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fileSharing userName="Bart Opten" reservationPassword="A0A2"/>
  <workbookPr defaultThemeVersion="124226"/>
  <bookViews>
    <workbookView xWindow="0" yWindow="30" windowWidth="10005" windowHeight="11700" tabRatio="601"/>
  </bookViews>
  <sheets>
    <sheet name="KOI 13-3-2015" sheetId="6" r:id="rId1"/>
    <sheet name="KOI 20-2-2015" sheetId="5" state="hidden" r:id="rId2"/>
    <sheet name="KOI 14-1-2015" sheetId="4" state="hidden" r:id="rId3"/>
    <sheet name="KOI ORIGINAL" sheetId="1" state="hidden" r:id="rId4"/>
    <sheet name="SB" sheetId="3" state="hidden" r:id="rId5"/>
  </sheets>
  <definedNames>
    <definedName name="_xlnm._FilterDatabase" localSheetId="0" hidden="1">'KOI 13-3-2015'!$A$2:$CB$208</definedName>
    <definedName name="_xlnm._FilterDatabase" localSheetId="2" hidden="1">'KOI 14-1-2015'!$A$2:$BW$274</definedName>
    <definedName name="_xlnm._FilterDatabase" localSheetId="1" hidden="1">'KOI 20-2-2015'!$A$2:$BX$208</definedName>
    <definedName name="_xlnm._FilterDatabase" localSheetId="3" hidden="1">'KOI ORIGINAL'!$A$2:$BU$271</definedName>
    <definedName name="_xlnm._FilterDatabase" localSheetId="4" hidden="1">SB!$A$2:$AZ$30</definedName>
    <definedName name="_xlnm.Print_Area" localSheetId="0">'KOI 13-3-2015'!$A$2:$AK$208</definedName>
    <definedName name="_xlnm.Print_Area" localSheetId="2">'KOI 14-1-2015'!$C$1:$AK$218</definedName>
    <definedName name="_xlnm.Print_Area" localSheetId="1">'KOI 20-2-2015'!$A$2:$AG$208</definedName>
    <definedName name="_xlnm.Print_Area" localSheetId="3">'KOI ORIGINAL'!$B$1:$AK$217</definedName>
    <definedName name="_xlnm.Print_Area" localSheetId="4">SB!$A$1:$AC$15</definedName>
    <definedName name="_xlnm.Print_Titles" localSheetId="0">'KOI 13-3-2015'!$E:$L,'KOI 13-3-2015'!$2:$2</definedName>
    <definedName name="_xlnm.Print_Titles" localSheetId="2">'KOI 14-1-2015'!$D:$I,'KOI 14-1-2015'!$2:$2</definedName>
    <definedName name="_xlnm.Print_Titles" localSheetId="1">'KOI 20-2-2015'!$D:$I,'KOI 20-2-2015'!$2:$2</definedName>
    <definedName name="_xlnm.Print_Titles" localSheetId="3">'KOI ORIGINAL'!$C:$I,'KOI ORIGINAL'!$2:$2</definedName>
    <definedName name="_xlnm.Print_Titles" localSheetId="4">SB!$B:$H,SB!$2:$2</definedName>
    <definedName name="Z_0763E024_BAAD_499C_8988_9F7852467A76_.wvu.Cols" localSheetId="0" hidden="1">'KOI 13-3-2015'!$L:$O,'KOI 13-3-2015'!$T:$U,'KOI 13-3-2015'!$Y:$Y,'KOI 13-3-2015'!$AD:$AD,'KOI 13-3-2015'!$AQ:$BP</definedName>
    <definedName name="Z_0763E024_BAAD_499C_8988_9F7852467A76_.wvu.Cols" localSheetId="2" hidden="1">'KOI 14-1-2015'!$I:$L,'KOI 14-1-2015'!$Q:$R,'KOI 14-1-2015'!$V:$V,'KOI 14-1-2015'!$AA:$AA,'KOI 14-1-2015'!$AM:$BL</definedName>
    <definedName name="Z_0763E024_BAAD_499C_8988_9F7852467A76_.wvu.Cols" localSheetId="1" hidden="1">'KOI 20-2-2015'!$I:$L,'KOI 20-2-2015'!$Q:$R,'KOI 20-2-2015'!$V:$V,'KOI 20-2-2015'!$AA:$AA,'KOI 20-2-2015'!$AM:$BL</definedName>
    <definedName name="Z_0763E024_BAAD_499C_8988_9F7852467A76_.wvu.Cols" localSheetId="3" hidden="1">'KOI ORIGINAL'!$I:$L,'KOI ORIGINAL'!$Q:$R,'KOI ORIGINAL'!$V:$V,'KOI ORIGINAL'!$AA:$AA,'KOI ORIGINAL'!$AL:$BK</definedName>
    <definedName name="Z_0763E024_BAAD_499C_8988_9F7852467A76_.wvu.FilterData" localSheetId="0" hidden="1">'KOI 13-3-2015'!$C$2:$CB$208</definedName>
    <definedName name="Z_0763E024_BAAD_499C_8988_9F7852467A76_.wvu.FilterData" localSheetId="2" hidden="1">'KOI 14-1-2015'!$B$2:$BW$272</definedName>
    <definedName name="Z_0763E024_BAAD_499C_8988_9F7852467A76_.wvu.FilterData" localSheetId="1" hidden="1">'KOI 20-2-2015'!$B$2:$BX$208</definedName>
    <definedName name="Z_0763E024_BAAD_499C_8988_9F7852467A76_.wvu.FilterData" localSheetId="3" hidden="1">'KOI ORIGINAL'!$A$2:$BU$271</definedName>
    <definedName name="Z_0763E024_BAAD_499C_8988_9F7852467A76_.wvu.FilterData" localSheetId="4" hidden="1">SB!$A$2:$AZ$30</definedName>
    <definedName name="Z_0763E024_BAAD_499C_8988_9F7852467A76_.wvu.PrintArea" localSheetId="0" hidden="1">'KOI 13-3-2015'!$D$1:$AO$208</definedName>
    <definedName name="Z_0763E024_BAAD_499C_8988_9F7852467A76_.wvu.PrintArea" localSheetId="2" hidden="1">'KOI 14-1-2015'!$C$1:$AK$218</definedName>
    <definedName name="Z_0763E024_BAAD_499C_8988_9F7852467A76_.wvu.PrintArea" localSheetId="1" hidden="1">'KOI 20-2-2015'!$C$1:$AK$208</definedName>
    <definedName name="Z_0763E024_BAAD_499C_8988_9F7852467A76_.wvu.PrintArea" localSheetId="3" hidden="1">'KOI ORIGINAL'!$B$1:$AK$217</definedName>
    <definedName name="Z_0763E024_BAAD_499C_8988_9F7852467A76_.wvu.PrintArea" localSheetId="4" hidden="1">SB!$A$1:$AC$15</definedName>
    <definedName name="Z_0763E024_BAAD_499C_8988_9F7852467A76_.wvu.PrintTitles" localSheetId="0" hidden="1">'KOI 13-3-2015'!$E:$L,'KOI 13-3-2015'!$2:$2</definedName>
    <definedName name="Z_0763E024_BAAD_499C_8988_9F7852467A76_.wvu.PrintTitles" localSheetId="2" hidden="1">'KOI 14-1-2015'!$D:$I,'KOI 14-1-2015'!$2:$2</definedName>
    <definedName name="Z_0763E024_BAAD_499C_8988_9F7852467A76_.wvu.PrintTitles" localSheetId="1" hidden="1">'KOI 20-2-2015'!$D:$I,'KOI 20-2-2015'!$2:$2</definedName>
    <definedName name="Z_0763E024_BAAD_499C_8988_9F7852467A76_.wvu.PrintTitles" localSheetId="3" hidden="1">'KOI ORIGINAL'!$C:$I,'KOI ORIGINAL'!$2:$2</definedName>
    <definedName name="Z_0763E024_BAAD_499C_8988_9F7852467A76_.wvu.PrintTitles" localSheetId="4" hidden="1">SB!$B:$H,SB!$2:$2</definedName>
    <definedName name="Z_8B0FB380_0780_495E_AC4D_9C5E91E15361_.wvu.FilterData" localSheetId="0" hidden="1">'KOI 13-3-2015'!$D$2:$BN$208</definedName>
    <definedName name="Z_8B0FB380_0780_495E_AC4D_9C5E91E15361_.wvu.FilterData" localSheetId="2" hidden="1">'KOI 14-1-2015'!$C$2:$BJ$272</definedName>
    <definedName name="Z_8B0FB380_0780_495E_AC4D_9C5E91E15361_.wvu.FilterData" localSheetId="1" hidden="1">'KOI 20-2-2015'!$C$2:$BJ$208</definedName>
    <definedName name="Z_8B0FB380_0780_495E_AC4D_9C5E91E15361_.wvu.PrintArea" localSheetId="0" hidden="1">'KOI 13-3-2015'!$D$1:$AO$208</definedName>
    <definedName name="Z_8B0FB380_0780_495E_AC4D_9C5E91E15361_.wvu.PrintArea" localSheetId="2" hidden="1">'KOI 14-1-2015'!$C$1:$AK$218</definedName>
    <definedName name="Z_8B0FB380_0780_495E_AC4D_9C5E91E15361_.wvu.PrintArea" localSheetId="1" hidden="1">'KOI 20-2-2015'!$C$1:$AK$208</definedName>
    <definedName name="Z_8B0FB380_0780_495E_AC4D_9C5E91E15361_.wvu.PrintTitles" localSheetId="0" hidden="1">'KOI 13-3-2015'!$E:$L,'KOI 13-3-2015'!$2:$2</definedName>
    <definedName name="Z_8B0FB380_0780_495E_AC4D_9C5E91E15361_.wvu.PrintTitles" localSheetId="2" hidden="1">'KOI 14-1-2015'!$D:$I,'KOI 14-1-2015'!$2:$2</definedName>
    <definedName name="Z_8B0FB380_0780_495E_AC4D_9C5E91E15361_.wvu.PrintTitles" localSheetId="1" hidden="1">'KOI 20-2-2015'!$D:$I,'KOI 20-2-2015'!$2:$2</definedName>
    <definedName name="Z_B446FA7B_7BCA_4F0B_BCF2_911EFA8547B6_.wvu.Cols" localSheetId="0" hidden="1">'KOI 13-3-2015'!$L:$O,'KOI 13-3-2015'!$T:$U,'KOI 13-3-2015'!$Y:$Y,'KOI 13-3-2015'!$AD:$AD,'KOI 13-3-2015'!$AQ:$BP</definedName>
    <definedName name="Z_B446FA7B_7BCA_4F0B_BCF2_911EFA8547B6_.wvu.Cols" localSheetId="2" hidden="1">'KOI 14-1-2015'!$I:$L,'KOI 14-1-2015'!$Q:$R,'KOI 14-1-2015'!$V:$V,'KOI 14-1-2015'!$AA:$AA,'KOI 14-1-2015'!$AM:$BL</definedName>
    <definedName name="Z_B446FA7B_7BCA_4F0B_BCF2_911EFA8547B6_.wvu.Cols" localSheetId="1" hidden="1">'KOI 20-2-2015'!$I:$L,'KOI 20-2-2015'!$Q:$R,'KOI 20-2-2015'!$V:$V,'KOI 20-2-2015'!$AA:$AA,'KOI 20-2-2015'!$AM:$BL</definedName>
    <definedName name="Z_B446FA7B_7BCA_4F0B_BCF2_911EFA8547B6_.wvu.FilterData" localSheetId="0" hidden="1">'KOI 13-3-2015'!$C$2:$CB$208</definedName>
    <definedName name="Z_B446FA7B_7BCA_4F0B_BCF2_911EFA8547B6_.wvu.FilterData" localSheetId="2" hidden="1">'KOI 14-1-2015'!$B$2:$BW$272</definedName>
    <definedName name="Z_B446FA7B_7BCA_4F0B_BCF2_911EFA8547B6_.wvu.FilterData" localSheetId="1" hidden="1">'KOI 20-2-2015'!$B$2:$BX$208</definedName>
    <definedName name="Z_B446FA7B_7BCA_4F0B_BCF2_911EFA8547B6_.wvu.PrintArea" localSheetId="0" hidden="1">'KOI 13-3-2015'!$D$1:$AO$208</definedName>
    <definedName name="Z_B446FA7B_7BCA_4F0B_BCF2_911EFA8547B6_.wvu.PrintArea" localSheetId="2" hidden="1">'KOI 14-1-2015'!$C$1:$AK$218</definedName>
    <definedName name="Z_B446FA7B_7BCA_4F0B_BCF2_911EFA8547B6_.wvu.PrintArea" localSheetId="1" hidden="1">'KOI 20-2-2015'!$C$1:$AK$208</definedName>
    <definedName name="Z_B446FA7B_7BCA_4F0B_BCF2_911EFA8547B6_.wvu.PrintTitles" localSheetId="0" hidden="1">'KOI 13-3-2015'!$E:$L,'KOI 13-3-2015'!$2:$2</definedName>
    <definedName name="Z_B446FA7B_7BCA_4F0B_BCF2_911EFA8547B6_.wvu.PrintTitles" localSheetId="2" hidden="1">'KOI 14-1-2015'!$D:$I,'KOI 14-1-2015'!$2:$2</definedName>
    <definedName name="Z_B446FA7B_7BCA_4F0B_BCF2_911EFA8547B6_.wvu.PrintTitles" localSheetId="1" hidden="1">'KOI 20-2-2015'!$D:$I,'KOI 20-2-2015'!$2:$2</definedName>
    <definedName name="Z_BC2CA8CE_6A96_4BF7_BD9F_95BAB2B4A301_.wvu.Cols" localSheetId="3" hidden="1">'KOI ORIGINAL'!$I:$L,'KOI ORIGINAL'!$Q:$R,'KOI ORIGINAL'!$V:$V,'KOI ORIGINAL'!$AA:$AA,'KOI ORIGINAL'!$AL:$BK</definedName>
    <definedName name="Z_BC2CA8CE_6A96_4BF7_BD9F_95BAB2B4A301_.wvu.FilterData" localSheetId="0" hidden="1">'KOI 13-3-2015'!$C$2:$CB$208</definedName>
    <definedName name="Z_BC2CA8CE_6A96_4BF7_BD9F_95BAB2B4A301_.wvu.FilterData" localSheetId="2" hidden="1">'KOI 14-1-2015'!$B$2:$BW$272</definedName>
    <definedName name="Z_BC2CA8CE_6A96_4BF7_BD9F_95BAB2B4A301_.wvu.FilterData" localSheetId="1" hidden="1">'KOI 20-2-2015'!$B$2:$BX$208</definedName>
    <definedName name="Z_BC2CA8CE_6A96_4BF7_BD9F_95BAB2B4A301_.wvu.FilterData" localSheetId="3" hidden="1">'KOI ORIGINAL'!$A$2:$BU$271</definedName>
    <definedName name="Z_BC2CA8CE_6A96_4BF7_BD9F_95BAB2B4A301_.wvu.FilterData" localSheetId="4" hidden="1">SB!$A$2:$AZ$30</definedName>
    <definedName name="Z_BC2CA8CE_6A96_4BF7_BD9F_95BAB2B4A301_.wvu.PrintArea" localSheetId="0" hidden="1">'KOI 13-3-2015'!$D$1:$AO$208</definedName>
    <definedName name="Z_BC2CA8CE_6A96_4BF7_BD9F_95BAB2B4A301_.wvu.PrintArea" localSheetId="2" hidden="1">'KOI 14-1-2015'!$C$1:$AK$218</definedName>
    <definedName name="Z_BC2CA8CE_6A96_4BF7_BD9F_95BAB2B4A301_.wvu.PrintArea" localSheetId="1" hidden="1">'KOI 20-2-2015'!$C$1:$AK$208</definedName>
    <definedName name="Z_BC2CA8CE_6A96_4BF7_BD9F_95BAB2B4A301_.wvu.PrintArea" localSheetId="3" hidden="1">'KOI ORIGINAL'!$B$1:$AK$217</definedName>
    <definedName name="Z_BC2CA8CE_6A96_4BF7_BD9F_95BAB2B4A301_.wvu.PrintArea" localSheetId="4" hidden="1">SB!$A$1:$AC$15</definedName>
    <definedName name="Z_BC2CA8CE_6A96_4BF7_BD9F_95BAB2B4A301_.wvu.PrintTitles" localSheetId="0" hidden="1">'KOI 13-3-2015'!$E:$L,'KOI 13-3-2015'!$2:$2</definedName>
    <definedName name="Z_BC2CA8CE_6A96_4BF7_BD9F_95BAB2B4A301_.wvu.PrintTitles" localSheetId="2" hidden="1">'KOI 14-1-2015'!$D:$I,'KOI 14-1-2015'!$2:$2</definedName>
    <definedName name="Z_BC2CA8CE_6A96_4BF7_BD9F_95BAB2B4A301_.wvu.PrintTitles" localSheetId="1" hidden="1">'KOI 20-2-2015'!$D:$I,'KOI 20-2-2015'!$2:$2</definedName>
    <definedName name="Z_BC2CA8CE_6A96_4BF7_BD9F_95BAB2B4A301_.wvu.PrintTitles" localSheetId="3" hidden="1">'KOI ORIGINAL'!$C:$I,'KOI ORIGINAL'!$2:$2</definedName>
    <definedName name="Z_BC2CA8CE_6A96_4BF7_BD9F_95BAB2B4A301_.wvu.PrintTitles" localSheetId="4" hidden="1">SB!$B:$H,SB!$2:$2</definedName>
  </definedNames>
  <calcPr calcId="145621"/>
  <customWorkbookViews>
    <customWorkbookView name="Tony" guid="{0763E024-BAAD-499C-8988-9F7852467A76}" maximized="1" windowWidth="1360" windowHeight="539" tabRatio="601" activeSheetId="4"/>
    <customWorkbookView name="See all" guid="{BC2CA8CE-6A96-4BF7-BD9F-95BAB2B4A301}" maximized="1" windowWidth="1916" windowHeight="851" tabRatio="601" activeSheetId="4"/>
  </customWorkbookViews>
</workbook>
</file>

<file path=xl/calcChain.xml><?xml version="1.0" encoding="utf-8"?>
<calcChain xmlns="http://schemas.openxmlformats.org/spreadsheetml/2006/main">
  <c r="AI107" i="6" l="1"/>
  <c r="AI16" i="6"/>
  <c r="AK16" i="6" s="1"/>
  <c r="AI7" i="6"/>
  <c r="AI113" i="6"/>
  <c r="AK113" i="6" s="1"/>
  <c r="AI112" i="6"/>
  <c r="AI102" i="6"/>
  <c r="AI96" i="6"/>
  <c r="AI28" i="6"/>
  <c r="AK28" i="6" s="1"/>
  <c r="AK172" i="6"/>
  <c r="AI177" i="6"/>
  <c r="AJ177" i="6" s="1"/>
  <c r="BU208" i="6"/>
  <c r="BP208" i="6"/>
  <c r="AP208" i="6"/>
  <c r="AL208" i="6"/>
  <c r="BY208" i="6" s="1"/>
  <c r="AK208" i="6"/>
  <c r="BP207" i="6"/>
  <c r="AP207" i="6"/>
  <c r="AL207" i="6"/>
  <c r="BY207" i="6" s="1"/>
  <c r="AK207" i="6"/>
  <c r="BP206" i="6"/>
  <c r="AP206" i="6"/>
  <c r="AL206" i="6"/>
  <c r="BY206" i="6" s="1"/>
  <c r="AK206" i="6"/>
  <c r="BU205" i="6"/>
  <c r="BP205" i="6"/>
  <c r="AP205" i="6"/>
  <c r="AL205" i="6"/>
  <c r="BY205" i="6" s="1"/>
  <c r="AK205" i="6"/>
  <c r="BU204" i="6"/>
  <c r="BP204" i="6"/>
  <c r="AP204" i="6"/>
  <c r="AL204" i="6"/>
  <c r="BY204" i="6" s="1"/>
  <c r="AK204" i="6"/>
  <c r="BP203" i="6"/>
  <c r="AP203" i="6"/>
  <c r="AL203" i="6"/>
  <c r="AK203" i="6"/>
  <c r="BP202" i="6"/>
  <c r="AP202" i="6"/>
  <c r="AL202" i="6"/>
  <c r="BY202" i="6" s="1"/>
  <c r="AK202" i="6"/>
  <c r="BU201" i="6"/>
  <c r="BP201" i="6"/>
  <c r="AP201" i="6"/>
  <c r="AL201" i="6"/>
  <c r="BY201" i="6" s="1"/>
  <c r="AK201" i="6"/>
  <c r="BU200" i="6"/>
  <c r="BP200" i="6"/>
  <c r="AP200" i="6"/>
  <c r="AL200" i="6"/>
  <c r="BY200" i="6" s="1"/>
  <c r="AK200" i="6"/>
  <c r="BP199" i="6"/>
  <c r="AP199" i="6"/>
  <c r="AL199" i="6"/>
  <c r="AK199" i="6"/>
  <c r="BP198" i="6"/>
  <c r="AP198" i="6"/>
  <c r="AL198" i="6"/>
  <c r="AK198" i="6"/>
  <c r="BU197" i="6"/>
  <c r="BP197" i="6"/>
  <c r="AP197" i="6"/>
  <c r="AL197" i="6"/>
  <c r="BY197" i="6" s="1"/>
  <c r="AK197" i="6"/>
  <c r="BU196" i="6"/>
  <c r="BP196" i="6"/>
  <c r="AP196" i="6"/>
  <c r="AL196" i="6"/>
  <c r="BY196" i="6" s="1"/>
  <c r="AK196" i="6"/>
  <c r="BP195" i="6"/>
  <c r="AP195" i="6"/>
  <c r="AL195" i="6"/>
  <c r="BY195" i="6" s="1"/>
  <c r="AK195" i="6"/>
  <c r="BU194" i="6"/>
  <c r="BP194" i="6"/>
  <c r="AP194" i="6"/>
  <c r="AL194" i="6"/>
  <c r="AK194" i="6"/>
  <c r="BU193" i="6"/>
  <c r="BP193" i="6"/>
  <c r="AP193" i="6"/>
  <c r="AL193" i="6"/>
  <c r="BY193" i="6" s="1"/>
  <c r="AK193" i="6"/>
  <c r="BU192" i="6"/>
  <c r="BP192" i="6"/>
  <c r="AP192" i="6"/>
  <c r="AL192" i="6"/>
  <c r="BY192" i="6" s="1"/>
  <c r="AK192" i="6"/>
  <c r="BU191" i="6"/>
  <c r="BP191" i="6"/>
  <c r="AP191" i="6"/>
  <c r="AL191" i="6"/>
  <c r="BY191" i="6" s="1"/>
  <c r="AK191" i="6"/>
  <c r="BU190" i="6"/>
  <c r="BP190" i="6"/>
  <c r="AP190" i="6"/>
  <c r="AL190" i="6"/>
  <c r="AK190" i="6"/>
  <c r="BU189" i="6"/>
  <c r="BP189" i="6"/>
  <c r="AP189" i="6"/>
  <c r="AL189" i="6"/>
  <c r="BY189" i="6" s="1"/>
  <c r="AK189" i="6"/>
  <c r="BU188" i="6"/>
  <c r="BP188" i="6"/>
  <c r="AP188" i="6"/>
  <c r="AL188" i="6"/>
  <c r="BY188" i="6" s="1"/>
  <c r="AK188" i="6"/>
  <c r="BU187" i="6"/>
  <c r="BP187" i="6"/>
  <c r="AP187" i="6"/>
  <c r="AL187" i="6"/>
  <c r="BY187" i="6" s="1"/>
  <c r="AK187" i="6"/>
  <c r="BU186" i="6"/>
  <c r="BP186" i="6"/>
  <c r="AP186" i="6"/>
  <c r="AL186" i="6"/>
  <c r="AK186" i="6"/>
  <c r="BU185" i="6"/>
  <c r="BP185" i="6"/>
  <c r="AP185" i="6"/>
  <c r="AL185" i="6"/>
  <c r="BY185" i="6" s="1"/>
  <c r="AK185" i="6"/>
  <c r="BU184" i="6"/>
  <c r="BP184" i="6"/>
  <c r="AP184" i="6"/>
  <c r="AL184" i="6"/>
  <c r="BY184" i="6" s="1"/>
  <c r="AK184" i="6"/>
  <c r="BU183" i="6"/>
  <c r="BP183" i="6"/>
  <c r="AP183" i="6"/>
  <c r="AL183" i="6"/>
  <c r="BY183" i="6" s="1"/>
  <c r="AK183" i="6"/>
  <c r="BU182" i="6"/>
  <c r="BP182" i="6"/>
  <c r="AP182" i="6"/>
  <c r="AL182" i="6"/>
  <c r="BY182" i="6" s="1"/>
  <c r="AK182" i="6"/>
  <c r="BU181" i="6"/>
  <c r="BP181" i="6"/>
  <c r="AP181" i="6"/>
  <c r="AL181" i="6"/>
  <c r="BY181" i="6" s="1"/>
  <c r="AK181" i="6"/>
  <c r="BU180" i="6"/>
  <c r="BP180" i="6"/>
  <c r="AP180" i="6"/>
  <c r="AL180" i="6"/>
  <c r="BY180" i="6" s="1"/>
  <c r="AK180" i="6"/>
  <c r="BU179" i="6"/>
  <c r="BP179" i="6"/>
  <c r="AP179" i="6"/>
  <c r="AL179" i="6"/>
  <c r="BY179" i="6" s="1"/>
  <c r="AK179" i="6"/>
  <c r="BU178" i="6"/>
  <c r="BP178" i="6"/>
  <c r="AP178" i="6"/>
  <c r="AK178" i="6"/>
  <c r="AM178" i="6" s="1"/>
  <c r="BU177" i="6"/>
  <c r="BP177" i="6"/>
  <c r="AP177" i="6"/>
  <c r="AL177" i="6"/>
  <c r="BY177" i="6" s="1"/>
  <c r="BP176" i="6"/>
  <c r="AP176" i="6"/>
  <c r="AL176" i="6"/>
  <c r="AJ176" i="6"/>
  <c r="AK176" i="6" s="1"/>
  <c r="BP175" i="6"/>
  <c r="AP175" i="6"/>
  <c r="AL175" i="6"/>
  <c r="BY175" i="6" s="1"/>
  <c r="AJ175" i="6"/>
  <c r="AK175" i="6" s="1"/>
  <c r="BU174" i="6"/>
  <c r="BP174" i="6"/>
  <c r="AP174" i="6"/>
  <c r="AL174" i="6"/>
  <c r="BY174" i="6" s="1"/>
  <c r="AK174" i="6"/>
  <c r="BU173" i="6"/>
  <c r="BP173" i="6"/>
  <c r="AP173" i="6"/>
  <c r="AL173" i="6"/>
  <c r="BY173" i="6" s="1"/>
  <c r="AK173" i="6"/>
  <c r="BU172" i="6"/>
  <c r="BP172" i="6"/>
  <c r="AP172" i="6"/>
  <c r="AL172" i="6"/>
  <c r="BY172" i="6" s="1"/>
  <c r="BU171" i="6"/>
  <c r="BP171" i="6"/>
  <c r="AP171" i="6"/>
  <c r="AK171" i="6"/>
  <c r="AM171" i="6" s="1"/>
  <c r="BU170" i="6"/>
  <c r="BP170" i="6"/>
  <c r="AP170" i="6"/>
  <c r="AL170" i="6"/>
  <c r="AK170" i="6"/>
  <c r="BU169" i="6"/>
  <c r="BP169" i="6"/>
  <c r="AP169" i="6"/>
  <c r="AL169" i="6"/>
  <c r="BY169" i="6" s="1"/>
  <c r="AK169" i="6"/>
  <c r="BU168" i="6"/>
  <c r="BP168" i="6"/>
  <c r="AP168" i="6"/>
  <c r="AL168" i="6"/>
  <c r="BY168" i="6" s="1"/>
  <c r="AJ168" i="6"/>
  <c r="AK168" i="6" s="1"/>
  <c r="BU167" i="6"/>
  <c r="BP167" i="6"/>
  <c r="AP167" i="6"/>
  <c r="AL167" i="6"/>
  <c r="BY167" i="6" s="1"/>
  <c r="AJ167" i="6"/>
  <c r="AK167" i="6" s="1"/>
  <c r="BU166" i="6"/>
  <c r="BP166" i="6"/>
  <c r="AP166" i="6"/>
  <c r="AK166" i="6"/>
  <c r="AL166" i="6" s="1"/>
  <c r="AO166" i="6" s="1"/>
  <c r="CA166" i="6" s="1"/>
  <c r="BU165" i="6"/>
  <c r="BP165" i="6"/>
  <c r="AP165" i="6"/>
  <c r="AL165" i="6"/>
  <c r="BY165" i="6" s="1"/>
  <c r="AJ165" i="6"/>
  <c r="AK165" i="6" s="1"/>
  <c r="BU164" i="6"/>
  <c r="BP164" i="6"/>
  <c r="AP164" i="6"/>
  <c r="AK164" i="6"/>
  <c r="AM164" i="6" s="1"/>
  <c r="BU163" i="6"/>
  <c r="BP163" i="6"/>
  <c r="AP163" i="6"/>
  <c r="AL163" i="6"/>
  <c r="BY163" i="6" s="1"/>
  <c r="AK163" i="6"/>
  <c r="BP162" i="6"/>
  <c r="AP162" i="6"/>
  <c r="AL162" i="6"/>
  <c r="BY162" i="6" s="1"/>
  <c r="AK162" i="6"/>
  <c r="BP161" i="6"/>
  <c r="AP161" i="6"/>
  <c r="AL161" i="6"/>
  <c r="BY161" i="6" s="1"/>
  <c r="AK161" i="6"/>
  <c r="BP160" i="6"/>
  <c r="AP160" i="6"/>
  <c r="AL160" i="6"/>
  <c r="BY160" i="6" s="1"/>
  <c r="AK160" i="6"/>
  <c r="BU159" i="6"/>
  <c r="BP159" i="6"/>
  <c r="AP159" i="6"/>
  <c r="AL159" i="6"/>
  <c r="BY159" i="6" s="1"/>
  <c r="AJ159" i="6"/>
  <c r="AK159" i="6" s="1"/>
  <c r="BU158" i="6"/>
  <c r="BP158" i="6"/>
  <c r="AP158" i="6"/>
  <c r="AL158" i="6"/>
  <c r="BY158" i="6" s="1"/>
  <c r="AK158" i="6"/>
  <c r="BU157" i="6"/>
  <c r="BP157" i="6"/>
  <c r="AP157" i="6"/>
  <c r="AK157" i="6"/>
  <c r="AL157" i="6" s="1"/>
  <c r="BU156" i="6"/>
  <c r="BP156" i="6"/>
  <c r="AP156" i="6"/>
  <c r="AJ156" i="6"/>
  <c r="AK156" i="6" s="1"/>
  <c r="BU155" i="6"/>
  <c r="BP155" i="6"/>
  <c r="AP155" i="6"/>
  <c r="AL155" i="6"/>
  <c r="BY155" i="6" s="1"/>
  <c r="AK155" i="6"/>
  <c r="BU154" i="6"/>
  <c r="BP154" i="6"/>
  <c r="AP154" i="6"/>
  <c r="AL154" i="6"/>
  <c r="AK154" i="6"/>
  <c r="BU153" i="6"/>
  <c r="BP153" i="6"/>
  <c r="AP153" i="6"/>
  <c r="AL153" i="6"/>
  <c r="BY153" i="6" s="1"/>
  <c r="AJ153" i="6"/>
  <c r="AK153" i="6" s="1"/>
  <c r="BU152" i="6"/>
  <c r="BP152" i="6"/>
  <c r="AP152" i="6"/>
  <c r="AJ152" i="6"/>
  <c r="AK152" i="6" s="1"/>
  <c r="BU151" i="6"/>
  <c r="BP151" i="6"/>
  <c r="AP151" i="6"/>
  <c r="AK151" i="6"/>
  <c r="AM151" i="6" s="1"/>
  <c r="BU150" i="6"/>
  <c r="BP150" i="6"/>
  <c r="AP150" i="6"/>
  <c r="AL150" i="6"/>
  <c r="BY150" i="6" s="1"/>
  <c r="AK150" i="6"/>
  <c r="BU149" i="6"/>
  <c r="BP149" i="6"/>
  <c r="AP149" i="6"/>
  <c r="AK149" i="6"/>
  <c r="AM149" i="6" s="1"/>
  <c r="BU148" i="6"/>
  <c r="BP148" i="6"/>
  <c r="AP148" i="6"/>
  <c r="AL148" i="6"/>
  <c r="BY148" i="6" s="1"/>
  <c r="AK148" i="6"/>
  <c r="BU147" i="6"/>
  <c r="BP147" i="6"/>
  <c r="AP147" i="6"/>
  <c r="AK147" i="6"/>
  <c r="AM147" i="6" s="1"/>
  <c r="BU146" i="6"/>
  <c r="BP146" i="6"/>
  <c r="AP146" i="6"/>
  <c r="AL146" i="6"/>
  <c r="AK146" i="6"/>
  <c r="BU145" i="6"/>
  <c r="BP145" i="6"/>
  <c r="AP145" i="6"/>
  <c r="AL145" i="6"/>
  <c r="BY145" i="6" s="1"/>
  <c r="AK145" i="6"/>
  <c r="BU144" i="6"/>
  <c r="BP144" i="6"/>
  <c r="AP144" i="6"/>
  <c r="AK144" i="6"/>
  <c r="AL144" i="6" s="1"/>
  <c r="BU143" i="6"/>
  <c r="BP143" i="6"/>
  <c r="AP143" i="6"/>
  <c r="AL143" i="6"/>
  <c r="BY143" i="6" s="1"/>
  <c r="AK143" i="6"/>
  <c r="BU142" i="6"/>
  <c r="BP142" i="6"/>
  <c r="AP142" i="6"/>
  <c r="AL142" i="6"/>
  <c r="BY142" i="6" s="1"/>
  <c r="AJ142" i="6"/>
  <c r="AK142" i="6" s="1"/>
  <c r="BU141" i="6"/>
  <c r="BP141" i="6"/>
  <c r="AP141" i="6"/>
  <c r="AJ141" i="6"/>
  <c r="AK141" i="6" s="1"/>
  <c r="AM141" i="6" s="1"/>
  <c r="BU140" i="6"/>
  <c r="BP140" i="6"/>
  <c r="AP140" i="6"/>
  <c r="AL140" i="6"/>
  <c r="BY140" i="6" s="1"/>
  <c r="AK140" i="6"/>
  <c r="BU139" i="6"/>
  <c r="BP139" i="6"/>
  <c r="AP139" i="6"/>
  <c r="AL139" i="6"/>
  <c r="BY139" i="6" s="1"/>
  <c r="AK139" i="6"/>
  <c r="BU138" i="6"/>
  <c r="BP138" i="6"/>
  <c r="AP138" i="6"/>
  <c r="AL138" i="6"/>
  <c r="BY138" i="6" s="1"/>
  <c r="AK138" i="6"/>
  <c r="BU137" i="6"/>
  <c r="BP137" i="6"/>
  <c r="AP137" i="6"/>
  <c r="AK137" i="6"/>
  <c r="AM137" i="6" s="1"/>
  <c r="BU136" i="6"/>
  <c r="BP136" i="6"/>
  <c r="AP136" i="6"/>
  <c r="AK136" i="6"/>
  <c r="BU135" i="6"/>
  <c r="BP135" i="6"/>
  <c r="AP135" i="6"/>
  <c r="AL135" i="6"/>
  <c r="BY135" i="6" s="1"/>
  <c r="AK135" i="6"/>
  <c r="BU134" i="6"/>
  <c r="BP134" i="6"/>
  <c r="AP134" i="6"/>
  <c r="AK134" i="6"/>
  <c r="AL134" i="6" s="1"/>
  <c r="BY134" i="6" s="1"/>
  <c r="BZ134" i="6" s="1"/>
  <c r="BP133" i="6"/>
  <c r="AP133" i="6"/>
  <c r="AL133" i="6"/>
  <c r="BY133" i="6" s="1"/>
  <c r="AJ133" i="6"/>
  <c r="AK133" i="6" s="1"/>
  <c r="BP132" i="6"/>
  <c r="AP132" i="6"/>
  <c r="AL132" i="6"/>
  <c r="BY132" i="6" s="1"/>
  <c r="AJ132" i="6"/>
  <c r="AK132" i="6" s="1"/>
  <c r="BU131" i="6"/>
  <c r="BP131" i="6"/>
  <c r="AP131" i="6"/>
  <c r="AJ131" i="6"/>
  <c r="AK131" i="6" s="1"/>
  <c r="BP130" i="6"/>
  <c r="AP130" i="6"/>
  <c r="AL130" i="6"/>
  <c r="BY130" i="6" s="1"/>
  <c r="AK130" i="6"/>
  <c r="BP129" i="6"/>
  <c r="AP129" i="6"/>
  <c r="AL129" i="6"/>
  <c r="BY129" i="6" s="1"/>
  <c r="AK129" i="6"/>
  <c r="BP128" i="6"/>
  <c r="AP128" i="6"/>
  <c r="AL128" i="6"/>
  <c r="BY128" i="6" s="1"/>
  <c r="AJ128" i="6"/>
  <c r="AK128" i="6" s="1"/>
  <c r="BU127" i="6"/>
  <c r="BP127" i="6"/>
  <c r="AP127" i="6"/>
  <c r="AL127" i="6"/>
  <c r="BY127" i="6" s="1"/>
  <c r="AJ127" i="6"/>
  <c r="AK127" i="6" s="1"/>
  <c r="BU126" i="6"/>
  <c r="BP126" i="6"/>
  <c r="AP126" i="6"/>
  <c r="AL126" i="6"/>
  <c r="BY126" i="6" s="1"/>
  <c r="AK126" i="6"/>
  <c r="BU125" i="6"/>
  <c r="BP125" i="6"/>
  <c r="AP125" i="6"/>
  <c r="AL125" i="6"/>
  <c r="BY125" i="6" s="1"/>
  <c r="AI125" i="6"/>
  <c r="AK125" i="6"/>
  <c r="BU124" i="6"/>
  <c r="BP124" i="6"/>
  <c r="AP124" i="6"/>
  <c r="AL124" i="6"/>
  <c r="BY124" i="6" s="1"/>
  <c r="AK124" i="6"/>
  <c r="BP123" i="6"/>
  <c r="AP123" i="6"/>
  <c r="AL123" i="6"/>
  <c r="BY123" i="6" s="1"/>
  <c r="AJ123" i="6"/>
  <c r="AK123" i="6" s="1"/>
  <c r="BP122" i="6"/>
  <c r="AP122" i="6"/>
  <c r="AL122" i="6"/>
  <c r="BY122" i="6" s="1"/>
  <c r="AJ122" i="6"/>
  <c r="AK122" i="6" s="1"/>
  <c r="BU121" i="6"/>
  <c r="BP121" i="6"/>
  <c r="AP121" i="6"/>
  <c r="AJ121" i="6"/>
  <c r="AK121" i="6" s="1"/>
  <c r="AM121" i="6" s="1"/>
  <c r="BP120" i="6"/>
  <c r="AP120" i="6"/>
  <c r="AL120" i="6"/>
  <c r="BY120" i="6" s="1"/>
  <c r="AJ120" i="6"/>
  <c r="AK120" i="6" s="1"/>
  <c r="BU119" i="6"/>
  <c r="BP119" i="6"/>
  <c r="AP119" i="6"/>
  <c r="AJ119" i="6"/>
  <c r="AK119" i="6" s="1"/>
  <c r="BU118" i="6"/>
  <c r="BP118" i="6"/>
  <c r="AP118" i="6"/>
  <c r="AL118" i="6"/>
  <c r="BY118" i="6" s="1"/>
  <c r="AK118" i="6"/>
  <c r="BP117" i="6"/>
  <c r="AP117" i="6"/>
  <c r="AL117" i="6"/>
  <c r="BY117" i="6" s="1"/>
  <c r="AJ117" i="6"/>
  <c r="AK117" i="6" s="1"/>
  <c r="BU116" i="6"/>
  <c r="BP116" i="6"/>
  <c r="AP116" i="6"/>
  <c r="AL116" i="6"/>
  <c r="BY116" i="6" s="1"/>
  <c r="AK116" i="6"/>
  <c r="BU115" i="6"/>
  <c r="BP115" i="6"/>
  <c r="AP115" i="6"/>
  <c r="AL115" i="6"/>
  <c r="AK115" i="6"/>
  <c r="BU114" i="6"/>
  <c r="BP114" i="6"/>
  <c r="AP114" i="6"/>
  <c r="AL114" i="6"/>
  <c r="BY114" i="6" s="1"/>
  <c r="AK114" i="6"/>
  <c r="BU113" i="6"/>
  <c r="BP113" i="6"/>
  <c r="AP113" i="6"/>
  <c r="AL113" i="6"/>
  <c r="BU112" i="6"/>
  <c r="BP112" i="6"/>
  <c r="AP112" i="6"/>
  <c r="AL112" i="6"/>
  <c r="BY112" i="6" s="1"/>
  <c r="AK112" i="6"/>
  <c r="BU111" i="6"/>
  <c r="BP111" i="6"/>
  <c r="AP111" i="6"/>
  <c r="AL111" i="6"/>
  <c r="BY111" i="6" s="1"/>
  <c r="AK111" i="6"/>
  <c r="BU110" i="6"/>
  <c r="BP110" i="6"/>
  <c r="AP110" i="6"/>
  <c r="AL110" i="6"/>
  <c r="BY110" i="6" s="1"/>
  <c r="AK110" i="6"/>
  <c r="BU109" i="6"/>
  <c r="BP109" i="6"/>
  <c r="AP109" i="6"/>
  <c r="AL109" i="6"/>
  <c r="BY109" i="6" s="1"/>
  <c r="AK109" i="6"/>
  <c r="BU108" i="6"/>
  <c r="BP108" i="6"/>
  <c r="AP108" i="6"/>
  <c r="AL108" i="6"/>
  <c r="BY108" i="6" s="1"/>
  <c r="AK108" i="6"/>
  <c r="BU107" i="6"/>
  <c r="BP107" i="6"/>
  <c r="AP107" i="6"/>
  <c r="AL107" i="6"/>
  <c r="BY107" i="6" s="1"/>
  <c r="AK107" i="6"/>
  <c r="BU106" i="6"/>
  <c r="BP106" i="6"/>
  <c r="AP106" i="6"/>
  <c r="AL106" i="6"/>
  <c r="AK106" i="6"/>
  <c r="BU105" i="6"/>
  <c r="BP105" i="6"/>
  <c r="AP105" i="6"/>
  <c r="AL105" i="6"/>
  <c r="BY105" i="6" s="1"/>
  <c r="AK105" i="6"/>
  <c r="BU104" i="6"/>
  <c r="BP104" i="6"/>
  <c r="AP104" i="6"/>
  <c r="AL104" i="6"/>
  <c r="BY104" i="6" s="1"/>
  <c r="AK104" i="6"/>
  <c r="BU103" i="6"/>
  <c r="BP103" i="6"/>
  <c r="AP103" i="6"/>
  <c r="AL103" i="6"/>
  <c r="AK103" i="6"/>
  <c r="BU102" i="6"/>
  <c r="BP102" i="6"/>
  <c r="AP102" i="6"/>
  <c r="AL102" i="6"/>
  <c r="AK102" i="6"/>
  <c r="BU101" i="6"/>
  <c r="BP101" i="6"/>
  <c r="AP101" i="6"/>
  <c r="AL101" i="6"/>
  <c r="AK101" i="6"/>
  <c r="BU100" i="6"/>
  <c r="BP100" i="6"/>
  <c r="AP100" i="6"/>
  <c r="AL100" i="6"/>
  <c r="BY100" i="6" s="1"/>
  <c r="AK100" i="6"/>
  <c r="BU99" i="6"/>
  <c r="BP99" i="6"/>
  <c r="AP99" i="6"/>
  <c r="AL99" i="6"/>
  <c r="AK99" i="6"/>
  <c r="BU98" i="6"/>
  <c r="BP98" i="6"/>
  <c r="AP98" i="6"/>
  <c r="AL98" i="6"/>
  <c r="BY98" i="6" s="1"/>
  <c r="AK98" i="6"/>
  <c r="BU97" i="6"/>
  <c r="BP97" i="6"/>
  <c r="AP97" i="6"/>
  <c r="AL97" i="6"/>
  <c r="BY97" i="6" s="1"/>
  <c r="AK97" i="6"/>
  <c r="BU96" i="6"/>
  <c r="BP96" i="6"/>
  <c r="AP96" i="6"/>
  <c r="AL96" i="6"/>
  <c r="AK96" i="6"/>
  <c r="BU95" i="6"/>
  <c r="BP95" i="6"/>
  <c r="AP95" i="6"/>
  <c r="AL95" i="6"/>
  <c r="BY95" i="6" s="1"/>
  <c r="AK95" i="6"/>
  <c r="BU94" i="6"/>
  <c r="BP94" i="6"/>
  <c r="AP94" i="6"/>
  <c r="AL94" i="6"/>
  <c r="BY94" i="6" s="1"/>
  <c r="AK94" i="6"/>
  <c r="BU93" i="6"/>
  <c r="BP93" i="6"/>
  <c r="AP93" i="6"/>
  <c r="AL93" i="6"/>
  <c r="AK93" i="6"/>
  <c r="BU92" i="6"/>
  <c r="BP92" i="6"/>
  <c r="AP92" i="6"/>
  <c r="AL92" i="6"/>
  <c r="BY92" i="6" s="1"/>
  <c r="AK92" i="6"/>
  <c r="BU91" i="6"/>
  <c r="BP91" i="6"/>
  <c r="AP91" i="6"/>
  <c r="AL91" i="6"/>
  <c r="BY91" i="6" s="1"/>
  <c r="AK91" i="6"/>
  <c r="BU90" i="6"/>
  <c r="BP90" i="6"/>
  <c r="AP90" i="6"/>
  <c r="AL90" i="6"/>
  <c r="BY90" i="6" s="1"/>
  <c r="AK90" i="6"/>
  <c r="BU89" i="6"/>
  <c r="BP89" i="6"/>
  <c r="AP89" i="6"/>
  <c r="AL89" i="6"/>
  <c r="BY89" i="6" s="1"/>
  <c r="AK89" i="6"/>
  <c r="BU88" i="6"/>
  <c r="BP88" i="6"/>
  <c r="AP88" i="6"/>
  <c r="AL88" i="6"/>
  <c r="BY88" i="6" s="1"/>
  <c r="AK88" i="6"/>
  <c r="BU87" i="6"/>
  <c r="BP87" i="6"/>
  <c r="AP87" i="6"/>
  <c r="AL87" i="6"/>
  <c r="BY87" i="6" s="1"/>
  <c r="AK87" i="6"/>
  <c r="BU86" i="6"/>
  <c r="BP86" i="6"/>
  <c r="AP86" i="6"/>
  <c r="AL86" i="6"/>
  <c r="BY86" i="6" s="1"/>
  <c r="AK86" i="6"/>
  <c r="BU85" i="6"/>
  <c r="BP85" i="6"/>
  <c r="AP85" i="6"/>
  <c r="AL85" i="6"/>
  <c r="BY85" i="6" s="1"/>
  <c r="AK85" i="6"/>
  <c r="BU84" i="6"/>
  <c r="BP84" i="6"/>
  <c r="AP84" i="6"/>
  <c r="AL84" i="6"/>
  <c r="BY84" i="6" s="1"/>
  <c r="AK84" i="6"/>
  <c r="BU83" i="6"/>
  <c r="BP83" i="6"/>
  <c r="AP83" i="6"/>
  <c r="AK83" i="6"/>
  <c r="AL83" i="6" s="1"/>
  <c r="BP82" i="6"/>
  <c r="AP82" i="6"/>
  <c r="AL82" i="6"/>
  <c r="BY82" i="6" s="1"/>
  <c r="AJ82" i="6"/>
  <c r="AK82" i="6" s="1"/>
  <c r="BU81" i="6"/>
  <c r="BP81" i="6"/>
  <c r="AP81" i="6"/>
  <c r="AL81" i="6"/>
  <c r="BY81" i="6" s="1"/>
  <c r="AK81" i="6"/>
  <c r="BP80" i="6"/>
  <c r="AP80" i="6"/>
  <c r="AL80" i="6"/>
  <c r="BY80" i="6" s="1"/>
  <c r="AK80" i="6"/>
  <c r="BU79" i="6"/>
  <c r="BP79" i="6"/>
  <c r="AP79" i="6"/>
  <c r="AL79" i="6"/>
  <c r="BY79" i="6" s="1"/>
  <c r="AK79" i="6"/>
  <c r="BU78" i="6"/>
  <c r="BP78" i="6"/>
  <c r="AP78" i="6"/>
  <c r="AL78" i="6"/>
  <c r="BY78" i="6" s="1"/>
  <c r="AK78" i="6"/>
  <c r="BU77" i="6"/>
  <c r="BP77" i="6"/>
  <c r="AP77" i="6"/>
  <c r="AL77" i="6"/>
  <c r="BY77" i="6" s="1"/>
  <c r="AK77" i="6"/>
  <c r="BP76" i="6"/>
  <c r="AP76" i="6"/>
  <c r="AL76" i="6"/>
  <c r="BY76" i="6" s="1"/>
  <c r="AK76" i="6"/>
  <c r="BU75" i="6"/>
  <c r="BP75" i="6"/>
  <c r="AP75" i="6"/>
  <c r="AK75" i="6"/>
  <c r="AM75" i="6" s="1"/>
  <c r="BP74" i="6"/>
  <c r="AP74" i="6"/>
  <c r="AL74" i="6"/>
  <c r="BY74" i="6" s="1"/>
  <c r="AK74" i="6"/>
  <c r="BP73" i="6"/>
  <c r="AP73" i="6"/>
  <c r="AL73" i="6"/>
  <c r="BY73" i="6" s="1"/>
  <c r="AK73" i="6"/>
  <c r="BU72" i="6"/>
  <c r="BP72" i="6"/>
  <c r="AP72" i="6"/>
  <c r="AL72" i="6"/>
  <c r="BY72" i="6" s="1"/>
  <c r="AJ72" i="6"/>
  <c r="AK72" i="6" s="1"/>
  <c r="BU71" i="6"/>
  <c r="BP71" i="6"/>
  <c r="AP71" i="6"/>
  <c r="AL71" i="6"/>
  <c r="BY71" i="6" s="1"/>
  <c r="AJ71" i="6"/>
  <c r="AK71" i="6" s="1"/>
  <c r="BU70" i="6"/>
  <c r="BP70" i="6"/>
  <c r="AP70" i="6"/>
  <c r="AL70" i="6"/>
  <c r="BY70" i="6" s="1"/>
  <c r="AK70" i="6"/>
  <c r="BU69" i="6"/>
  <c r="BP69" i="6"/>
  <c r="AP69" i="6"/>
  <c r="AL69" i="6"/>
  <c r="BY69" i="6" s="1"/>
  <c r="AK69" i="6"/>
  <c r="BU68" i="6"/>
  <c r="BP68" i="6"/>
  <c r="AP68" i="6"/>
  <c r="AK68" i="6"/>
  <c r="AL68" i="6" s="1"/>
  <c r="BU67" i="6"/>
  <c r="BP67" i="6"/>
  <c r="AP67" i="6"/>
  <c r="AL67" i="6"/>
  <c r="AK67" i="6"/>
  <c r="BU66" i="6"/>
  <c r="BP66" i="6"/>
  <c r="AP66" i="6"/>
  <c r="AL66" i="6"/>
  <c r="BY66" i="6" s="1"/>
  <c r="AK66" i="6"/>
  <c r="BU65" i="6"/>
  <c r="BP65" i="6"/>
  <c r="AP65" i="6"/>
  <c r="AL65" i="6"/>
  <c r="AJ65" i="6"/>
  <c r="AK65" i="6" s="1"/>
  <c r="BU64" i="6"/>
  <c r="BP64" i="6"/>
  <c r="AP64" i="6"/>
  <c r="AL64" i="6"/>
  <c r="BY64" i="6" s="1"/>
  <c r="AK64" i="6"/>
  <c r="BU63" i="6"/>
  <c r="BP63" i="6"/>
  <c r="AP63" i="6"/>
  <c r="AL63" i="6"/>
  <c r="BY63" i="6" s="1"/>
  <c r="AK63" i="6"/>
  <c r="BU62" i="6"/>
  <c r="BP62" i="6"/>
  <c r="AP62" i="6"/>
  <c r="AL62" i="6"/>
  <c r="BY62" i="6" s="1"/>
  <c r="AJ62" i="6"/>
  <c r="AK62" i="6" s="1"/>
  <c r="BU61" i="6"/>
  <c r="BP61" i="6"/>
  <c r="AP61" i="6"/>
  <c r="AL61" i="6"/>
  <c r="BY61" i="6" s="1"/>
  <c r="AK61" i="6"/>
  <c r="BU60" i="6"/>
  <c r="BP60" i="6"/>
  <c r="AP60" i="6"/>
  <c r="AL60" i="6"/>
  <c r="AK60" i="6"/>
  <c r="BU59" i="6"/>
  <c r="BP59" i="6"/>
  <c r="AP59" i="6"/>
  <c r="AL59" i="6"/>
  <c r="BY59" i="6" s="1"/>
  <c r="AK59" i="6"/>
  <c r="BU58" i="6"/>
  <c r="BP58" i="6"/>
  <c r="AP58" i="6"/>
  <c r="AL58" i="6"/>
  <c r="BY58" i="6" s="1"/>
  <c r="AK58" i="6"/>
  <c r="BU57" i="6"/>
  <c r="BP57" i="6"/>
  <c r="AP57" i="6"/>
  <c r="AL57" i="6"/>
  <c r="AK57" i="6"/>
  <c r="BU56" i="6"/>
  <c r="BP56" i="6"/>
  <c r="AP56" i="6"/>
  <c r="AK56" i="6"/>
  <c r="AM56" i="6" s="1"/>
  <c r="BU55" i="6"/>
  <c r="BP55" i="6"/>
  <c r="AP55" i="6"/>
  <c r="AJ55" i="6"/>
  <c r="AK55" i="6" s="1"/>
  <c r="BU54" i="6"/>
  <c r="BP54" i="6"/>
  <c r="AP54" i="6"/>
  <c r="AL54" i="6"/>
  <c r="BY54" i="6" s="1"/>
  <c r="AJ54" i="6"/>
  <c r="AK54" i="6" s="1"/>
  <c r="BP53" i="6"/>
  <c r="AP53" i="6"/>
  <c r="AL53" i="6"/>
  <c r="BY53" i="6" s="1"/>
  <c r="AK53" i="6"/>
  <c r="BP52" i="6"/>
  <c r="AP52" i="6"/>
  <c r="AL52" i="6"/>
  <c r="BY52" i="6" s="1"/>
  <c r="AK52" i="6"/>
  <c r="BU51" i="6"/>
  <c r="BP51" i="6"/>
  <c r="AP51" i="6"/>
  <c r="AL51" i="6"/>
  <c r="BY51" i="6" s="1"/>
  <c r="AJ51" i="6"/>
  <c r="AK51" i="6" s="1"/>
  <c r="BP50" i="6"/>
  <c r="AP50" i="6"/>
  <c r="AL50" i="6"/>
  <c r="BY50" i="6" s="1"/>
  <c r="AJ50" i="6"/>
  <c r="AK50" i="6" s="1"/>
  <c r="BP49" i="6"/>
  <c r="AP49" i="6"/>
  <c r="AL49" i="6"/>
  <c r="BY49" i="6" s="1"/>
  <c r="AJ49" i="6"/>
  <c r="AK49" i="6" s="1"/>
  <c r="BU48" i="6"/>
  <c r="BP48" i="6"/>
  <c r="AP48" i="6"/>
  <c r="AL48" i="6"/>
  <c r="BY48" i="6" s="1"/>
  <c r="AJ48" i="6"/>
  <c r="AK48" i="6" s="1"/>
  <c r="BU47" i="6"/>
  <c r="BP47" i="6"/>
  <c r="AP47" i="6"/>
  <c r="AL47" i="6"/>
  <c r="BY47" i="6" s="1"/>
  <c r="AJ47" i="6"/>
  <c r="AK47" i="6" s="1"/>
  <c r="BU46" i="6"/>
  <c r="BP46" i="6"/>
  <c r="AP46" i="6"/>
  <c r="AJ46" i="6"/>
  <c r="AK46" i="6" s="1"/>
  <c r="BU45" i="6"/>
  <c r="BP45" i="6"/>
  <c r="AP45" i="6"/>
  <c r="AL45" i="6"/>
  <c r="BY45" i="6" s="1"/>
  <c r="AJ45" i="6"/>
  <c r="AK45" i="6" s="1"/>
  <c r="BU44" i="6"/>
  <c r="BP44" i="6"/>
  <c r="AP44" i="6"/>
  <c r="AK44" i="6"/>
  <c r="AL44" i="6" s="1"/>
  <c r="BP43" i="6"/>
  <c r="AP43" i="6"/>
  <c r="AL43" i="6"/>
  <c r="BY43" i="6" s="1"/>
  <c r="AJ43" i="6"/>
  <c r="AK43" i="6" s="1"/>
  <c r="BU42" i="6"/>
  <c r="BP42" i="6"/>
  <c r="AP42" i="6"/>
  <c r="AL42" i="6"/>
  <c r="BY42" i="6" s="1"/>
  <c r="AK42" i="6"/>
  <c r="BU41" i="6"/>
  <c r="BP41" i="6"/>
  <c r="AP41" i="6"/>
  <c r="AL41" i="6"/>
  <c r="BY41" i="6" s="1"/>
  <c r="AK41" i="6"/>
  <c r="BU40" i="6"/>
  <c r="BP40" i="6"/>
  <c r="AP40" i="6"/>
  <c r="AL40" i="6"/>
  <c r="BY40" i="6" s="1"/>
  <c r="AK40" i="6"/>
  <c r="BU39" i="6"/>
  <c r="BP39" i="6"/>
  <c r="AP39" i="6"/>
  <c r="AL39" i="6"/>
  <c r="BY39" i="6" s="1"/>
  <c r="AK39" i="6"/>
  <c r="BU38" i="6"/>
  <c r="BP38" i="6"/>
  <c r="AP38" i="6"/>
  <c r="AL38" i="6"/>
  <c r="BY38" i="6" s="1"/>
  <c r="AK38" i="6"/>
  <c r="BU37" i="6"/>
  <c r="BP37" i="6"/>
  <c r="AP37" i="6"/>
  <c r="AK37" i="6"/>
  <c r="BU36" i="6"/>
  <c r="BP36" i="6"/>
  <c r="AP36" i="6"/>
  <c r="AL36" i="6"/>
  <c r="AK36" i="6"/>
  <c r="BU35" i="6"/>
  <c r="BP35" i="6"/>
  <c r="AP35" i="6"/>
  <c r="AL35" i="6"/>
  <c r="BY35" i="6" s="1"/>
  <c r="AK35" i="6"/>
  <c r="BU34" i="6"/>
  <c r="BP34" i="6"/>
  <c r="AP34" i="6"/>
  <c r="AL34" i="6"/>
  <c r="BY34" i="6" s="1"/>
  <c r="AK34" i="6"/>
  <c r="BU33" i="6"/>
  <c r="BP33" i="6"/>
  <c r="AP33" i="6"/>
  <c r="AL33" i="6"/>
  <c r="BY33" i="6" s="1"/>
  <c r="AK33" i="6"/>
  <c r="BU32" i="6"/>
  <c r="BP32" i="6"/>
  <c r="AP32" i="6"/>
  <c r="AL32" i="6"/>
  <c r="BY32" i="6" s="1"/>
  <c r="AK32" i="6"/>
  <c r="BU31" i="6"/>
  <c r="BP31" i="6"/>
  <c r="AP31" i="6"/>
  <c r="AL31" i="6"/>
  <c r="AK31" i="6"/>
  <c r="BU30" i="6"/>
  <c r="BP30" i="6"/>
  <c r="AP30" i="6"/>
  <c r="AL30" i="6"/>
  <c r="BY30" i="6" s="1"/>
  <c r="AK30" i="6"/>
  <c r="BU29" i="6"/>
  <c r="BP29" i="6"/>
  <c r="AP29" i="6"/>
  <c r="AL29" i="6"/>
  <c r="BY29" i="6" s="1"/>
  <c r="AK29" i="6"/>
  <c r="BU28" i="6"/>
  <c r="BP28" i="6"/>
  <c r="AP28" i="6"/>
  <c r="AL28" i="6"/>
  <c r="BY28" i="6" s="1"/>
  <c r="BU27" i="6"/>
  <c r="BP27" i="6"/>
  <c r="AP27" i="6"/>
  <c r="AL27" i="6"/>
  <c r="BY27" i="6" s="1"/>
  <c r="AK27" i="6"/>
  <c r="BU26" i="6"/>
  <c r="BP26" i="6"/>
  <c r="AP26" i="6"/>
  <c r="AL26" i="6"/>
  <c r="BY26" i="6" s="1"/>
  <c r="AK26" i="6"/>
  <c r="BU25" i="6"/>
  <c r="BP25" i="6"/>
  <c r="AP25" i="6"/>
  <c r="AL25" i="6"/>
  <c r="BY25" i="6" s="1"/>
  <c r="AK25" i="6"/>
  <c r="BU24" i="6"/>
  <c r="BP24" i="6"/>
  <c r="AP24" i="6"/>
  <c r="AL24" i="6"/>
  <c r="BY24" i="6" s="1"/>
  <c r="AK24" i="6"/>
  <c r="BU23" i="6"/>
  <c r="BP23" i="6"/>
  <c r="AP23" i="6"/>
  <c r="AL23" i="6"/>
  <c r="BY23" i="6" s="1"/>
  <c r="AK23" i="6"/>
  <c r="BU22" i="6"/>
  <c r="BP22" i="6"/>
  <c r="AP22" i="6"/>
  <c r="AK22" i="6"/>
  <c r="AM22" i="6" s="1"/>
  <c r="BU21" i="6"/>
  <c r="BP21" i="6"/>
  <c r="AP21" i="6"/>
  <c r="AL21" i="6"/>
  <c r="BY21" i="6" s="1"/>
  <c r="AK21" i="6"/>
  <c r="BU20" i="6"/>
  <c r="BP20" i="6"/>
  <c r="AP20" i="6"/>
  <c r="AL20" i="6"/>
  <c r="BY20" i="6" s="1"/>
  <c r="AK20" i="6"/>
  <c r="BU19" i="6"/>
  <c r="BP19" i="6"/>
  <c r="AP19" i="6"/>
  <c r="AL19" i="6"/>
  <c r="BY19" i="6" s="1"/>
  <c r="AK19" i="6"/>
  <c r="BU18" i="6"/>
  <c r="BP18" i="6"/>
  <c r="AP18" i="6"/>
  <c r="AL18" i="6"/>
  <c r="BY18" i="6" s="1"/>
  <c r="AK18" i="6"/>
  <c r="BU17" i="6"/>
  <c r="BP17" i="6"/>
  <c r="AP17" i="6"/>
  <c r="AL17" i="6"/>
  <c r="BY17" i="6" s="1"/>
  <c r="AK17" i="6"/>
  <c r="BU16" i="6"/>
  <c r="BP16" i="6"/>
  <c r="AP16" i="6"/>
  <c r="BU15" i="6"/>
  <c r="BP15" i="6"/>
  <c r="AP15" i="6"/>
  <c r="AL15" i="6"/>
  <c r="BY15" i="6" s="1"/>
  <c r="AK15" i="6"/>
  <c r="BU14" i="6"/>
  <c r="BP14" i="6"/>
  <c r="AP14" i="6"/>
  <c r="AL14" i="6"/>
  <c r="BY14" i="6" s="1"/>
  <c r="AK14" i="6"/>
  <c r="BU13" i="6"/>
  <c r="BP13" i="6"/>
  <c r="AP13" i="6"/>
  <c r="AL13" i="6"/>
  <c r="BY13" i="6" s="1"/>
  <c r="AK13" i="6"/>
  <c r="BU12" i="6"/>
  <c r="BP12" i="6"/>
  <c r="AP12" i="6"/>
  <c r="AL12" i="6"/>
  <c r="BY12" i="6" s="1"/>
  <c r="AK12" i="6"/>
  <c r="BU11" i="6"/>
  <c r="BP11" i="6"/>
  <c r="AP11" i="6"/>
  <c r="AL11" i="6"/>
  <c r="BY11" i="6" s="1"/>
  <c r="AK11" i="6"/>
  <c r="BU10" i="6"/>
  <c r="BP10" i="6"/>
  <c r="AP10" i="6"/>
  <c r="AL10" i="6"/>
  <c r="BY10" i="6" s="1"/>
  <c r="AK10" i="6"/>
  <c r="BU9" i="6"/>
  <c r="BP9" i="6"/>
  <c r="AP9" i="6"/>
  <c r="AL9" i="6"/>
  <c r="BY9" i="6" s="1"/>
  <c r="AK9" i="6"/>
  <c r="BU8" i="6"/>
  <c r="BP8" i="6"/>
  <c r="AP8" i="6"/>
  <c r="AL8" i="6"/>
  <c r="BY8" i="6" s="1"/>
  <c r="AK8" i="6"/>
  <c r="BU7" i="6"/>
  <c r="BP7" i="6"/>
  <c r="AP7" i="6"/>
  <c r="AL7" i="6"/>
  <c r="BY7" i="6" s="1"/>
  <c r="AK7" i="6"/>
  <c r="BU6" i="6"/>
  <c r="BP6" i="6"/>
  <c r="AP6" i="6"/>
  <c r="AL6" i="6"/>
  <c r="BY6" i="6" s="1"/>
  <c r="AK6" i="6"/>
  <c r="BU5" i="6"/>
  <c r="BP5" i="6"/>
  <c r="AP5" i="6"/>
  <c r="AL5" i="6"/>
  <c r="BY5" i="6" s="1"/>
  <c r="AK5" i="6"/>
  <c r="BU4" i="6"/>
  <c r="BP4" i="6"/>
  <c r="AP4" i="6"/>
  <c r="AL4" i="6"/>
  <c r="BY4" i="6" s="1"/>
  <c r="AK4" i="6"/>
  <c r="BU3" i="6"/>
  <c r="BP3" i="6"/>
  <c r="AP3" i="6"/>
  <c r="AL3" i="6"/>
  <c r="BY3" i="6" s="1"/>
  <c r="AK3" i="6"/>
  <c r="AE125" i="5"/>
  <c r="AE112" i="5"/>
  <c r="AE107" i="5"/>
  <c r="AE16" i="5"/>
  <c r="AE113" i="5"/>
  <c r="AE102" i="5"/>
  <c r="AE96" i="5"/>
  <c r="AE28" i="5"/>
  <c r="AE7" i="5"/>
  <c r="BQ208" i="5"/>
  <c r="BL208" i="5"/>
  <c r="AL208" i="5"/>
  <c r="AH208" i="5"/>
  <c r="AG208" i="5"/>
  <c r="BQ207" i="5"/>
  <c r="BL207" i="5"/>
  <c r="AL207" i="5"/>
  <c r="AH207" i="5"/>
  <c r="AG207" i="5"/>
  <c r="BQ206" i="5"/>
  <c r="BL206" i="5"/>
  <c r="AL206" i="5"/>
  <c r="AH206" i="5"/>
  <c r="AG206" i="5"/>
  <c r="BQ205" i="5"/>
  <c r="BL205" i="5"/>
  <c r="AL205" i="5"/>
  <c r="AH205" i="5"/>
  <c r="AG205" i="5"/>
  <c r="BL204" i="5"/>
  <c r="AL204" i="5"/>
  <c r="AH204" i="5"/>
  <c r="AG204" i="5"/>
  <c r="BQ203" i="5"/>
  <c r="BL203" i="5"/>
  <c r="AL203" i="5"/>
  <c r="AH203" i="5"/>
  <c r="AG203" i="5"/>
  <c r="BL202" i="5"/>
  <c r="AL202" i="5"/>
  <c r="AH202" i="5"/>
  <c r="AG202" i="5"/>
  <c r="BQ201" i="5"/>
  <c r="BL201" i="5"/>
  <c r="AL201" i="5"/>
  <c r="AH201" i="5"/>
  <c r="AG201" i="5"/>
  <c r="BQ200" i="5"/>
  <c r="BL200" i="5"/>
  <c r="AL200" i="5"/>
  <c r="AH200" i="5"/>
  <c r="AG200" i="5"/>
  <c r="BQ199" i="5"/>
  <c r="BL199" i="5"/>
  <c r="AL199" i="5"/>
  <c r="AH199" i="5"/>
  <c r="AG199" i="5"/>
  <c r="BQ198" i="5"/>
  <c r="BL198" i="5"/>
  <c r="AL198" i="5"/>
  <c r="AH198" i="5"/>
  <c r="AG198" i="5"/>
  <c r="BQ197" i="5"/>
  <c r="BL197" i="5"/>
  <c r="AL197" i="5"/>
  <c r="AH197" i="5"/>
  <c r="AG197" i="5"/>
  <c r="BQ196" i="5"/>
  <c r="BL196" i="5"/>
  <c r="AL196" i="5"/>
  <c r="AH196" i="5"/>
  <c r="AG196" i="5"/>
  <c r="BQ195" i="5"/>
  <c r="BL195" i="5"/>
  <c r="AL195" i="5"/>
  <c r="AH195" i="5"/>
  <c r="AG195" i="5"/>
  <c r="BQ194" i="5"/>
  <c r="BL194" i="5"/>
  <c r="AL194" i="5"/>
  <c r="AH194" i="5"/>
  <c r="AG194" i="5"/>
  <c r="BQ193" i="5"/>
  <c r="BL193" i="5"/>
  <c r="AL193" i="5"/>
  <c r="AH193" i="5"/>
  <c r="AG193" i="5"/>
  <c r="BQ192" i="5"/>
  <c r="BL192" i="5"/>
  <c r="AL192" i="5"/>
  <c r="AH192" i="5"/>
  <c r="AG192" i="5"/>
  <c r="BQ191" i="5"/>
  <c r="BL191" i="5"/>
  <c r="AL191" i="5"/>
  <c r="AH191" i="5"/>
  <c r="AG191" i="5"/>
  <c r="BQ190" i="5"/>
  <c r="BL190" i="5"/>
  <c r="AL190" i="5"/>
  <c r="AH190" i="5"/>
  <c r="AG190" i="5"/>
  <c r="BQ189" i="5"/>
  <c r="BL189" i="5"/>
  <c r="AL189" i="5"/>
  <c r="AH189" i="5"/>
  <c r="AG189" i="5"/>
  <c r="BL188" i="5"/>
  <c r="AL188" i="5"/>
  <c r="AH188" i="5"/>
  <c r="AG188" i="5"/>
  <c r="BL187" i="5"/>
  <c r="AL187" i="5"/>
  <c r="AH187" i="5"/>
  <c r="AG187" i="5"/>
  <c r="BQ186" i="5"/>
  <c r="BL186" i="5"/>
  <c r="AL186" i="5"/>
  <c r="AH186" i="5"/>
  <c r="AG186" i="5"/>
  <c r="BQ185" i="5"/>
  <c r="BL185" i="5"/>
  <c r="AL185" i="5"/>
  <c r="AH185" i="5"/>
  <c r="AG185" i="5"/>
  <c r="BQ184" i="5"/>
  <c r="BL184" i="5"/>
  <c r="AL184" i="5"/>
  <c r="AH184" i="5"/>
  <c r="AG184" i="5"/>
  <c r="BQ183" i="5"/>
  <c r="BL183" i="5"/>
  <c r="AL183" i="5"/>
  <c r="AH183" i="5"/>
  <c r="AG183" i="5"/>
  <c r="BQ182" i="5"/>
  <c r="BL182" i="5"/>
  <c r="AL182" i="5"/>
  <c r="AH182" i="5"/>
  <c r="AG182" i="5"/>
  <c r="BQ181" i="5"/>
  <c r="BL181" i="5"/>
  <c r="AL181" i="5"/>
  <c r="AH181" i="5"/>
  <c r="AG181" i="5"/>
  <c r="BQ180" i="5"/>
  <c r="BL180" i="5"/>
  <c r="AL180" i="5"/>
  <c r="AH180" i="5"/>
  <c r="AG180" i="5"/>
  <c r="BQ179" i="5"/>
  <c r="BL179" i="5"/>
  <c r="AL179" i="5"/>
  <c r="AH179" i="5"/>
  <c r="AG179" i="5"/>
  <c r="BQ178" i="5"/>
  <c r="BW178" i="5"/>
  <c r="BL178" i="5"/>
  <c r="AL178" i="5"/>
  <c r="AG178" i="5"/>
  <c r="AI178" i="5"/>
  <c r="BQ177" i="5"/>
  <c r="BL177" i="5"/>
  <c r="AL177" i="5"/>
  <c r="AH177" i="5"/>
  <c r="AF177" i="5"/>
  <c r="AG177" i="5"/>
  <c r="BL176" i="5"/>
  <c r="AL176" i="5"/>
  <c r="AH176" i="5"/>
  <c r="AF176" i="5"/>
  <c r="AG176" i="5"/>
  <c r="BL175" i="5"/>
  <c r="AL175" i="5"/>
  <c r="AH175" i="5"/>
  <c r="AF175" i="5"/>
  <c r="AG175" i="5"/>
  <c r="BQ174" i="5"/>
  <c r="BL174" i="5"/>
  <c r="AL174" i="5"/>
  <c r="AH174" i="5"/>
  <c r="AG174" i="5"/>
  <c r="BQ173" i="5"/>
  <c r="BL173" i="5"/>
  <c r="AL173" i="5"/>
  <c r="AH173" i="5"/>
  <c r="AG173" i="5"/>
  <c r="BQ172" i="5"/>
  <c r="BL172" i="5"/>
  <c r="AL172" i="5"/>
  <c r="AH172" i="5"/>
  <c r="AG172" i="5"/>
  <c r="BW171" i="5"/>
  <c r="BL171" i="5"/>
  <c r="AL171" i="5"/>
  <c r="AG171" i="5"/>
  <c r="AI171" i="5"/>
  <c r="BQ170" i="5"/>
  <c r="BL170" i="5"/>
  <c r="AL170" i="5"/>
  <c r="AH170" i="5"/>
  <c r="AG170" i="5"/>
  <c r="BQ169" i="5"/>
  <c r="BL169" i="5"/>
  <c r="AL169" i="5"/>
  <c r="AH169" i="5"/>
  <c r="AG169" i="5"/>
  <c r="BQ168" i="5"/>
  <c r="BL168" i="5"/>
  <c r="AL168" i="5"/>
  <c r="AH168" i="5"/>
  <c r="AF168" i="5"/>
  <c r="AG168" i="5"/>
  <c r="BQ167" i="5"/>
  <c r="BL167" i="5"/>
  <c r="AL167" i="5"/>
  <c r="AH167" i="5"/>
  <c r="AF167" i="5"/>
  <c r="AG167" i="5"/>
  <c r="BQ166" i="5"/>
  <c r="BL166" i="5"/>
  <c r="AL166" i="5"/>
  <c r="AG166" i="5"/>
  <c r="AH166" i="5"/>
  <c r="AJ166" i="5"/>
  <c r="BQ165" i="5"/>
  <c r="BL165" i="5"/>
  <c r="AL165" i="5"/>
  <c r="AH165" i="5"/>
  <c r="AF165" i="5"/>
  <c r="AG165" i="5"/>
  <c r="BQ164" i="5"/>
  <c r="BL164" i="5"/>
  <c r="AL164" i="5"/>
  <c r="AG164" i="5"/>
  <c r="AI164" i="5"/>
  <c r="BQ163" i="5"/>
  <c r="BL163" i="5"/>
  <c r="AL163" i="5"/>
  <c r="AH163" i="5"/>
  <c r="AG163" i="5"/>
  <c r="BL162" i="5"/>
  <c r="AL162" i="5"/>
  <c r="AH162" i="5"/>
  <c r="AG162" i="5"/>
  <c r="BL161" i="5"/>
  <c r="AL161" i="5"/>
  <c r="AH161" i="5"/>
  <c r="AG161" i="5"/>
  <c r="BL160" i="5"/>
  <c r="AL160" i="5"/>
  <c r="AH160" i="5"/>
  <c r="AG160" i="5"/>
  <c r="BQ159" i="5"/>
  <c r="BL159" i="5"/>
  <c r="AL159" i="5"/>
  <c r="AH159" i="5"/>
  <c r="AF159" i="5"/>
  <c r="AG159" i="5"/>
  <c r="BQ158" i="5"/>
  <c r="BL158" i="5"/>
  <c r="AL158" i="5"/>
  <c r="AH158" i="5"/>
  <c r="AG158" i="5"/>
  <c r="BQ157" i="5"/>
  <c r="BL157" i="5"/>
  <c r="AL157" i="5"/>
  <c r="AG157" i="5"/>
  <c r="AH157" i="5"/>
  <c r="BQ156" i="5"/>
  <c r="BL156" i="5"/>
  <c r="AL156" i="5"/>
  <c r="AF156" i="5"/>
  <c r="AG156" i="5"/>
  <c r="AH156" i="5"/>
  <c r="BQ155" i="5"/>
  <c r="BL155" i="5"/>
  <c r="AL155" i="5"/>
  <c r="AH155" i="5"/>
  <c r="AG155" i="5"/>
  <c r="BQ154" i="5"/>
  <c r="BL154" i="5"/>
  <c r="AL154" i="5"/>
  <c r="AH154" i="5"/>
  <c r="AG154" i="5"/>
  <c r="BQ153" i="5"/>
  <c r="BL153" i="5"/>
  <c r="AL153" i="5"/>
  <c r="AH153" i="5"/>
  <c r="AF153" i="5"/>
  <c r="AG153" i="5"/>
  <c r="BQ152" i="5"/>
  <c r="BL152" i="5"/>
  <c r="AL152" i="5"/>
  <c r="AF152" i="5"/>
  <c r="AG152" i="5"/>
  <c r="AH152" i="5"/>
  <c r="BQ151" i="5"/>
  <c r="BL151" i="5"/>
  <c r="AL151" i="5"/>
  <c r="AG151" i="5"/>
  <c r="AI151" i="5"/>
  <c r="BQ150" i="5"/>
  <c r="BL150" i="5"/>
  <c r="AL150" i="5"/>
  <c r="AH150" i="5"/>
  <c r="AG150" i="5"/>
  <c r="BQ149" i="5"/>
  <c r="BL149" i="5"/>
  <c r="AL149" i="5"/>
  <c r="AG149" i="5"/>
  <c r="AI149" i="5"/>
  <c r="BQ148" i="5"/>
  <c r="BL148" i="5"/>
  <c r="AL148" i="5"/>
  <c r="AH148" i="5"/>
  <c r="AG148" i="5"/>
  <c r="BQ147" i="5"/>
  <c r="BL147" i="5"/>
  <c r="AL147" i="5"/>
  <c r="AG147" i="5"/>
  <c r="AI147" i="5"/>
  <c r="BQ146" i="5"/>
  <c r="BL146" i="5"/>
  <c r="AL146" i="5"/>
  <c r="AH146" i="5"/>
  <c r="AG146" i="5"/>
  <c r="BQ145" i="5"/>
  <c r="BL145" i="5"/>
  <c r="AL145" i="5"/>
  <c r="AH145" i="5"/>
  <c r="AG145" i="5"/>
  <c r="BQ144" i="5"/>
  <c r="BL144" i="5"/>
  <c r="AL144" i="5"/>
  <c r="AG144" i="5"/>
  <c r="AI144" i="5"/>
  <c r="BQ143" i="5"/>
  <c r="BL143" i="5"/>
  <c r="AL143" i="5"/>
  <c r="AH143" i="5"/>
  <c r="AG143" i="5"/>
  <c r="BQ142" i="5"/>
  <c r="BL142" i="5"/>
  <c r="AL142" i="5"/>
  <c r="AH142" i="5"/>
  <c r="AF142" i="5"/>
  <c r="AG142" i="5"/>
  <c r="BL141" i="5"/>
  <c r="AL141" i="5"/>
  <c r="AF141" i="5"/>
  <c r="AG141" i="5"/>
  <c r="BQ140" i="5"/>
  <c r="BL140" i="5"/>
  <c r="AL140" i="5"/>
  <c r="AH140" i="5"/>
  <c r="AG140" i="5"/>
  <c r="BQ139" i="5"/>
  <c r="BL139" i="5"/>
  <c r="AL139" i="5"/>
  <c r="AH139" i="5"/>
  <c r="AG139" i="5"/>
  <c r="BQ138" i="5"/>
  <c r="BL138" i="5"/>
  <c r="AL138" i="5"/>
  <c r="AH138" i="5"/>
  <c r="AG138" i="5"/>
  <c r="BQ137" i="5"/>
  <c r="BL137" i="5"/>
  <c r="AL137" i="5"/>
  <c r="AG137" i="5"/>
  <c r="AI137" i="5"/>
  <c r="BQ136" i="5"/>
  <c r="BL136" i="5"/>
  <c r="AL136" i="5"/>
  <c r="AG136" i="5"/>
  <c r="AI136" i="5"/>
  <c r="BQ135" i="5"/>
  <c r="BL135" i="5"/>
  <c r="AL135" i="5"/>
  <c r="AH135" i="5"/>
  <c r="AG135" i="5"/>
  <c r="BQ134" i="5"/>
  <c r="BL134" i="5"/>
  <c r="AL134" i="5"/>
  <c r="AG134" i="5"/>
  <c r="AI134" i="5"/>
  <c r="BL133" i="5"/>
  <c r="AL133" i="5"/>
  <c r="AH133" i="5"/>
  <c r="AF133" i="5"/>
  <c r="AG133" i="5"/>
  <c r="BL132" i="5"/>
  <c r="AL132" i="5"/>
  <c r="AH132" i="5"/>
  <c r="AF132" i="5"/>
  <c r="AG132" i="5"/>
  <c r="BQ131" i="5"/>
  <c r="BL131" i="5"/>
  <c r="AL131" i="5"/>
  <c r="AF131" i="5"/>
  <c r="AG131" i="5"/>
  <c r="AH131" i="5"/>
  <c r="AJ131" i="5"/>
  <c r="BL130" i="5"/>
  <c r="AL130" i="5"/>
  <c r="AH130" i="5"/>
  <c r="AG130" i="5"/>
  <c r="BL129" i="5"/>
  <c r="AL129" i="5"/>
  <c r="AH129" i="5"/>
  <c r="AG129" i="5"/>
  <c r="BL128" i="5"/>
  <c r="AL128" i="5"/>
  <c r="AH128" i="5"/>
  <c r="AF128" i="5"/>
  <c r="AG128" i="5"/>
  <c r="BQ127" i="5"/>
  <c r="BL127" i="5"/>
  <c r="AL127" i="5"/>
  <c r="AH127" i="5"/>
  <c r="AF127" i="5"/>
  <c r="AG127" i="5"/>
  <c r="BQ126" i="5"/>
  <c r="BL126" i="5"/>
  <c r="AL126" i="5"/>
  <c r="AH126" i="5"/>
  <c r="AG126" i="5"/>
  <c r="BQ125" i="5"/>
  <c r="BL125" i="5"/>
  <c r="AL125" i="5"/>
  <c r="AH125" i="5"/>
  <c r="AG125" i="5"/>
  <c r="BQ124" i="5"/>
  <c r="BL124" i="5"/>
  <c r="AL124" i="5"/>
  <c r="AH124" i="5"/>
  <c r="AG124" i="5"/>
  <c r="BL123" i="5"/>
  <c r="AL123" i="5"/>
  <c r="AH123" i="5"/>
  <c r="AF123" i="5"/>
  <c r="AG123" i="5"/>
  <c r="BL122" i="5"/>
  <c r="AL122" i="5"/>
  <c r="AH122" i="5"/>
  <c r="AF122" i="5"/>
  <c r="AG122" i="5"/>
  <c r="BQ121" i="5"/>
  <c r="BL121" i="5"/>
  <c r="AL121" i="5"/>
  <c r="AF121" i="5"/>
  <c r="AG121" i="5"/>
  <c r="AH121" i="5"/>
  <c r="BL120" i="5"/>
  <c r="AL120" i="5"/>
  <c r="AH120" i="5"/>
  <c r="AF120" i="5"/>
  <c r="AG120" i="5"/>
  <c r="BQ119" i="5"/>
  <c r="BL119" i="5"/>
  <c r="AL119" i="5"/>
  <c r="AF119" i="5"/>
  <c r="AG119" i="5"/>
  <c r="AH119" i="5"/>
  <c r="BQ118" i="5"/>
  <c r="BL118" i="5"/>
  <c r="AL118" i="5"/>
  <c r="AH118" i="5"/>
  <c r="AG118" i="5"/>
  <c r="BL117" i="5"/>
  <c r="AL117" i="5"/>
  <c r="AH117" i="5"/>
  <c r="AF117" i="5"/>
  <c r="AG117" i="5"/>
  <c r="BQ116" i="5"/>
  <c r="BL116" i="5"/>
  <c r="AL116" i="5"/>
  <c r="AH116" i="5"/>
  <c r="AG116" i="5"/>
  <c r="BQ115" i="5"/>
  <c r="BL115" i="5"/>
  <c r="AL115" i="5"/>
  <c r="AH115" i="5"/>
  <c r="AG115" i="5"/>
  <c r="BQ114" i="5"/>
  <c r="BL114" i="5"/>
  <c r="AL114" i="5"/>
  <c r="AH114" i="5"/>
  <c r="AG114" i="5"/>
  <c r="BQ113" i="5"/>
  <c r="BL113" i="5"/>
  <c r="AL113" i="5"/>
  <c r="AH113" i="5"/>
  <c r="AG113" i="5"/>
  <c r="BQ112" i="5"/>
  <c r="BL112" i="5"/>
  <c r="AL112" i="5"/>
  <c r="AH112" i="5"/>
  <c r="AG112" i="5"/>
  <c r="BQ111" i="5"/>
  <c r="BL111" i="5"/>
  <c r="AL111" i="5"/>
  <c r="AH111" i="5"/>
  <c r="AG111" i="5"/>
  <c r="BQ110" i="5"/>
  <c r="BL110" i="5"/>
  <c r="AL110" i="5"/>
  <c r="AH110" i="5"/>
  <c r="AG110" i="5"/>
  <c r="BQ109" i="5"/>
  <c r="BL109" i="5"/>
  <c r="AL109" i="5"/>
  <c r="AH109" i="5"/>
  <c r="AG109" i="5"/>
  <c r="BQ108" i="5"/>
  <c r="BL108" i="5"/>
  <c r="AL108" i="5"/>
  <c r="AH108" i="5"/>
  <c r="AG108" i="5"/>
  <c r="BQ107" i="5"/>
  <c r="BL107" i="5"/>
  <c r="AL107" i="5"/>
  <c r="AH107" i="5"/>
  <c r="AG107" i="5"/>
  <c r="BQ106" i="5"/>
  <c r="BL106" i="5"/>
  <c r="AL106" i="5"/>
  <c r="AH106" i="5"/>
  <c r="AG106" i="5"/>
  <c r="BQ105" i="5"/>
  <c r="BL105" i="5"/>
  <c r="AL105" i="5"/>
  <c r="AH105" i="5"/>
  <c r="AG105" i="5"/>
  <c r="BQ104" i="5"/>
  <c r="BL104" i="5"/>
  <c r="AL104" i="5"/>
  <c r="AH104" i="5"/>
  <c r="AG104" i="5"/>
  <c r="BQ103" i="5"/>
  <c r="BL103" i="5"/>
  <c r="AL103" i="5"/>
  <c r="AH103" i="5"/>
  <c r="AG103" i="5"/>
  <c r="BQ102" i="5"/>
  <c r="BL102" i="5"/>
  <c r="AL102" i="5"/>
  <c r="AH102" i="5"/>
  <c r="AG102" i="5"/>
  <c r="BQ101" i="5"/>
  <c r="BL101" i="5"/>
  <c r="AL101" i="5"/>
  <c r="AH101" i="5"/>
  <c r="AG101" i="5"/>
  <c r="BQ100" i="5"/>
  <c r="BL100" i="5"/>
  <c r="AL100" i="5"/>
  <c r="AH100" i="5"/>
  <c r="AG100" i="5"/>
  <c r="BQ99" i="5"/>
  <c r="BL99" i="5"/>
  <c r="AL99" i="5"/>
  <c r="AH99" i="5"/>
  <c r="AG99" i="5"/>
  <c r="BQ98" i="5"/>
  <c r="BL98" i="5"/>
  <c r="AL98" i="5"/>
  <c r="AH98" i="5"/>
  <c r="AG98" i="5"/>
  <c r="BQ97" i="5"/>
  <c r="BL97" i="5"/>
  <c r="AL97" i="5"/>
  <c r="AH97" i="5"/>
  <c r="AG97" i="5"/>
  <c r="BQ96" i="5"/>
  <c r="BL96" i="5"/>
  <c r="AL96" i="5"/>
  <c r="AH96" i="5"/>
  <c r="AG96" i="5"/>
  <c r="BQ95" i="5"/>
  <c r="BL95" i="5"/>
  <c r="AL95" i="5"/>
  <c r="AH95" i="5"/>
  <c r="AG95" i="5"/>
  <c r="BQ94" i="5"/>
  <c r="BL94" i="5"/>
  <c r="AL94" i="5"/>
  <c r="AH94" i="5"/>
  <c r="AG94" i="5"/>
  <c r="BQ93" i="5"/>
  <c r="BL93" i="5"/>
  <c r="AL93" i="5"/>
  <c r="AH93" i="5"/>
  <c r="AG93" i="5"/>
  <c r="BQ92" i="5"/>
  <c r="BL92" i="5"/>
  <c r="AL92" i="5"/>
  <c r="AH92" i="5"/>
  <c r="AG92" i="5"/>
  <c r="BQ91" i="5"/>
  <c r="BL91" i="5"/>
  <c r="AL91" i="5"/>
  <c r="AH91" i="5"/>
  <c r="AG91" i="5"/>
  <c r="BQ90" i="5"/>
  <c r="BL90" i="5"/>
  <c r="AL90" i="5"/>
  <c r="AH90" i="5"/>
  <c r="AG90" i="5"/>
  <c r="BQ89" i="5"/>
  <c r="BL89" i="5"/>
  <c r="AL89" i="5"/>
  <c r="AH89" i="5"/>
  <c r="AG89" i="5"/>
  <c r="BQ88" i="5"/>
  <c r="BL88" i="5"/>
  <c r="AL88" i="5"/>
  <c r="AH88" i="5"/>
  <c r="AG88" i="5"/>
  <c r="BQ87" i="5"/>
  <c r="BL87" i="5"/>
  <c r="AL87" i="5"/>
  <c r="AH87" i="5"/>
  <c r="AG87" i="5"/>
  <c r="BL86" i="5"/>
  <c r="AL86" i="5"/>
  <c r="AH86" i="5"/>
  <c r="AG86" i="5"/>
  <c r="BQ85" i="5"/>
  <c r="BL85" i="5"/>
  <c r="AL85" i="5"/>
  <c r="AH85" i="5"/>
  <c r="AG85" i="5"/>
  <c r="BQ84" i="5"/>
  <c r="BL84" i="5"/>
  <c r="AL84" i="5"/>
  <c r="AH84" i="5"/>
  <c r="AG84" i="5"/>
  <c r="BQ83" i="5"/>
  <c r="BL83" i="5"/>
  <c r="AL83" i="5"/>
  <c r="AF83" i="5"/>
  <c r="AG83" i="5"/>
  <c r="BL82" i="5"/>
  <c r="AL82" i="5"/>
  <c r="AH82" i="5"/>
  <c r="AF82" i="5"/>
  <c r="AG82" i="5"/>
  <c r="BQ81" i="5"/>
  <c r="BL81" i="5"/>
  <c r="AL81" i="5"/>
  <c r="AH81" i="5"/>
  <c r="AG81" i="5"/>
  <c r="BL80" i="5"/>
  <c r="AL80" i="5"/>
  <c r="AH80" i="5"/>
  <c r="AG80" i="5"/>
  <c r="BQ79" i="5"/>
  <c r="BL79" i="5"/>
  <c r="AL79" i="5"/>
  <c r="AH79" i="5"/>
  <c r="AG79" i="5"/>
  <c r="BQ78" i="5"/>
  <c r="BL78" i="5"/>
  <c r="AL78" i="5"/>
  <c r="AH78" i="5"/>
  <c r="AG78" i="5"/>
  <c r="BQ77" i="5"/>
  <c r="BL77" i="5"/>
  <c r="AL77" i="5"/>
  <c r="AH77" i="5"/>
  <c r="AG77" i="5"/>
  <c r="BL76" i="5"/>
  <c r="AL76" i="5"/>
  <c r="AH76" i="5"/>
  <c r="AG76" i="5"/>
  <c r="BQ75" i="5"/>
  <c r="BL75" i="5"/>
  <c r="AL75" i="5"/>
  <c r="AG75" i="5"/>
  <c r="AI75" i="5"/>
  <c r="BL74" i="5"/>
  <c r="AL74" i="5"/>
  <c r="AH74" i="5"/>
  <c r="AG74" i="5"/>
  <c r="BL73" i="5"/>
  <c r="AL73" i="5"/>
  <c r="AH73" i="5"/>
  <c r="AG73" i="5"/>
  <c r="BQ72" i="5"/>
  <c r="BL72" i="5"/>
  <c r="AL72" i="5"/>
  <c r="AH72" i="5"/>
  <c r="AF72" i="5"/>
  <c r="AG72" i="5"/>
  <c r="BQ71" i="5"/>
  <c r="BL71" i="5"/>
  <c r="AL71" i="5"/>
  <c r="AH71" i="5"/>
  <c r="AF71" i="5"/>
  <c r="AG71" i="5"/>
  <c r="BQ70" i="5"/>
  <c r="BL70" i="5"/>
  <c r="AL70" i="5"/>
  <c r="AH70" i="5"/>
  <c r="AG70" i="5"/>
  <c r="BQ69" i="5"/>
  <c r="BL69" i="5"/>
  <c r="AL69" i="5"/>
  <c r="AH69" i="5"/>
  <c r="AG69" i="5"/>
  <c r="BQ68" i="5"/>
  <c r="BL68" i="5"/>
  <c r="AL68" i="5"/>
  <c r="AG68" i="5"/>
  <c r="AI68" i="5"/>
  <c r="BQ67" i="5"/>
  <c r="BL67" i="5"/>
  <c r="AL67" i="5"/>
  <c r="AH67" i="5"/>
  <c r="AG67" i="5"/>
  <c r="BQ66" i="5"/>
  <c r="BL66" i="5"/>
  <c r="AL66" i="5"/>
  <c r="AH66" i="5"/>
  <c r="AG66" i="5"/>
  <c r="BQ65" i="5"/>
  <c r="BL65" i="5"/>
  <c r="AL65" i="5"/>
  <c r="AH65" i="5"/>
  <c r="AF65" i="5"/>
  <c r="AG65" i="5"/>
  <c r="BQ64" i="5"/>
  <c r="BL64" i="5"/>
  <c r="AL64" i="5"/>
  <c r="AH64" i="5"/>
  <c r="AG64" i="5"/>
  <c r="BQ63" i="5"/>
  <c r="BL63" i="5"/>
  <c r="AL63" i="5"/>
  <c r="AH63" i="5"/>
  <c r="AG63" i="5"/>
  <c r="BQ62" i="5"/>
  <c r="BL62" i="5"/>
  <c r="AL62" i="5"/>
  <c r="AH62" i="5"/>
  <c r="AF62" i="5"/>
  <c r="AG62" i="5"/>
  <c r="BQ61" i="5"/>
  <c r="BL61" i="5"/>
  <c r="AL61" i="5"/>
  <c r="AH61" i="5"/>
  <c r="AG61" i="5"/>
  <c r="BQ60" i="5"/>
  <c r="BL60" i="5"/>
  <c r="AL60" i="5"/>
  <c r="AH60" i="5"/>
  <c r="AG60" i="5"/>
  <c r="BQ59" i="5"/>
  <c r="BL59" i="5"/>
  <c r="AL59" i="5"/>
  <c r="AH59" i="5"/>
  <c r="AG59" i="5"/>
  <c r="BQ58" i="5"/>
  <c r="BL58" i="5"/>
  <c r="AL58" i="5"/>
  <c r="AH58" i="5"/>
  <c r="AG58" i="5"/>
  <c r="BQ57" i="5"/>
  <c r="BL57" i="5"/>
  <c r="AL57" i="5"/>
  <c r="AH57" i="5"/>
  <c r="AG57" i="5"/>
  <c r="BL56" i="5"/>
  <c r="AL56" i="5"/>
  <c r="AG56" i="5"/>
  <c r="AH56" i="5"/>
  <c r="AJ56" i="5"/>
  <c r="BW55" i="5"/>
  <c r="BL55" i="5"/>
  <c r="AL55" i="5"/>
  <c r="AF55" i="5"/>
  <c r="AG55" i="5"/>
  <c r="AI55" i="5"/>
  <c r="BQ54" i="5"/>
  <c r="BL54" i="5"/>
  <c r="AL54" i="5"/>
  <c r="AH54" i="5"/>
  <c r="AF54" i="5"/>
  <c r="AG54" i="5"/>
  <c r="BL53" i="5"/>
  <c r="AL53" i="5"/>
  <c r="AH53" i="5"/>
  <c r="AG53" i="5"/>
  <c r="BL52" i="5"/>
  <c r="AL52" i="5"/>
  <c r="AH52" i="5"/>
  <c r="AG52" i="5"/>
  <c r="BQ51" i="5"/>
  <c r="BL51" i="5"/>
  <c r="AL51" i="5"/>
  <c r="AH51" i="5"/>
  <c r="AF51" i="5"/>
  <c r="AG51" i="5"/>
  <c r="BL50" i="5"/>
  <c r="AL50" i="5"/>
  <c r="AH50" i="5"/>
  <c r="AF50" i="5"/>
  <c r="AG50" i="5"/>
  <c r="BL49" i="5"/>
  <c r="AL49" i="5"/>
  <c r="AH49" i="5"/>
  <c r="AF49" i="5"/>
  <c r="AG49" i="5"/>
  <c r="BQ48" i="5"/>
  <c r="BL48" i="5"/>
  <c r="AL48" i="5"/>
  <c r="AH48" i="5"/>
  <c r="AF48" i="5"/>
  <c r="AG48" i="5"/>
  <c r="BL47" i="5"/>
  <c r="AL47" i="5"/>
  <c r="AH47" i="5"/>
  <c r="AF47" i="5"/>
  <c r="AG47" i="5"/>
  <c r="BW46" i="5"/>
  <c r="BL46" i="5"/>
  <c r="AL46" i="5"/>
  <c r="AF46" i="5"/>
  <c r="AG46" i="5"/>
  <c r="BQ45" i="5"/>
  <c r="BL45" i="5"/>
  <c r="AL45" i="5"/>
  <c r="AH45" i="5"/>
  <c r="AF45" i="5"/>
  <c r="AG45" i="5"/>
  <c r="BL44" i="5"/>
  <c r="AL44" i="5"/>
  <c r="AG44" i="5"/>
  <c r="AI44" i="5"/>
  <c r="BL43" i="5"/>
  <c r="AL43" i="5"/>
  <c r="AH43" i="5"/>
  <c r="AF43" i="5"/>
  <c r="AG43" i="5"/>
  <c r="BQ42" i="5"/>
  <c r="BL42" i="5"/>
  <c r="AL42" i="5"/>
  <c r="AH42" i="5"/>
  <c r="AG42" i="5"/>
  <c r="BQ41" i="5"/>
  <c r="BL41" i="5"/>
  <c r="AL41" i="5"/>
  <c r="AH41" i="5"/>
  <c r="AG41" i="5"/>
  <c r="BQ40" i="5"/>
  <c r="BL40" i="5"/>
  <c r="AL40" i="5"/>
  <c r="AH40" i="5"/>
  <c r="AG40" i="5"/>
  <c r="BQ39" i="5"/>
  <c r="BL39" i="5"/>
  <c r="AL39" i="5"/>
  <c r="AH39" i="5"/>
  <c r="AG39" i="5"/>
  <c r="BQ38" i="5"/>
  <c r="BL38" i="5"/>
  <c r="AL38" i="5"/>
  <c r="AH38" i="5"/>
  <c r="AG38" i="5"/>
  <c r="BQ37" i="5"/>
  <c r="BL37" i="5"/>
  <c r="AL37" i="5"/>
  <c r="AG37" i="5"/>
  <c r="AI37" i="5"/>
  <c r="BQ36" i="5"/>
  <c r="BL36" i="5"/>
  <c r="AL36" i="5"/>
  <c r="AH36" i="5"/>
  <c r="AG36" i="5"/>
  <c r="BQ35" i="5"/>
  <c r="BL35" i="5"/>
  <c r="AL35" i="5"/>
  <c r="AH35" i="5"/>
  <c r="AG35" i="5"/>
  <c r="BQ34" i="5"/>
  <c r="BL34" i="5"/>
  <c r="AL34" i="5"/>
  <c r="AH34" i="5"/>
  <c r="AG34" i="5"/>
  <c r="BQ33" i="5"/>
  <c r="BL33" i="5"/>
  <c r="AL33" i="5"/>
  <c r="AH33" i="5"/>
  <c r="AG33" i="5"/>
  <c r="BQ32" i="5"/>
  <c r="BL32" i="5"/>
  <c r="AL32" i="5"/>
  <c r="AH32" i="5"/>
  <c r="AG32" i="5"/>
  <c r="BQ31" i="5"/>
  <c r="BL31" i="5"/>
  <c r="AL31" i="5"/>
  <c r="AH31" i="5"/>
  <c r="AG31" i="5"/>
  <c r="BQ30" i="5"/>
  <c r="BL30" i="5"/>
  <c r="AL30" i="5"/>
  <c r="AH30" i="5"/>
  <c r="AG30" i="5"/>
  <c r="BQ29" i="5"/>
  <c r="BL29" i="5"/>
  <c r="AL29" i="5"/>
  <c r="AH29" i="5"/>
  <c r="AG29" i="5"/>
  <c r="BQ28" i="5"/>
  <c r="BL28" i="5"/>
  <c r="AL28" i="5"/>
  <c r="AH28" i="5"/>
  <c r="AG28" i="5"/>
  <c r="BQ27" i="5"/>
  <c r="BL27" i="5"/>
  <c r="AL27" i="5"/>
  <c r="AH27" i="5"/>
  <c r="AG27" i="5"/>
  <c r="BQ26" i="5"/>
  <c r="BL26" i="5"/>
  <c r="AL26" i="5"/>
  <c r="AH26" i="5"/>
  <c r="AG26" i="5"/>
  <c r="BQ25" i="5"/>
  <c r="BL25" i="5"/>
  <c r="AL25" i="5"/>
  <c r="AH25" i="5"/>
  <c r="AG25" i="5"/>
  <c r="BQ24" i="5"/>
  <c r="BL24" i="5"/>
  <c r="AL24" i="5"/>
  <c r="AH24" i="5"/>
  <c r="AG24" i="5"/>
  <c r="BQ23" i="5"/>
  <c r="BL23" i="5"/>
  <c r="AL23" i="5"/>
  <c r="AH23" i="5"/>
  <c r="AG23" i="5"/>
  <c r="BQ22" i="5"/>
  <c r="BL22" i="5"/>
  <c r="AL22" i="5"/>
  <c r="AG22" i="5"/>
  <c r="AH22" i="5"/>
  <c r="BQ21" i="5"/>
  <c r="BL21" i="5"/>
  <c r="AL21" i="5"/>
  <c r="AH21" i="5"/>
  <c r="AG21" i="5"/>
  <c r="BQ20" i="5"/>
  <c r="BL20" i="5"/>
  <c r="AL20" i="5"/>
  <c r="AH20" i="5"/>
  <c r="AG20" i="5"/>
  <c r="BQ19" i="5"/>
  <c r="BL19" i="5"/>
  <c r="AL19" i="5"/>
  <c r="AH19" i="5"/>
  <c r="AG19" i="5"/>
  <c r="BQ18" i="5"/>
  <c r="BL18" i="5"/>
  <c r="AL18" i="5"/>
  <c r="AH18" i="5"/>
  <c r="AG18" i="5"/>
  <c r="BQ17" i="5"/>
  <c r="BL17" i="5"/>
  <c r="AL17" i="5"/>
  <c r="AH17" i="5"/>
  <c r="AG17" i="5"/>
  <c r="BQ16" i="5"/>
  <c r="BL16" i="5"/>
  <c r="AL16" i="5"/>
  <c r="AG16" i="5"/>
  <c r="AH16" i="5"/>
  <c r="BQ15" i="5"/>
  <c r="BL15" i="5"/>
  <c r="AL15" i="5"/>
  <c r="AH15" i="5"/>
  <c r="AG15" i="5"/>
  <c r="BQ14" i="5"/>
  <c r="BL14" i="5"/>
  <c r="AL14" i="5"/>
  <c r="AH14" i="5"/>
  <c r="AG14" i="5"/>
  <c r="BQ13" i="5"/>
  <c r="BL13" i="5"/>
  <c r="AL13" i="5"/>
  <c r="AH13" i="5"/>
  <c r="AG13" i="5"/>
  <c r="BQ12" i="5"/>
  <c r="BL12" i="5"/>
  <c r="AL12" i="5"/>
  <c r="AH12" i="5"/>
  <c r="AG12" i="5"/>
  <c r="BQ11" i="5"/>
  <c r="BL11" i="5"/>
  <c r="AL11" i="5"/>
  <c r="AH11" i="5"/>
  <c r="AG11" i="5"/>
  <c r="BQ10" i="5"/>
  <c r="BL10" i="5"/>
  <c r="AL10" i="5"/>
  <c r="AH10" i="5"/>
  <c r="AG10" i="5"/>
  <c r="BQ9" i="5"/>
  <c r="BL9" i="5"/>
  <c r="AL9" i="5"/>
  <c r="AH9" i="5"/>
  <c r="AG9" i="5"/>
  <c r="BQ8" i="5"/>
  <c r="BL8" i="5"/>
  <c r="AL8" i="5"/>
  <c r="AH8" i="5"/>
  <c r="AG8" i="5"/>
  <c r="BQ7" i="5"/>
  <c r="BL7" i="5"/>
  <c r="AL7" i="5"/>
  <c r="AH7" i="5"/>
  <c r="AG7" i="5"/>
  <c r="BQ6" i="5"/>
  <c r="BL6" i="5"/>
  <c r="AL6" i="5"/>
  <c r="AH6" i="5"/>
  <c r="AG6" i="5"/>
  <c r="BQ5" i="5"/>
  <c r="BL5" i="5"/>
  <c r="AL5" i="5"/>
  <c r="AH5" i="5"/>
  <c r="AG5" i="5"/>
  <c r="BQ4" i="5"/>
  <c r="BL4" i="5"/>
  <c r="AL4" i="5"/>
  <c r="AH4" i="5"/>
  <c r="AG4" i="5"/>
  <c r="BQ3" i="5"/>
  <c r="BL3" i="5"/>
  <c r="AL3" i="5"/>
  <c r="AH3" i="5"/>
  <c r="AG3" i="5"/>
  <c r="AK105" i="5"/>
  <c r="BW105" i="5"/>
  <c r="AK107" i="5"/>
  <c r="BW107" i="5"/>
  <c r="AK111" i="5"/>
  <c r="BW111" i="5"/>
  <c r="AK109" i="5"/>
  <c r="BW109" i="5"/>
  <c r="AK54" i="5"/>
  <c r="BW54" i="5"/>
  <c r="AK85" i="5"/>
  <c r="BW85" i="5"/>
  <c r="AK87" i="5"/>
  <c r="BW87" i="5"/>
  <c r="AK89" i="5"/>
  <c r="BW89" i="5"/>
  <c r="AK91" i="5"/>
  <c r="BW91" i="5"/>
  <c r="AK93" i="5"/>
  <c r="BW93" i="5"/>
  <c r="AK95" i="5"/>
  <c r="BW95" i="5"/>
  <c r="AK97" i="5"/>
  <c r="BW97" i="5"/>
  <c r="AK99" i="5"/>
  <c r="BW99" i="5"/>
  <c r="AK101" i="5"/>
  <c r="BW101" i="5"/>
  <c r="AK103" i="5"/>
  <c r="BW103" i="5"/>
  <c r="AK113" i="5"/>
  <c r="BW113" i="5"/>
  <c r="AK115" i="5"/>
  <c r="BW115" i="5"/>
  <c r="AK118" i="5"/>
  <c r="BW118" i="5"/>
  <c r="AK123" i="5"/>
  <c r="BW123" i="5"/>
  <c r="AK130" i="5"/>
  <c r="BW130" i="5"/>
  <c r="AK145" i="5"/>
  <c r="BW145" i="5"/>
  <c r="AH147" i="5"/>
  <c r="AK147" i="5"/>
  <c r="BW147" i="5"/>
  <c r="AH149" i="5"/>
  <c r="AK149" i="5"/>
  <c r="BW149" i="5"/>
  <c r="AH151" i="5"/>
  <c r="AK151" i="5"/>
  <c r="BW151" i="5"/>
  <c r="AK160" i="5"/>
  <c r="BW160" i="5"/>
  <c r="AK162" i="5"/>
  <c r="BW162" i="5"/>
  <c r="AH164" i="5"/>
  <c r="AK164" i="5"/>
  <c r="BW164" i="5"/>
  <c r="AK165" i="5"/>
  <c r="BW165" i="5"/>
  <c r="AK169" i="5"/>
  <c r="BW169" i="5"/>
  <c r="AH171" i="5"/>
  <c r="AJ171" i="5"/>
  <c r="AK172" i="5"/>
  <c r="BW172" i="5"/>
  <c r="AK174" i="5"/>
  <c r="BW174" i="5"/>
  <c r="AK175" i="5"/>
  <c r="BW175" i="5"/>
  <c r="AK176" i="5"/>
  <c r="BW176" i="5"/>
  <c r="AK4" i="5"/>
  <c r="BW4" i="5"/>
  <c r="AK6" i="5"/>
  <c r="BW6" i="5"/>
  <c r="AK8" i="5"/>
  <c r="BW8" i="5"/>
  <c r="AK10" i="5"/>
  <c r="BW10" i="5"/>
  <c r="AK12" i="5"/>
  <c r="BW12" i="5"/>
  <c r="AK14" i="5"/>
  <c r="BW14" i="5"/>
  <c r="AK17" i="5"/>
  <c r="BW17" i="5"/>
  <c r="AK19" i="5"/>
  <c r="BW19" i="5"/>
  <c r="AK21" i="5"/>
  <c r="BW21" i="5"/>
  <c r="AK24" i="5"/>
  <c r="BW24" i="5"/>
  <c r="AK26" i="5"/>
  <c r="BW26" i="5"/>
  <c r="AK28" i="5"/>
  <c r="BW28" i="5"/>
  <c r="AK30" i="5"/>
  <c r="BW30" i="5"/>
  <c r="AK32" i="5"/>
  <c r="BW32" i="5"/>
  <c r="AK34" i="5"/>
  <c r="BW34" i="5"/>
  <c r="AK36" i="5"/>
  <c r="BW36" i="5"/>
  <c r="AK39" i="5"/>
  <c r="BW39" i="5"/>
  <c r="AK41" i="5"/>
  <c r="BW41" i="5"/>
  <c r="AK48" i="5"/>
  <c r="BW48" i="5"/>
  <c r="AK52" i="5"/>
  <c r="BW52" i="5"/>
  <c r="AH55" i="5"/>
  <c r="AJ55" i="5"/>
  <c r="AK57" i="5"/>
  <c r="BW57" i="5"/>
  <c r="AK59" i="5"/>
  <c r="BW59" i="5"/>
  <c r="AK61" i="5"/>
  <c r="BW61" i="5"/>
  <c r="AK62" i="5"/>
  <c r="BW62" i="5"/>
  <c r="AK66" i="5"/>
  <c r="BW66" i="5"/>
  <c r="AH68" i="5"/>
  <c r="AK68" i="5"/>
  <c r="BW68" i="5"/>
  <c r="AK70" i="5"/>
  <c r="BW70" i="5"/>
  <c r="AK71" i="5"/>
  <c r="BW71" i="5"/>
  <c r="AK120" i="5"/>
  <c r="BW120" i="5"/>
  <c r="AK133" i="5"/>
  <c r="BW133" i="5"/>
  <c r="AK142" i="5"/>
  <c r="BW142" i="5"/>
  <c r="AK45" i="5"/>
  <c r="BW45" i="5"/>
  <c r="AK50" i="5"/>
  <c r="BW50" i="5"/>
  <c r="AK63" i="5"/>
  <c r="BW63" i="5"/>
  <c r="AK135" i="5"/>
  <c r="BW135" i="5"/>
  <c r="AK139" i="5"/>
  <c r="BW139" i="5"/>
  <c r="AK143" i="5"/>
  <c r="BW143" i="5"/>
  <c r="AK155" i="5"/>
  <c r="BW155" i="5"/>
  <c r="AK167" i="5"/>
  <c r="BW167" i="5"/>
  <c r="AH178" i="5"/>
  <c r="AJ178" i="5"/>
  <c r="AK180" i="5"/>
  <c r="BW180" i="5"/>
  <c r="AK182" i="5"/>
  <c r="BW182" i="5"/>
  <c r="AK184" i="5"/>
  <c r="BW184" i="5"/>
  <c r="AK186" i="5"/>
  <c r="BW186" i="5"/>
  <c r="AK188" i="5"/>
  <c r="BW188" i="5"/>
  <c r="AK189" i="5"/>
  <c r="BW189" i="5"/>
  <c r="AK190" i="5"/>
  <c r="BW190" i="5"/>
  <c r="AK191" i="5"/>
  <c r="BW191" i="5"/>
  <c r="AK193" i="5"/>
  <c r="BW193" i="5"/>
  <c r="AK195" i="5"/>
  <c r="BW195" i="5"/>
  <c r="AK197" i="5"/>
  <c r="BW197" i="5"/>
  <c r="AK199" i="5"/>
  <c r="BW199" i="5"/>
  <c r="AK201" i="5"/>
  <c r="BW201" i="5"/>
  <c r="AK203" i="5"/>
  <c r="BW203" i="5"/>
  <c r="AK204" i="5"/>
  <c r="BW204" i="5"/>
  <c r="AK206" i="5"/>
  <c r="BW206" i="5"/>
  <c r="AK208" i="5"/>
  <c r="BW208" i="5"/>
  <c r="AK73" i="5"/>
  <c r="BW73" i="5"/>
  <c r="AH75" i="5"/>
  <c r="AK75" i="5"/>
  <c r="BW75" i="5"/>
  <c r="AK77" i="5"/>
  <c r="BW77" i="5"/>
  <c r="AK79" i="5"/>
  <c r="BW79" i="5"/>
  <c r="AK81" i="5"/>
  <c r="BW81" i="5"/>
  <c r="AK82" i="5"/>
  <c r="BW82" i="5"/>
  <c r="AK124" i="5"/>
  <c r="BW124" i="5"/>
  <c r="AK126" i="5"/>
  <c r="BW126" i="5"/>
  <c r="BU56" i="5"/>
  <c r="BV56" i="5"/>
  <c r="AK3" i="5"/>
  <c r="BW3" i="5"/>
  <c r="AK5" i="5"/>
  <c r="BW5" i="5"/>
  <c r="AK7" i="5"/>
  <c r="BW7" i="5"/>
  <c r="AK9" i="5"/>
  <c r="BW9" i="5"/>
  <c r="AK11" i="5"/>
  <c r="BW11" i="5"/>
  <c r="AK13" i="5"/>
  <c r="BW13" i="5"/>
  <c r="AK15" i="5"/>
  <c r="BW15" i="5"/>
  <c r="AK18" i="5"/>
  <c r="BW18" i="5"/>
  <c r="AK20" i="5"/>
  <c r="BW20" i="5"/>
  <c r="AK23" i="5"/>
  <c r="BW23" i="5"/>
  <c r="AK25" i="5"/>
  <c r="BW25" i="5"/>
  <c r="AK27" i="5"/>
  <c r="BW27" i="5"/>
  <c r="AK29" i="5"/>
  <c r="BW29" i="5"/>
  <c r="AK31" i="5"/>
  <c r="BW31" i="5"/>
  <c r="AK33" i="5"/>
  <c r="BW33" i="5"/>
  <c r="AK35" i="5"/>
  <c r="BW35" i="5"/>
  <c r="AK38" i="5"/>
  <c r="BW38" i="5"/>
  <c r="AK40" i="5"/>
  <c r="BW40" i="5"/>
  <c r="AK42" i="5"/>
  <c r="BW42" i="5"/>
  <c r="AH44" i="5"/>
  <c r="AJ44" i="5"/>
  <c r="AK53" i="5"/>
  <c r="BW53" i="5"/>
  <c r="AI56" i="5"/>
  <c r="AK58" i="5"/>
  <c r="BW58" i="5"/>
  <c r="AK60" i="5"/>
  <c r="BW60" i="5"/>
  <c r="AK64" i="5"/>
  <c r="BW64" i="5"/>
  <c r="AK65" i="5"/>
  <c r="BW65" i="5"/>
  <c r="AK67" i="5"/>
  <c r="BW67" i="5"/>
  <c r="AK69" i="5"/>
  <c r="BW69" i="5"/>
  <c r="AK74" i="5"/>
  <c r="BW74" i="5"/>
  <c r="AK76" i="5"/>
  <c r="BW76" i="5"/>
  <c r="AK78" i="5"/>
  <c r="BW78" i="5"/>
  <c r="AK80" i="5"/>
  <c r="BW80" i="5"/>
  <c r="AK84" i="5"/>
  <c r="BW84" i="5"/>
  <c r="AK86" i="5"/>
  <c r="BW86" i="5"/>
  <c r="AK88" i="5"/>
  <c r="BW88" i="5"/>
  <c r="AK90" i="5"/>
  <c r="BW90" i="5"/>
  <c r="AK92" i="5"/>
  <c r="BW92" i="5"/>
  <c r="AK94" i="5"/>
  <c r="BW94" i="5"/>
  <c r="AK96" i="5"/>
  <c r="BW96" i="5"/>
  <c r="AK98" i="5"/>
  <c r="BW98" i="5"/>
  <c r="AK100" i="5"/>
  <c r="BW100" i="5"/>
  <c r="AK102" i="5"/>
  <c r="BW102" i="5"/>
  <c r="AK104" i="5"/>
  <c r="BW104" i="5"/>
  <c r="AK106" i="5"/>
  <c r="BW106" i="5"/>
  <c r="AK108" i="5"/>
  <c r="BW108" i="5"/>
  <c r="AK110" i="5"/>
  <c r="BW110" i="5"/>
  <c r="AK112" i="5"/>
  <c r="BW112" i="5"/>
  <c r="AK114" i="5"/>
  <c r="BW114" i="5"/>
  <c r="AK116" i="5"/>
  <c r="BW116" i="5"/>
  <c r="AK117" i="5"/>
  <c r="BW117" i="5"/>
  <c r="AK125" i="5"/>
  <c r="BW125" i="5"/>
  <c r="AK129" i="5"/>
  <c r="BW129" i="5"/>
  <c r="AK138" i="5"/>
  <c r="BW138" i="5"/>
  <c r="AK140" i="5"/>
  <c r="BW140" i="5"/>
  <c r="AH144" i="5"/>
  <c r="AK144" i="5"/>
  <c r="BW144" i="5"/>
  <c r="AK146" i="5"/>
  <c r="BW146" i="5"/>
  <c r="AK148" i="5"/>
  <c r="BW148" i="5"/>
  <c r="AK150" i="5"/>
  <c r="BW150" i="5"/>
  <c r="AK154" i="5"/>
  <c r="BW154" i="5"/>
  <c r="AK158" i="5"/>
  <c r="BW158" i="5"/>
  <c r="AK161" i="5"/>
  <c r="BW161" i="5"/>
  <c r="AK163" i="5"/>
  <c r="BW163" i="5"/>
  <c r="AK170" i="5"/>
  <c r="BW170" i="5"/>
  <c r="AK173" i="5"/>
  <c r="BW173" i="5"/>
  <c r="AK177" i="5"/>
  <c r="BW177" i="5"/>
  <c r="AK179" i="5"/>
  <c r="BW179" i="5"/>
  <c r="AK181" i="5"/>
  <c r="BW181" i="5"/>
  <c r="AK183" i="5"/>
  <c r="BW183" i="5"/>
  <c r="AK185" i="5"/>
  <c r="BW185" i="5"/>
  <c r="AK187" i="5"/>
  <c r="BW187" i="5"/>
  <c r="AK192" i="5"/>
  <c r="BW192" i="5"/>
  <c r="AK194" i="5"/>
  <c r="BW194" i="5"/>
  <c r="AK196" i="5"/>
  <c r="BW196" i="5"/>
  <c r="AK198" i="5"/>
  <c r="BW198" i="5"/>
  <c r="AK200" i="5"/>
  <c r="BW200" i="5"/>
  <c r="AK202" i="5"/>
  <c r="BW202" i="5"/>
  <c r="AK205" i="5"/>
  <c r="BW205" i="5"/>
  <c r="AK207" i="5"/>
  <c r="BW207" i="5"/>
  <c r="BQ46" i="5"/>
  <c r="BQ55" i="5"/>
  <c r="BQ171" i="5"/>
  <c r="AJ22" i="5"/>
  <c r="AK22" i="5"/>
  <c r="BW22" i="5"/>
  <c r="AJ16" i="5"/>
  <c r="AK16" i="5"/>
  <c r="BW16" i="5"/>
  <c r="AK43" i="5"/>
  <c r="BW43" i="5"/>
  <c r="AH46" i="5"/>
  <c r="AJ46" i="5"/>
  <c r="AI46" i="5"/>
  <c r="AK47" i="5"/>
  <c r="BW47" i="5"/>
  <c r="AK49" i="5"/>
  <c r="BW49" i="5"/>
  <c r="AI16" i="5"/>
  <c r="AI22" i="5"/>
  <c r="BU3" i="5"/>
  <c r="BU4" i="5"/>
  <c r="BV4" i="5"/>
  <c r="BU5" i="5"/>
  <c r="BV5" i="5"/>
  <c r="BU6" i="5"/>
  <c r="BV6" i="5"/>
  <c r="BU7" i="5"/>
  <c r="BV7" i="5"/>
  <c r="BU8" i="5"/>
  <c r="BV8" i="5"/>
  <c r="BU9" i="5"/>
  <c r="BV9" i="5"/>
  <c r="BU10" i="5"/>
  <c r="BV10" i="5"/>
  <c r="BU11" i="5"/>
  <c r="BV11" i="5"/>
  <c r="BU12" i="5"/>
  <c r="BV12" i="5"/>
  <c r="BU13" i="5"/>
  <c r="BV13" i="5"/>
  <c r="BU14" i="5"/>
  <c r="BV14" i="5"/>
  <c r="BU15" i="5"/>
  <c r="BV15" i="5"/>
  <c r="BU16" i="5"/>
  <c r="BV16" i="5"/>
  <c r="BU17" i="5"/>
  <c r="BV17" i="5"/>
  <c r="BU18" i="5"/>
  <c r="BV18" i="5"/>
  <c r="BU19" i="5"/>
  <c r="BV19" i="5"/>
  <c r="BU20" i="5"/>
  <c r="BV20" i="5"/>
  <c r="BU21" i="5"/>
  <c r="BV21" i="5"/>
  <c r="BU22" i="5"/>
  <c r="BV22" i="5"/>
  <c r="BU23" i="5"/>
  <c r="BV23" i="5"/>
  <c r="BU24" i="5"/>
  <c r="BV24" i="5"/>
  <c r="BU25" i="5"/>
  <c r="BV25" i="5"/>
  <c r="BU26" i="5"/>
  <c r="BV26" i="5"/>
  <c r="BU27" i="5"/>
  <c r="BV27" i="5"/>
  <c r="BU28" i="5"/>
  <c r="BV28" i="5"/>
  <c r="BU29" i="5"/>
  <c r="BV29" i="5"/>
  <c r="BU30" i="5"/>
  <c r="BV30" i="5"/>
  <c r="BU31" i="5"/>
  <c r="BV31" i="5"/>
  <c r="BU32" i="5"/>
  <c r="BV32" i="5"/>
  <c r="BU33" i="5"/>
  <c r="BV33" i="5"/>
  <c r="BU34" i="5"/>
  <c r="BV34" i="5"/>
  <c r="BU35" i="5"/>
  <c r="BV35" i="5"/>
  <c r="BU36" i="5"/>
  <c r="BV36" i="5"/>
  <c r="AH37" i="5"/>
  <c r="BU37" i="5"/>
  <c r="BV37" i="5"/>
  <c r="BU38" i="5"/>
  <c r="BV38" i="5"/>
  <c r="BU39" i="5"/>
  <c r="BV39" i="5"/>
  <c r="BU40" i="5"/>
  <c r="BV40" i="5"/>
  <c r="BU41" i="5"/>
  <c r="BV41" i="5"/>
  <c r="BU42" i="5"/>
  <c r="BV42" i="5"/>
  <c r="BQ44" i="5"/>
  <c r="BU45" i="5"/>
  <c r="BV45" i="5"/>
  <c r="BQ47" i="5"/>
  <c r="BU48" i="5"/>
  <c r="BV48" i="5"/>
  <c r="AK51" i="5"/>
  <c r="BW51" i="5"/>
  <c r="BU51" i="5"/>
  <c r="BV51" i="5"/>
  <c r="BU53" i="5"/>
  <c r="BV53" i="5"/>
  <c r="AJ121" i="5"/>
  <c r="AK121" i="5"/>
  <c r="BW121" i="5"/>
  <c r="AK122" i="5"/>
  <c r="BW122" i="5"/>
  <c r="AK127" i="5"/>
  <c r="BW127" i="5"/>
  <c r="BU43" i="5"/>
  <c r="BV43" i="5"/>
  <c r="BU47" i="5"/>
  <c r="BV47" i="5"/>
  <c r="BU49" i="5"/>
  <c r="BV49" i="5"/>
  <c r="BU52" i="5"/>
  <c r="BV52" i="5"/>
  <c r="BQ56" i="5"/>
  <c r="BW56" i="5"/>
  <c r="AK72" i="5"/>
  <c r="BW72" i="5"/>
  <c r="AI83" i="5"/>
  <c r="AH83" i="5"/>
  <c r="BU83" i="5"/>
  <c r="BV83" i="5"/>
  <c r="BU86" i="5"/>
  <c r="BV86" i="5"/>
  <c r="BQ86" i="5"/>
  <c r="AJ119" i="5"/>
  <c r="AK119" i="5"/>
  <c r="BW119" i="5"/>
  <c r="BU57" i="5"/>
  <c r="BV57" i="5"/>
  <c r="BU58" i="5"/>
  <c r="BV58" i="5"/>
  <c r="BU59" i="5"/>
  <c r="BV59" i="5"/>
  <c r="BU60" i="5"/>
  <c r="BV60" i="5"/>
  <c r="BU61" i="5"/>
  <c r="BV61" i="5"/>
  <c r="BU65" i="5"/>
  <c r="BV65" i="5"/>
  <c r="BU66" i="5"/>
  <c r="BV66" i="5"/>
  <c r="BU67" i="5"/>
  <c r="BV67" i="5"/>
  <c r="BU69" i="5"/>
  <c r="BV69" i="5"/>
  <c r="BU70" i="5"/>
  <c r="BV70" i="5"/>
  <c r="BU72" i="5"/>
  <c r="BV72" i="5"/>
  <c r="BU73" i="5"/>
  <c r="BV73" i="5"/>
  <c r="BU74" i="5"/>
  <c r="BV74" i="5"/>
  <c r="BU76" i="5"/>
  <c r="BV76" i="5"/>
  <c r="BU77" i="5"/>
  <c r="BV77" i="5"/>
  <c r="BU78" i="5"/>
  <c r="BV78" i="5"/>
  <c r="BU79" i="5"/>
  <c r="BV79" i="5"/>
  <c r="BU80" i="5"/>
  <c r="BV80" i="5"/>
  <c r="BU81" i="5"/>
  <c r="BV81" i="5"/>
  <c r="BU84" i="5"/>
  <c r="BV84" i="5"/>
  <c r="BU85" i="5"/>
  <c r="BV85" i="5"/>
  <c r="BU117" i="5"/>
  <c r="BV117" i="5"/>
  <c r="BU118" i="5"/>
  <c r="BV118" i="5"/>
  <c r="AI119" i="5"/>
  <c r="BU120" i="5"/>
  <c r="BV120" i="5"/>
  <c r="AI121" i="5"/>
  <c r="BU122" i="5"/>
  <c r="BV122" i="5"/>
  <c r="BU127" i="5"/>
  <c r="BV127" i="5"/>
  <c r="BU129" i="5"/>
  <c r="BV129" i="5"/>
  <c r="AK131" i="5"/>
  <c r="BW131" i="5"/>
  <c r="AJ156" i="5"/>
  <c r="AK156" i="5"/>
  <c r="BW156" i="5"/>
  <c r="BU50" i="5"/>
  <c r="BV50" i="5"/>
  <c r="BU54" i="5"/>
  <c r="BV54" i="5"/>
  <c r="BU62" i="5"/>
  <c r="BV62" i="5"/>
  <c r="BU63" i="5"/>
  <c r="BV63" i="5"/>
  <c r="BU64" i="5"/>
  <c r="BV64" i="5"/>
  <c r="BU71" i="5"/>
  <c r="BV71" i="5"/>
  <c r="BU82" i="5"/>
  <c r="BV82" i="5"/>
  <c r="BU87" i="5"/>
  <c r="BV87" i="5"/>
  <c r="BU88" i="5"/>
  <c r="BV88" i="5"/>
  <c r="BU89" i="5"/>
  <c r="BV89" i="5"/>
  <c r="BU90" i="5"/>
  <c r="BV90" i="5"/>
  <c r="BU91" i="5"/>
  <c r="BV91" i="5"/>
  <c r="BU92" i="5"/>
  <c r="BV92" i="5"/>
  <c r="BU93" i="5"/>
  <c r="BV93" i="5"/>
  <c r="BU94" i="5"/>
  <c r="BV94" i="5"/>
  <c r="BU95" i="5"/>
  <c r="BV95" i="5"/>
  <c r="BU96" i="5"/>
  <c r="BV96" i="5"/>
  <c r="BU97" i="5"/>
  <c r="BV97" i="5"/>
  <c r="BU98" i="5"/>
  <c r="BV98" i="5"/>
  <c r="BU99" i="5"/>
  <c r="BV99" i="5"/>
  <c r="BU100" i="5"/>
  <c r="BV100" i="5"/>
  <c r="BU101" i="5"/>
  <c r="BV101" i="5"/>
  <c r="BU102" i="5"/>
  <c r="BV102" i="5"/>
  <c r="BU103" i="5"/>
  <c r="BV103" i="5"/>
  <c r="BU104" i="5"/>
  <c r="BV104" i="5"/>
  <c r="BU105" i="5"/>
  <c r="BV105" i="5"/>
  <c r="BU106" i="5"/>
  <c r="BV106" i="5"/>
  <c r="BU107" i="5"/>
  <c r="BV107" i="5"/>
  <c r="BU108" i="5"/>
  <c r="BV108" i="5"/>
  <c r="BU109" i="5"/>
  <c r="BV109" i="5"/>
  <c r="BU110" i="5"/>
  <c r="BV110" i="5"/>
  <c r="BU111" i="5"/>
  <c r="BV111" i="5"/>
  <c r="BU112" i="5"/>
  <c r="BV112" i="5"/>
  <c r="BU113" i="5"/>
  <c r="BV113" i="5"/>
  <c r="BU114" i="5"/>
  <c r="BV114" i="5"/>
  <c r="BU115" i="5"/>
  <c r="BV115" i="5"/>
  <c r="BU116" i="5"/>
  <c r="BV116" i="5"/>
  <c r="BU119" i="5"/>
  <c r="BV119" i="5"/>
  <c r="BU121" i="5"/>
  <c r="BV121" i="5"/>
  <c r="BU123" i="5"/>
  <c r="BV123" i="5"/>
  <c r="BU124" i="5"/>
  <c r="BV124" i="5"/>
  <c r="BU125" i="5"/>
  <c r="BV125" i="5"/>
  <c r="BU126" i="5"/>
  <c r="BV126" i="5"/>
  <c r="AK128" i="5"/>
  <c r="BW128" i="5"/>
  <c r="BU128" i="5"/>
  <c r="BV128" i="5"/>
  <c r="BU130" i="5"/>
  <c r="BV130" i="5"/>
  <c r="AI131" i="5"/>
  <c r="AK132" i="5"/>
  <c r="BW132" i="5"/>
  <c r="BU132" i="5"/>
  <c r="BV132" i="5"/>
  <c r="AH141" i="5"/>
  <c r="BU141" i="5"/>
  <c r="BV141" i="5"/>
  <c r="AI141" i="5"/>
  <c r="AJ152" i="5"/>
  <c r="AK152" i="5"/>
  <c r="BW152" i="5"/>
  <c r="AK153" i="5"/>
  <c r="BW153" i="5"/>
  <c r="AJ157" i="5"/>
  <c r="AK157" i="5"/>
  <c r="BW157" i="5"/>
  <c r="AK159" i="5"/>
  <c r="BW159" i="5"/>
  <c r="AK168" i="5"/>
  <c r="BW168" i="5"/>
  <c r="BU131" i="5"/>
  <c r="BV131" i="5"/>
  <c r="BU133" i="5"/>
  <c r="BV133" i="5"/>
  <c r="AH134" i="5"/>
  <c r="BU134" i="5"/>
  <c r="BV134" i="5"/>
  <c r="BU135" i="5"/>
  <c r="BV135" i="5"/>
  <c r="AH136" i="5"/>
  <c r="AH137" i="5"/>
  <c r="BU138" i="5"/>
  <c r="BV138" i="5"/>
  <c r="BU139" i="5"/>
  <c r="BV139" i="5"/>
  <c r="BU140" i="5"/>
  <c r="BV140" i="5"/>
  <c r="BQ141" i="5"/>
  <c r="BU142" i="5"/>
  <c r="BV142" i="5"/>
  <c r="BU143" i="5"/>
  <c r="BV143" i="5"/>
  <c r="BU145" i="5"/>
  <c r="BV145" i="5"/>
  <c r="BU146" i="5"/>
  <c r="BV146" i="5"/>
  <c r="BU148" i="5"/>
  <c r="BV148" i="5"/>
  <c r="BU150" i="5"/>
  <c r="BV150" i="5"/>
  <c r="AI152" i="5"/>
  <c r="BU153" i="5"/>
  <c r="BV153" i="5"/>
  <c r="BU154" i="5"/>
  <c r="BV154" i="5"/>
  <c r="BU155" i="5"/>
  <c r="BV155" i="5"/>
  <c r="AI156" i="5"/>
  <c r="AI157" i="5"/>
  <c r="BU159" i="5"/>
  <c r="BV159" i="5"/>
  <c r="BU160" i="5"/>
  <c r="BV160" i="5"/>
  <c r="BU161" i="5"/>
  <c r="BV161" i="5"/>
  <c r="BU162" i="5"/>
  <c r="BV162" i="5"/>
  <c r="BU163" i="5"/>
  <c r="BV163" i="5"/>
  <c r="AI166" i="5"/>
  <c r="BU166" i="5"/>
  <c r="BV166" i="5"/>
  <c r="BW166" i="5"/>
  <c r="BU168" i="5"/>
  <c r="BV168" i="5"/>
  <c r="BU169" i="5"/>
  <c r="BV169" i="5"/>
  <c r="BU170" i="5"/>
  <c r="BV170" i="5"/>
  <c r="BU175" i="5"/>
  <c r="BV175" i="5"/>
  <c r="BU177" i="5"/>
  <c r="BV177" i="5"/>
  <c r="BQ187" i="5"/>
  <c r="BQ188" i="5"/>
  <c r="BU204" i="5"/>
  <c r="BV204" i="5"/>
  <c r="BQ204" i="5"/>
  <c r="BU152" i="5"/>
  <c r="BV152" i="5"/>
  <c r="BU156" i="5"/>
  <c r="BV156" i="5"/>
  <c r="BU157" i="5"/>
  <c r="BV157" i="5"/>
  <c r="BU158" i="5"/>
  <c r="BV158" i="5"/>
  <c r="BU165" i="5"/>
  <c r="BV165" i="5"/>
  <c r="BU167" i="5"/>
  <c r="BV167" i="5"/>
  <c r="BU172" i="5"/>
  <c r="BV172" i="5"/>
  <c r="BU173" i="5"/>
  <c r="BV173" i="5"/>
  <c r="BU174" i="5"/>
  <c r="BV174" i="5"/>
  <c r="BU176" i="5"/>
  <c r="BV176" i="5"/>
  <c r="BU179" i="5"/>
  <c r="BV179" i="5"/>
  <c r="BU180" i="5"/>
  <c r="BV180" i="5"/>
  <c r="BU181" i="5"/>
  <c r="BV181" i="5"/>
  <c r="BU182" i="5"/>
  <c r="BV182" i="5"/>
  <c r="BU183" i="5"/>
  <c r="BV183" i="5"/>
  <c r="BU184" i="5"/>
  <c r="BV184" i="5"/>
  <c r="BU185" i="5"/>
  <c r="BV185" i="5"/>
  <c r="BU186" i="5"/>
  <c r="BV186" i="5"/>
  <c r="BU187" i="5"/>
  <c r="BV187" i="5"/>
  <c r="BU188" i="5"/>
  <c r="BV188" i="5"/>
  <c r="BU189" i="5"/>
  <c r="BV189" i="5"/>
  <c r="BU202" i="5"/>
  <c r="BV202" i="5"/>
  <c r="BQ202" i="5"/>
  <c r="BU190" i="5"/>
  <c r="BV190" i="5"/>
  <c r="BU191" i="5"/>
  <c r="BV191" i="5"/>
  <c r="BU192" i="5"/>
  <c r="BV192" i="5"/>
  <c r="BU193" i="5"/>
  <c r="BV193" i="5"/>
  <c r="BU194" i="5"/>
  <c r="BV194" i="5"/>
  <c r="BU195" i="5"/>
  <c r="BV195" i="5"/>
  <c r="BU196" i="5"/>
  <c r="BV196" i="5"/>
  <c r="BU197" i="5"/>
  <c r="BV197" i="5"/>
  <c r="BU198" i="5"/>
  <c r="BV198" i="5"/>
  <c r="BU199" i="5"/>
  <c r="BV199" i="5"/>
  <c r="BU200" i="5"/>
  <c r="BV200" i="5"/>
  <c r="BU201" i="5"/>
  <c r="BV201" i="5"/>
  <c r="BU203" i="5"/>
  <c r="BV203" i="5"/>
  <c r="BU205" i="5"/>
  <c r="BV205" i="5"/>
  <c r="BU206" i="5"/>
  <c r="BV206" i="5"/>
  <c r="BU207" i="5"/>
  <c r="BV207" i="5"/>
  <c r="BU208" i="5"/>
  <c r="BV208" i="5"/>
  <c r="AL163" i="4"/>
  <c r="AL158" i="4"/>
  <c r="AL155" i="4"/>
  <c r="AL154" i="4"/>
  <c r="AL150" i="4"/>
  <c r="AL148" i="4"/>
  <c r="AL146" i="4"/>
  <c r="AL145" i="4"/>
  <c r="AL143" i="4"/>
  <c r="AL140" i="4"/>
  <c r="AL139" i="4"/>
  <c r="AL138" i="4"/>
  <c r="AL135" i="4"/>
  <c r="AL78" i="4"/>
  <c r="AL77" i="4"/>
  <c r="AL70" i="4"/>
  <c r="AL69" i="4"/>
  <c r="AL67" i="4"/>
  <c r="AL66" i="4"/>
  <c r="AL64" i="4"/>
  <c r="AL63" i="4"/>
  <c r="AL61" i="4"/>
  <c r="AL60" i="4"/>
  <c r="AL59" i="4"/>
  <c r="AL58" i="4"/>
  <c r="AL57" i="4"/>
  <c r="AL179" i="4"/>
  <c r="AL180" i="4"/>
  <c r="AL181" i="4"/>
  <c r="AL182" i="4"/>
  <c r="AL183" i="4"/>
  <c r="AL184" i="4"/>
  <c r="AL185" i="4"/>
  <c r="AL186" i="4"/>
  <c r="AL187" i="4"/>
  <c r="AL188" i="4"/>
  <c r="AL189" i="4"/>
  <c r="AL190" i="4"/>
  <c r="AL191" i="4"/>
  <c r="AL192" i="4"/>
  <c r="AL193" i="4"/>
  <c r="AL194" i="4"/>
  <c r="AL195" i="4"/>
  <c r="AL196" i="4"/>
  <c r="AL197" i="4"/>
  <c r="AL198" i="4"/>
  <c r="AL199" i="4"/>
  <c r="AL200" i="4"/>
  <c r="AL201" i="4"/>
  <c r="AL202" i="4"/>
  <c r="AL203" i="4"/>
  <c r="AL204" i="4"/>
  <c r="AL205" i="4"/>
  <c r="AL206" i="4"/>
  <c r="AL207" i="4"/>
  <c r="AL208" i="4"/>
  <c r="AL178" i="4"/>
  <c r="AL172" i="4"/>
  <c r="AL173" i="4"/>
  <c r="AL174" i="4"/>
  <c r="AL175" i="4"/>
  <c r="AL176" i="4"/>
  <c r="AL177" i="4"/>
  <c r="AL171" i="4"/>
  <c r="AL167" i="4"/>
  <c r="AL168" i="4"/>
  <c r="AL169" i="4"/>
  <c r="AL170" i="4"/>
  <c r="AL166" i="4"/>
  <c r="AL62" i="4"/>
  <c r="AL65" i="4"/>
  <c r="AL68" i="4"/>
  <c r="AL71" i="4"/>
  <c r="AL72" i="4"/>
  <c r="AL73" i="4"/>
  <c r="AL74" i="4"/>
  <c r="AL75" i="4"/>
  <c r="AL76" i="4"/>
  <c r="AL79" i="4"/>
  <c r="AL80"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L136" i="4"/>
  <c r="AL137" i="4"/>
  <c r="AL141" i="4"/>
  <c r="AL142" i="4"/>
  <c r="AL144" i="4"/>
  <c r="AL147" i="4"/>
  <c r="AL149" i="4"/>
  <c r="AL151" i="4"/>
  <c r="AL152" i="4"/>
  <c r="AL153" i="4"/>
  <c r="AL156" i="4"/>
  <c r="AL157" i="4"/>
  <c r="AL159" i="4"/>
  <c r="AL160" i="4"/>
  <c r="AL161" i="4"/>
  <c r="AL162" i="4"/>
  <c r="AL164" i="4"/>
  <c r="AL165" i="4"/>
  <c r="AL56" i="4"/>
  <c r="AL55" i="4"/>
  <c r="AL47" i="4"/>
  <c r="AL48" i="4"/>
  <c r="AL49" i="4"/>
  <c r="AL50" i="4"/>
  <c r="AL51" i="4"/>
  <c r="AL52" i="4"/>
  <c r="AL53" i="4"/>
  <c r="AL54" i="4"/>
  <c r="AL46" i="4"/>
  <c r="AL4" i="4"/>
  <c r="AL5" i="4"/>
  <c r="AL6" i="4"/>
  <c r="AL7" i="4"/>
  <c r="AL8" i="4"/>
  <c r="AL9" i="4"/>
  <c r="AL10" i="4"/>
  <c r="AL11" i="4"/>
  <c r="AL12" i="4"/>
  <c r="AL13" i="4"/>
  <c r="AL14" i="4"/>
  <c r="AL15" i="4"/>
  <c r="AL16" i="4"/>
  <c r="AL17" i="4"/>
  <c r="AL18" i="4"/>
  <c r="AL19" i="4"/>
  <c r="AL20" i="4"/>
  <c r="AL21" i="4"/>
  <c r="AL22" i="4"/>
  <c r="AL23" i="4"/>
  <c r="AL24" i="4"/>
  <c r="AL25" i="4"/>
  <c r="AL26" i="4"/>
  <c r="AL27" i="4"/>
  <c r="AL28" i="4"/>
  <c r="AL29" i="4"/>
  <c r="AL30" i="4"/>
  <c r="AL31" i="4"/>
  <c r="AL32" i="4"/>
  <c r="AL33" i="4"/>
  <c r="AL34" i="4"/>
  <c r="AL35" i="4"/>
  <c r="AL36" i="4"/>
  <c r="AL37" i="4"/>
  <c r="AL38" i="4"/>
  <c r="AL39" i="4"/>
  <c r="AL40" i="4"/>
  <c r="AL41" i="4"/>
  <c r="AL42" i="4"/>
  <c r="AL43" i="4"/>
  <c r="AL44" i="4"/>
  <c r="AL45" i="4"/>
  <c r="AL3" i="4"/>
  <c r="BU68" i="5"/>
  <c r="BV68" i="5"/>
  <c r="BU144" i="5"/>
  <c r="BV144" i="5"/>
  <c r="AJ75" i="5"/>
  <c r="AK44" i="5"/>
  <c r="BW44" i="5"/>
  <c r="BU178" i="5"/>
  <c r="BV178" i="5"/>
  <c r="AJ164" i="5"/>
  <c r="AJ149" i="5"/>
  <c r="BU44" i="5"/>
  <c r="BV44" i="5"/>
  <c r="AJ151" i="5"/>
  <c r="AJ147" i="5"/>
  <c r="BU164" i="5"/>
  <c r="BV164" i="5"/>
  <c r="BU149" i="5"/>
  <c r="BV149" i="5"/>
  <c r="BU55" i="5"/>
  <c r="BV55" i="5"/>
  <c r="AJ68" i="5"/>
  <c r="BU171" i="5"/>
  <c r="BV171" i="5"/>
  <c r="BU151" i="5"/>
  <c r="BV151" i="5"/>
  <c r="BU147" i="5"/>
  <c r="BV147" i="5"/>
  <c r="AJ144" i="5"/>
  <c r="BU75" i="5"/>
  <c r="BV75" i="5"/>
  <c r="BU46" i="5"/>
  <c r="BV46" i="5"/>
  <c r="AK137" i="5"/>
  <c r="BW137" i="5"/>
  <c r="AJ137" i="5"/>
  <c r="AK136" i="5"/>
  <c r="BW136" i="5"/>
  <c r="AJ136" i="5"/>
  <c r="BU137" i="5"/>
  <c r="BV137" i="5"/>
  <c r="BU136" i="5"/>
  <c r="BV136" i="5"/>
  <c r="AK134" i="5"/>
  <c r="BW134" i="5"/>
  <c r="AJ134" i="5"/>
  <c r="AJ141" i="5"/>
  <c r="AK141" i="5"/>
  <c r="BW141" i="5"/>
  <c r="AK83" i="5"/>
  <c r="BW83" i="5"/>
  <c r="AJ83" i="5"/>
  <c r="AK37" i="5"/>
  <c r="BW37" i="5"/>
  <c r="BW1" i="5"/>
  <c r="AJ37" i="5"/>
  <c r="BV3" i="5"/>
  <c r="BV1" i="5"/>
  <c r="BU1" i="5"/>
  <c r="BP116" i="4"/>
  <c r="BQ116" i="4"/>
  <c r="BL116" i="4"/>
  <c r="AH116" i="4"/>
  <c r="AG116" i="4"/>
  <c r="AK116" i="4"/>
  <c r="BV116" i="4"/>
  <c r="BT116" i="4"/>
  <c r="BU116" i="4"/>
  <c r="BP24" i="4"/>
  <c r="BP99" i="4"/>
  <c r="BP110" i="4"/>
  <c r="BN204" i="4"/>
  <c r="BN203" i="4"/>
  <c r="BN202" i="4"/>
  <c r="BN86" i="4"/>
  <c r="BP208" i="4"/>
  <c r="BP207" i="4"/>
  <c r="BP206" i="4"/>
  <c r="BP205" i="4"/>
  <c r="BP204" i="4"/>
  <c r="BP203" i="4"/>
  <c r="BP202" i="4"/>
  <c r="BP201" i="4"/>
  <c r="BP200" i="4"/>
  <c r="BP199" i="4"/>
  <c r="BP198" i="4"/>
  <c r="BP197" i="4"/>
  <c r="BP196" i="4"/>
  <c r="BP195" i="4"/>
  <c r="BP194" i="4"/>
  <c r="BP193" i="4"/>
  <c r="BP192" i="4"/>
  <c r="BP191" i="4"/>
  <c r="BP190" i="4"/>
  <c r="BP189" i="4"/>
  <c r="BP188" i="4"/>
  <c r="BP187" i="4"/>
  <c r="BP186" i="4"/>
  <c r="BP185" i="4"/>
  <c r="BP184" i="4"/>
  <c r="BP183" i="4"/>
  <c r="BP182" i="4"/>
  <c r="BP181" i="4"/>
  <c r="BP180" i="4"/>
  <c r="BP179" i="4"/>
  <c r="BP178" i="4"/>
  <c r="BP177" i="4"/>
  <c r="BP176" i="4"/>
  <c r="BP175" i="4"/>
  <c r="BP174" i="4"/>
  <c r="BP173" i="4"/>
  <c r="BP172" i="4"/>
  <c r="BP171" i="4"/>
  <c r="BP170" i="4"/>
  <c r="BP169" i="4"/>
  <c r="BP168" i="4"/>
  <c r="BP167" i="4"/>
  <c r="BP166" i="4"/>
  <c r="BP165" i="4"/>
  <c r="BP164" i="4"/>
  <c r="BP163" i="4"/>
  <c r="BP162" i="4"/>
  <c r="BP161" i="4"/>
  <c r="BP160" i="4"/>
  <c r="BP159" i="4"/>
  <c r="BP158" i="4"/>
  <c r="BP157" i="4"/>
  <c r="BP156" i="4"/>
  <c r="BP155" i="4"/>
  <c r="BP154" i="4"/>
  <c r="BP153" i="4"/>
  <c r="BP152" i="4"/>
  <c r="BP151" i="4"/>
  <c r="BP150" i="4"/>
  <c r="BP149" i="4"/>
  <c r="BP148" i="4"/>
  <c r="BP147" i="4"/>
  <c r="BP146" i="4"/>
  <c r="BP145" i="4"/>
  <c r="BP144" i="4"/>
  <c r="BP143" i="4"/>
  <c r="BP142" i="4"/>
  <c r="BP141" i="4"/>
  <c r="BP140" i="4"/>
  <c r="BP139" i="4"/>
  <c r="BP138" i="4"/>
  <c r="BP137" i="4"/>
  <c r="BP136" i="4"/>
  <c r="BP135" i="4"/>
  <c r="BP134" i="4"/>
  <c r="BP133" i="4"/>
  <c r="BP132" i="4"/>
  <c r="BP131" i="4"/>
  <c r="BP130" i="4"/>
  <c r="BP129" i="4"/>
  <c r="BP128" i="4"/>
  <c r="BP127" i="4"/>
  <c r="BP126" i="4"/>
  <c r="BP125" i="4"/>
  <c r="BP124" i="4"/>
  <c r="BP123" i="4"/>
  <c r="BP122" i="4"/>
  <c r="BP121" i="4"/>
  <c r="BP120" i="4"/>
  <c r="BP119" i="4"/>
  <c r="BP118" i="4"/>
  <c r="BP117" i="4"/>
  <c r="BP115" i="4"/>
  <c r="BP114" i="4"/>
  <c r="BP113" i="4"/>
  <c r="BP112" i="4"/>
  <c r="BP111" i="4"/>
  <c r="BP109" i="4"/>
  <c r="BP108" i="4"/>
  <c r="BP107" i="4"/>
  <c r="BP106" i="4"/>
  <c r="BP105" i="4"/>
  <c r="BP104" i="4"/>
  <c r="BP103" i="4"/>
  <c r="BP102" i="4"/>
  <c r="BP101" i="4"/>
  <c r="BP100" i="4"/>
  <c r="BP98" i="4"/>
  <c r="BP97" i="4"/>
  <c r="BP96" i="4"/>
  <c r="BP95" i="4"/>
  <c r="BP94" i="4"/>
  <c r="BP93" i="4"/>
  <c r="BP92" i="4"/>
  <c r="BP91" i="4"/>
  <c r="BP90" i="4"/>
  <c r="BP89" i="4"/>
  <c r="BP88" i="4"/>
  <c r="BP87" i="4"/>
  <c r="BP86" i="4"/>
  <c r="BP85" i="4"/>
  <c r="BP84" i="4"/>
  <c r="BP83" i="4"/>
  <c r="BP82" i="4"/>
  <c r="BP81" i="4"/>
  <c r="BP80" i="4"/>
  <c r="BP79" i="4"/>
  <c r="BP78" i="4"/>
  <c r="BP77" i="4"/>
  <c r="BP76" i="4"/>
  <c r="BP75" i="4"/>
  <c r="BP74" i="4"/>
  <c r="BP73" i="4"/>
  <c r="BP72" i="4"/>
  <c r="BP71" i="4"/>
  <c r="BP70" i="4"/>
  <c r="BP69" i="4"/>
  <c r="BP68" i="4"/>
  <c r="BP67" i="4"/>
  <c r="BP66" i="4"/>
  <c r="BP65" i="4"/>
  <c r="BP64" i="4"/>
  <c r="BP63" i="4"/>
  <c r="BP62" i="4"/>
  <c r="BP61" i="4"/>
  <c r="BP60" i="4"/>
  <c r="BP59" i="4"/>
  <c r="BP58" i="4"/>
  <c r="BP57" i="4"/>
  <c r="BP56" i="4"/>
  <c r="BP55" i="4"/>
  <c r="BP54" i="4"/>
  <c r="BP53" i="4"/>
  <c r="BP52" i="4"/>
  <c r="BP51" i="4"/>
  <c r="BP50" i="4"/>
  <c r="BP49" i="4"/>
  <c r="BP48" i="4"/>
  <c r="BP47" i="4"/>
  <c r="BP46" i="4"/>
  <c r="BP45" i="4"/>
  <c r="BP44" i="4"/>
  <c r="BP43" i="4"/>
  <c r="BP42" i="4"/>
  <c r="BP41" i="4"/>
  <c r="BP40" i="4"/>
  <c r="BP39" i="4"/>
  <c r="BP38" i="4"/>
  <c r="BP37" i="4"/>
  <c r="BP36" i="4"/>
  <c r="BP35" i="4"/>
  <c r="BP34" i="4"/>
  <c r="BP33" i="4"/>
  <c r="BP32" i="4"/>
  <c r="BP31" i="4"/>
  <c r="BP30" i="4"/>
  <c r="BP29" i="4"/>
  <c r="BP28" i="4"/>
  <c r="BP27" i="4"/>
  <c r="BP26" i="4"/>
  <c r="BP25" i="4"/>
  <c r="BP23" i="4"/>
  <c r="BP22" i="4"/>
  <c r="BP21" i="4"/>
  <c r="BP20" i="4"/>
  <c r="BP19" i="4"/>
  <c r="BP18" i="4"/>
  <c r="BP17" i="4"/>
  <c r="BP16" i="4"/>
  <c r="BP15" i="4"/>
  <c r="BP14" i="4"/>
  <c r="BP13" i="4"/>
  <c r="BP12" i="4"/>
  <c r="BP11" i="4"/>
  <c r="BP10" i="4"/>
  <c r="BP9" i="4"/>
  <c r="BP8" i="4"/>
  <c r="BP7" i="4"/>
  <c r="BP6" i="4"/>
  <c r="BP5" i="4"/>
  <c r="BP4" i="4"/>
  <c r="BP3" i="4"/>
  <c r="BV272" i="4"/>
  <c r="BT272" i="4"/>
  <c r="BO272" i="4"/>
  <c r="BL272" i="4"/>
  <c r="AG272" i="4"/>
  <c r="AI272" i="4"/>
  <c r="BV271" i="4"/>
  <c r="BT271" i="4"/>
  <c r="BO271" i="4"/>
  <c r="BL271" i="4"/>
  <c r="AG271" i="4"/>
  <c r="BV270" i="4"/>
  <c r="BT270" i="4"/>
  <c r="BO270" i="4"/>
  <c r="BL270" i="4"/>
  <c r="AG270" i="4"/>
  <c r="AI270" i="4"/>
  <c r="BV269" i="4"/>
  <c r="BT269" i="4"/>
  <c r="BO269" i="4"/>
  <c r="BL269" i="4"/>
  <c r="AG269" i="4"/>
  <c r="BV268" i="4"/>
  <c r="BT268" i="4"/>
  <c r="BO268" i="4"/>
  <c r="BL268" i="4"/>
  <c r="AG268" i="4"/>
  <c r="AI268" i="4"/>
  <c r="BV267" i="4"/>
  <c r="BT267" i="4"/>
  <c r="BO267" i="4"/>
  <c r="BL267" i="4"/>
  <c r="AG267" i="4"/>
  <c r="BV266" i="4"/>
  <c r="BT266" i="4"/>
  <c r="BO266" i="4"/>
  <c r="BL266" i="4"/>
  <c r="AG266" i="4"/>
  <c r="AI266" i="4"/>
  <c r="BV265" i="4"/>
  <c r="BT265" i="4"/>
  <c r="BO265" i="4"/>
  <c r="BL265" i="4"/>
  <c r="AG265" i="4"/>
  <c r="BV264" i="4"/>
  <c r="BT264" i="4"/>
  <c r="BO264" i="4"/>
  <c r="BL264" i="4"/>
  <c r="AG264" i="4"/>
  <c r="AI264" i="4"/>
  <c r="BV263" i="4"/>
  <c r="BT263" i="4"/>
  <c r="BO263" i="4"/>
  <c r="BL263" i="4"/>
  <c r="AG263" i="4"/>
  <c r="AI263" i="4"/>
  <c r="BV262" i="4"/>
  <c r="BT262" i="4"/>
  <c r="BO262" i="4"/>
  <c r="BL262" i="4"/>
  <c r="AG262" i="4"/>
  <c r="AI262" i="4"/>
  <c r="BV261" i="4"/>
  <c r="BT261" i="4"/>
  <c r="BO261" i="4"/>
  <c r="BL261" i="4"/>
  <c r="AG261" i="4"/>
  <c r="AI261" i="4"/>
  <c r="BV260" i="4"/>
  <c r="BT260" i="4"/>
  <c r="BO260" i="4"/>
  <c r="BL260" i="4"/>
  <c r="AG260" i="4"/>
  <c r="AI260" i="4"/>
  <c r="BV259" i="4"/>
  <c r="BT259" i="4"/>
  <c r="BO259" i="4"/>
  <c r="BL259" i="4"/>
  <c r="AG259" i="4"/>
  <c r="AI259" i="4"/>
  <c r="BV258" i="4"/>
  <c r="BT258" i="4"/>
  <c r="BO258" i="4"/>
  <c r="BL258" i="4"/>
  <c r="AG258" i="4"/>
  <c r="AI258" i="4"/>
  <c r="BV257" i="4"/>
  <c r="BT257" i="4"/>
  <c r="BO257" i="4"/>
  <c r="BL257" i="4"/>
  <c r="AG257" i="4"/>
  <c r="AI257" i="4"/>
  <c r="BV256" i="4"/>
  <c r="BT256" i="4"/>
  <c r="BO256" i="4"/>
  <c r="BL256" i="4"/>
  <c r="AG256" i="4"/>
  <c r="AI256" i="4"/>
  <c r="BV255" i="4"/>
  <c r="BT255" i="4"/>
  <c r="BO255" i="4"/>
  <c r="BL255" i="4"/>
  <c r="AG255" i="4"/>
  <c r="AI255" i="4"/>
  <c r="BV254" i="4"/>
  <c r="BT254" i="4"/>
  <c r="BO254" i="4"/>
  <c r="BL254" i="4"/>
  <c r="AG254" i="4"/>
  <c r="AI254" i="4"/>
  <c r="BV253" i="4"/>
  <c r="BT253" i="4"/>
  <c r="BO253" i="4"/>
  <c r="BL253" i="4"/>
  <c r="AG253" i="4"/>
  <c r="AI253" i="4"/>
  <c r="BV252" i="4"/>
  <c r="BT252" i="4"/>
  <c r="BO252" i="4"/>
  <c r="BL252" i="4"/>
  <c r="AG252" i="4"/>
  <c r="AI252" i="4"/>
  <c r="BV251" i="4"/>
  <c r="BT251" i="4"/>
  <c r="BO251" i="4"/>
  <c r="BL251" i="4"/>
  <c r="AG251" i="4"/>
  <c r="AI251" i="4"/>
  <c r="BV250" i="4"/>
  <c r="BT250" i="4"/>
  <c r="BO250" i="4"/>
  <c r="BL250" i="4"/>
  <c r="AG250" i="4"/>
  <c r="AI250" i="4"/>
  <c r="BV249" i="4"/>
  <c r="BT249" i="4"/>
  <c r="BO249" i="4"/>
  <c r="BL249" i="4"/>
  <c r="AG249" i="4"/>
  <c r="AI249" i="4"/>
  <c r="BV248" i="4"/>
  <c r="BT248" i="4"/>
  <c r="BO248" i="4"/>
  <c r="BL248" i="4"/>
  <c r="AG248" i="4"/>
  <c r="AI248" i="4"/>
  <c r="BV247" i="4"/>
  <c r="BT247" i="4"/>
  <c r="BO247" i="4"/>
  <c r="BL247" i="4"/>
  <c r="AG247" i="4"/>
  <c r="AI247" i="4"/>
  <c r="BV246" i="4"/>
  <c r="BT246" i="4"/>
  <c r="BO246" i="4"/>
  <c r="BL246" i="4"/>
  <c r="AG246" i="4"/>
  <c r="AI246" i="4"/>
  <c r="BV245" i="4"/>
  <c r="BT245" i="4"/>
  <c r="BO245" i="4"/>
  <c r="BL245" i="4"/>
  <c r="AG245" i="4"/>
  <c r="AI245" i="4"/>
  <c r="BV244" i="4"/>
  <c r="BT244" i="4"/>
  <c r="BO244" i="4"/>
  <c r="BL244" i="4"/>
  <c r="AG244" i="4"/>
  <c r="AI244" i="4"/>
  <c r="BV243" i="4"/>
  <c r="BT243" i="4"/>
  <c r="BO243" i="4"/>
  <c r="BL243" i="4"/>
  <c r="AG243" i="4"/>
  <c r="AI243" i="4"/>
  <c r="BV242" i="4"/>
  <c r="BT242" i="4"/>
  <c r="BO242" i="4"/>
  <c r="BL242" i="4"/>
  <c r="AG242" i="4"/>
  <c r="AI242" i="4"/>
  <c r="BV241" i="4"/>
  <c r="BT241" i="4"/>
  <c r="BO241" i="4"/>
  <c r="BL241" i="4"/>
  <c r="AG241" i="4"/>
  <c r="AI241" i="4"/>
  <c r="BV240" i="4"/>
  <c r="BT240" i="4"/>
  <c r="BO240" i="4"/>
  <c r="BL240" i="4"/>
  <c r="AG240" i="4"/>
  <c r="AI240" i="4"/>
  <c r="BV239" i="4"/>
  <c r="BT239" i="4"/>
  <c r="BO239" i="4"/>
  <c r="BL239" i="4"/>
  <c r="AG239" i="4"/>
  <c r="AI239" i="4"/>
  <c r="BV238" i="4"/>
  <c r="BT238" i="4"/>
  <c r="BO238" i="4"/>
  <c r="BL238" i="4"/>
  <c r="AG238" i="4"/>
  <c r="AH238" i="4"/>
  <c r="AJ238" i="4"/>
  <c r="BV237" i="4"/>
  <c r="BL237" i="4"/>
  <c r="AG237" i="4"/>
  <c r="AH237" i="4"/>
  <c r="BV236" i="4"/>
  <c r="BL236" i="4"/>
  <c r="AG236" i="4"/>
  <c r="AH236" i="4"/>
  <c r="BV235" i="4"/>
  <c r="BL235" i="4"/>
  <c r="AG235" i="4"/>
  <c r="AH235" i="4"/>
  <c r="BV234" i="4"/>
  <c r="BL234" i="4"/>
  <c r="AG234" i="4"/>
  <c r="AH234" i="4"/>
  <c r="BV233" i="4"/>
  <c r="BL233" i="4"/>
  <c r="AG233" i="4"/>
  <c r="AI233" i="4"/>
  <c r="BV232" i="4"/>
  <c r="BL232" i="4"/>
  <c r="AG232" i="4"/>
  <c r="AI232" i="4"/>
  <c r="BV231" i="4"/>
  <c r="BL231" i="4"/>
  <c r="AG231" i="4"/>
  <c r="AI231" i="4"/>
  <c r="BV230" i="4"/>
  <c r="BL230" i="4"/>
  <c r="AG230" i="4"/>
  <c r="AI230" i="4"/>
  <c r="BV229" i="4"/>
  <c r="BL229" i="4"/>
  <c r="AG229" i="4"/>
  <c r="AI229" i="4"/>
  <c r="BV228" i="4"/>
  <c r="BL228" i="4"/>
  <c r="AG228" i="4"/>
  <c r="AI228" i="4"/>
  <c r="BV227" i="4"/>
  <c r="BL227" i="4"/>
  <c r="AG227" i="4"/>
  <c r="AI227" i="4"/>
  <c r="BV226" i="4"/>
  <c r="BL226" i="4"/>
  <c r="AG226" i="4"/>
  <c r="AI226" i="4"/>
  <c r="BV225" i="4"/>
  <c r="BL225" i="4"/>
  <c r="AG225" i="4"/>
  <c r="AI225" i="4"/>
  <c r="BV224" i="4"/>
  <c r="BL224" i="4"/>
  <c r="AG224" i="4"/>
  <c r="AI224" i="4"/>
  <c r="BV223" i="4"/>
  <c r="BL223" i="4"/>
  <c r="AG223" i="4"/>
  <c r="AI223" i="4"/>
  <c r="BV222" i="4"/>
  <c r="BL222" i="4"/>
  <c r="AG222" i="4"/>
  <c r="AI222" i="4"/>
  <c r="BV221" i="4"/>
  <c r="BL221" i="4"/>
  <c r="AG221" i="4"/>
  <c r="AI221" i="4"/>
  <c r="BV220" i="4"/>
  <c r="BL220" i="4"/>
  <c r="AG220" i="4"/>
  <c r="AI220" i="4"/>
  <c r="BV219" i="4"/>
  <c r="BL219" i="4"/>
  <c r="AG219" i="4"/>
  <c r="AI219" i="4"/>
  <c r="BV218" i="4"/>
  <c r="BL218" i="4"/>
  <c r="AG218" i="4"/>
  <c r="AI218" i="4"/>
  <c r="BV217" i="4"/>
  <c r="BL217" i="4"/>
  <c r="AG217" i="4"/>
  <c r="AI217" i="4"/>
  <c r="BV216" i="4"/>
  <c r="BL216" i="4"/>
  <c r="AG216" i="4"/>
  <c r="AI216" i="4"/>
  <c r="BV215" i="4"/>
  <c r="BL215" i="4"/>
  <c r="AG215" i="4"/>
  <c r="AI215" i="4"/>
  <c r="BV214" i="4"/>
  <c r="BL214" i="4"/>
  <c r="AG214" i="4"/>
  <c r="AI214" i="4"/>
  <c r="BV213" i="4"/>
  <c r="BL213" i="4"/>
  <c r="AG213" i="4"/>
  <c r="AI213" i="4"/>
  <c r="BV212" i="4"/>
  <c r="BL212" i="4"/>
  <c r="AG212" i="4"/>
  <c r="AI212" i="4"/>
  <c r="BV211" i="4"/>
  <c r="BL211" i="4"/>
  <c r="AG211" i="4"/>
  <c r="AI211" i="4"/>
  <c r="BV210" i="4"/>
  <c r="BL210" i="4"/>
  <c r="AG210" i="4"/>
  <c r="AI210" i="4"/>
  <c r="BV209" i="4"/>
  <c r="BL209" i="4"/>
  <c r="AG209" i="4"/>
  <c r="AI209" i="4"/>
  <c r="BQ208" i="4"/>
  <c r="BL208" i="4"/>
  <c r="AH208" i="4"/>
  <c r="BT208" i="4"/>
  <c r="AG208" i="4"/>
  <c r="BQ207" i="4"/>
  <c r="BL207" i="4"/>
  <c r="AH207" i="4"/>
  <c r="BT207" i="4"/>
  <c r="AG207" i="4"/>
  <c r="BQ206" i="4"/>
  <c r="BL206" i="4"/>
  <c r="AH206" i="4"/>
  <c r="BT206" i="4"/>
  <c r="AG206" i="4"/>
  <c r="BQ205" i="4"/>
  <c r="BL205" i="4"/>
  <c r="AH205" i="4"/>
  <c r="BT205" i="4"/>
  <c r="AG205" i="4"/>
  <c r="BQ204" i="4"/>
  <c r="BL204" i="4"/>
  <c r="AH204" i="4"/>
  <c r="BT204" i="4"/>
  <c r="AG204" i="4"/>
  <c r="BQ203" i="4"/>
  <c r="BL203" i="4"/>
  <c r="AH203" i="4"/>
  <c r="BT203" i="4"/>
  <c r="AG203" i="4"/>
  <c r="BQ202" i="4"/>
  <c r="BL202" i="4"/>
  <c r="AH202" i="4"/>
  <c r="BT202" i="4"/>
  <c r="AG202" i="4"/>
  <c r="BQ201" i="4"/>
  <c r="BL201" i="4"/>
  <c r="AH201" i="4"/>
  <c r="BT201" i="4"/>
  <c r="AG201" i="4"/>
  <c r="BQ200" i="4"/>
  <c r="BL200" i="4"/>
  <c r="AH200" i="4"/>
  <c r="BT200" i="4"/>
  <c r="AG200" i="4"/>
  <c r="BQ199" i="4"/>
  <c r="BL199" i="4"/>
  <c r="AH199" i="4"/>
  <c r="BT199" i="4"/>
  <c r="AG199" i="4"/>
  <c r="BQ198" i="4"/>
  <c r="BL198" i="4"/>
  <c r="AH198" i="4"/>
  <c r="BT198" i="4"/>
  <c r="AG198" i="4"/>
  <c r="BQ197" i="4"/>
  <c r="BL197" i="4"/>
  <c r="AH197" i="4"/>
  <c r="BT197" i="4"/>
  <c r="AG197" i="4"/>
  <c r="BQ196" i="4"/>
  <c r="BL196" i="4"/>
  <c r="AH196" i="4"/>
  <c r="BT196" i="4"/>
  <c r="AG196" i="4"/>
  <c r="BQ195" i="4"/>
  <c r="BL195" i="4"/>
  <c r="AH195" i="4"/>
  <c r="BT195" i="4"/>
  <c r="AG195" i="4"/>
  <c r="BQ194" i="4"/>
  <c r="BL194" i="4"/>
  <c r="AH194" i="4"/>
  <c r="BT194" i="4"/>
  <c r="AG194" i="4"/>
  <c r="BQ193" i="4"/>
  <c r="BL193" i="4"/>
  <c r="AH193" i="4"/>
  <c r="BT193" i="4"/>
  <c r="AG193" i="4"/>
  <c r="BQ192" i="4"/>
  <c r="BL192" i="4"/>
  <c r="AH192" i="4"/>
  <c r="BT192" i="4"/>
  <c r="AG192" i="4"/>
  <c r="BQ191" i="4"/>
  <c r="BL191" i="4"/>
  <c r="AH191" i="4"/>
  <c r="BT191" i="4"/>
  <c r="AG191" i="4"/>
  <c r="BQ190" i="4"/>
  <c r="BL190" i="4"/>
  <c r="AH190" i="4"/>
  <c r="BT190" i="4"/>
  <c r="AG190" i="4"/>
  <c r="BQ189" i="4"/>
  <c r="BL189" i="4"/>
  <c r="AH189" i="4"/>
  <c r="BT189" i="4"/>
  <c r="AG189" i="4"/>
  <c r="BQ188" i="4"/>
  <c r="BL188" i="4"/>
  <c r="AH188" i="4"/>
  <c r="BT188" i="4"/>
  <c r="AG188" i="4"/>
  <c r="BQ187" i="4"/>
  <c r="BL187" i="4"/>
  <c r="AH187" i="4"/>
  <c r="BT187" i="4"/>
  <c r="AG187" i="4"/>
  <c r="BQ186" i="4"/>
  <c r="BL186" i="4"/>
  <c r="AH186" i="4"/>
  <c r="BT186" i="4"/>
  <c r="AG186" i="4"/>
  <c r="BQ185" i="4"/>
  <c r="BL185" i="4"/>
  <c r="AH185" i="4"/>
  <c r="BT185" i="4"/>
  <c r="AG185" i="4"/>
  <c r="BQ184" i="4"/>
  <c r="BL184" i="4"/>
  <c r="AH184" i="4"/>
  <c r="BT184" i="4"/>
  <c r="AG184" i="4"/>
  <c r="BQ183" i="4"/>
  <c r="BL183" i="4"/>
  <c r="AH183" i="4"/>
  <c r="BT183" i="4"/>
  <c r="AG183" i="4"/>
  <c r="BQ182" i="4"/>
  <c r="BL182" i="4"/>
  <c r="AH182" i="4"/>
  <c r="BT182" i="4"/>
  <c r="AG182" i="4"/>
  <c r="BQ181" i="4"/>
  <c r="BL181" i="4"/>
  <c r="AH181" i="4"/>
  <c r="BT181" i="4"/>
  <c r="AG181" i="4"/>
  <c r="BQ180" i="4"/>
  <c r="BL180" i="4"/>
  <c r="AH180" i="4"/>
  <c r="BT180" i="4"/>
  <c r="AG180" i="4"/>
  <c r="BQ179" i="4"/>
  <c r="BL179" i="4"/>
  <c r="AH179" i="4"/>
  <c r="BT179" i="4"/>
  <c r="AG179" i="4"/>
  <c r="BV178" i="4"/>
  <c r="BQ178" i="4"/>
  <c r="BL178" i="4"/>
  <c r="AG178" i="4"/>
  <c r="AI178" i="4"/>
  <c r="BQ177" i="4"/>
  <c r="BL177" i="4"/>
  <c r="AH177" i="4"/>
  <c r="BT177" i="4"/>
  <c r="AF177" i="4"/>
  <c r="AG177" i="4"/>
  <c r="BQ176" i="4"/>
  <c r="BL176" i="4"/>
  <c r="AH176" i="4"/>
  <c r="BT176" i="4"/>
  <c r="AF176" i="4"/>
  <c r="AG176" i="4"/>
  <c r="BQ175" i="4"/>
  <c r="BL175" i="4"/>
  <c r="AH175" i="4"/>
  <c r="BT175" i="4"/>
  <c r="AF175" i="4"/>
  <c r="AG175" i="4"/>
  <c r="BQ174" i="4"/>
  <c r="BL174" i="4"/>
  <c r="AH174" i="4"/>
  <c r="BT174" i="4"/>
  <c r="AG174" i="4"/>
  <c r="BQ173" i="4"/>
  <c r="BL173" i="4"/>
  <c r="AH173" i="4"/>
  <c r="BT173" i="4"/>
  <c r="AG173" i="4"/>
  <c r="BQ172" i="4"/>
  <c r="BL172" i="4"/>
  <c r="AH172" i="4"/>
  <c r="BT172" i="4"/>
  <c r="AG172" i="4"/>
  <c r="BV171" i="4"/>
  <c r="BQ171" i="4"/>
  <c r="BL171" i="4"/>
  <c r="AG171" i="4"/>
  <c r="AI171" i="4"/>
  <c r="BQ170" i="4"/>
  <c r="BL170" i="4"/>
  <c r="AH170" i="4"/>
  <c r="BT170" i="4"/>
  <c r="AG170" i="4"/>
  <c r="BQ169" i="4"/>
  <c r="BL169" i="4"/>
  <c r="AH169" i="4"/>
  <c r="BT169" i="4"/>
  <c r="AG169" i="4"/>
  <c r="BQ168" i="4"/>
  <c r="BL168" i="4"/>
  <c r="AH168" i="4"/>
  <c r="BT168" i="4"/>
  <c r="AF168" i="4"/>
  <c r="AG168" i="4"/>
  <c r="BQ167" i="4"/>
  <c r="BL167" i="4"/>
  <c r="AH167" i="4"/>
  <c r="BT167" i="4"/>
  <c r="AF167" i="4"/>
  <c r="AG167" i="4"/>
  <c r="BV166" i="4"/>
  <c r="BQ166" i="4"/>
  <c r="BL166" i="4"/>
  <c r="AG166" i="4"/>
  <c r="BQ165" i="4"/>
  <c r="BL165" i="4"/>
  <c r="AH165" i="4"/>
  <c r="BT165" i="4"/>
  <c r="AF165" i="4"/>
  <c r="AG165" i="4"/>
  <c r="BQ164" i="4"/>
  <c r="BL164" i="4"/>
  <c r="AG164" i="4"/>
  <c r="AI164" i="4"/>
  <c r="BQ163" i="4"/>
  <c r="BL163" i="4"/>
  <c r="AH163" i="4"/>
  <c r="BT163" i="4"/>
  <c r="AG163" i="4"/>
  <c r="BQ162" i="4"/>
  <c r="BL162" i="4"/>
  <c r="AH162" i="4"/>
  <c r="BT162" i="4"/>
  <c r="AG162" i="4"/>
  <c r="BQ161" i="4"/>
  <c r="BL161" i="4"/>
  <c r="AH161" i="4"/>
  <c r="BT161" i="4"/>
  <c r="AG161" i="4"/>
  <c r="BQ160" i="4"/>
  <c r="BL160" i="4"/>
  <c r="AH160" i="4"/>
  <c r="BT160" i="4"/>
  <c r="AG160" i="4"/>
  <c r="BQ159" i="4"/>
  <c r="BL159" i="4"/>
  <c r="AH159" i="4"/>
  <c r="BT159" i="4"/>
  <c r="AF159" i="4"/>
  <c r="AG159" i="4"/>
  <c r="BQ158" i="4"/>
  <c r="BL158" i="4"/>
  <c r="AH158" i="4"/>
  <c r="BT158" i="4"/>
  <c r="AG158" i="4"/>
  <c r="BQ157" i="4"/>
  <c r="BL157" i="4"/>
  <c r="AG157" i="4"/>
  <c r="BQ156" i="4"/>
  <c r="BL156" i="4"/>
  <c r="AF156" i="4"/>
  <c r="AG156" i="4"/>
  <c r="BQ155" i="4"/>
  <c r="BL155" i="4"/>
  <c r="AH155" i="4"/>
  <c r="BT155" i="4"/>
  <c r="AG155" i="4"/>
  <c r="BQ154" i="4"/>
  <c r="BL154" i="4"/>
  <c r="AH154" i="4"/>
  <c r="BT154" i="4"/>
  <c r="AG154" i="4"/>
  <c r="BQ153" i="4"/>
  <c r="BL153" i="4"/>
  <c r="AH153" i="4"/>
  <c r="BT153" i="4"/>
  <c r="AF153" i="4"/>
  <c r="AG153" i="4"/>
  <c r="BQ152" i="4"/>
  <c r="BL152" i="4"/>
  <c r="AF152" i="4"/>
  <c r="AG152" i="4"/>
  <c r="BQ151" i="4"/>
  <c r="BL151" i="4"/>
  <c r="AG151" i="4"/>
  <c r="AI151" i="4"/>
  <c r="BQ150" i="4"/>
  <c r="BL150" i="4"/>
  <c r="AH150" i="4"/>
  <c r="BT150" i="4"/>
  <c r="AG150" i="4"/>
  <c r="BQ149" i="4"/>
  <c r="BL149" i="4"/>
  <c r="AG149" i="4"/>
  <c r="AI149" i="4"/>
  <c r="BQ148" i="4"/>
  <c r="BL148" i="4"/>
  <c r="AH148" i="4"/>
  <c r="BT148" i="4"/>
  <c r="AG148" i="4"/>
  <c r="BQ147" i="4"/>
  <c r="BL147" i="4"/>
  <c r="AG147" i="4"/>
  <c r="AI147" i="4"/>
  <c r="BQ146" i="4"/>
  <c r="BL146" i="4"/>
  <c r="AH146" i="4"/>
  <c r="BT146" i="4"/>
  <c r="AG146" i="4"/>
  <c r="BQ145" i="4"/>
  <c r="BL145" i="4"/>
  <c r="AH145" i="4"/>
  <c r="BT145" i="4"/>
  <c r="AG145" i="4"/>
  <c r="BQ144" i="4"/>
  <c r="BL144" i="4"/>
  <c r="AG144" i="4"/>
  <c r="AI144" i="4"/>
  <c r="BQ143" i="4"/>
  <c r="BL143" i="4"/>
  <c r="AH143" i="4"/>
  <c r="BT143" i="4"/>
  <c r="AG143" i="4"/>
  <c r="BQ142" i="4"/>
  <c r="BL142" i="4"/>
  <c r="AH142" i="4"/>
  <c r="BT142" i="4"/>
  <c r="AF142" i="4"/>
  <c r="AG142" i="4"/>
  <c r="BQ141" i="4"/>
  <c r="BL141" i="4"/>
  <c r="AF141" i="4"/>
  <c r="AG141" i="4"/>
  <c r="BQ140" i="4"/>
  <c r="BL140" i="4"/>
  <c r="AH140" i="4"/>
  <c r="BT140" i="4"/>
  <c r="AG140" i="4"/>
  <c r="BQ139" i="4"/>
  <c r="BL139" i="4"/>
  <c r="AH139" i="4"/>
  <c r="BT139" i="4"/>
  <c r="AG139" i="4"/>
  <c r="BQ138" i="4"/>
  <c r="BL138" i="4"/>
  <c r="AH138" i="4"/>
  <c r="BT138" i="4"/>
  <c r="AG138" i="4"/>
  <c r="BQ137" i="4"/>
  <c r="BL137" i="4"/>
  <c r="AG137" i="4"/>
  <c r="AI137" i="4"/>
  <c r="BQ136" i="4"/>
  <c r="BL136" i="4"/>
  <c r="AG136" i="4"/>
  <c r="AI136" i="4"/>
  <c r="BQ135" i="4"/>
  <c r="BL135" i="4"/>
  <c r="AH135" i="4"/>
  <c r="BT135" i="4"/>
  <c r="AG135" i="4"/>
  <c r="BQ134" i="4"/>
  <c r="BL134" i="4"/>
  <c r="AG134" i="4"/>
  <c r="AI134" i="4"/>
  <c r="BQ133" i="4"/>
  <c r="BL133" i="4"/>
  <c r="AH133" i="4"/>
  <c r="BT133" i="4"/>
  <c r="AF133" i="4"/>
  <c r="AG133" i="4"/>
  <c r="BQ132" i="4"/>
  <c r="BL132" i="4"/>
  <c r="AH132" i="4"/>
  <c r="BT132" i="4"/>
  <c r="AF132" i="4"/>
  <c r="AG132" i="4"/>
  <c r="BQ131" i="4"/>
  <c r="BL131" i="4"/>
  <c r="AF131" i="4"/>
  <c r="AG131" i="4"/>
  <c r="AI131" i="4"/>
  <c r="BQ130" i="4"/>
  <c r="BL130" i="4"/>
  <c r="AH130" i="4"/>
  <c r="BT130" i="4"/>
  <c r="AG130" i="4"/>
  <c r="BQ129" i="4"/>
  <c r="BL129" i="4"/>
  <c r="AH129" i="4"/>
  <c r="BT129" i="4"/>
  <c r="AG129" i="4"/>
  <c r="BQ128" i="4"/>
  <c r="BL128" i="4"/>
  <c r="AH128" i="4"/>
  <c r="BT128" i="4"/>
  <c r="AF128" i="4"/>
  <c r="AG128" i="4"/>
  <c r="BQ127" i="4"/>
  <c r="BL127" i="4"/>
  <c r="AH127" i="4"/>
  <c r="BT127" i="4"/>
  <c r="AF127" i="4"/>
  <c r="AG127" i="4"/>
  <c r="BQ126" i="4"/>
  <c r="BL126" i="4"/>
  <c r="AH126" i="4"/>
  <c r="BT126" i="4"/>
  <c r="AG126" i="4"/>
  <c r="BQ125" i="4"/>
  <c r="BL125" i="4"/>
  <c r="AH125" i="4"/>
  <c r="BT125" i="4"/>
  <c r="AG125" i="4"/>
  <c r="BQ124" i="4"/>
  <c r="BL124" i="4"/>
  <c r="AH124" i="4"/>
  <c r="BT124" i="4"/>
  <c r="AG124" i="4"/>
  <c r="BQ123" i="4"/>
  <c r="BL123" i="4"/>
  <c r="AH123" i="4"/>
  <c r="AF123" i="4"/>
  <c r="AG123" i="4"/>
  <c r="BQ122" i="4"/>
  <c r="BL122" i="4"/>
  <c r="AH122" i="4"/>
  <c r="BT122" i="4"/>
  <c r="AF122" i="4"/>
  <c r="AG122" i="4"/>
  <c r="BQ121" i="4"/>
  <c r="BL121" i="4"/>
  <c r="AF121" i="4"/>
  <c r="AG121" i="4"/>
  <c r="AI121" i="4"/>
  <c r="BQ120" i="4"/>
  <c r="BL120" i="4"/>
  <c r="AH120" i="4"/>
  <c r="BT120" i="4"/>
  <c r="AF120" i="4"/>
  <c r="AG120" i="4"/>
  <c r="BQ119" i="4"/>
  <c r="BL119" i="4"/>
  <c r="AF119" i="4"/>
  <c r="AG119" i="4"/>
  <c r="AH119" i="4"/>
  <c r="BQ118" i="4"/>
  <c r="BL118" i="4"/>
  <c r="AH118" i="4"/>
  <c r="AG118" i="4"/>
  <c r="BQ117" i="4"/>
  <c r="BL117" i="4"/>
  <c r="AH117" i="4"/>
  <c r="AF117" i="4"/>
  <c r="AG117" i="4"/>
  <c r="BQ115" i="4"/>
  <c r="BL115" i="4"/>
  <c r="AH115" i="4"/>
  <c r="BT115" i="4"/>
  <c r="AG115" i="4"/>
  <c r="BQ114" i="4"/>
  <c r="BL114" i="4"/>
  <c r="AH114" i="4"/>
  <c r="BT114" i="4"/>
  <c r="AG114" i="4"/>
  <c r="BQ113" i="4"/>
  <c r="BL113" i="4"/>
  <c r="AH113" i="4"/>
  <c r="BT113" i="4"/>
  <c r="AG113" i="4"/>
  <c r="BQ112" i="4"/>
  <c r="BL112" i="4"/>
  <c r="AH112" i="4"/>
  <c r="BT112" i="4"/>
  <c r="AG112" i="4"/>
  <c r="BQ111" i="4"/>
  <c r="BL111" i="4"/>
  <c r="AH111" i="4"/>
  <c r="BT111" i="4"/>
  <c r="AG111" i="4"/>
  <c r="BQ110" i="4"/>
  <c r="BL110" i="4"/>
  <c r="AH110" i="4"/>
  <c r="BT110" i="4"/>
  <c r="AG110" i="4"/>
  <c r="BQ109" i="4"/>
  <c r="BL109" i="4"/>
  <c r="AH109" i="4"/>
  <c r="BT109" i="4"/>
  <c r="AG109" i="4"/>
  <c r="BQ108" i="4"/>
  <c r="BL108" i="4"/>
  <c r="AH108" i="4"/>
  <c r="BT108" i="4"/>
  <c r="AG108" i="4"/>
  <c r="BQ107" i="4"/>
  <c r="BL107" i="4"/>
  <c r="AH107" i="4"/>
  <c r="BT107" i="4"/>
  <c r="AG107" i="4"/>
  <c r="BQ106" i="4"/>
  <c r="BL106" i="4"/>
  <c r="AH106" i="4"/>
  <c r="BT106" i="4"/>
  <c r="AG106" i="4"/>
  <c r="BQ105" i="4"/>
  <c r="BL105" i="4"/>
  <c r="AH105" i="4"/>
  <c r="BT105" i="4"/>
  <c r="AG105" i="4"/>
  <c r="BQ104" i="4"/>
  <c r="BL104" i="4"/>
  <c r="AH104" i="4"/>
  <c r="BT104" i="4"/>
  <c r="AG104" i="4"/>
  <c r="BQ103" i="4"/>
  <c r="BL103" i="4"/>
  <c r="AH103" i="4"/>
  <c r="BT103" i="4"/>
  <c r="AG103" i="4"/>
  <c r="BQ102" i="4"/>
  <c r="BL102" i="4"/>
  <c r="AH102" i="4"/>
  <c r="BT102" i="4"/>
  <c r="AG102" i="4"/>
  <c r="BQ101" i="4"/>
  <c r="BL101" i="4"/>
  <c r="AH101" i="4"/>
  <c r="BT101" i="4"/>
  <c r="AG101" i="4"/>
  <c r="BQ100" i="4"/>
  <c r="BL100" i="4"/>
  <c r="AH100" i="4"/>
  <c r="BT100" i="4"/>
  <c r="AG100" i="4"/>
  <c r="BQ99" i="4"/>
  <c r="BL99" i="4"/>
  <c r="AH99" i="4"/>
  <c r="BT99" i="4"/>
  <c r="AG99" i="4"/>
  <c r="BQ98" i="4"/>
  <c r="BL98" i="4"/>
  <c r="AH98" i="4"/>
  <c r="BT98" i="4"/>
  <c r="AG98" i="4"/>
  <c r="BQ97" i="4"/>
  <c r="BL97" i="4"/>
  <c r="AH97" i="4"/>
  <c r="BT97" i="4"/>
  <c r="AG97" i="4"/>
  <c r="BQ96" i="4"/>
  <c r="BL96" i="4"/>
  <c r="AH96" i="4"/>
  <c r="BT96" i="4"/>
  <c r="AG96" i="4"/>
  <c r="BQ95" i="4"/>
  <c r="BL95" i="4"/>
  <c r="AH95" i="4"/>
  <c r="BT95" i="4"/>
  <c r="AG95" i="4"/>
  <c r="BQ94" i="4"/>
  <c r="BL94" i="4"/>
  <c r="AH94" i="4"/>
  <c r="BT94" i="4"/>
  <c r="AG94" i="4"/>
  <c r="BQ93" i="4"/>
  <c r="BL93" i="4"/>
  <c r="AH93" i="4"/>
  <c r="BT93" i="4"/>
  <c r="AG93" i="4"/>
  <c r="BQ92" i="4"/>
  <c r="BL92" i="4"/>
  <c r="AH92" i="4"/>
  <c r="BT92" i="4"/>
  <c r="AG92" i="4"/>
  <c r="BQ91" i="4"/>
  <c r="BL91" i="4"/>
  <c r="AH91" i="4"/>
  <c r="BT91" i="4"/>
  <c r="AG91" i="4"/>
  <c r="BQ90" i="4"/>
  <c r="BL90" i="4"/>
  <c r="AH90" i="4"/>
  <c r="BT90" i="4"/>
  <c r="AG90" i="4"/>
  <c r="BQ89" i="4"/>
  <c r="BL89" i="4"/>
  <c r="AH89" i="4"/>
  <c r="BT89" i="4"/>
  <c r="AG89" i="4"/>
  <c r="BQ88" i="4"/>
  <c r="BL88" i="4"/>
  <c r="AH88" i="4"/>
  <c r="BT88" i="4"/>
  <c r="AG88" i="4"/>
  <c r="BQ87" i="4"/>
  <c r="BL87" i="4"/>
  <c r="AH87" i="4"/>
  <c r="BT87" i="4"/>
  <c r="AG87" i="4"/>
  <c r="BQ86" i="4"/>
  <c r="BL86" i="4"/>
  <c r="AH86" i="4"/>
  <c r="BT86" i="4"/>
  <c r="AG86" i="4"/>
  <c r="BQ85" i="4"/>
  <c r="BL85" i="4"/>
  <c r="AH85" i="4"/>
  <c r="BT85" i="4"/>
  <c r="AG85" i="4"/>
  <c r="BQ84" i="4"/>
  <c r="BL84" i="4"/>
  <c r="AH84" i="4"/>
  <c r="BT84" i="4"/>
  <c r="AG84" i="4"/>
  <c r="BQ83" i="4"/>
  <c r="BL83" i="4"/>
  <c r="AF83" i="4"/>
  <c r="AG83" i="4"/>
  <c r="BQ82" i="4"/>
  <c r="BL82" i="4"/>
  <c r="AH82" i="4"/>
  <c r="AF82" i="4"/>
  <c r="AG82" i="4"/>
  <c r="BQ81" i="4"/>
  <c r="BL81" i="4"/>
  <c r="AH81" i="4"/>
  <c r="BT81" i="4"/>
  <c r="AG81" i="4"/>
  <c r="BQ80" i="4"/>
  <c r="BL80" i="4"/>
  <c r="AH80" i="4"/>
  <c r="BT80" i="4"/>
  <c r="AG80" i="4"/>
  <c r="BQ79" i="4"/>
  <c r="BL79" i="4"/>
  <c r="AH79" i="4"/>
  <c r="BT79" i="4"/>
  <c r="AG79" i="4"/>
  <c r="BQ78" i="4"/>
  <c r="BL78" i="4"/>
  <c r="AH78" i="4"/>
  <c r="BT78" i="4"/>
  <c r="AG78" i="4"/>
  <c r="BQ77" i="4"/>
  <c r="BL77" i="4"/>
  <c r="AH77" i="4"/>
  <c r="BT77" i="4"/>
  <c r="AG77" i="4"/>
  <c r="BQ76" i="4"/>
  <c r="BL76" i="4"/>
  <c r="AH76" i="4"/>
  <c r="BT76" i="4"/>
  <c r="AG76" i="4"/>
  <c r="BQ75" i="4"/>
  <c r="BL75" i="4"/>
  <c r="AG75" i="4"/>
  <c r="AI75" i="4"/>
  <c r="BQ74" i="4"/>
  <c r="BL74" i="4"/>
  <c r="AH74" i="4"/>
  <c r="BT74" i="4"/>
  <c r="AG74" i="4"/>
  <c r="BQ73" i="4"/>
  <c r="BL73" i="4"/>
  <c r="AH73" i="4"/>
  <c r="BT73" i="4"/>
  <c r="AG73" i="4"/>
  <c r="BQ72" i="4"/>
  <c r="BL72" i="4"/>
  <c r="AH72" i="4"/>
  <c r="BT72" i="4"/>
  <c r="AF72" i="4"/>
  <c r="AG72" i="4"/>
  <c r="BQ71" i="4"/>
  <c r="BL71" i="4"/>
  <c r="AH71" i="4"/>
  <c r="BT71" i="4"/>
  <c r="AF71" i="4"/>
  <c r="AG71" i="4"/>
  <c r="BQ70" i="4"/>
  <c r="BL70" i="4"/>
  <c r="AH70" i="4"/>
  <c r="BT70" i="4"/>
  <c r="AG70" i="4"/>
  <c r="BQ69" i="4"/>
  <c r="BL69" i="4"/>
  <c r="AH69" i="4"/>
  <c r="BT69" i="4"/>
  <c r="AG69" i="4"/>
  <c r="BQ68" i="4"/>
  <c r="BL68" i="4"/>
  <c r="AG68" i="4"/>
  <c r="AI68" i="4"/>
  <c r="BQ67" i="4"/>
  <c r="BL67" i="4"/>
  <c r="AH67" i="4"/>
  <c r="BT67" i="4"/>
  <c r="AG67" i="4"/>
  <c r="BQ66" i="4"/>
  <c r="BL66" i="4"/>
  <c r="AH66" i="4"/>
  <c r="BT66" i="4"/>
  <c r="AG66" i="4"/>
  <c r="BQ65" i="4"/>
  <c r="BL65" i="4"/>
  <c r="AH65" i="4"/>
  <c r="BT65" i="4"/>
  <c r="AF65" i="4"/>
  <c r="AG65" i="4"/>
  <c r="BQ64" i="4"/>
  <c r="BL64" i="4"/>
  <c r="AH64" i="4"/>
  <c r="BT64" i="4"/>
  <c r="AG64" i="4"/>
  <c r="BQ63" i="4"/>
  <c r="BL63" i="4"/>
  <c r="AH63" i="4"/>
  <c r="BT63" i="4"/>
  <c r="AG63" i="4"/>
  <c r="BQ62" i="4"/>
  <c r="BL62" i="4"/>
  <c r="AH62" i="4"/>
  <c r="BT62" i="4"/>
  <c r="AF62" i="4"/>
  <c r="AG62" i="4"/>
  <c r="BQ61" i="4"/>
  <c r="BL61" i="4"/>
  <c r="AH61" i="4"/>
  <c r="BT61" i="4"/>
  <c r="AG61" i="4"/>
  <c r="BQ60" i="4"/>
  <c r="BL60" i="4"/>
  <c r="AH60" i="4"/>
  <c r="BT60" i="4"/>
  <c r="AG60" i="4"/>
  <c r="BQ59" i="4"/>
  <c r="BL59" i="4"/>
  <c r="AH59" i="4"/>
  <c r="BT59" i="4"/>
  <c r="AG59" i="4"/>
  <c r="BQ58" i="4"/>
  <c r="BL58" i="4"/>
  <c r="AH58" i="4"/>
  <c r="BT58" i="4"/>
  <c r="AG58" i="4"/>
  <c r="BQ57" i="4"/>
  <c r="BL57" i="4"/>
  <c r="AH57" i="4"/>
  <c r="BT57" i="4"/>
  <c r="AG57" i="4"/>
  <c r="BV56" i="4"/>
  <c r="BQ56" i="4"/>
  <c r="BL56" i="4"/>
  <c r="AG56" i="4"/>
  <c r="AI56" i="4"/>
  <c r="BV55" i="4"/>
  <c r="BQ55" i="4"/>
  <c r="BL55" i="4"/>
  <c r="AF55" i="4"/>
  <c r="AG55" i="4"/>
  <c r="BQ54" i="4"/>
  <c r="BL54" i="4"/>
  <c r="AH54" i="4"/>
  <c r="BT54" i="4"/>
  <c r="AF54" i="4"/>
  <c r="AG54" i="4"/>
  <c r="BQ53" i="4"/>
  <c r="BL53" i="4"/>
  <c r="AH53" i="4"/>
  <c r="BT53" i="4"/>
  <c r="AG53" i="4"/>
  <c r="BQ52" i="4"/>
  <c r="BL52" i="4"/>
  <c r="AH52" i="4"/>
  <c r="BT52" i="4"/>
  <c r="AG52" i="4"/>
  <c r="BQ51" i="4"/>
  <c r="BL51" i="4"/>
  <c r="AH51" i="4"/>
  <c r="BT51" i="4"/>
  <c r="AF51" i="4"/>
  <c r="AG51" i="4"/>
  <c r="BQ50" i="4"/>
  <c r="BL50" i="4"/>
  <c r="AH50" i="4"/>
  <c r="BT50" i="4"/>
  <c r="AF50" i="4"/>
  <c r="AG50" i="4"/>
  <c r="BQ49" i="4"/>
  <c r="BL49" i="4"/>
  <c r="AH49" i="4"/>
  <c r="BT49" i="4"/>
  <c r="AF49" i="4"/>
  <c r="AG49" i="4"/>
  <c r="BQ48" i="4"/>
  <c r="BL48" i="4"/>
  <c r="AH48" i="4"/>
  <c r="BT48" i="4"/>
  <c r="AF48" i="4"/>
  <c r="AG48" i="4"/>
  <c r="BQ47" i="4"/>
  <c r="BL47" i="4"/>
  <c r="AH47" i="4"/>
  <c r="BT47" i="4"/>
  <c r="AF47" i="4"/>
  <c r="AG47" i="4"/>
  <c r="BV46" i="4"/>
  <c r="BQ46" i="4"/>
  <c r="BL46" i="4"/>
  <c r="AF46" i="4"/>
  <c r="AG46" i="4"/>
  <c r="BQ45" i="4"/>
  <c r="BL45" i="4"/>
  <c r="AH45" i="4"/>
  <c r="BT45" i="4"/>
  <c r="AF45" i="4"/>
  <c r="AG45" i="4"/>
  <c r="BQ44" i="4"/>
  <c r="BL44" i="4"/>
  <c r="AG44" i="4"/>
  <c r="AI44" i="4"/>
  <c r="BQ43" i="4"/>
  <c r="BL43" i="4"/>
  <c r="AH43" i="4"/>
  <c r="AF43" i="4"/>
  <c r="AG43" i="4"/>
  <c r="BQ42" i="4"/>
  <c r="BL42" i="4"/>
  <c r="AH42" i="4"/>
  <c r="BT42" i="4"/>
  <c r="AG42" i="4"/>
  <c r="BQ41" i="4"/>
  <c r="BL41" i="4"/>
  <c r="AH41" i="4"/>
  <c r="BT41" i="4"/>
  <c r="AG41" i="4"/>
  <c r="BQ40" i="4"/>
  <c r="BL40" i="4"/>
  <c r="AH40" i="4"/>
  <c r="BT40" i="4"/>
  <c r="AG40" i="4"/>
  <c r="BQ39" i="4"/>
  <c r="BL39" i="4"/>
  <c r="AH39" i="4"/>
  <c r="BT39" i="4"/>
  <c r="AG39" i="4"/>
  <c r="BQ38" i="4"/>
  <c r="BL38" i="4"/>
  <c r="AH38" i="4"/>
  <c r="BT38" i="4"/>
  <c r="AG38" i="4"/>
  <c r="BQ37" i="4"/>
  <c r="BL37" i="4"/>
  <c r="AG37" i="4"/>
  <c r="AH37" i="4"/>
  <c r="BQ36" i="4"/>
  <c r="BL36" i="4"/>
  <c r="AH36" i="4"/>
  <c r="BT36" i="4"/>
  <c r="AG36" i="4"/>
  <c r="BQ35" i="4"/>
  <c r="BL35" i="4"/>
  <c r="AH35" i="4"/>
  <c r="BT35" i="4"/>
  <c r="AG35" i="4"/>
  <c r="BQ34" i="4"/>
  <c r="BL34" i="4"/>
  <c r="AH34" i="4"/>
  <c r="BT34" i="4"/>
  <c r="AG34" i="4"/>
  <c r="BQ33" i="4"/>
  <c r="BL33" i="4"/>
  <c r="AH33" i="4"/>
  <c r="BT33" i="4"/>
  <c r="AG33" i="4"/>
  <c r="BQ32" i="4"/>
  <c r="BL32" i="4"/>
  <c r="AH32" i="4"/>
  <c r="BT32" i="4"/>
  <c r="AG32" i="4"/>
  <c r="BQ31" i="4"/>
  <c r="BL31" i="4"/>
  <c r="AH31" i="4"/>
  <c r="BT31" i="4"/>
  <c r="AG31" i="4"/>
  <c r="BQ30" i="4"/>
  <c r="BL30" i="4"/>
  <c r="AH30" i="4"/>
  <c r="BT30" i="4"/>
  <c r="AG30" i="4"/>
  <c r="BQ29" i="4"/>
  <c r="BL29" i="4"/>
  <c r="AH29" i="4"/>
  <c r="BT29" i="4"/>
  <c r="AG29" i="4"/>
  <c r="BQ28" i="4"/>
  <c r="BL28" i="4"/>
  <c r="AH28" i="4"/>
  <c r="BT28" i="4"/>
  <c r="AG28" i="4"/>
  <c r="BQ27" i="4"/>
  <c r="BL27" i="4"/>
  <c r="AH27" i="4"/>
  <c r="BT27" i="4"/>
  <c r="AG27" i="4"/>
  <c r="BQ26" i="4"/>
  <c r="BL26" i="4"/>
  <c r="AH26" i="4"/>
  <c r="BT26" i="4"/>
  <c r="AG26" i="4"/>
  <c r="BQ25" i="4"/>
  <c r="BL25" i="4"/>
  <c r="AH25" i="4"/>
  <c r="BT25" i="4"/>
  <c r="AG25" i="4"/>
  <c r="BQ24" i="4"/>
  <c r="BL24" i="4"/>
  <c r="AH24" i="4"/>
  <c r="BT24" i="4"/>
  <c r="AG24" i="4"/>
  <c r="BQ23" i="4"/>
  <c r="BL23" i="4"/>
  <c r="AH23" i="4"/>
  <c r="BT23" i="4"/>
  <c r="AG23" i="4"/>
  <c r="BQ22" i="4"/>
  <c r="BL22" i="4"/>
  <c r="AG22" i="4"/>
  <c r="AI22" i="4"/>
  <c r="BQ21" i="4"/>
  <c r="BL21" i="4"/>
  <c r="AH21" i="4"/>
  <c r="BT21" i="4"/>
  <c r="AG21" i="4"/>
  <c r="BQ20" i="4"/>
  <c r="BL20" i="4"/>
  <c r="AH20" i="4"/>
  <c r="BT20" i="4"/>
  <c r="AG20" i="4"/>
  <c r="BQ19" i="4"/>
  <c r="BL19" i="4"/>
  <c r="AH19" i="4"/>
  <c r="BT19" i="4"/>
  <c r="AG19" i="4"/>
  <c r="BQ18" i="4"/>
  <c r="BL18" i="4"/>
  <c r="AH18" i="4"/>
  <c r="BT18" i="4"/>
  <c r="AG18" i="4"/>
  <c r="BQ17" i="4"/>
  <c r="BL17" i="4"/>
  <c r="AH17" i="4"/>
  <c r="BT17" i="4"/>
  <c r="AG17" i="4"/>
  <c r="BQ16" i="4"/>
  <c r="BL16" i="4"/>
  <c r="AG16" i="4"/>
  <c r="AI16" i="4"/>
  <c r="BQ15" i="4"/>
  <c r="BL15" i="4"/>
  <c r="AH15" i="4"/>
  <c r="BT15" i="4"/>
  <c r="AG15" i="4"/>
  <c r="BQ14" i="4"/>
  <c r="BL14" i="4"/>
  <c r="AH14" i="4"/>
  <c r="BT14" i="4"/>
  <c r="AG14" i="4"/>
  <c r="BQ13" i="4"/>
  <c r="BL13" i="4"/>
  <c r="AH13" i="4"/>
  <c r="BT13" i="4"/>
  <c r="AG13" i="4"/>
  <c r="BQ12" i="4"/>
  <c r="BL12" i="4"/>
  <c r="AH12" i="4"/>
  <c r="BT12" i="4"/>
  <c r="AG12" i="4"/>
  <c r="BQ11" i="4"/>
  <c r="BL11" i="4"/>
  <c r="AH11" i="4"/>
  <c r="BT11" i="4"/>
  <c r="AG11" i="4"/>
  <c r="BQ10" i="4"/>
  <c r="BL10" i="4"/>
  <c r="AH10" i="4"/>
  <c r="BT10" i="4"/>
  <c r="AG10" i="4"/>
  <c r="BQ9" i="4"/>
  <c r="BL9" i="4"/>
  <c r="AH9" i="4"/>
  <c r="BT9" i="4"/>
  <c r="AG9" i="4"/>
  <c r="BQ8" i="4"/>
  <c r="BL8" i="4"/>
  <c r="AH8" i="4"/>
  <c r="BT8" i="4"/>
  <c r="AG8" i="4"/>
  <c r="BQ7" i="4"/>
  <c r="BL7" i="4"/>
  <c r="AH7" i="4"/>
  <c r="BT7" i="4"/>
  <c r="AG7" i="4"/>
  <c r="BQ6" i="4"/>
  <c r="BL6" i="4"/>
  <c r="AH6" i="4"/>
  <c r="AG6" i="4"/>
  <c r="BQ5" i="4"/>
  <c r="BL5" i="4"/>
  <c r="AH5" i="4"/>
  <c r="BT5" i="4"/>
  <c r="AG5" i="4"/>
  <c r="BQ4" i="4"/>
  <c r="BL4" i="4"/>
  <c r="AH4" i="4"/>
  <c r="AG4" i="4"/>
  <c r="BQ3" i="4"/>
  <c r="BL3" i="4"/>
  <c r="AH3" i="4"/>
  <c r="BT3" i="4"/>
  <c r="AG3" i="4"/>
  <c r="BP1" i="4"/>
  <c r="AK62" i="4"/>
  <c r="BV62" i="4"/>
  <c r="AK63" i="4"/>
  <c r="BV63" i="4"/>
  <c r="AK64" i="4"/>
  <c r="BV64" i="4"/>
  <c r="BU73" i="4"/>
  <c r="BU74" i="4"/>
  <c r="AH75" i="4"/>
  <c r="BT75" i="4"/>
  <c r="BU75" i="4"/>
  <c r="BU76" i="4"/>
  <c r="BU77" i="4"/>
  <c r="BU78" i="4"/>
  <c r="BU79" i="4"/>
  <c r="BU80" i="4"/>
  <c r="BU81" i="4"/>
  <c r="AK87" i="4"/>
  <c r="BV87" i="4"/>
  <c r="AK88" i="4"/>
  <c r="BV88" i="4"/>
  <c r="AK89" i="4"/>
  <c r="BV89" i="4"/>
  <c r="AK90" i="4"/>
  <c r="BV90" i="4"/>
  <c r="AK91" i="4"/>
  <c r="BV91" i="4"/>
  <c r="AK92" i="4"/>
  <c r="BV92" i="4"/>
  <c r="AK93" i="4"/>
  <c r="BV93" i="4"/>
  <c r="AK94" i="4"/>
  <c r="BV94" i="4"/>
  <c r="AK95" i="4"/>
  <c r="BV95" i="4"/>
  <c r="AK96" i="4"/>
  <c r="BV96" i="4"/>
  <c r="AK97" i="4"/>
  <c r="BV97" i="4"/>
  <c r="AK98" i="4"/>
  <c r="BV98" i="4"/>
  <c r="AK99" i="4"/>
  <c r="BV99" i="4"/>
  <c r="AK100" i="4"/>
  <c r="BV100" i="4"/>
  <c r="AK101" i="4"/>
  <c r="BV101" i="4"/>
  <c r="BU269" i="4"/>
  <c r="AK102" i="4"/>
  <c r="BV102" i="4"/>
  <c r="AK103" i="4"/>
  <c r="BV103" i="4"/>
  <c r="AK104" i="4"/>
  <c r="BV104" i="4"/>
  <c r="BU271" i="4"/>
  <c r="AK105" i="4"/>
  <c r="BV105" i="4"/>
  <c r="AK106" i="4"/>
  <c r="BV106" i="4"/>
  <c r="AK107" i="4"/>
  <c r="BV107" i="4"/>
  <c r="AK108" i="4"/>
  <c r="BV108" i="4"/>
  <c r="AK109" i="4"/>
  <c r="BV109" i="4"/>
  <c r="AK110" i="4"/>
  <c r="BV110" i="4"/>
  <c r="AK111" i="4"/>
  <c r="BV111" i="4"/>
  <c r="AK122" i="4"/>
  <c r="BV122" i="4"/>
  <c r="BU57" i="4"/>
  <c r="BU58" i="4"/>
  <c r="BU59" i="4"/>
  <c r="BU60" i="4"/>
  <c r="BU61" i="4"/>
  <c r="AK177" i="4"/>
  <c r="BV177" i="4"/>
  <c r="AK179" i="4"/>
  <c r="BV179" i="4"/>
  <c r="AK180" i="4"/>
  <c r="BV180" i="4"/>
  <c r="AK181" i="4"/>
  <c r="BV181" i="4"/>
  <c r="AK182" i="4"/>
  <c r="BV182" i="4"/>
  <c r="AK183" i="4"/>
  <c r="BV183" i="4"/>
  <c r="AK184" i="4"/>
  <c r="BV184" i="4"/>
  <c r="AK185" i="4"/>
  <c r="BV185" i="4"/>
  <c r="AK186" i="4"/>
  <c r="BV186" i="4"/>
  <c r="AK187" i="4"/>
  <c r="BV187" i="4"/>
  <c r="AK188" i="4"/>
  <c r="BV188" i="4"/>
  <c r="AK189" i="4"/>
  <c r="BV189" i="4"/>
  <c r="AK190" i="4"/>
  <c r="BV190" i="4"/>
  <c r="AK191" i="4"/>
  <c r="BV191" i="4"/>
  <c r="AK192" i="4"/>
  <c r="BV192" i="4"/>
  <c r="AK193" i="4"/>
  <c r="BV193" i="4"/>
  <c r="AK194" i="4"/>
  <c r="BV194" i="4"/>
  <c r="AK195" i="4"/>
  <c r="BV195" i="4"/>
  <c r="AK196" i="4"/>
  <c r="BV196" i="4"/>
  <c r="AK197" i="4"/>
  <c r="BV197" i="4"/>
  <c r="AK198" i="4"/>
  <c r="BV198" i="4"/>
  <c r="AK199" i="4"/>
  <c r="BV199" i="4"/>
  <c r="AK200" i="4"/>
  <c r="BV200" i="4"/>
  <c r="AK201" i="4"/>
  <c r="BV201" i="4"/>
  <c r="AK202" i="4"/>
  <c r="BV202" i="4"/>
  <c r="AK203" i="4"/>
  <c r="BV203" i="4"/>
  <c r="AK204" i="4"/>
  <c r="BV204" i="4"/>
  <c r="AK205" i="4"/>
  <c r="BV205" i="4"/>
  <c r="AK206" i="4"/>
  <c r="BV206" i="4"/>
  <c r="AK207" i="4"/>
  <c r="BV207" i="4"/>
  <c r="AK208" i="4"/>
  <c r="BV208" i="4"/>
  <c r="AH230" i="4"/>
  <c r="BT230" i="4"/>
  <c r="BU230" i="4"/>
  <c r="AH231" i="4"/>
  <c r="BT231" i="4"/>
  <c r="BU231" i="4"/>
  <c r="AH232" i="4"/>
  <c r="BT232" i="4"/>
  <c r="BU232" i="4"/>
  <c r="AH233" i="4"/>
  <c r="BT233" i="4"/>
  <c r="BU233" i="4"/>
  <c r="AI234" i="4"/>
  <c r="BU239" i="4"/>
  <c r="BU241" i="4"/>
  <c r="BU243" i="4"/>
  <c r="BU245" i="4"/>
  <c r="BU247" i="4"/>
  <c r="BU249" i="4"/>
  <c r="BU251" i="4"/>
  <c r="BU253" i="4"/>
  <c r="BU255" i="4"/>
  <c r="BU257" i="4"/>
  <c r="BU259" i="4"/>
  <c r="BU261" i="4"/>
  <c r="BU263" i="4"/>
  <c r="AH269" i="4"/>
  <c r="AJ269" i="4"/>
  <c r="AK45" i="4"/>
  <c r="BV45" i="4"/>
  <c r="AK133" i="4"/>
  <c r="BV133" i="4"/>
  <c r="AK25" i="4"/>
  <c r="BV25" i="4"/>
  <c r="AK26" i="4"/>
  <c r="BV26" i="4"/>
  <c r="AK27" i="4"/>
  <c r="BV27" i="4"/>
  <c r="AK28" i="4"/>
  <c r="BV28" i="4"/>
  <c r="AK29" i="4"/>
  <c r="BV29" i="4"/>
  <c r="AK30" i="4"/>
  <c r="BV30" i="4"/>
  <c r="AK31" i="4"/>
  <c r="BV31" i="4"/>
  <c r="AK32" i="4"/>
  <c r="BV32" i="4"/>
  <c r="AK33" i="4"/>
  <c r="BV33" i="4"/>
  <c r="AK34" i="4"/>
  <c r="BV34" i="4"/>
  <c r="AK35" i="4"/>
  <c r="BV35" i="4"/>
  <c r="AK36" i="4"/>
  <c r="BV36" i="4"/>
  <c r="BU38" i="4"/>
  <c r="BU39" i="4"/>
  <c r="BU40" i="4"/>
  <c r="BU41" i="4"/>
  <c r="BU42" i="4"/>
  <c r="AH44" i="4"/>
  <c r="BT44" i="4"/>
  <c r="BU44" i="4"/>
  <c r="AK48" i="4"/>
  <c r="BV48" i="4"/>
  <c r="AK50" i="4"/>
  <c r="BV50" i="4"/>
  <c r="BU127" i="4"/>
  <c r="BU129" i="4"/>
  <c r="BU130" i="4"/>
  <c r="BU135" i="4"/>
  <c r="BU138" i="4"/>
  <c r="BU139" i="4"/>
  <c r="BU140" i="4"/>
  <c r="BU154" i="4"/>
  <c r="BU155" i="4"/>
  <c r="BU160" i="4"/>
  <c r="BU161" i="4"/>
  <c r="BU162" i="4"/>
  <c r="BU163" i="4"/>
  <c r="AK168" i="4"/>
  <c r="BV168" i="4"/>
  <c r="BU265" i="4"/>
  <c r="BU267" i="4"/>
  <c r="BU270" i="4"/>
  <c r="AK54" i="4"/>
  <c r="BV54" i="4"/>
  <c r="AK71" i="4"/>
  <c r="BV71" i="4"/>
  <c r="BU112" i="4"/>
  <c r="BU113" i="4"/>
  <c r="BU114" i="4"/>
  <c r="BU115" i="4"/>
  <c r="AK117" i="4"/>
  <c r="BV117" i="4"/>
  <c r="AK118" i="4"/>
  <c r="BV118" i="4"/>
  <c r="BU120" i="4"/>
  <c r="AH121" i="4"/>
  <c r="AK121" i="4"/>
  <c r="BV121" i="4"/>
  <c r="AK127" i="4"/>
  <c r="BV127" i="4"/>
  <c r="BU142" i="4"/>
  <c r="BU143" i="4"/>
  <c r="AK145" i="4"/>
  <c r="BV145" i="4"/>
  <c r="AK146" i="4"/>
  <c r="BV146" i="4"/>
  <c r="BU148" i="4"/>
  <c r="AK150" i="4"/>
  <c r="BV150" i="4"/>
  <c r="AK153" i="4"/>
  <c r="BV153" i="4"/>
  <c r="AK159" i="4"/>
  <c r="BV159" i="4"/>
  <c r="AK169" i="4"/>
  <c r="BV169" i="4"/>
  <c r="AK170" i="4"/>
  <c r="BV170" i="4"/>
  <c r="AK175" i="4"/>
  <c r="BV175" i="4"/>
  <c r="AI238" i="4"/>
  <c r="AH239" i="4"/>
  <c r="AJ239" i="4"/>
  <c r="AH241" i="4"/>
  <c r="AJ241" i="4"/>
  <c r="AH243" i="4"/>
  <c r="AJ243" i="4"/>
  <c r="AH245" i="4"/>
  <c r="AJ245" i="4"/>
  <c r="AH247" i="4"/>
  <c r="AJ247" i="4"/>
  <c r="AH249" i="4"/>
  <c r="AJ249" i="4"/>
  <c r="AH251" i="4"/>
  <c r="AJ251" i="4"/>
  <c r="AH253" i="4"/>
  <c r="AJ253" i="4"/>
  <c r="AH255" i="4"/>
  <c r="AJ255" i="4"/>
  <c r="AH257" i="4"/>
  <c r="AJ257" i="4"/>
  <c r="AH259" i="4"/>
  <c r="AJ259" i="4"/>
  <c r="AH261" i="4"/>
  <c r="AJ261" i="4"/>
  <c r="AH263" i="4"/>
  <c r="AJ263" i="4"/>
  <c r="AH265" i="4"/>
  <c r="AJ265" i="4"/>
  <c r="BU266" i="4"/>
  <c r="BU48" i="4"/>
  <c r="BU54" i="4"/>
  <c r="BU71" i="4"/>
  <c r="AK112" i="4"/>
  <c r="BV112" i="4"/>
  <c r="AK113" i="4"/>
  <c r="BV113" i="4"/>
  <c r="AK114" i="4"/>
  <c r="BV114" i="4"/>
  <c r="AK115" i="4"/>
  <c r="BV115" i="4"/>
  <c r="AK120" i="4"/>
  <c r="BV120" i="4"/>
  <c r="AK142" i="4"/>
  <c r="BV142" i="4"/>
  <c r="BU153" i="4"/>
  <c r="AI157" i="4"/>
  <c r="AH157" i="4"/>
  <c r="BT157" i="4"/>
  <c r="BU157" i="4"/>
  <c r="BU159" i="4"/>
  <c r="AI166" i="4"/>
  <c r="AH166" i="4"/>
  <c r="AJ166" i="4"/>
  <c r="AK4" i="4"/>
  <c r="BV4" i="4"/>
  <c r="BU5" i="4"/>
  <c r="AK6" i="4"/>
  <c r="BV6" i="4"/>
  <c r="BU7" i="4"/>
  <c r="BU8" i="4"/>
  <c r="BU9" i="4"/>
  <c r="BU10" i="4"/>
  <c r="BU11" i="4"/>
  <c r="BU12" i="4"/>
  <c r="BU13" i="4"/>
  <c r="BU14" i="4"/>
  <c r="BU15" i="4"/>
  <c r="AH16" i="4"/>
  <c r="BT16" i="4"/>
  <c r="BU16" i="4"/>
  <c r="BU17" i="4"/>
  <c r="BU18" i="4"/>
  <c r="BU19" i="4"/>
  <c r="BU20" i="4"/>
  <c r="BU21" i="4"/>
  <c r="AH22" i="4"/>
  <c r="BT22" i="4"/>
  <c r="BU22" i="4"/>
  <c r="BU23" i="4"/>
  <c r="BU24" i="4"/>
  <c r="BU25" i="4"/>
  <c r="BU26" i="4"/>
  <c r="BU27" i="4"/>
  <c r="BU28" i="4"/>
  <c r="BU29" i="4"/>
  <c r="BU30" i="4"/>
  <c r="BU31" i="4"/>
  <c r="BU32" i="4"/>
  <c r="BU33" i="4"/>
  <c r="BU34" i="4"/>
  <c r="BU35" i="4"/>
  <c r="BU36" i="4"/>
  <c r="AK38" i="4"/>
  <c r="BV38" i="4"/>
  <c r="AK39" i="4"/>
  <c r="BV39" i="4"/>
  <c r="AK40" i="4"/>
  <c r="BV40" i="4"/>
  <c r="AK41" i="4"/>
  <c r="BV41" i="4"/>
  <c r="AK42" i="4"/>
  <c r="BV42" i="4"/>
  <c r="BU45" i="4"/>
  <c r="BU47" i="4"/>
  <c r="BU50" i="4"/>
  <c r="BU51" i="4"/>
  <c r="BU52" i="4"/>
  <c r="BU53" i="4"/>
  <c r="BU62" i="4"/>
  <c r="BU63" i="4"/>
  <c r="BU64" i="4"/>
  <c r="BU65" i="4"/>
  <c r="BU66" i="4"/>
  <c r="BU67" i="4"/>
  <c r="AH68" i="4"/>
  <c r="BT68" i="4"/>
  <c r="BU68" i="4"/>
  <c r="BU69" i="4"/>
  <c r="BU70" i="4"/>
  <c r="BU84" i="4"/>
  <c r="BU85" i="4"/>
  <c r="BU86" i="4"/>
  <c r="BU87" i="4"/>
  <c r="BU88" i="4"/>
  <c r="BU89" i="4"/>
  <c r="BU90" i="4"/>
  <c r="BU91" i="4"/>
  <c r="BU92" i="4"/>
  <c r="BU93" i="4"/>
  <c r="BU94" i="4"/>
  <c r="BU95" i="4"/>
  <c r="BU96" i="4"/>
  <c r="BU97" i="4"/>
  <c r="BU98" i="4"/>
  <c r="BU99" i="4"/>
  <c r="BU100" i="4"/>
  <c r="BU101" i="4"/>
  <c r="BU102" i="4"/>
  <c r="BU103" i="4"/>
  <c r="BU104" i="4"/>
  <c r="BU105" i="4"/>
  <c r="BU106" i="4"/>
  <c r="BU107" i="4"/>
  <c r="BU108" i="4"/>
  <c r="BU109" i="4"/>
  <c r="BU110" i="4"/>
  <c r="BU111" i="4"/>
  <c r="BU122" i="4"/>
  <c r="BU124" i="4"/>
  <c r="BU125" i="4"/>
  <c r="BU126" i="4"/>
  <c r="BU133" i="4"/>
  <c r="AK135" i="4"/>
  <c r="BV135" i="4"/>
  <c r="AK138" i="4"/>
  <c r="BV138" i="4"/>
  <c r="AK139" i="4"/>
  <c r="BV139" i="4"/>
  <c r="AK140" i="4"/>
  <c r="BV140" i="4"/>
  <c r="AK143" i="4"/>
  <c r="BV143" i="4"/>
  <c r="BU145" i="4"/>
  <c r="BU146" i="4"/>
  <c r="AK148" i="4"/>
  <c r="BV148" i="4"/>
  <c r="BU150" i="4"/>
  <c r="AK154" i="4"/>
  <c r="BV154" i="4"/>
  <c r="AK155" i="4"/>
  <c r="BV155" i="4"/>
  <c r="BU158" i="4"/>
  <c r="AK160" i="4"/>
  <c r="BV160" i="4"/>
  <c r="AK161" i="4"/>
  <c r="BV161" i="4"/>
  <c r="AK162" i="4"/>
  <c r="BV162" i="4"/>
  <c r="AK163" i="4"/>
  <c r="BV163" i="4"/>
  <c r="BU165" i="4"/>
  <c r="BU168" i="4"/>
  <c r="BU169" i="4"/>
  <c r="BU170" i="4"/>
  <c r="BU172" i="4"/>
  <c r="BU173" i="4"/>
  <c r="BU174" i="4"/>
  <c r="BU177" i="4"/>
  <c r="BU179" i="4"/>
  <c r="BU180" i="4"/>
  <c r="BU181" i="4"/>
  <c r="BU182" i="4"/>
  <c r="BU183" i="4"/>
  <c r="BU184" i="4"/>
  <c r="BU185" i="4"/>
  <c r="BU186" i="4"/>
  <c r="BU187" i="4"/>
  <c r="BU188" i="4"/>
  <c r="BU189" i="4"/>
  <c r="BU190" i="4"/>
  <c r="BU191" i="4"/>
  <c r="BU192" i="4"/>
  <c r="BU193" i="4"/>
  <c r="BU194" i="4"/>
  <c r="BU195" i="4"/>
  <c r="BU196" i="4"/>
  <c r="BU197" i="4"/>
  <c r="BU198" i="4"/>
  <c r="BU199" i="4"/>
  <c r="BU200" i="4"/>
  <c r="BU201" i="4"/>
  <c r="BU202" i="4"/>
  <c r="BU203" i="4"/>
  <c r="BU204" i="4"/>
  <c r="BU205" i="4"/>
  <c r="BU206" i="4"/>
  <c r="BU207" i="4"/>
  <c r="BU208" i="4"/>
  <c r="AI236" i="4"/>
  <c r="BU240" i="4"/>
  <c r="BU242" i="4"/>
  <c r="BU244" i="4"/>
  <c r="BU246" i="4"/>
  <c r="BU248" i="4"/>
  <c r="BU250" i="4"/>
  <c r="BU252" i="4"/>
  <c r="BU254" i="4"/>
  <c r="BU256" i="4"/>
  <c r="BU258" i="4"/>
  <c r="BU260" i="4"/>
  <c r="BU262" i="4"/>
  <c r="BU264" i="4"/>
  <c r="AH267" i="4"/>
  <c r="AJ267" i="4"/>
  <c r="BU268" i="4"/>
  <c r="AH271" i="4"/>
  <c r="AJ271" i="4"/>
  <c r="BU272" i="4"/>
  <c r="BU175" i="4"/>
  <c r="BU3" i="4"/>
  <c r="BT37" i="4"/>
  <c r="BU37" i="4"/>
  <c r="AJ37" i="4"/>
  <c r="AK37" i="4"/>
  <c r="BV37" i="4"/>
  <c r="BT4" i="4"/>
  <c r="BU4" i="4"/>
  <c r="BT6" i="4"/>
  <c r="BU6" i="4"/>
  <c r="AK3" i="4"/>
  <c r="BV3" i="4"/>
  <c r="AK5" i="4"/>
  <c r="BV5" i="4"/>
  <c r="AK7" i="4"/>
  <c r="BV7" i="4"/>
  <c r="AK8" i="4"/>
  <c r="BV8" i="4"/>
  <c r="AK9" i="4"/>
  <c r="BV9" i="4"/>
  <c r="AK10" i="4"/>
  <c r="BV10" i="4"/>
  <c r="AK11" i="4"/>
  <c r="BV11" i="4"/>
  <c r="AK12" i="4"/>
  <c r="BV12" i="4"/>
  <c r="AK13" i="4"/>
  <c r="BV13" i="4"/>
  <c r="AK14" i="4"/>
  <c r="BV14" i="4"/>
  <c r="AK15" i="4"/>
  <c r="BV15" i="4"/>
  <c r="AK16" i="4"/>
  <c r="BV16" i="4"/>
  <c r="AK17" i="4"/>
  <c r="BV17" i="4"/>
  <c r="AK18" i="4"/>
  <c r="BV18" i="4"/>
  <c r="AK19" i="4"/>
  <c r="BV19" i="4"/>
  <c r="AK20" i="4"/>
  <c r="BV20" i="4"/>
  <c r="AK21" i="4"/>
  <c r="BV21" i="4"/>
  <c r="AK22" i="4"/>
  <c r="BV22" i="4"/>
  <c r="AK23" i="4"/>
  <c r="BV23" i="4"/>
  <c r="AK24" i="4"/>
  <c r="BV24" i="4"/>
  <c r="AI37" i="4"/>
  <c r="AH55" i="4"/>
  <c r="AI55" i="4"/>
  <c r="AH83" i="4"/>
  <c r="AI83" i="4"/>
  <c r="AK119" i="4"/>
  <c r="BV119" i="4"/>
  <c r="AJ119" i="4"/>
  <c r="BT119" i="4"/>
  <c r="BU119" i="4"/>
  <c r="BT43" i="4"/>
  <c r="BU43" i="4"/>
  <c r="AK43" i="4"/>
  <c r="BV43" i="4"/>
  <c r="AH46" i="4"/>
  <c r="AI46" i="4"/>
  <c r="BU49" i="4"/>
  <c r="BU72" i="4"/>
  <c r="AK82" i="4"/>
  <c r="BV82" i="4"/>
  <c r="AK47" i="4"/>
  <c r="BV47" i="4"/>
  <c r="AK49" i="4"/>
  <c r="BV49" i="4"/>
  <c r="AK51" i="4"/>
  <c r="BV51" i="4"/>
  <c r="AK52" i="4"/>
  <c r="BV52" i="4"/>
  <c r="AK53" i="4"/>
  <c r="BV53" i="4"/>
  <c r="AH56" i="4"/>
  <c r="AK57" i="4"/>
  <c r="BV57" i="4"/>
  <c r="AK58" i="4"/>
  <c r="BV58" i="4"/>
  <c r="AK59" i="4"/>
  <c r="BV59" i="4"/>
  <c r="AK60" i="4"/>
  <c r="BV60" i="4"/>
  <c r="AK61" i="4"/>
  <c r="BV61" i="4"/>
  <c r="AK65" i="4"/>
  <c r="BV65" i="4"/>
  <c r="AK66" i="4"/>
  <c r="BV66" i="4"/>
  <c r="AK67" i="4"/>
  <c r="BV67" i="4"/>
  <c r="AK69" i="4"/>
  <c r="BV69" i="4"/>
  <c r="AK70" i="4"/>
  <c r="BV70" i="4"/>
  <c r="AK72" i="4"/>
  <c r="BV72" i="4"/>
  <c r="AK73" i="4"/>
  <c r="BV73" i="4"/>
  <c r="AK74" i="4"/>
  <c r="BV74" i="4"/>
  <c r="AK76" i="4"/>
  <c r="BV76" i="4"/>
  <c r="AK77" i="4"/>
  <c r="BV77" i="4"/>
  <c r="AK78" i="4"/>
  <c r="BV78" i="4"/>
  <c r="AK79" i="4"/>
  <c r="BV79" i="4"/>
  <c r="AK80" i="4"/>
  <c r="BV80" i="4"/>
  <c r="AK81" i="4"/>
  <c r="BV81" i="4"/>
  <c r="BT82" i="4"/>
  <c r="BU82" i="4"/>
  <c r="AK84" i="4"/>
  <c r="BV84" i="4"/>
  <c r="AK85" i="4"/>
  <c r="BV85" i="4"/>
  <c r="AK86" i="4"/>
  <c r="BV86" i="4"/>
  <c r="BT117" i="4"/>
  <c r="BU117" i="4"/>
  <c r="BT118" i="4"/>
  <c r="BU118" i="4"/>
  <c r="AI119" i="4"/>
  <c r="BT123" i="4"/>
  <c r="BU123" i="4"/>
  <c r="AK123" i="4"/>
  <c r="BV123" i="4"/>
  <c r="AH141" i="4"/>
  <c r="AI141" i="4"/>
  <c r="AH152" i="4"/>
  <c r="AI152" i="4"/>
  <c r="AH156" i="4"/>
  <c r="AI156" i="4"/>
  <c r="AJ75" i="4"/>
  <c r="BU128" i="4"/>
  <c r="BU132" i="4"/>
  <c r="BU167" i="4"/>
  <c r="BU176" i="4"/>
  <c r="AK124" i="4"/>
  <c r="BV124" i="4"/>
  <c r="AK125" i="4"/>
  <c r="BV125" i="4"/>
  <c r="AK126" i="4"/>
  <c r="BV126" i="4"/>
  <c r="AK128" i="4"/>
  <c r="BV128" i="4"/>
  <c r="AK129" i="4"/>
  <c r="BV129" i="4"/>
  <c r="AK130" i="4"/>
  <c r="BV130" i="4"/>
  <c r="AH131" i="4"/>
  <c r="AK132" i="4"/>
  <c r="BV132" i="4"/>
  <c r="AH134" i="4"/>
  <c r="AH136" i="4"/>
  <c r="AH137" i="4"/>
  <c r="AH144" i="4"/>
  <c r="AH147" i="4"/>
  <c r="AH149" i="4"/>
  <c r="AH151" i="4"/>
  <c r="AK158" i="4"/>
  <c r="BV158" i="4"/>
  <c r="AH164" i="4"/>
  <c r="AK165" i="4"/>
  <c r="BV165" i="4"/>
  <c r="AK167" i="4"/>
  <c r="BV167" i="4"/>
  <c r="AH171" i="4"/>
  <c r="AK172" i="4"/>
  <c r="BV172" i="4"/>
  <c r="AK173" i="4"/>
  <c r="BV173" i="4"/>
  <c r="AK174" i="4"/>
  <c r="BV174" i="4"/>
  <c r="AK176" i="4"/>
  <c r="BV176" i="4"/>
  <c r="AH178" i="4"/>
  <c r="AH209" i="4"/>
  <c r="AH210" i="4"/>
  <c r="AH211" i="4"/>
  <c r="AH212" i="4"/>
  <c r="AH213" i="4"/>
  <c r="AH214" i="4"/>
  <c r="AH215" i="4"/>
  <c r="AH216" i="4"/>
  <c r="AH217" i="4"/>
  <c r="AH218" i="4"/>
  <c r="AH219" i="4"/>
  <c r="AH220" i="4"/>
  <c r="AH221" i="4"/>
  <c r="AH222" i="4"/>
  <c r="AH223" i="4"/>
  <c r="AH224" i="4"/>
  <c r="AH225" i="4"/>
  <c r="AH226" i="4"/>
  <c r="AH227" i="4"/>
  <c r="AH228" i="4"/>
  <c r="AH229" i="4"/>
  <c r="BT235" i="4"/>
  <c r="BU235" i="4"/>
  <c r="AJ235" i="4"/>
  <c r="BT237" i="4"/>
  <c r="BU237" i="4"/>
  <c r="AJ237" i="4"/>
  <c r="BT234" i="4"/>
  <c r="BU234" i="4"/>
  <c r="AJ234" i="4"/>
  <c r="AI235" i="4"/>
  <c r="BT236" i="4"/>
  <c r="BU236" i="4"/>
  <c r="AJ236" i="4"/>
  <c r="AI237" i="4"/>
  <c r="BU238" i="4"/>
  <c r="AH240" i="4"/>
  <c r="AJ240" i="4"/>
  <c r="AH242" i="4"/>
  <c r="AJ242" i="4"/>
  <c r="AH244" i="4"/>
  <c r="AJ244" i="4"/>
  <c r="AH246" i="4"/>
  <c r="AJ246" i="4"/>
  <c r="AH248" i="4"/>
  <c r="AJ248" i="4"/>
  <c r="AH250" i="4"/>
  <c r="AJ250" i="4"/>
  <c r="AH252" i="4"/>
  <c r="AJ252" i="4"/>
  <c r="AH254" i="4"/>
  <c r="AJ254" i="4"/>
  <c r="AH256" i="4"/>
  <c r="AJ256" i="4"/>
  <c r="AH258" i="4"/>
  <c r="AJ258" i="4"/>
  <c r="AH260" i="4"/>
  <c r="AJ260" i="4"/>
  <c r="AH262" i="4"/>
  <c r="AJ262" i="4"/>
  <c r="AH264" i="4"/>
  <c r="AJ264" i="4"/>
  <c r="AI265" i="4"/>
  <c r="AH266" i="4"/>
  <c r="AJ266" i="4"/>
  <c r="AI267" i="4"/>
  <c r="AH268" i="4"/>
  <c r="AJ268" i="4"/>
  <c r="AI269" i="4"/>
  <c r="AH270" i="4"/>
  <c r="AJ270" i="4"/>
  <c r="AI271" i="4"/>
  <c r="AH272" i="4"/>
  <c r="AJ272" i="4"/>
  <c r="BP207" i="1"/>
  <c r="BP206" i="1"/>
  <c r="BP205" i="1"/>
  <c r="BP204" i="1"/>
  <c r="BP203" i="1"/>
  <c r="BP202" i="1"/>
  <c r="BP201" i="1"/>
  <c r="BP200" i="1"/>
  <c r="BP199" i="1"/>
  <c r="BP198" i="1"/>
  <c r="BP197" i="1"/>
  <c r="BP196" i="1"/>
  <c r="BP195" i="1"/>
  <c r="BP194" i="1"/>
  <c r="BP193" i="1"/>
  <c r="BP192" i="1"/>
  <c r="BP191" i="1"/>
  <c r="BP190" i="1"/>
  <c r="BP189" i="1"/>
  <c r="BP188" i="1"/>
  <c r="BP187" i="1"/>
  <c r="BP186" i="1"/>
  <c r="BP185" i="1"/>
  <c r="BP184" i="1"/>
  <c r="BP183" i="1"/>
  <c r="BP182" i="1"/>
  <c r="BP181" i="1"/>
  <c r="BP180" i="1"/>
  <c r="BP179" i="1"/>
  <c r="BP178" i="1"/>
  <c r="BP177" i="1"/>
  <c r="BP176" i="1"/>
  <c r="BP175" i="1"/>
  <c r="BP174" i="1"/>
  <c r="BP173" i="1"/>
  <c r="BP172" i="1"/>
  <c r="BP171" i="1"/>
  <c r="BP170" i="1"/>
  <c r="BP169" i="1"/>
  <c r="BP168" i="1"/>
  <c r="BP167" i="1"/>
  <c r="BP166" i="1"/>
  <c r="BP165" i="1"/>
  <c r="BP164" i="1"/>
  <c r="BP163" i="1"/>
  <c r="BP162" i="1"/>
  <c r="BP161" i="1"/>
  <c r="BP160" i="1"/>
  <c r="BP159" i="1"/>
  <c r="BP158" i="1"/>
  <c r="BP157" i="1"/>
  <c r="BP156" i="1"/>
  <c r="BP155" i="1"/>
  <c r="BP154" i="1"/>
  <c r="BP153" i="1"/>
  <c r="BP152" i="1"/>
  <c r="BP151" i="1"/>
  <c r="BP150" i="1"/>
  <c r="BP149" i="1"/>
  <c r="BP148" i="1"/>
  <c r="BP147" i="1"/>
  <c r="BP146" i="1"/>
  <c r="BP145" i="1"/>
  <c r="BP144" i="1"/>
  <c r="BP143" i="1"/>
  <c r="BP142" i="1"/>
  <c r="BP141" i="1"/>
  <c r="BP140" i="1"/>
  <c r="BP139" i="1"/>
  <c r="BP138" i="1"/>
  <c r="BP137" i="1"/>
  <c r="BP136" i="1"/>
  <c r="BP135" i="1"/>
  <c r="BP134" i="1"/>
  <c r="BP133" i="1"/>
  <c r="BP132" i="1"/>
  <c r="BP131" i="1"/>
  <c r="BP130" i="1"/>
  <c r="BP129" i="1"/>
  <c r="BP128" i="1"/>
  <c r="BP127" i="1"/>
  <c r="BP126" i="1"/>
  <c r="BP125" i="1"/>
  <c r="BP124" i="1"/>
  <c r="BP123" i="1"/>
  <c r="BP122" i="1"/>
  <c r="BP121" i="1"/>
  <c r="BP120" i="1"/>
  <c r="BP119" i="1"/>
  <c r="BP118" i="1"/>
  <c r="BP117" i="1"/>
  <c r="BP116" i="1"/>
  <c r="BP115" i="1"/>
  <c r="BP114" i="1"/>
  <c r="BP113" i="1"/>
  <c r="BP112" i="1"/>
  <c r="BP111" i="1"/>
  <c r="BP110" i="1"/>
  <c r="BP109" i="1"/>
  <c r="BP108" i="1"/>
  <c r="BP107" i="1"/>
  <c r="BP106" i="1"/>
  <c r="BP105" i="1"/>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AJ233" i="4"/>
  <c r="AJ231" i="4"/>
  <c r="BT166" i="4"/>
  <c r="BU166" i="4"/>
  <c r="AJ44" i="4"/>
  <c r="AK44" i="4"/>
  <c r="BV44" i="4"/>
  <c r="AK75" i="4"/>
  <c r="BV75" i="4"/>
  <c r="AJ22" i="4"/>
  <c r="AJ232" i="4"/>
  <c r="AJ230" i="4"/>
  <c r="AJ157" i="4"/>
  <c r="AK157" i="4"/>
  <c r="BV157" i="4"/>
  <c r="AJ121" i="4"/>
  <c r="AJ68" i="4"/>
  <c r="BT121" i="4"/>
  <c r="BU121" i="4"/>
  <c r="AK68" i="4"/>
  <c r="BV68" i="4"/>
  <c r="AJ16" i="4"/>
  <c r="BT228" i="4"/>
  <c r="BU228" i="4"/>
  <c r="AJ228" i="4"/>
  <c r="BT226" i="4"/>
  <c r="BU226" i="4"/>
  <c r="AJ226" i="4"/>
  <c r="BT224" i="4"/>
  <c r="BU224" i="4"/>
  <c r="AJ224" i="4"/>
  <c r="BT222" i="4"/>
  <c r="BU222" i="4"/>
  <c r="AJ222" i="4"/>
  <c r="BT220" i="4"/>
  <c r="BU220" i="4"/>
  <c r="AJ220" i="4"/>
  <c r="BT218" i="4"/>
  <c r="BU218" i="4"/>
  <c r="AJ218" i="4"/>
  <c r="BT216" i="4"/>
  <c r="BU216" i="4"/>
  <c r="AJ216" i="4"/>
  <c r="BT214" i="4"/>
  <c r="BU214" i="4"/>
  <c r="AJ214" i="4"/>
  <c r="BT212" i="4"/>
  <c r="BU212" i="4"/>
  <c r="AJ212" i="4"/>
  <c r="BT210" i="4"/>
  <c r="BU210" i="4"/>
  <c r="AJ210" i="4"/>
  <c r="BT171" i="4"/>
  <c r="BU171" i="4"/>
  <c r="AJ171" i="4"/>
  <c r="AK164" i="4"/>
  <c r="BV164" i="4"/>
  <c r="BT164" i="4"/>
  <c r="BU164" i="4"/>
  <c r="AJ164" i="4"/>
  <c r="AK149" i="4"/>
  <c r="BV149" i="4"/>
  <c r="BT149" i="4"/>
  <c r="BU149" i="4"/>
  <c r="AJ149" i="4"/>
  <c r="AK144" i="4"/>
  <c r="BV144" i="4"/>
  <c r="BT144" i="4"/>
  <c r="BU144" i="4"/>
  <c r="AJ144" i="4"/>
  <c r="AK136" i="4"/>
  <c r="BV136" i="4"/>
  <c r="BT136" i="4"/>
  <c r="BU136" i="4"/>
  <c r="AJ136" i="4"/>
  <c r="AJ46" i="4"/>
  <c r="BT46" i="4"/>
  <c r="BU46" i="4"/>
  <c r="BT229" i="4"/>
  <c r="BU229" i="4"/>
  <c r="AJ229" i="4"/>
  <c r="BT227" i="4"/>
  <c r="BU227" i="4"/>
  <c r="AJ227" i="4"/>
  <c r="BT225" i="4"/>
  <c r="BU225" i="4"/>
  <c r="AJ225" i="4"/>
  <c r="BT223" i="4"/>
  <c r="BU223" i="4"/>
  <c r="AJ223" i="4"/>
  <c r="BT221" i="4"/>
  <c r="BU221" i="4"/>
  <c r="AJ221" i="4"/>
  <c r="BT219" i="4"/>
  <c r="BU219" i="4"/>
  <c r="AJ219" i="4"/>
  <c r="BT217" i="4"/>
  <c r="BU217" i="4"/>
  <c r="AJ217" i="4"/>
  <c r="BT215" i="4"/>
  <c r="BU215" i="4"/>
  <c r="AJ215" i="4"/>
  <c r="BT213" i="4"/>
  <c r="BU213" i="4"/>
  <c r="AJ213" i="4"/>
  <c r="BT211" i="4"/>
  <c r="BU211" i="4"/>
  <c r="AJ211" i="4"/>
  <c r="BT209" i="4"/>
  <c r="BU209" i="4"/>
  <c r="AJ209" i="4"/>
  <c r="BT178" i="4"/>
  <c r="BU178" i="4"/>
  <c r="AJ178" i="4"/>
  <c r="AK151" i="4"/>
  <c r="BV151" i="4"/>
  <c r="BT151" i="4"/>
  <c r="BU151" i="4"/>
  <c r="AJ151" i="4"/>
  <c r="AK147" i="4"/>
  <c r="BV147" i="4"/>
  <c r="BT147" i="4"/>
  <c r="BU147" i="4"/>
  <c r="AJ147" i="4"/>
  <c r="AK137" i="4"/>
  <c r="BV137" i="4"/>
  <c r="BT137" i="4"/>
  <c r="BU137" i="4"/>
  <c r="AJ137" i="4"/>
  <c r="AK134" i="4"/>
  <c r="BV134" i="4"/>
  <c r="BT134" i="4"/>
  <c r="BU134" i="4"/>
  <c r="AJ134" i="4"/>
  <c r="AK131" i="4"/>
  <c r="BV131" i="4"/>
  <c r="BT131" i="4"/>
  <c r="BU131" i="4"/>
  <c r="AJ131" i="4"/>
  <c r="BT156" i="4"/>
  <c r="BU156" i="4"/>
  <c r="AJ156" i="4"/>
  <c r="AK156" i="4"/>
  <c r="BV156" i="4"/>
  <c r="BT152" i="4"/>
  <c r="BU152" i="4"/>
  <c r="AJ152" i="4"/>
  <c r="AK152" i="4"/>
  <c r="BV152" i="4"/>
  <c r="BT141" i="4"/>
  <c r="BU141" i="4"/>
  <c r="AJ141" i="4"/>
  <c r="AK141" i="4"/>
  <c r="BV141" i="4"/>
  <c r="BT56" i="4"/>
  <c r="BU56" i="4"/>
  <c r="AJ56" i="4"/>
  <c r="BT83" i="4"/>
  <c r="BU83" i="4"/>
  <c r="AJ83" i="4"/>
  <c r="AK83" i="4"/>
  <c r="BV83" i="4"/>
  <c r="AJ55" i="4"/>
  <c r="BT55" i="4"/>
  <c r="BU55" i="4"/>
  <c r="BU1" i="4"/>
  <c r="BV1" i="4"/>
  <c r="BT1" i="4"/>
  <c r="AH175" i="1"/>
  <c r="AH174" i="1"/>
  <c r="AH173" i="1"/>
  <c r="AH172" i="1"/>
  <c r="AH171" i="1"/>
  <c r="AH169" i="1"/>
  <c r="AH168" i="1"/>
  <c r="AH167" i="1"/>
  <c r="AH166" i="1"/>
  <c r="AH176" i="1"/>
  <c r="AH161" i="1"/>
  <c r="AH160" i="1"/>
  <c r="AH159" i="1"/>
  <c r="AH158" i="1"/>
  <c r="AH142" i="1"/>
  <c r="AH141" i="1"/>
  <c r="AH139" i="1"/>
  <c r="AH138" i="1"/>
  <c r="AH137" i="1"/>
  <c r="AH134" i="1"/>
  <c r="AH162" i="1"/>
  <c r="AH157" i="1"/>
  <c r="AH154" i="1"/>
  <c r="AH153" i="1"/>
  <c r="AH152" i="1"/>
  <c r="AH149" i="1"/>
  <c r="AH147" i="1"/>
  <c r="AH145" i="1"/>
  <c r="AH144" i="1"/>
  <c r="AH126" i="1"/>
  <c r="AH127" i="1"/>
  <c r="AH128" i="1"/>
  <c r="AH131" i="1"/>
  <c r="AH129" i="1"/>
  <c r="AH116" i="1"/>
  <c r="AH132" i="1"/>
  <c r="AH122" i="1"/>
  <c r="AH121" i="1"/>
  <c r="AH119" i="1"/>
  <c r="AH164" i="1"/>
  <c r="AH123" i="1"/>
  <c r="AH124" i="1"/>
  <c r="AH125" i="1"/>
  <c r="AH117" i="1"/>
  <c r="AH85" i="1"/>
  <c r="AH115" i="1"/>
  <c r="AH114" i="1"/>
  <c r="AH113" i="1"/>
  <c r="AH112" i="1"/>
  <c r="AH111" i="1"/>
  <c r="AH207" i="1"/>
  <c r="AH206" i="1"/>
  <c r="AH205" i="1"/>
  <c r="AH110" i="1"/>
  <c r="AH109" i="1"/>
  <c r="AH108" i="1"/>
  <c r="AH200" i="1"/>
  <c r="AH199" i="1"/>
  <c r="AH198" i="1"/>
  <c r="AH197" i="1"/>
  <c r="AH96" i="1"/>
  <c r="AH95" i="1"/>
  <c r="AH94" i="1"/>
  <c r="AH93" i="1"/>
  <c r="AH92" i="1"/>
  <c r="AH91" i="1"/>
  <c r="AH90" i="1"/>
  <c r="AH204" i="1"/>
  <c r="AH203" i="1"/>
  <c r="AH202" i="1"/>
  <c r="AH201" i="1"/>
  <c r="AH106" i="1"/>
  <c r="AH107" i="1"/>
  <c r="AH105" i="1"/>
  <c r="AH104" i="1"/>
  <c r="AH103" i="1"/>
  <c r="AH102" i="1"/>
  <c r="AH101" i="1"/>
  <c r="AH100" i="1"/>
  <c r="AH99" i="1"/>
  <c r="AH98" i="1"/>
  <c r="AH97" i="1"/>
  <c r="AH193" i="1"/>
  <c r="AH194" i="1"/>
  <c r="AH195" i="1"/>
  <c r="AH196" i="1"/>
  <c r="AH89" i="1"/>
  <c r="AH88" i="1"/>
  <c r="AH87" i="1"/>
  <c r="AH86" i="1"/>
  <c r="AG85" i="1"/>
  <c r="BK85" i="1"/>
  <c r="AK85" i="1"/>
  <c r="BT85" i="1"/>
  <c r="BR85" i="1"/>
  <c r="BS85" i="1"/>
  <c r="AH42" i="1"/>
  <c r="BR42" i="1"/>
  <c r="AH41" i="1"/>
  <c r="BR41" i="1"/>
  <c r="AH40" i="1"/>
  <c r="BR40" i="1"/>
  <c r="AH39" i="1"/>
  <c r="BR39" i="1"/>
  <c r="AH38" i="1"/>
  <c r="BR38" i="1"/>
  <c r="AH36" i="1"/>
  <c r="BR36" i="1"/>
  <c r="AH35" i="1"/>
  <c r="BR35" i="1"/>
  <c r="AH34" i="1"/>
  <c r="BR34" i="1"/>
  <c r="AH32" i="1"/>
  <c r="BR32" i="1"/>
  <c r="AH31" i="1"/>
  <c r="BR31" i="1"/>
  <c r="AH28" i="1"/>
  <c r="BR28" i="1"/>
  <c r="AH30" i="1"/>
  <c r="BR30" i="1"/>
  <c r="AH27" i="1"/>
  <c r="BR27" i="1"/>
  <c r="AH29" i="1"/>
  <c r="BR29" i="1"/>
  <c r="AH26" i="1"/>
  <c r="BR26" i="1"/>
  <c r="AH192" i="1"/>
  <c r="BR192" i="1"/>
  <c r="AH191" i="1"/>
  <c r="BR191" i="1"/>
  <c r="AH190" i="1"/>
  <c r="BR190" i="1"/>
  <c r="AH189" i="1"/>
  <c r="BR189" i="1"/>
  <c r="AH188" i="1"/>
  <c r="BR188" i="1"/>
  <c r="AH186" i="1"/>
  <c r="BR186" i="1"/>
  <c r="AH187" i="1"/>
  <c r="BR187" i="1"/>
  <c r="AH185" i="1"/>
  <c r="BR185" i="1"/>
  <c r="AH184" i="1"/>
  <c r="BR184" i="1"/>
  <c r="AH183" i="1"/>
  <c r="BR183" i="1"/>
  <c r="AH25" i="1"/>
  <c r="BR25" i="1"/>
  <c r="AH24" i="1"/>
  <c r="BR24" i="1"/>
  <c r="AH23" i="1"/>
  <c r="BR23" i="1"/>
  <c r="AH21" i="1"/>
  <c r="BR21" i="1"/>
  <c r="AH181" i="1"/>
  <c r="BR181" i="1"/>
  <c r="AH182" i="1"/>
  <c r="BR182" i="1"/>
  <c r="AH180" i="1"/>
  <c r="BR180" i="1"/>
  <c r="AH179" i="1"/>
  <c r="BR179" i="1"/>
  <c r="AH178" i="1"/>
  <c r="AH20" i="1"/>
  <c r="BR20" i="1"/>
  <c r="AH19" i="1"/>
  <c r="BR19" i="1"/>
  <c r="AH18" i="1"/>
  <c r="BR18" i="1"/>
  <c r="AH17" i="1"/>
  <c r="BR17" i="1"/>
  <c r="AH15" i="1"/>
  <c r="BR15" i="1"/>
  <c r="AH14" i="1"/>
  <c r="BR14" i="1"/>
  <c r="AH13" i="1"/>
  <c r="BR13" i="1"/>
  <c r="AH12" i="1"/>
  <c r="BR12" i="1"/>
  <c r="AH11" i="1"/>
  <c r="BR11" i="1"/>
  <c r="AH10" i="1"/>
  <c r="BR10" i="1"/>
  <c r="AH9" i="1"/>
  <c r="BR9" i="1"/>
  <c r="AH8" i="1"/>
  <c r="BR8" i="1"/>
  <c r="AH7" i="1"/>
  <c r="BR7" i="1"/>
  <c r="AH6" i="1"/>
  <c r="BR6" i="1"/>
  <c r="AH5" i="1"/>
  <c r="BR5" i="1"/>
  <c r="AH4" i="1"/>
  <c r="BR4" i="1"/>
  <c r="AH3" i="1"/>
  <c r="BR3" i="1"/>
  <c r="AH84" i="1"/>
  <c r="BR84" i="1"/>
  <c r="AH79" i="1"/>
  <c r="BR79" i="1"/>
  <c r="AH80" i="1"/>
  <c r="BR80" i="1"/>
  <c r="AH81" i="1"/>
  <c r="BR81" i="1"/>
  <c r="BR166" i="1"/>
  <c r="AF167" i="1"/>
  <c r="AG167" i="1"/>
  <c r="BR167" i="1"/>
  <c r="BR168" i="1"/>
  <c r="BR169" i="1"/>
  <c r="BR173" i="1"/>
  <c r="BR172" i="1"/>
  <c r="BR171" i="1"/>
  <c r="BR176" i="1"/>
  <c r="BR175" i="1"/>
  <c r="BR174" i="1"/>
  <c r="AF176" i="1"/>
  <c r="AG176" i="1"/>
  <c r="AF175" i="1"/>
  <c r="AG175" i="1"/>
  <c r="AF174" i="1"/>
  <c r="AG174" i="1"/>
  <c r="AG173" i="1"/>
  <c r="AG172" i="1"/>
  <c r="AG171" i="1"/>
  <c r="AG169" i="1"/>
  <c r="AG168" i="1"/>
  <c r="AF166" i="1"/>
  <c r="AG166" i="1"/>
  <c r="AH65" i="1"/>
  <c r="BR65" i="1"/>
  <c r="AH72" i="1"/>
  <c r="AH61" i="1"/>
  <c r="AH60" i="1"/>
  <c r="AH59" i="1"/>
  <c r="AH58" i="1"/>
  <c r="AH57" i="1"/>
  <c r="BR57" i="1"/>
  <c r="AH70" i="1"/>
  <c r="BR70" i="1"/>
  <c r="AH63" i="1"/>
  <c r="BR63" i="1"/>
  <c r="AH69" i="1"/>
  <c r="BR69" i="1"/>
  <c r="AH71" i="1"/>
  <c r="BR71" i="1"/>
  <c r="AF71" i="1"/>
  <c r="AG71" i="1"/>
  <c r="AH67" i="1"/>
  <c r="BR67" i="1"/>
  <c r="AH64" i="1"/>
  <c r="AH78" i="1"/>
  <c r="BR78" i="1"/>
  <c r="AH77" i="1"/>
  <c r="BR77" i="1"/>
  <c r="AH66" i="1"/>
  <c r="BR66" i="1"/>
  <c r="AH54" i="1"/>
  <c r="BR54" i="1"/>
  <c r="AH62" i="1"/>
  <c r="BR62" i="1"/>
  <c r="AH51" i="1"/>
  <c r="BR51" i="1"/>
  <c r="AH49" i="1"/>
  <c r="BR49" i="1"/>
  <c r="AH50" i="1"/>
  <c r="BR50" i="1"/>
  <c r="AH52" i="1"/>
  <c r="BR52" i="1"/>
  <c r="AH53" i="1"/>
  <c r="BR53" i="1"/>
  <c r="AF54" i="1"/>
  <c r="AG54" i="1"/>
  <c r="AF51" i="1"/>
  <c r="AG51" i="1"/>
  <c r="AK51" i="1"/>
  <c r="BT51" i="1"/>
  <c r="AF50" i="1"/>
  <c r="AG50" i="1"/>
  <c r="AF49" i="1"/>
  <c r="AG49" i="1"/>
  <c r="AH73" i="1"/>
  <c r="BR73" i="1"/>
  <c r="AH76" i="1"/>
  <c r="AH74" i="1"/>
  <c r="AH45" i="1"/>
  <c r="BR45" i="1"/>
  <c r="AH47" i="1"/>
  <c r="BR47" i="1"/>
  <c r="AF45" i="1"/>
  <c r="AG45" i="1"/>
  <c r="AH82" i="1"/>
  <c r="BR82" i="1"/>
  <c r="AH48" i="1"/>
  <c r="AG44" i="1"/>
  <c r="AH43" i="1"/>
  <c r="BR43" i="1"/>
  <c r="AF48" i="1"/>
  <c r="AG48" i="1"/>
  <c r="AF47" i="1"/>
  <c r="AG47" i="1"/>
  <c r="AF43" i="1"/>
  <c r="AG43" i="1"/>
  <c r="AF164" i="1"/>
  <c r="AG164" i="1"/>
  <c r="AK164" i="1"/>
  <c r="BT164" i="1"/>
  <c r="AF158" i="1"/>
  <c r="AG158" i="1"/>
  <c r="AF155" i="1"/>
  <c r="AG155" i="1"/>
  <c r="AF152" i="1"/>
  <c r="AG152" i="1"/>
  <c r="AF151" i="1"/>
  <c r="AG151" i="1"/>
  <c r="AF141" i="1"/>
  <c r="AG141" i="1"/>
  <c r="AF140" i="1"/>
  <c r="AG140" i="1"/>
  <c r="AF132" i="1"/>
  <c r="AG132" i="1"/>
  <c r="AK132" i="1"/>
  <c r="BT132" i="1"/>
  <c r="AF131" i="1"/>
  <c r="AG131" i="1"/>
  <c r="AK131" i="1"/>
  <c r="BT131" i="1"/>
  <c r="AF130" i="1"/>
  <c r="AF127" i="1"/>
  <c r="AG127" i="1"/>
  <c r="AF126" i="1"/>
  <c r="AG126" i="1"/>
  <c r="BR126" i="1"/>
  <c r="BS126" i="1"/>
  <c r="AF122" i="1"/>
  <c r="AG122" i="1"/>
  <c r="AK122" i="1"/>
  <c r="BT122" i="1"/>
  <c r="AF121" i="1"/>
  <c r="AG121" i="1"/>
  <c r="AF120" i="1"/>
  <c r="AG120" i="1"/>
  <c r="AF119" i="1"/>
  <c r="AG119" i="1"/>
  <c r="AF118" i="1"/>
  <c r="AG118" i="1"/>
  <c r="AF116" i="1"/>
  <c r="AG116" i="1"/>
  <c r="AF83" i="1"/>
  <c r="AG83" i="1"/>
  <c r="AF82" i="1"/>
  <c r="AG82" i="1"/>
  <c r="AK82" i="1"/>
  <c r="BT82" i="1"/>
  <c r="AF72" i="1"/>
  <c r="AG72" i="1"/>
  <c r="AF65" i="1"/>
  <c r="AG65" i="1"/>
  <c r="AF62" i="1"/>
  <c r="AG62" i="1"/>
  <c r="AF55" i="1"/>
  <c r="AG55" i="1"/>
  <c r="AF46" i="1"/>
  <c r="AG46"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52" i="1"/>
  <c r="AG53" i="1"/>
  <c r="AG56" i="1"/>
  <c r="AG57" i="1"/>
  <c r="AG58" i="1"/>
  <c r="AG59" i="1"/>
  <c r="AG60" i="1"/>
  <c r="AG61" i="1"/>
  <c r="AG63" i="1"/>
  <c r="AG64" i="1"/>
  <c r="AG66" i="1"/>
  <c r="AG67" i="1"/>
  <c r="AG69" i="1"/>
  <c r="AG68" i="1"/>
  <c r="AG70" i="1"/>
  <c r="AG73" i="1"/>
  <c r="AG74" i="1"/>
  <c r="AG75" i="1"/>
  <c r="AG76" i="1"/>
  <c r="AG77" i="1"/>
  <c r="AG78" i="1"/>
  <c r="AG79" i="1"/>
  <c r="AG80" i="1"/>
  <c r="AG81" i="1"/>
  <c r="AG84" i="1"/>
  <c r="AG86" i="1"/>
  <c r="AG87" i="1"/>
  <c r="AG88" i="1"/>
  <c r="BR88" i="1"/>
  <c r="BS88" i="1"/>
  <c r="AG89" i="1"/>
  <c r="AG90" i="1"/>
  <c r="AG91" i="1"/>
  <c r="AG92" i="1"/>
  <c r="BR92" i="1"/>
  <c r="BS92" i="1"/>
  <c r="AG93" i="1"/>
  <c r="AG94" i="1"/>
  <c r="AG95" i="1"/>
  <c r="BR95" i="1"/>
  <c r="BS95" i="1"/>
  <c r="AG96" i="1"/>
  <c r="BR96" i="1"/>
  <c r="BS96" i="1"/>
  <c r="AG97" i="1"/>
  <c r="AG98" i="1"/>
  <c r="AG99" i="1"/>
  <c r="AG100" i="1"/>
  <c r="AK100" i="1"/>
  <c r="BT100" i="1"/>
  <c r="AG101" i="1"/>
  <c r="AG102" i="1"/>
  <c r="AG103" i="1"/>
  <c r="BR103" i="1"/>
  <c r="BS103" i="1"/>
  <c r="AG104" i="1"/>
  <c r="AK104" i="1"/>
  <c r="BT104" i="1"/>
  <c r="AG105" i="1"/>
  <c r="AG106" i="1"/>
  <c r="AG107" i="1"/>
  <c r="AG108" i="1"/>
  <c r="AK108" i="1"/>
  <c r="BT108" i="1"/>
  <c r="AG109" i="1"/>
  <c r="AG110" i="1"/>
  <c r="AG111" i="1"/>
  <c r="AG112" i="1"/>
  <c r="BR112" i="1"/>
  <c r="BS112" i="1"/>
  <c r="AG113" i="1"/>
  <c r="BR113" i="1"/>
  <c r="BS113" i="1"/>
  <c r="AG114" i="1"/>
  <c r="AG115" i="1"/>
  <c r="AG117" i="1"/>
  <c r="AK117" i="1"/>
  <c r="BT117" i="1"/>
  <c r="AG123" i="1"/>
  <c r="BR123" i="1"/>
  <c r="BS123" i="1"/>
  <c r="AG124" i="1"/>
  <c r="BR124" i="1"/>
  <c r="BS124" i="1"/>
  <c r="AG125" i="1"/>
  <c r="BR125" i="1"/>
  <c r="BS125" i="1"/>
  <c r="AG128" i="1"/>
  <c r="AG129" i="1"/>
  <c r="AG130" i="1"/>
  <c r="AG133" i="1"/>
  <c r="AG134" i="1"/>
  <c r="AG135" i="1"/>
  <c r="AG136" i="1"/>
  <c r="AG137" i="1"/>
  <c r="AG138" i="1"/>
  <c r="AK138" i="1"/>
  <c r="BT138" i="1"/>
  <c r="AG139" i="1"/>
  <c r="AG142" i="1"/>
  <c r="AK142" i="1"/>
  <c r="BT142" i="1"/>
  <c r="AG143" i="1"/>
  <c r="AG144" i="1"/>
  <c r="BR144" i="1"/>
  <c r="BS144" i="1"/>
  <c r="AG146" i="1"/>
  <c r="AG145" i="1"/>
  <c r="AK145" i="1"/>
  <c r="BT145" i="1"/>
  <c r="AG147" i="1"/>
  <c r="AG148" i="1"/>
  <c r="AG149" i="1"/>
  <c r="AG150" i="1"/>
  <c r="AG153" i="1"/>
  <c r="AG154" i="1"/>
  <c r="BR154" i="1"/>
  <c r="BS154" i="1"/>
  <c r="AG156" i="1"/>
  <c r="AG157" i="1"/>
  <c r="AK157" i="1"/>
  <c r="BT157" i="1"/>
  <c r="AG159" i="1"/>
  <c r="AG160" i="1"/>
  <c r="BR160" i="1"/>
  <c r="BS160" i="1"/>
  <c r="AG161" i="1"/>
  <c r="AG163" i="1"/>
  <c r="AG162" i="1"/>
  <c r="AG165" i="1"/>
  <c r="AG170" i="1"/>
  <c r="AG177" i="1"/>
  <c r="AG178" i="1"/>
  <c r="AG179" i="1"/>
  <c r="AG180" i="1"/>
  <c r="AG181" i="1"/>
  <c r="AG182" i="1"/>
  <c r="AG183" i="1"/>
  <c r="AG184" i="1"/>
  <c r="AG185" i="1"/>
  <c r="AG186" i="1"/>
  <c r="AG187" i="1"/>
  <c r="AK187" i="1"/>
  <c r="BT187" i="1"/>
  <c r="AG188" i="1"/>
  <c r="AG189" i="1"/>
  <c r="AG190" i="1"/>
  <c r="AG191" i="1"/>
  <c r="AG192" i="1"/>
  <c r="AG193" i="1"/>
  <c r="BR193" i="1"/>
  <c r="BS193" i="1"/>
  <c r="AG194" i="1"/>
  <c r="AG195" i="1"/>
  <c r="AG196" i="1"/>
  <c r="AK196" i="1"/>
  <c r="BT196" i="1"/>
  <c r="AG197" i="1"/>
  <c r="AG198" i="1"/>
  <c r="AG199" i="1"/>
  <c r="AG200" i="1"/>
  <c r="AG201" i="1"/>
  <c r="BR201" i="1"/>
  <c r="BS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3" i="1"/>
  <c r="AK205" i="1"/>
  <c r="BT205" i="1"/>
  <c r="AK204" i="1"/>
  <c r="BT204" i="1"/>
  <c r="BO1" i="1"/>
  <c r="BT46" i="1"/>
  <c r="BT55" i="1"/>
  <c r="BT56" i="1"/>
  <c r="BT165" i="1"/>
  <c r="BT170" i="1"/>
  <c r="BT17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R194" i="1"/>
  <c r="BR196" i="1"/>
  <c r="BR198" i="1"/>
  <c r="BR202" i="1"/>
  <c r="BR206" i="1"/>
  <c r="BR87" i="1"/>
  <c r="BR89" i="1"/>
  <c r="BR97" i="1"/>
  <c r="BR105" i="1"/>
  <c r="BR111" i="1"/>
  <c r="BR159" i="1"/>
  <c r="BR271" i="1"/>
  <c r="BR270" i="1"/>
  <c r="BR269" i="1"/>
  <c r="BR268" i="1"/>
  <c r="BR267" i="1"/>
  <c r="BR266" i="1"/>
  <c r="BR265" i="1"/>
  <c r="BR264" i="1"/>
  <c r="BR263" i="1"/>
  <c r="BR262" i="1"/>
  <c r="BR261" i="1"/>
  <c r="BR260" i="1"/>
  <c r="BR259" i="1"/>
  <c r="BR258" i="1"/>
  <c r="BR257" i="1"/>
  <c r="BR256" i="1"/>
  <c r="BR255" i="1"/>
  <c r="BR254" i="1"/>
  <c r="BR253" i="1"/>
  <c r="BR252" i="1"/>
  <c r="BR251" i="1"/>
  <c r="BR250" i="1"/>
  <c r="BR249" i="1"/>
  <c r="BR248" i="1"/>
  <c r="BR247" i="1"/>
  <c r="BR246" i="1"/>
  <c r="BR245" i="1"/>
  <c r="BR244" i="1"/>
  <c r="BR243" i="1"/>
  <c r="BR242" i="1"/>
  <c r="BR241" i="1"/>
  <c r="BR240" i="1"/>
  <c r="BR239" i="1"/>
  <c r="BR238" i="1"/>
  <c r="BR237" i="1"/>
  <c r="BN271" i="1"/>
  <c r="BN270" i="1"/>
  <c r="BN269" i="1"/>
  <c r="BN268" i="1"/>
  <c r="BN267" i="1"/>
  <c r="BN266" i="1"/>
  <c r="BN265" i="1"/>
  <c r="BN264" i="1"/>
  <c r="BN263" i="1"/>
  <c r="BN262" i="1"/>
  <c r="BN261" i="1"/>
  <c r="BN260" i="1"/>
  <c r="BN259" i="1"/>
  <c r="BN258" i="1"/>
  <c r="BN257" i="1"/>
  <c r="BN256" i="1"/>
  <c r="BN255" i="1"/>
  <c r="BN254" i="1"/>
  <c r="BN253" i="1"/>
  <c r="BN252" i="1"/>
  <c r="BN251" i="1"/>
  <c r="BN250" i="1"/>
  <c r="BN249" i="1"/>
  <c r="BN248" i="1"/>
  <c r="BN247" i="1"/>
  <c r="BN246" i="1"/>
  <c r="BN245" i="1"/>
  <c r="BN244" i="1"/>
  <c r="BN243" i="1"/>
  <c r="BN242" i="1"/>
  <c r="BN241" i="1"/>
  <c r="BN240" i="1"/>
  <c r="BN239" i="1"/>
  <c r="BN238" i="1"/>
  <c r="BN237"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84" i="1"/>
  <c r="BK11" i="1"/>
  <c r="BK12" i="1"/>
  <c r="BK13" i="1"/>
  <c r="BK14" i="1"/>
  <c r="BK15" i="1"/>
  <c r="BK16" i="1"/>
  <c r="BK17" i="1"/>
  <c r="BK18" i="1"/>
  <c r="BK19" i="1"/>
  <c r="BK20" i="1"/>
  <c r="BK3" i="1"/>
  <c r="BK4" i="1"/>
  <c r="BK21" i="1"/>
  <c r="BK22" i="1"/>
  <c r="BK23" i="1"/>
  <c r="BK24" i="1"/>
  <c r="BK25" i="1"/>
  <c r="BK26" i="1"/>
  <c r="BK27" i="1"/>
  <c r="BK28" i="1"/>
  <c r="BK29" i="1"/>
  <c r="BK30" i="1"/>
  <c r="BK5" i="1"/>
  <c r="BK6" i="1"/>
  <c r="BK31" i="1"/>
  <c r="BK32" i="1"/>
  <c r="BK33" i="1"/>
  <c r="BK34" i="1"/>
  <c r="BK35" i="1"/>
  <c r="BK36" i="1"/>
  <c r="BK37" i="1"/>
  <c r="BK38" i="1"/>
  <c r="BK39" i="1"/>
  <c r="BK40" i="1"/>
  <c r="BK41" i="1"/>
  <c r="BK42" i="1"/>
  <c r="BK7" i="1"/>
  <c r="BK8"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9" i="1"/>
  <c r="BK68" i="1"/>
  <c r="BK70" i="1"/>
  <c r="BK71" i="1"/>
  <c r="BK72" i="1"/>
  <c r="BK73" i="1"/>
  <c r="BK74" i="1"/>
  <c r="BK75" i="1"/>
  <c r="BK76" i="1"/>
  <c r="BK77" i="1"/>
  <c r="BK78" i="1"/>
  <c r="BK79" i="1"/>
  <c r="BK80" i="1"/>
  <c r="BK81" i="1"/>
  <c r="BK82" i="1"/>
  <c r="BK83" i="1"/>
  <c r="BK86" i="1"/>
  <c r="BK87" i="1"/>
  <c r="BK88" i="1"/>
  <c r="BK89" i="1"/>
  <c r="BK90" i="1"/>
  <c r="BK91" i="1"/>
  <c r="BK92" i="1"/>
  <c r="BK93" i="1"/>
  <c r="BK94" i="1"/>
  <c r="BK95" i="1"/>
  <c r="BK96" i="1"/>
  <c r="BK97" i="1"/>
  <c r="BK98" i="1"/>
  <c r="BK99" i="1"/>
  <c r="BK100" i="1"/>
  <c r="BK101" i="1"/>
  <c r="BK102" i="1"/>
  <c r="BK103" i="1"/>
  <c r="BK104" i="1"/>
  <c r="BK105" i="1"/>
  <c r="BK106" i="1"/>
  <c r="BK107" i="1"/>
  <c r="BK9" i="1"/>
  <c r="BK10" i="1"/>
  <c r="BK108" i="1"/>
  <c r="BK109" i="1"/>
  <c r="BK110" i="1"/>
  <c r="BK111" i="1"/>
  <c r="BK112" i="1"/>
  <c r="BK113" i="1"/>
  <c r="BK114" i="1"/>
  <c r="BK115" i="1"/>
  <c r="BK116" i="1"/>
  <c r="BK117" i="1"/>
  <c r="BK118" i="1"/>
  <c r="BK119" i="1"/>
  <c r="BK120" i="1"/>
  <c r="BK121" i="1"/>
  <c r="BK122" i="1"/>
  <c r="BK123" i="1"/>
  <c r="BK124" i="1"/>
  <c r="BK125" i="1"/>
  <c r="BK126" i="1"/>
  <c r="BK127" i="1"/>
  <c r="BK128" i="1"/>
  <c r="BK129" i="1"/>
  <c r="BK131" i="1"/>
  <c r="BK130" i="1"/>
  <c r="BK132" i="1"/>
  <c r="BK133" i="1"/>
  <c r="BK134" i="1"/>
  <c r="BK135" i="1"/>
  <c r="BK136" i="1"/>
  <c r="BK137" i="1"/>
  <c r="BK138" i="1"/>
  <c r="BK139" i="1"/>
  <c r="BK141" i="1"/>
  <c r="BK140" i="1"/>
  <c r="BK142" i="1"/>
  <c r="BK143" i="1"/>
  <c r="BK144" i="1"/>
  <c r="BK146" i="1"/>
  <c r="BK145" i="1"/>
  <c r="BK147" i="1"/>
  <c r="BK148" i="1"/>
  <c r="BK149" i="1"/>
  <c r="BK150" i="1"/>
  <c r="BK152" i="1"/>
  <c r="BK151" i="1"/>
  <c r="BK153" i="1"/>
  <c r="BK154" i="1"/>
  <c r="BK155" i="1"/>
  <c r="BK156" i="1"/>
  <c r="BK157" i="1"/>
  <c r="BK158" i="1"/>
  <c r="BK163" i="1"/>
  <c r="BK162" i="1"/>
  <c r="BK159" i="1"/>
  <c r="BK160" i="1"/>
  <c r="BK161" i="1"/>
  <c r="BK164" i="1"/>
  <c r="BK165" i="1"/>
  <c r="BK166" i="1"/>
  <c r="BK167" i="1"/>
  <c r="BK168" i="1"/>
  <c r="BK169" i="1"/>
  <c r="BK170" i="1"/>
  <c r="BK171" i="1"/>
  <c r="BK172" i="1"/>
  <c r="BK173" i="1"/>
  <c r="BK174" i="1"/>
  <c r="BK175" i="1"/>
  <c r="BK176" i="1"/>
  <c r="BK177" i="1"/>
  <c r="BK208" i="1"/>
  <c r="BK178" i="1"/>
  <c r="AH33" i="1"/>
  <c r="AK186" i="1"/>
  <c r="BT186" i="1"/>
  <c r="AH271" i="1"/>
  <c r="AJ271" i="1"/>
  <c r="AI271" i="1"/>
  <c r="AH269" i="1"/>
  <c r="AJ269" i="1"/>
  <c r="AI269" i="1"/>
  <c r="AH267" i="1"/>
  <c r="AJ267" i="1"/>
  <c r="AI267" i="1"/>
  <c r="AH265" i="1"/>
  <c r="AJ265" i="1"/>
  <c r="AI265" i="1"/>
  <c r="AH263" i="1"/>
  <c r="AJ263" i="1"/>
  <c r="AI263" i="1"/>
  <c r="AH261" i="1"/>
  <c r="AJ261" i="1"/>
  <c r="AI261" i="1"/>
  <c r="AH259" i="1"/>
  <c r="AJ259" i="1"/>
  <c r="AI259" i="1"/>
  <c r="AH257" i="1"/>
  <c r="AJ257" i="1"/>
  <c r="AI257" i="1"/>
  <c r="AH255" i="1"/>
  <c r="AJ255" i="1"/>
  <c r="AI255" i="1"/>
  <c r="AH253" i="1"/>
  <c r="AJ253" i="1"/>
  <c r="AI253" i="1"/>
  <c r="AH251" i="1"/>
  <c r="AJ251" i="1"/>
  <c r="AI251" i="1"/>
  <c r="AH249" i="1"/>
  <c r="AJ249" i="1"/>
  <c r="AI249" i="1"/>
  <c r="AH247" i="1"/>
  <c r="AJ247" i="1"/>
  <c r="AI247" i="1"/>
  <c r="AH245" i="1"/>
  <c r="AJ245" i="1"/>
  <c r="AI245" i="1"/>
  <c r="AH243" i="1"/>
  <c r="AJ243" i="1"/>
  <c r="AI243" i="1"/>
  <c r="AH241" i="1"/>
  <c r="AJ241" i="1"/>
  <c r="AI241" i="1"/>
  <c r="AH239" i="1"/>
  <c r="AJ239" i="1"/>
  <c r="AI239" i="1"/>
  <c r="AH237" i="1"/>
  <c r="AJ237" i="1"/>
  <c r="AI237" i="1"/>
  <c r="AH235" i="1"/>
  <c r="AJ235" i="1"/>
  <c r="AI235" i="1"/>
  <c r="AH233" i="1"/>
  <c r="AJ233" i="1"/>
  <c r="AI233" i="1"/>
  <c r="AH231" i="1"/>
  <c r="AJ231" i="1"/>
  <c r="AI231" i="1"/>
  <c r="AH229" i="1"/>
  <c r="AJ229" i="1"/>
  <c r="AI229" i="1"/>
  <c r="AH227" i="1"/>
  <c r="AJ227" i="1"/>
  <c r="AI227" i="1"/>
  <c r="AH225" i="1"/>
  <c r="AJ225" i="1"/>
  <c r="AI225" i="1"/>
  <c r="AH223" i="1"/>
  <c r="BR223" i="1"/>
  <c r="BS223" i="1"/>
  <c r="AI223" i="1"/>
  <c r="AH221" i="1"/>
  <c r="AJ221" i="1"/>
  <c r="AI221" i="1"/>
  <c r="AH219" i="1"/>
  <c r="AJ219" i="1"/>
  <c r="AI219" i="1"/>
  <c r="AH217" i="1"/>
  <c r="AJ217" i="1"/>
  <c r="AI217" i="1"/>
  <c r="AH215" i="1"/>
  <c r="AJ215" i="1"/>
  <c r="AI215" i="1"/>
  <c r="AH213" i="1"/>
  <c r="AJ213" i="1"/>
  <c r="AI213" i="1"/>
  <c r="AH211" i="1"/>
  <c r="AJ211" i="1"/>
  <c r="AI211" i="1"/>
  <c r="AH209" i="1"/>
  <c r="AJ209" i="1"/>
  <c r="AI209" i="1"/>
  <c r="AH177" i="1"/>
  <c r="AJ177" i="1"/>
  <c r="AI177" i="1"/>
  <c r="AH165" i="1"/>
  <c r="AJ165" i="1"/>
  <c r="AI165" i="1"/>
  <c r="AH163" i="1"/>
  <c r="AK163" i="1"/>
  <c r="BT163" i="1"/>
  <c r="AI163" i="1"/>
  <c r="AH150" i="1"/>
  <c r="AJ150" i="1"/>
  <c r="AI150" i="1"/>
  <c r="AH148" i="1"/>
  <c r="AJ148" i="1"/>
  <c r="AI148" i="1"/>
  <c r="AH136" i="1"/>
  <c r="BR136" i="1"/>
  <c r="BS136" i="1"/>
  <c r="AI136" i="1"/>
  <c r="AH130" i="1"/>
  <c r="BR130" i="1"/>
  <c r="BS130" i="1"/>
  <c r="AI130" i="1"/>
  <c r="AH75" i="1"/>
  <c r="AK75" i="1"/>
  <c r="BT75" i="1"/>
  <c r="AI75" i="1"/>
  <c r="AH68" i="1"/>
  <c r="AJ68" i="1"/>
  <c r="AI68" i="1"/>
  <c r="AH22" i="1"/>
  <c r="AI22" i="1"/>
  <c r="AH16" i="1"/>
  <c r="AK16" i="1"/>
  <c r="BT16" i="1"/>
  <c r="AI16" i="1"/>
  <c r="AH55" i="1"/>
  <c r="AJ55" i="1"/>
  <c r="AI55" i="1"/>
  <c r="AH44" i="1"/>
  <c r="BR44" i="1"/>
  <c r="BS44" i="1"/>
  <c r="AI44" i="1"/>
  <c r="AH270" i="1"/>
  <c r="AJ270" i="1"/>
  <c r="AI270" i="1"/>
  <c r="AH268" i="1"/>
  <c r="AJ268" i="1"/>
  <c r="AI268" i="1"/>
  <c r="AH266" i="1"/>
  <c r="AJ266" i="1"/>
  <c r="AI266" i="1"/>
  <c r="AH264" i="1"/>
  <c r="AJ264" i="1"/>
  <c r="AI264" i="1"/>
  <c r="AH262" i="1"/>
  <c r="AJ262" i="1"/>
  <c r="AI262" i="1"/>
  <c r="AH260" i="1"/>
  <c r="AJ260" i="1"/>
  <c r="AI260" i="1"/>
  <c r="AH258" i="1"/>
  <c r="AJ258" i="1"/>
  <c r="AI258" i="1"/>
  <c r="AH256" i="1"/>
  <c r="AJ256" i="1"/>
  <c r="AI256" i="1"/>
  <c r="AH254" i="1"/>
  <c r="AJ254" i="1"/>
  <c r="AI254" i="1"/>
  <c r="AH252" i="1"/>
  <c r="AJ252" i="1"/>
  <c r="AI252" i="1"/>
  <c r="AH250" i="1"/>
  <c r="AJ250" i="1"/>
  <c r="AI250" i="1"/>
  <c r="AH248" i="1"/>
  <c r="AJ248" i="1"/>
  <c r="AI248" i="1"/>
  <c r="AH246" i="1"/>
  <c r="AJ246" i="1"/>
  <c r="AI246" i="1"/>
  <c r="AH244" i="1"/>
  <c r="AJ244" i="1"/>
  <c r="AI244" i="1"/>
  <c r="AH242" i="1"/>
  <c r="AJ242" i="1"/>
  <c r="AI242" i="1"/>
  <c r="AH240" i="1"/>
  <c r="AJ240" i="1"/>
  <c r="AI240" i="1"/>
  <c r="AH238" i="1"/>
  <c r="AJ238" i="1"/>
  <c r="AI238" i="1"/>
  <c r="AH236" i="1"/>
  <c r="AJ236" i="1"/>
  <c r="AI236" i="1"/>
  <c r="AH234" i="1"/>
  <c r="AJ234" i="1"/>
  <c r="AI234" i="1"/>
  <c r="AH232" i="1"/>
  <c r="AJ232" i="1"/>
  <c r="AI232" i="1"/>
  <c r="AH230" i="1"/>
  <c r="AJ230" i="1"/>
  <c r="AI230" i="1"/>
  <c r="AH228" i="1"/>
  <c r="AJ228" i="1"/>
  <c r="AI228" i="1"/>
  <c r="AH226" i="1"/>
  <c r="AJ226" i="1"/>
  <c r="AI226" i="1"/>
  <c r="AH224" i="1"/>
  <c r="AJ224" i="1"/>
  <c r="AI224" i="1"/>
  <c r="AH222" i="1"/>
  <c r="AJ222" i="1"/>
  <c r="AI222" i="1"/>
  <c r="AH220" i="1"/>
  <c r="AJ220" i="1"/>
  <c r="AI220" i="1"/>
  <c r="AH218" i="1"/>
  <c r="AJ218" i="1"/>
  <c r="AI218" i="1"/>
  <c r="AH216" i="1"/>
  <c r="AJ216" i="1"/>
  <c r="AI216" i="1"/>
  <c r="AH214" i="1"/>
  <c r="AJ214" i="1"/>
  <c r="AI214" i="1"/>
  <c r="AH212" i="1"/>
  <c r="AJ212" i="1"/>
  <c r="AI212" i="1"/>
  <c r="AH210" i="1"/>
  <c r="AJ210" i="1"/>
  <c r="AI210" i="1"/>
  <c r="AH208" i="1"/>
  <c r="AJ208" i="1"/>
  <c r="AI208" i="1"/>
  <c r="AH170" i="1"/>
  <c r="AJ170" i="1"/>
  <c r="AI170" i="1"/>
  <c r="AH156" i="1"/>
  <c r="AJ156" i="1"/>
  <c r="AI156" i="1"/>
  <c r="AH146" i="1"/>
  <c r="AJ146" i="1"/>
  <c r="AI146" i="1"/>
  <c r="AH143" i="1"/>
  <c r="AJ143" i="1"/>
  <c r="AI143" i="1"/>
  <c r="AH135" i="1"/>
  <c r="AJ135" i="1"/>
  <c r="AI135" i="1"/>
  <c r="AH133" i="1"/>
  <c r="AJ133" i="1"/>
  <c r="AI133" i="1"/>
  <c r="AH56" i="1"/>
  <c r="BR56" i="1"/>
  <c r="BS56" i="1"/>
  <c r="AI56" i="1"/>
  <c r="AH37" i="1"/>
  <c r="AJ37" i="1"/>
  <c r="AI37" i="1"/>
  <c r="AH46" i="1"/>
  <c r="BR46" i="1"/>
  <c r="BS46" i="1"/>
  <c r="AI46" i="1"/>
  <c r="AH83" i="1"/>
  <c r="BR83" i="1"/>
  <c r="BS83" i="1"/>
  <c r="AI83" i="1"/>
  <c r="AH118" i="1"/>
  <c r="BR118" i="1"/>
  <c r="BS118" i="1"/>
  <c r="AI118" i="1"/>
  <c r="AH120" i="1"/>
  <c r="AK120" i="1"/>
  <c r="BT120" i="1"/>
  <c r="AI120" i="1"/>
  <c r="AH140" i="1"/>
  <c r="AJ140" i="1"/>
  <c r="AI140" i="1"/>
  <c r="AH151" i="1"/>
  <c r="AK151" i="1"/>
  <c r="BT151" i="1"/>
  <c r="AI151" i="1"/>
  <c r="AH155" i="1"/>
  <c r="AJ155" i="1"/>
  <c r="AI155" i="1"/>
  <c r="BS159" i="1"/>
  <c r="BS45" i="1"/>
  <c r="BS182" i="1"/>
  <c r="BS111" i="1"/>
  <c r="BS206" i="1"/>
  <c r="BS198" i="1"/>
  <c r="BS194" i="1"/>
  <c r="BS238" i="1"/>
  <c r="BS240" i="1"/>
  <c r="BS242" i="1"/>
  <c r="BS244" i="1"/>
  <c r="BR139" i="1"/>
  <c r="BS139" i="1"/>
  <c r="BS57" i="1"/>
  <c r="BR149" i="1"/>
  <c r="BS149" i="1"/>
  <c r="BR129" i="1"/>
  <c r="BS129" i="1"/>
  <c r="BS105" i="1"/>
  <c r="BS89" i="1"/>
  <c r="BS186" i="1"/>
  <c r="AK149" i="1"/>
  <c r="BT149" i="1"/>
  <c r="BS6" i="1"/>
  <c r="BS181" i="1"/>
  <c r="BS187" i="1"/>
  <c r="BR224" i="1"/>
  <c r="BS224" i="1"/>
  <c r="BS20" i="1"/>
  <c r="AK33" i="1"/>
  <c r="BT33" i="1"/>
  <c r="BR127" i="1"/>
  <c r="BS127" i="1"/>
  <c r="AK127" i="1"/>
  <c r="BT127" i="1"/>
  <c r="BS97" i="1"/>
  <c r="BS202" i="1"/>
  <c r="AK129" i="1"/>
  <c r="BT129" i="1"/>
  <c r="AK139" i="1"/>
  <c r="BT139" i="1"/>
  <c r="AK161" i="1"/>
  <c r="BT161" i="1"/>
  <c r="BR161" i="1"/>
  <c r="BS161" i="1"/>
  <c r="BR162" i="1"/>
  <c r="BS162" i="1"/>
  <c r="BR153" i="1"/>
  <c r="BS153" i="1"/>
  <c r="BR147" i="1"/>
  <c r="BS147" i="1"/>
  <c r="BR137" i="1"/>
  <c r="BS137" i="1"/>
  <c r="BS9" i="1"/>
  <c r="BS87" i="1"/>
  <c r="BS49" i="1"/>
  <c r="BS35" i="1"/>
  <c r="BR204" i="1"/>
  <c r="BS204" i="1"/>
  <c r="BR200" i="1"/>
  <c r="BS200" i="1"/>
  <c r="BS196" i="1"/>
  <c r="BS184" i="1"/>
  <c r="AK137" i="1"/>
  <c r="BT137" i="1"/>
  <c r="AK77" i="1"/>
  <c r="BT77" i="1"/>
  <c r="AK57" i="1"/>
  <c r="BT57" i="1"/>
  <c r="AK116" i="1"/>
  <c r="BT116" i="1"/>
  <c r="BR141" i="1"/>
  <c r="BS141" i="1"/>
  <c r="BR152" i="1"/>
  <c r="BS152" i="1"/>
  <c r="AK134" i="1"/>
  <c r="BT134" i="1"/>
  <c r="AK43" i="1"/>
  <c r="BT43" i="1"/>
  <c r="BS82" i="1"/>
  <c r="AK74" i="1"/>
  <c r="BT74" i="1"/>
  <c r="BS71" i="1"/>
  <c r="BS174" i="1"/>
  <c r="BS172" i="1"/>
  <c r="AK178" i="1"/>
  <c r="BT178" i="1"/>
  <c r="BS190" i="1"/>
  <c r="BS41" i="1"/>
  <c r="BR104" i="1"/>
  <c r="BS104" i="1"/>
  <c r="BR100" i="1"/>
  <c r="BS100" i="1"/>
  <c r="BR74" i="1"/>
  <c r="BS74" i="1"/>
  <c r="AK73" i="1"/>
  <c r="BT73" i="1"/>
  <c r="BS73" i="1"/>
  <c r="BS67" i="1"/>
  <c r="AK61" i="1"/>
  <c r="BT61" i="1"/>
  <c r="BS65" i="1"/>
  <c r="BS8" i="1"/>
  <c r="BS10" i="1"/>
  <c r="BS12" i="1"/>
  <c r="BS43" i="1"/>
  <c r="AK65" i="1"/>
  <c r="BT65" i="1"/>
  <c r="AK141" i="1"/>
  <c r="BT141" i="1"/>
  <c r="AK71" i="1"/>
  <c r="BT71" i="1"/>
  <c r="BS237" i="1"/>
  <c r="BS239" i="1"/>
  <c r="BS241" i="1"/>
  <c r="BS243" i="1"/>
  <c r="BS245" i="1"/>
  <c r="BS247" i="1"/>
  <c r="BS249" i="1"/>
  <c r="BS251" i="1"/>
  <c r="BS255" i="1"/>
  <c r="BS257" i="1"/>
  <c r="BS259" i="1"/>
  <c r="BS261" i="1"/>
  <c r="BS263" i="1"/>
  <c r="BS265" i="1"/>
  <c r="BS267" i="1"/>
  <c r="BS269" i="1"/>
  <c r="BS271" i="1"/>
  <c r="BS168" i="1"/>
  <c r="BR157" i="1"/>
  <c r="BS157" i="1"/>
  <c r="BR145" i="1"/>
  <c r="BS145" i="1"/>
  <c r="BR142" i="1"/>
  <c r="BS142" i="1"/>
  <c r="BR138" i="1"/>
  <c r="BS138" i="1"/>
  <c r="BR134" i="1"/>
  <c r="BS134" i="1"/>
  <c r="BR132" i="1"/>
  <c r="BS132" i="1"/>
  <c r="BR117" i="1"/>
  <c r="BS117" i="1"/>
  <c r="BR108" i="1"/>
  <c r="BS108" i="1"/>
  <c r="BS28" i="1"/>
  <c r="BS24" i="1"/>
  <c r="BR207" i="1"/>
  <c r="BS207" i="1"/>
  <c r="BR205" i="1"/>
  <c r="BS205" i="1"/>
  <c r="BR203" i="1"/>
  <c r="BS203" i="1"/>
  <c r="BR199" i="1"/>
  <c r="BS199" i="1"/>
  <c r="BR197" i="1"/>
  <c r="BS197" i="1"/>
  <c r="BR195" i="1"/>
  <c r="BS195" i="1"/>
  <c r="AK195" i="1"/>
  <c r="BT195" i="1"/>
  <c r="AK158" i="1"/>
  <c r="BT158" i="1"/>
  <c r="BS253" i="1"/>
  <c r="BR116" i="1"/>
  <c r="BS116" i="1"/>
  <c r="AK152" i="1"/>
  <c r="BT152" i="1"/>
  <c r="BR178" i="1"/>
  <c r="BS178" i="1"/>
  <c r="BR163" i="1"/>
  <c r="BS163" i="1"/>
  <c r="BR128" i="1"/>
  <c r="BS128" i="1"/>
  <c r="BS81" i="1"/>
  <c r="BS79" i="1"/>
  <c r="BS77" i="1"/>
  <c r="BR61" i="1"/>
  <c r="BS61" i="1"/>
  <c r="BS53" i="1"/>
  <c r="BS32" i="1"/>
  <c r="BS26" i="1"/>
  <c r="BS18" i="1"/>
  <c r="AK128" i="1"/>
  <c r="BT128" i="1"/>
  <c r="AK207" i="1"/>
  <c r="BT207" i="1"/>
  <c r="AK84" i="1"/>
  <c r="BT84" i="1"/>
  <c r="AK80" i="1"/>
  <c r="BT80" i="1"/>
  <c r="AK66" i="1"/>
  <c r="BT66" i="1"/>
  <c r="AK41" i="1"/>
  <c r="BT41" i="1"/>
  <c r="AK39" i="1"/>
  <c r="BT39" i="1"/>
  <c r="AK31" i="1"/>
  <c r="BT31" i="1"/>
  <c r="AK29" i="1"/>
  <c r="BT29" i="1"/>
  <c r="AK25" i="1"/>
  <c r="BT25" i="1"/>
  <c r="AK23" i="1"/>
  <c r="BT23" i="1"/>
  <c r="AK19" i="1"/>
  <c r="BT19" i="1"/>
  <c r="AK17" i="1"/>
  <c r="BT17" i="1"/>
  <c r="AK200" i="1"/>
  <c r="BT200" i="1"/>
  <c r="BS62" i="1"/>
  <c r="AK67" i="1"/>
  <c r="BT67" i="1"/>
  <c r="BS4" i="1"/>
  <c r="BS14" i="1"/>
  <c r="BS180" i="1"/>
  <c r="BS188" i="1"/>
  <c r="AK190" i="1"/>
  <c r="BT190" i="1"/>
  <c r="BS192" i="1"/>
  <c r="BS30" i="1"/>
  <c r="BS34" i="1"/>
  <c r="BS36" i="1"/>
  <c r="AK115" i="1"/>
  <c r="BT115" i="1"/>
  <c r="AK113" i="1"/>
  <c r="BT113" i="1"/>
  <c r="AK111" i="1"/>
  <c r="BT111" i="1"/>
  <c r="AK109" i="1"/>
  <c r="BT109" i="1"/>
  <c r="AK107" i="1"/>
  <c r="BT107" i="1"/>
  <c r="AK105" i="1"/>
  <c r="BT105" i="1"/>
  <c r="AK103" i="1"/>
  <c r="BT103" i="1"/>
  <c r="AK101" i="1"/>
  <c r="BT101" i="1"/>
  <c r="AK99" i="1"/>
  <c r="BT99" i="1"/>
  <c r="AK97" i="1"/>
  <c r="BT97" i="1"/>
  <c r="AK95" i="1"/>
  <c r="BT95" i="1"/>
  <c r="AK93" i="1"/>
  <c r="BT93" i="1"/>
  <c r="AK91" i="1"/>
  <c r="BT91" i="1"/>
  <c r="AK89" i="1"/>
  <c r="BT89" i="1"/>
  <c r="AK87" i="1"/>
  <c r="BT87" i="1"/>
  <c r="BR131" i="1"/>
  <c r="BS131" i="1"/>
  <c r="BR158" i="1"/>
  <c r="BS158" i="1"/>
  <c r="BR115" i="1"/>
  <c r="BS115" i="1"/>
  <c r="BR109" i="1"/>
  <c r="BS109" i="1"/>
  <c r="BR107" i="1"/>
  <c r="BS107" i="1"/>
  <c r="BR101" i="1"/>
  <c r="BS101" i="1"/>
  <c r="BR99" i="1"/>
  <c r="BS99" i="1"/>
  <c r="BR93" i="1"/>
  <c r="BS93" i="1"/>
  <c r="BR91" i="1"/>
  <c r="BS91" i="1"/>
  <c r="BS80" i="1"/>
  <c r="BS78" i="1"/>
  <c r="BS70" i="1"/>
  <c r="BS69" i="1"/>
  <c r="BS63" i="1"/>
  <c r="BS52" i="1"/>
  <c r="BS29" i="1"/>
  <c r="AK201" i="1"/>
  <c r="BT201" i="1"/>
  <c r="AK193" i="1"/>
  <c r="BT193" i="1"/>
  <c r="AK160" i="1"/>
  <c r="BT160" i="1"/>
  <c r="AK154" i="1"/>
  <c r="BT154" i="1"/>
  <c r="AK144" i="1"/>
  <c r="BT144" i="1"/>
  <c r="AK124" i="1"/>
  <c r="BT124" i="1"/>
  <c r="AK52" i="1"/>
  <c r="BT52" i="1"/>
  <c r="BS66" i="1"/>
  <c r="AK78" i="1"/>
  <c r="BT78" i="1"/>
  <c r="AK63" i="1"/>
  <c r="BT63" i="1"/>
  <c r="AK59" i="1"/>
  <c r="BT59" i="1"/>
  <c r="BR59" i="1"/>
  <c r="BS59" i="1"/>
  <c r="BS84" i="1"/>
  <c r="BS17" i="1"/>
  <c r="BS19" i="1"/>
  <c r="AK181" i="1"/>
  <c r="BT181" i="1"/>
  <c r="BS23" i="1"/>
  <c r="BS25" i="1"/>
  <c r="BS31" i="1"/>
  <c r="BS39" i="1"/>
  <c r="BS7" i="1"/>
  <c r="AK192" i="1"/>
  <c r="BT192" i="1"/>
  <c r="AK188" i="1"/>
  <c r="BT188" i="1"/>
  <c r="AK184" i="1"/>
  <c r="BT184" i="1"/>
  <c r="AK180" i="1"/>
  <c r="BT180" i="1"/>
  <c r="AK36" i="1"/>
  <c r="BT36" i="1"/>
  <c r="AK34" i="1"/>
  <c r="BT34" i="1"/>
  <c r="AK30" i="1"/>
  <c r="BT30" i="1"/>
  <c r="AK14" i="1"/>
  <c r="BT14" i="1"/>
  <c r="AK12" i="1"/>
  <c r="BT12" i="1"/>
  <c r="AK10" i="1"/>
  <c r="BT10" i="1"/>
  <c r="AK8" i="1"/>
  <c r="BT8" i="1"/>
  <c r="AK6" i="1"/>
  <c r="BT6" i="1"/>
  <c r="AK4" i="1"/>
  <c r="BT4" i="1"/>
  <c r="AK62" i="1"/>
  <c r="BT62" i="1"/>
  <c r="AK47" i="1"/>
  <c r="BT47" i="1"/>
  <c r="BS50" i="1"/>
  <c r="BS54" i="1"/>
  <c r="BS171" i="1"/>
  <c r="BS173" i="1"/>
  <c r="BS246" i="1"/>
  <c r="BS248" i="1"/>
  <c r="BS250" i="1"/>
  <c r="BS252" i="1"/>
  <c r="BS254" i="1"/>
  <c r="BS256" i="1"/>
  <c r="BS258" i="1"/>
  <c r="BS260" i="1"/>
  <c r="BS262" i="1"/>
  <c r="BS264" i="1"/>
  <c r="BS266" i="1"/>
  <c r="BS268" i="1"/>
  <c r="BS270" i="1"/>
  <c r="AK147" i="1"/>
  <c r="BT147" i="1"/>
  <c r="AK153" i="1"/>
  <c r="BT153" i="1"/>
  <c r="AK159" i="1"/>
  <c r="BT159" i="1"/>
  <c r="AK162" i="1"/>
  <c r="BT162" i="1"/>
  <c r="AK194" i="1"/>
  <c r="BT194" i="1"/>
  <c r="AK198" i="1"/>
  <c r="BT198" i="1"/>
  <c r="AK202" i="1"/>
  <c r="BT202" i="1"/>
  <c r="AK206" i="1"/>
  <c r="BT206" i="1"/>
  <c r="AK48" i="1"/>
  <c r="BT48" i="1"/>
  <c r="AK45" i="1"/>
  <c r="BT45" i="1"/>
  <c r="AK76" i="1"/>
  <c r="BT76" i="1"/>
  <c r="AK53" i="1"/>
  <c r="BT53" i="1"/>
  <c r="AK64" i="1"/>
  <c r="BT64" i="1"/>
  <c r="AK69" i="1"/>
  <c r="BT69" i="1"/>
  <c r="AK70" i="1"/>
  <c r="BT70" i="1"/>
  <c r="AK58" i="1"/>
  <c r="BT58" i="1"/>
  <c r="AK60" i="1"/>
  <c r="BT60" i="1"/>
  <c r="AK72" i="1"/>
  <c r="BT72" i="1"/>
  <c r="AK81" i="1"/>
  <c r="BT81" i="1"/>
  <c r="AK79" i="1"/>
  <c r="BT79" i="1"/>
  <c r="BS3" i="1"/>
  <c r="BS5" i="1"/>
  <c r="BS11" i="1"/>
  <c r="BS13" i="1"/>
  <c r="BS15" i="1"/>
  <c r="BS179" i="1"/>
  <c r="AK182" i="1"/>
  <c r="BT182" i="1"/>
  <c r="BS21" i="1"/>
  <c r="BS183" i="1"/>
  <c r="BS185" i="1"/>
  <c r="BS189" i="1"/>
  <c r="BS191" i="1"/>
  <c r="BS27" i="1"/>
  <c r="BS38" i="1"/>
  <c r="BS40" i="1"/>
  <c r="BS42" i="1"/>
  <c r="BR164" i="1"/>
  <c r="BS164" i="1"/>
  <c r="BR122" i="1"/>
  <c r="BS122" i="1"/>
  <c r="BR72" i="1"/>
  <c r="BS72" i="1"/>
  <c r="BS47" i="1"/>
  <c r="BS167" i="1"/>
  <c r="BS176" i="1"/>
  <c r="BS169" i="1"/>
  <c r="BS166" i="1"/>
  <c r="BR76" i="1"/>
  <c r="BS76" i="1"/>
  <c r="BR64" i="1"/>
  <c r="BS64" i="1"/>
  <c r="BR60" i="1"/>
  <c r="BS60" i="1"/>
  <c r="BR58" i="1"/>
  <c r="BS58" i="1"/>
  <c r="BR48" i="1"/>
  <c r="BS48" i="1"/>
  <c r="AK3" i="1"/>
  <c r="BT3" i="1"/>
  <c r="AK123" i="1"/>
  <c r="BT123" i="1"/>
  <c r="AK112" i="1"/>
  <c r="BT112" i="1"/>
  <c r="AK96" i="1"/>
  <c r="BT96" i="1"/>
  <c r="AK92" i="1"/>
  <c r="BT92" i="1"/>
  <c r="AK88" i="1"/>
  <c r="BT88" i="1"/>
  <c r="AK35" i="1"/>
  <c r="BT35" i="1"/>
  <c r="AK27" i="1"/>
  <c r="BT27" i="1"/>
  <c r="AK21" i="1"/>
  <c r="BT21" i="1"/>
  <c r="AK15" i="1"/>
  <c r="BT15" i="1"/>
  <c r="AK13" i="1"/>
  <c r="BT13" i="1"/>
  <c r="AK11" i="1"/>
  <c r="BT11" i="1"/>
  <c r="AK9" i="1"/>
  <c r="BT9" i="1"/>
  <c r="AK7" i="1"/>
  <c r="BT7" i="1"/>
  <c r="AK5" i="1"/>
  <c r="BT5" i="1"/>
  <c r="AK191" i="1"/>
  <c r="BT191" i="1"/>
  <c r="AK189" i="1"/>
  <c r="BT189" i="1"/>
  <c r="AK185" i="1"/>
  <c r="BT185" i="1"/>
  <c r="AK183" i="1"/>
  <c r="BT183" i="1"/>
  <c r="AK179" i="1"/>
  <c r="BT179" i="1"/>
  <c r="AK42" i="1"/>
  <c r="BT42" i="1"/>
  <c r="AK40" i="1"/>
  <c r="BT40" i="1"/>
  <c r="AK38" i="1"/>
  <c r="BT38" i="1"/>
  <c r="AK32" i="1"/>
  <c r="BT32" i="1"/>
  <c r="AK28" i="1"/>
  <c r="BT28" i="1"/>
  <c r="AK26" i="1"/>
  <c r="BT26" i="1"/>
  <c r="AK24" i="1"/>
  <c r="BT24" i="1"/>
  <c r="AK20" i="1"/>
  <c r="BT20" i="1"/>
  <c r="AK18" i="1"/>
  <c r="BT18" i="1"/>
  <c r="AK168" i="1"/>
  <c r="BT168" i="1"/>
  <c r="AK171" i="1"/>
  <c r="BT171" i="1"/>
  <c r="AK173" i="1"/>
  <c r="BT173" i="1"/>
  <c r="AK150" i="1"/>
  <c r="BT150" i="1"/>
  <c r="AK197" i="1"/>
  <c r="BT197" i="1"/>
  <c r="AK203" i="1"/>
  <c r="BT203" i="1"/>
  <c r="AK199" i="1"/>
  <c r="BT199" i="1"/>
  <c r="AK49" i="1"/>
  <c r="BT49" i="1"/>
  <c r="AK166" i="1"/>
  <c r="BT166" i="1"/>
  <c r="AK169" i="1"/>
  <c r="BT169" i="1"/>
  <c r="AK172" i="1"/>
  <c r="BT172" i="1"/>
  <c r="AK174" i="1"/>
  <c r="BT174" i="1"/>
  <c r="AK98" i="1"/>
  <c r="BT98" i="1"/>
  <c r="BR98" i="1"/>
  <c r="BS98" i="1"/>
  <c r="AK50" i="1"/>
  <c r="BT50" i="1"/>
  <c r="AK119" i="1"/>
  <c r="BT119" i="1"/>
  <c r="BR119" i="1"/>
  <c r="BS119" i="1"/>
  <c r="AK121" i="1"/>
  <c r="BT121" i="1"/>
  <c r="BR121" i="1"/>
  <c r="BS121" i="1"/>
  <c r="AJ118" i="1"/>
  <c r="BS175" i="1"/>
  <c r="BS51" i="1"/>
  <c r="AK54" i="1"/>
  <c r="BT54" i="1"/>
  <c r="AK176" i="1"/>
  <c r="BT176" i="1"/>
  <c r="AK114" i="1"/>
  <c r="BT114" i="1"/>
  <c r="BR114" i="1"/>
  <c r="BS114" i="1"/>
  <c r="AK106" i="1"/>
  <c r="BT106" i="1"/>
  <c r="BR106" i="1"/>
  <c r="BS106" i="1"/>
  <c r="AK90" i="1"/>
  <c r="BT90" i="1"/>
  <c r="BR90" i="1"/>
  <c r="BS90" i="1"/>
  <c r="BR33" i="1"/>
  <c r="BS33" i="1"/>
  <c r="BR55" i="1"/>
  <c r="BS55" i="1"/>
  <c r="AK125" i="1"/>
  <c r="BT125" i="1"/>
  <c r="AK102" i="1"/>
  <c r="BT102" i="1"/>
  <c r="BR102" i="1"/>
  <c r="BS102" i="1"/>
  <c r="AK86" i="1"/>
  <c r="BT86" i="1"/>
  <c r="BR86" i="1"/>
  <c r="BS86" i="1"/>
  <c r="AJ56" i="1"/>
  <c r="AK126" i="1"/>
  <c r="BT126" i="1"/>
  <c r="AK110" i="1"/>
  <c r="BT110" i="1"/>
  <c r="BR110" i="1"/>
  <c r="BS110" i="1"/>
  <c r="AK94" i="1"/>
  <c r="BT94" i="1"/>
  <c r="BR94" i="1"/>
  <c r="BS94" i="1"/>
  <c r="AJ75" i="1"/>
  <c r="AK175" i="1"/>
  <c r="BT175" i="1"/>
  <c r="AK167" i="1"/>
  <c r="BT167" i="1"/>
  <c r="AK22" i="1"/>
  <c r="BT22" i="1"/>
  <c r="BR220" i="1"/>
  <c r="BS220" i="1"/>
  <c r="BR215" i="1"/>
  <c r="BS215" i="1"/>
  <c r="AJ120" i="1"/>
  <c r="AK136" i="1"/>
  <c r="BT136" i="1"/>
  <c r="AK68" i="1"/>
  <c r="BT68" i="1"/>
  <c r="BR225" i="1"/>
  <c r="BS225" i="1"/>
  <c r="BR231" i="1"/>
  <c r="BS231" i="1"/>
  <c r="BR234" i="1"/>
  <c r="BS234" i="1"/>
  <c r="AJ223" i="1"/>
  <c r="AK118" i="1"/>
  <c r="BT118" i="1"/>
  <c r="AJ130" i="1"/>
  <c r="BR22" i="1"/>
  <c r="BS22" i="1"/>
  <c r="BR235" i="1"/>
  <c r="BS235" i="1"/>
  <c r="BR229" i="1"/>
  <c r="BS229" i="1"/>
  <c r="BR150" i="1"/>
  <c r="BS150" i="1"/>
  <c r="BR177" i="1"/>
  <c r="BS177" i="1"/>
  <c r="AK37" i="1"/>
  <c r="BT37" i="1"/>
  <c r="AJ163" i="1"/>
  <c r="BR211" i="1"/>
  <c r="BS211" i="1"/>
  <c r="BR217" i="1"/>
  <c r="BS217" i="1"/>
  <c r="BR226" i="1"/>
  <c r="BS226" i="1"/>
  <c r="BR75" i="1"/>
  <c r="BS75" i="1"/>
  <c r="BR120" i="1"/>
  <c r="BS120" i="1"/>
  <c r="BR140" i="1"/>
  <c r="BS140" i="1"/>
  <c r="BR216" i="1"/>
  <c r="BS216" i="1"/>
  <c r="BR232" i="1"/>
  <c r="BS232" i="1"/>
  <c r="AK130" i="1"/>
  <c r="BT130" i="1"/>
  <c r="AJ136" i="1"/>
  <c r="AJ46" i="1"/>
  <c r="BR68" i="1"/>
  <c r="BS68" i="1"/>
  <c r="BR219" i="1"/>
  <c r="BS219" i="1"/>
  <c r="AK148" i="1"/>
  <c r="BT148" i="1"/>
  <c r="AJ16" i="1"/>
  <c r="BR148" i="1"/>
  <c r="BS148" i="1"/>
  <c r="BR221" i="1"/>
  <c r="BS221" i="1"/>
  <c r="BR227" i="1"/>
  <c r="BS227" i="1"/>
  <c r="BR233" i="1"/>
  <c r="BS233" i="1"/>
  <c r="BR165" i="1"/>
  <c r="BS165" i="1"/>
  <c r="BR209" i="1"/>
  <c r="BS209" i="1"/>
  <c r="BR213" i="1"/>
  <c r="BS213" i="1"/>
  <c r="AK143" i="1"/>
  <c r="BT143" i="1"/>
  <c r="BR218" i="1"/>
  <c r="BS218" i="1"/>
  <c r="BR222" i="1"/>
  <c r="BS222" i="1"/>
  <c r="BR37" i="1"/>
  <c r="BS37" i="1"/>
  <c r="AK44" i="1"/>
  <c r="BT44" i="1"/>
  <c r="AJ22" i="1"/>
  <c r="AJ44" i="1"/>
  <c r="AJ151" i="1"/>
  <c r="BR151" i="1"/>
  <c r="BS151" i="1"/>
  <c r="AK156" i="1"/>
  <c r="BT156" i="1"/>
  <c r="BR133" i="1"/>
  <c r="BS133" i="1"/>
  <c r="BR143" i="1"/>
  <c r="BS143" i="1"/>
  <c r="BR146" i="1"/>
  <c r="BS146" i="1"/>
  <c r="BR210" i="1"/>
  <c r="BS210" i="1"/>
  <c r="BR212" i="1"/>
  <c r="BS212" i="1"/>
  <c r="AK155" i="1"/>
  <c r="BT155" i="1"/>
  <c r="BR155" i="1"/>
  <c r="BS155" i="1"/>
  <c r="AK140" i="1"/>
  <c r="BT140" i="1"/>
  <c r="AK146" i="1"/>
  <c r="BT146" i="1"/>
  <c r="AK133" i="1"/>
  <c r="BT133" i="1"/>
  <c r="BR170" i="1"/>
  <c r="BS170" i="1"/>
  <c r="BR214" i="1"/>
  <c r="BS214" i="1"/>
  <c r="BR230" i="1"/>
  <c r="BS230" i="1"/>
  <c r="BR135" i="1"/>
  <c r="BS135" i="1"/>
  <c r="BR156" i="1"/>
  <c r="BS156" i="1"/>
  <c r="BR228" i="1"/>
  <c r="BS228" i="1"/>
  <c r="BR16" i="1"/>
  <c r="BS16" i="1"/>
  <c r="BR208" i="1"/>
  <c r="BS208" i="1"/>
  <c r="AK135" i="1"/>
  <c r="BT135" i="1"/>
  <c r="BR236" i="1"/>
  <c r="BS236" i="1"/>
  <c r="AJ83" i="1"/>
  <c r="AK83" i="1"/>
  <c r="BT83" i="1"/>
  <c r="BT1" i="1"/>
  <c r="BR1" i="1"/>
  <c r="BS1" i="1"/>
  <c r="AN166" i="6" l="1"/>
  <c r="AL75" i="6"/>
  <c r="AN75" i="6" s="1"/>
  <c r="BZ172" i="6"/>
  <c r="AL151" i="6"/>
  <c r="BY151" i="6" s="1"/>
  <c r="BZ151" i="6" s="1"/>
  <c r="BZ160" i="6"/>
  <c r="AO126" i="6"/>
  <c r="CA126" i="6" s="1"/>
  <c r="BZ27" i="6"/>
  <c r="AO70" i="6"/>
  <c r="CA70" i="6" s="1"/>
  <c r="AO85" i="6"/>
  <c r="CA85" i="6" s="1"/>
  <c r="AO109" i="6"/>
  <c r="CA109" i="6" s="1"/>
  <c r="BZ174" i="6"/>
  <c r="BY166" i="6"/>
  <c r="BZ166" i="6" s="1"/>
  <c r="AL171" i="6"/>
  <c r="AO171" i="6" s="1"/>
  <c r="CA171" i="6" s="1"/>
  <c r="AL137" i="6"/>
  <c r="AN137" i="6" s="1"/>
  <c r="AO129" i="6"/>
  <c r="CA129" i="6" s="1"/>
  <c r="AO188" i="6"/>
  <c r="CA188" i="6" s="1"/>
  <c r="AO192" i="6"/>
  <c r="CA192" i="6" s="1"/>
  <c r="AO205" i="6"/>
  <c r="CA205" i="6" s="1"/>
  <c r="AM157" i="6"/>
  <c r="AO27" i="6"/>
  <c r="CA27" i="6" s="1"/>
  <c r="BZ105" i="6"/>
  <c r="BZ21" i="6"/>
  <c r="AO138" i="6"/>
  <c r="CA138" i="6" s="1"/>
  <c r="AO150" i="6"/>
  <c r="CA150" i="6" s="1"/>
  <c r="BZ116" i="6"/>
  <c r="AL149" i="6"/>
  <c r="BY149" i="6" s="1"/>
  <c r="BZ149" i="6" s="1"/>
  <c r="BZ74" i="6"/>
  <c r="AO172" i="6"/>
  <c r="CA172" i="6" s="1"/>
  <c r="BZ59" i="6"/>
  <c r="AO162" i="6"/>
  <c r="CA162" i="6" s="1"/>
  <c r="BZ10" i="6"/>
  <c r="BZ24" i="6"/>
  <c r="AO202" i="6"/>
  <c r="CA202" i="6" s="1"/>
  <c r="AO160" i="6"/>
  <c r="CA160" i="6" s="1"/>
  <c r="BZ161" i="6"/>
  <c r="BZ169" i="6"/>
  <c r="AO201" i="6"/>
  <c r="CA201" i="6" s="1"/>
  <c r="AO41" i="6"/>
  <c r="CA41" i="6" s="1"/>
  <c r="AO72" i="6"/>
  <c r="CA72" i="6" s="1"/>
  <c r="AO91" i="6"/>
  <c r="CA91" i="6" s="1"/>
  <c r="BZ128" i="6"/>
  <c r="AO130" i="6"/>
  <c r="CA130" i="6" s="1"/>
  <c r="BZ132" i="6"/>
  <c r="AO133" i="6"/>
  <c r="CA133" i="6" s="1"/>
  <c r="BZ135" i="6"/>
  <c r="AO142" i="6"/>
  <c r="CA142" i="6" s="1"/>
  <c r="AO184" i="6"/>
  <c r="CA184" i="6" s="1"/>
  <c r="AO24" i="6"/>
  <c r="CA24" i="6" s="1"/>
  <c r="BZ35" i="6"/>
  <c r="BZ61" i="6"/>
  <c r="AO78" i="6"/>
  <c r="CA78" i="6" s="1"/>
  <c r="AO53" i="6"/>
  <c r="CA53" i="6" s="1"/>
  <c r="AO54" i="6"/>
  <c r="CA54" i="6" s="1"/>
  <c r="BZ130" i="6"/>
  <c r="AO158" i="6"/>
  <c r="CA158" i="6" s="1"/>
  <c r="AO73" i="6"/>
  <c r="CA73" i="6" s="1"/>
  <c r="AO108" i="6"/>
  <c r="CA108" i="6" s="1"/>
  <c r="AO204" i="6"/>
  <c r="CA204" i="6" s="1"/>
  <c r="AO207" i="6"/>
  <c r="CA207" i="6" s="1"/>
  <c r="AO208" i="6"/>
  <c r="CA208" i="6" s="1"/>
  <c r="AL141" i="6"/>
  <c r="AO141" i="6" s="1"/>
  <c r="CA141" i="6" s="1"/>
  <c r="BZ95" i="6"/>
  <c r="AO14" i="6"/>
  <c r="CA14" i="6" s="1"/>
  <c r="AO169" i="6"/>
  <c r="CA169" i="6" s="1"/>
  <c r="AO112" i="6"/>
  <c r="CA112" i="6" s="1"/>
  <c r="AO135" i="6"/>
  <c r="CA135" i="6" s="1"/>
  <c r="AL164" i="6"/>
  <c r="BY164" i="6" s="1"/>
  <c r="BZ164" i="6" s="1"/>
  <c r="AO181" i="6"/>
  <c r="CA181" i="6" s="1"/>
  <c r="BZ78" i="6"/>
  <c r="BZ85" i="6"/>
  <c r="BZ89" i="6"/>
  <c r="BZ145" i="6"/>
  <c r="BZ12" i="6"/>
  <c r="AO17" i="6"/>
  <c r="CA17" i="6" s="1"/>
  <c r="AO39" i="6"/>
  <c r="CA39" i="6" s="1"/>
  <c r="AO45" i="6"/>
  <c r="CA45" i="6" s="1"/>
  <c r="AO69" i="6"/>
  <c r="CA69" i="6" s="1"/>
  <c r="AO88" i="6"/>
  <c r="CA88" i="6" s="1"/>
  <c r="BZ192" i="6"/>
  <c r="BZ66" i="6"/>
  <c r="BZ98" i="6"/>
  <c r="AO125" i="6"/>
  <c r="CA125" i="6" s="1"/>
  <c r="AO161" i="6"/>
  <c r="CA161" i="6" s="1"/>
  <c r="AO175" i="6"/>
  <c r="CA175" i="6" s="1"/>
  <c r="BZ4" i="6"/>
  <c r="BZ155" i="6"/>
  <c r="BZ197" i="6"/>
  <c r="BZ168" i="6"/>
  <c r="AO179" i="6"/>
  <c r="CA179" i="6" s="1"/>
  <c r="AO183" i="6"/>
  <c r="CA183" i="6" s="1"/>
  <c r="AO187" i="6"/>
  <c r="CA187" i="6" s="1"/>
  <c r="AO191" i="6"/>
  <c r="CA191" i="6" s="1"/>
  <c r="AO195" i="6"/>
  <c r="CA195" i="6" s="1"/>
  <c r="AO196" i="6"/>
  <c r="CA196" i="6" s="1"/>
  <c r="BZ42" i="6"/>
  <c r="AO42" i="6"/>
  <c r="CA42" i="6" s="1"/>
  <c r="AO66" i="6"/>
  <c r="CA66" i="6" s="1"/>
  <c r="AO11" i="6"/>
  <c r="CA11" i="6" s="1"/>
  <c r="AO134" i="6"/>
  <c r="CA134" i="6" s="1"/>
  <c r="AO51" i="6"/>
  <c r="CA51" i="6" s="1"/>
  <c r="BZ17" i="6"/>
  <c r="AO59" i="6"/>
  <c r="CA59" i="6" s="1"/>
  <c r="AL147" i="6"/>
  <c r="AO147" i="6" s="1"/>
  <c r="CA147" i="6" s="1"/>
  <c r="AO63" i="6"/>
  <c r="CA63" i="6" s="1"/>
  <c r="BZ208" i="6"/>
  <c r="AO114" i="6"/>
  <c r="CA114" i="6" s="1"/>
  <c r="AO33" i="6"/>
  <c r="CA33" i="6" s="1"/>
  <c r="AO193" i="6"/>
  <c r="CA193" i="6" s="1"/>
  <c r="BZ5" i="6"/>
  <c r="BZ30" i="6"/>
  <c r="BZ81" i="6"/>
  <c r="AO95" i="6"/>
  <c r="CA95" i="6" s="1"/>
  <c r="BZ159" i="6"/>
  <c r="BZ182" i="6"/>
  <c r="BZ200" i="6"/>
  <c r="AO38" i="6"/>
  <c r="CA38" i="6" s="1"/>
  <c r="AN134" i="6"/>
  <c r="AO12" i="6"/>
  <c r="CA12" i="6" s="1"/>
  <c r="AO173" i="6"/>
  <c r="CA173" i="6" s="1"/>
  <c r="AO98" i="6"/>
  <c r="CA98" i="6" s="1"/>
  <c r="BZ91" i="6"/>
  <c r="AO15" i="6"/>
  <c r="CA15" i="6" s="1"/>
  <c r="AM134" i="6"/>
  <c r="AO197" i="6"/>
  <c r="CA197" i="6" s="1"/>
  <c r="AO4" i="6"/>
  <c r="CA4" i="6" s="1"/>
  <c r="BZ80" i="6"/>
  <c r="BZ87" i="6"/>
  <c r="AO189" i="6"/>
  <c r="CA189" i="6" s="1"/>
  <c r="AO20" i="6"/>
  <c r="CA20" i="6" s="1"/>
  <c r="AO49" i="6"/>
  <c r="CA49" i="6" s="1"/>
  <c r="AO50" i="6"/>
  <c r="CA50" i="6" s="1"/>
  <c r="AO86" i="6"/>
  <c r="CA86" i="6" s="1"/>
  <c r="AO90" i="6"/>
  <c r="CA90" i="6" s="1"/>
  <c r="AO122" i="6"/>
  <c r="CA122" i="6" s="1"/>
  <c r="BZ158" i="6"/>
  <c r="AO167" i="6"/>
  <c r="CA167" i="6" s="1"/>
  <c r="AO185" i="6"/>
  <c r="CA185" i="6" s="1"/>
  <c r="BZ20" i="6"/>
  <c r="AO102" i="6"/>
  <c r="CA102" i="6" s="1"/>
  <c r="AO111" i="6"/>
  <c r="CA111" i="6" s="1"/>
  <c r="BZ114" i="6"/>
  <c r="AO128" i="6"/>
  <c r="CA128" i="6" s="1"/>
  <c r="BZ133" i="6"/>
  <c r="AO26" i="6"/>
  <c r="CA26" i="6" s="1"/>
  <c r="BZ73" i="6"/>
  <c r="AO74" i="6"/>
  <c r="CA74" i="6" s="1"/>
  <c r="BZ100" i="6"/>
  <c r="AO105" i="6"/>
  <c r="CA105" i="6" s="1"/>
  <c r="BZ112" i="6"/>
  <c r="BZ48" i="6"/>
  <c r="BZ123" i="6"/>
  <c r="BZ41" i="6"/>
  <c r="AO58" i="6"/>
  <c r="CA58" i="6" s="1"/>
  <c r="AO30" i="6"/>
  <c r="CA30" i="6" s="1"/>
  <c r="AO10" i="6"/>
  <c r="CA10" i="6" s="1"/>
  <c r="AO81" i="6"/>
  <c r="CA81" i="6" s="1"/>
  <c r="BZ162" i="6"/>
  <c r="AO89" i="6"/>
  <c r="CA89" i="6" s="1"/>
  <c r="AL56" i="6"/>
  <c r="BZ86" i="6"/>
  <c r="AO123" i="6"/>
  <c r="CA123" i="6" s="1"/>
  <c r="AO180" i="6"/>
  <c r="CA180" i="6" s="1"/>
  <c r="AM166" i="6"/>
  <c r="BZ7" i="6"/>
  <c r="BZ14" i="6"/>
  <c r="BZ18" i="6"/>
  <c r="AO19" i="6"/>
  <c r="CA19" i="6" s="1"/>
  <c r="BZ23" i="6"/>
  <c r="BZ25" i="6"/>
  <c r="BZ28" i="6"/>
  <c r="BZ29" i="6"/>
  <c r="BZ32" i="6"/>
  <c r="BZ34" i="6"/>
  <c r="AO35" i="6"/>
  <c r="CA35" i="6" s="1"/>
  <c r="BZ39" i="6"/>
  <c r="AO40" i="6"/>
  <c r="CA40" i="6" s="1"/>
  <c r="BZ43" i="6"/>
  <c r="BZ63" i="6"/>
  <c r="BZ71" i="6"/>
  <c r="AO97" i="6"/>
  <c r="CA97" i="6" s="1"/>
  <c r="AO115" i="6"/>
  <c r="CA115" i="6" s="1"/>
  <c r="AO116" i="6"/>
  <c r="CA116" i="6" s="1"/>
  <c r="BZ129" i="6"/>
  <c r="AO159" i="6"/>
  <c r="CA159" i="6" s="1"/>
  <c r="BZ111" i="6"/>
  <c r="BZ58" i="6"/>
  <c r="AO62" i="6"/>
  <c r="CA62" i="6" s="1"/>
  <c r="BZ69" i="6"/>
  <c r="AO76" i="6"/>
  <c r="CA76" i="6" s="1"/>
  <c r="AO77" i="6"/>
  <c r="CA77" i="6" s="1"/>
  <c r="BZ79" i="6"/>
  <c r="AO80" i="6"/>
  <c r="CA80" i="6" s="1"/>
  <c r="AO113" i="6"/>
  <c r="CA113" i="6" s="1"/>
  <c r="BZ118" i="6"/>
  <c r="AO120" i="6"/>
  <c r="CA120" i="6" s="1"/>
  <c r="AO124" i="6"/>
  <c r="CA124" i="6" s="1"/>
  <c r="BZ139" i="6"/>
  <c r="AO140" i="6"/>
  <c r="CA140" i="6" s="1"/>
  <c r="AO145" i="6"/>
  <c r="CA145" i="6" s="1"/>
  <c r="BZ163" i="6"/>
  <c r="AO165" i="6"/>
  <c r="CA165" i="6" s="1"/>
  <c r="AO100" i="6"/>
  <c r="CA100" i="6" s="1"/>
  <c r="BZ117" i="6"/>
  <c r="AN44" i="6"/>
  <c r="AO44" i="6"/>
  <c r="CA44" i="6" s="1"/>
  <c r="BY44" i="6"/>
  <c r="BZ44" i="6" s="1"/>
  <c r="AL22" i="6"/>
  <c r="BZ76" i="6"/>
  <c r="AO117" i="6"/>
  <c r="CA117" i="6" s="1"/>
  <c r="AL121" i="6"/>
  <c r="AO43" i="6"/>
  <c r="CA43" i="6" s="1"/>
  <c r="AO48" i="6"/>
  <c r="CA48" i="6" s="1"/>
  <c r="AO200" i="6"/>
  <c r="CA200" i="6" s="1"/>
  <c r="AO28" i="6"/>
  <c r="CA28" i="6" s="1"/>
  <c r="AO110" i="6"/>
  <c r="CA110" i="6" s="1"/>
  <c r="AO182" i="6"/>
  <c r="CA182" i="6" s="1"/>
  <c r="AM44" i="6"/>
  <c r="AO163" i="6"/>
  <c r="CA163" i="6" s="1"/>
  <c r="BZ38" i="6"/>
  <c r="BZ70" i="6"/>
  <c r="AO71" i="6"/>
  <c r="CA71" i="6" s="1"/>
  <c r="BZ82" i="6"/>
  <c r="BY102" i="6"/>
  <c r="BZ102" i="6" s="1"/>
  <c r="BZ109" i="6"/>
  <c r="BY113" i="6"/>
  <c r="BZ113" i="6" s="1"/>
  <c r="BY115" i="6"/>
  <c r="BZ115" i="6" s="1"/>
  <c r="AO118" i="6"/>
  <c r="CA118" i="6" s="1"/>
  <c r="BZ125" i="6"/>
  <c r="BZ138" i="6"/>
  <c r="AO7" i="6"/>
  <c r="CA7" i="6" s="1"/>
  <c r="AO34" i="6"/>
  <c r="CA34" i="6" s="1"/>
  <c r="AO23" i="6"/>
  <c r="CA23" i="6" s="1"/>
  <c r="AO168" i="6"/>
  <c r="CA168" i="6" s="1"/>
  <c r="AO18" i="6"/>
  <c r="CA18" i="6" s="1"/>
  <c r="AL178" i="6"/>
  <c r="BY178" i="6" s="1"/>
  <c r="BZ178" i="6" s="1"/>
  <c r="AO143" i="6"/>
  <c r="CA143" i="6" s="1"/>
  <c r="AO139" i="6"/>
  <c r="CA139" i="6" s="1"/>
  <c r="AM144" i="6"/>
  <c r="AO92" i="6"/>
  <c r="CA92" i="6" s="1"/>
  <c r="BZ19" i="6"/>
  <c r="BZ26" i="6"/>
  <c r="BZ77" i="6"/>
  <c r="AO87" i="6"/>
  <c r="CA87" i="6" s="1"/>
  <c r="BZ140" i="6"/>
  <c r="BZ142" i="6"/>
  <c r="AO155" i="6"/>
  <c r="CA155" i="6" s="1"/>
  <c r="BZ175" i="6"/>
  <c r="BZ201" i="6"/>
  <c r="BZ165" i="6"/>
  <c r="AO25" i="6"/>
  <c r="CA25" i="6" s="1"/>
  <c r="BZ45" i="6"/>
  <c r="AO21" i="6"/>
  <c r="CA21" i="6" s="1"/>
  <c r="AO13" i="6"/>
  <c r="CA13" i="6" s="1"/>
  <c r="AO174" i="6"/>
  <c r="CA174" i="6" s="1"/>
  <c r="AM68" i="6"/>
  <c r="AO61" i="6"/>
  <c r="CA61" i="6" s="1"/>
  <c r="AO79" i="6"/>
  <c r="CA79" i="6" s="1"/>
  <c r="AO206" i="6"/>
  <c r="CA206" i="6" s="1"/>
  <c r="BZ11" i="6"/>
  <c r="BZ15" i="6"/>
  <c r="BZ72" i="6"/>
  <c r="BZ204" i="6"/>
  <c r="AM55" i="6"/>
  <c r="AL55" i="6"/>
  <c r="BZ167" i="6"/>
  <c r="AN68" i="6"/>
  <c r="AO68" i="6"/>
  <c r="CA68" i="6" s="1"/>
  <c r="BY68" i="6"/>
  <c r="BZ68" i="6" s="1"/>
  <c r="AM119" i="6"/>
  <c r="AL119" i="6"/>
  <c r="AM46" i="6"/>
  <c r="AL46" i="6"/>
  <c r="BY46" i="6" s="1"/>
  <c r="BZ46" i="6" s="1"/>
  <c r="AO47" i="6"/>
  <c r="CA47" i="6" s="1"/>
  <c r="BZ47" i="6"/>
  <c r="AL131" i="6"/>
  <c r="AO131" i="6" s="1"/>
  <c r="CA131" i="6" s="1"/>
  <c r="AM131" i="6"/>
  <c r="AO3" i="6"/>
  <c r="CA3" i="6" s="1"/>
  <c r="AO5" i="6"/>
  <c r="CA5" i="6" s="1"/>
  <c r="BZ6" i="6"/>
  <c r="BZ8" i="6"/>
  <c r="BZ9" i="6"/>
  <c r="BZ40" i="6"/>
  <c r="BZ52" i="6"/>
  <c r="BZ53" i="6"/>
  <c r="AO84" i="6"/>
  <c r="CA84" i="6" s="1"/>
  <c r="AO107" i="6"/>
  <c r="CA107" i="6" s="1"/>
  <c r="BZ110" i="6"/>
  <c r="BZ143" i="6"/>
  <c r="AO146" i="6"/>
  <c r="CA146" i="6" s="1"/>
  <c r="AO148" i="6"/>
  <c r="CA148" i="6" s="1"/>
  <c r="AO29" i="6"/>
  <c r="CA29" i="6" s="1"/>
  <c r="AO32" i="6"/>
  <c r="CA32" i="6" s="1"/>
  <c r="BZ51" i="6"/>
  <c r="BZ206" i="6"/>
  <c r="BZ207" i="6"/>
  <c r="BZ126" i="6"/>
  <c r="AO127" i="6"/>
  <c r="CA127" i="6" s="1"/>
  <c r="BZ202" i="6"/>
  <c r="BZ13" i="6"/>
  <c r="BZ54" i="6"/>
  <c r="BZ62" i="6"/>
  <c r="BZ90" i="6"/>
  <c r="BZ122" i="6"/>
  <c r="BZ150" i="6"/>
  <c r="AO36" i="6"/>
  <c r="CA36" i="6" s="1"/>
  <c r="BY36" i="6"/>
  <c r="BZ36" i="6" s="1"/>
  <c r="AL37" i="6"/>
  <c r="BY37" i="6" s="1"/>
  <c r="BZ37" i="6" s="1"/>
  <c r="AM37" i="6"/>
  <c r="AN83" i="6"/>
  <c r="BY83" i="6"/>
  <c r="BZ83" i="6" s="1"/>
  <c r="AO83" i="6"/>
  <c r="CA83" i="6" s="1"/>
  <c r="BY103" i="6"/>
  <c r="BZ103" i="6" s="1"/>
  <c r="AO103" i="6"/>
  <c r="CA103" i="6" s="1"/>
  <c r="BZ104" i="6"/>
  <c r="AO104" i="6"/>
  <c r="CA104" i="6" s="1"/>
  <c r="BY106" i="6"/>
  <c r="BZ106" i="6" s="1"/>
  <c r="AO106" i="6"/>
  <c r="CA106" i="6" s="1"/>
  <c r="AN144" i="6"/>
  <c r="AO144" i="6"/>
  <c r="CA144" i="6" s="1"/>
  <c r="AO176" i="6"/>
  <c r="CA176" i="6" s="1"/>
  <c r="BY176" i="6"/>
  <c r="BZ176" i="6" s="1"/>
  <c r="AO9" i="6"/>
  <c r="CA9" i="6" s="1"/>
  <c r="AO6" i="6"/>
  <c r="CA6" i="6" s="1"/>
  <c r="AO8" i="6"/>
  <c r="CA8" i="6" s="1"/>
  <c r="AM83" i="6"/>
  <c r="BY146" i="6"/>
  <c r="BZ146" i="6" s="1"/>
  <c r="BY31" i="6"/>
  <c r="BZ31" i="6" s="1"/>
  <c r="AO31" i="6"/>
  <c r="CA31" i="6" s="1"/>
  <c r="BY67" i="6"/>
  <c r="BZ67" i="6" s="1"/>
  <c r="AO67" i="6"/>
  <c r="CA67" i="6" s="1"/>
  <c r="BY101" i="6"/>
  <c r="BZ101" i="6" s="1"/>
  <c r="AO101" i="6"/>
  <c r="CA101" i="6" s="1"/>
  <c r="BZ3" i="6"/>
  <c r="AO52" i="6"/>
  <c r="CA52" i="6" s="1"/>
  <c r="BY144" i="6"/>
  <c r="BZ144" i="6" s="1"/>
  <c r="AL16" i="6"/>
  <c r="AM16" i="6"/>
  <c r="AO60" i="6"/>
  <c r="CA60" i="6" s="1"/>
  <c r="BY60" i="6"/>
  <c r="BZ60" i="6" s="1"/>
  <c r="AO64" i="6"/>
  <c r="CA64" i="6" s="1"/>
  <c r="BZ64" i="6"/>
  <c r="BY65" i="6"/>
  <c r="BZ65" i="6" s="1"/>
  <c r="AO65" i="6"/>
  <c r="CA65" i="6" s="1"/>
  <c r="BY99" i="6"/>
  <c r="BZ99" i="6" s="1"/>
  <c r="AO99" i="6"/>
  <c r="CA99" i="6" s="1"/>
  <c r="AL136" i="6"/>
  <c r="AO136" i="6" s="1"/>
  <c r="CA136" i="6" s="1"/>
  <c r="AM136" i="6"/>
  <c r="BY170" i="6"/>
  <c r="BZ170" i="6" s="1"/>
  <c r="AO170" i="6"/>
  <c r="CA170" i="6" s="1"/>
  <c r="BY203" i="6"/>
  <c r="BZ203" i="6" s="1"/>
  <c r="AO203" i="6"/>
  <c r="CA203" i="6" s="1"/>
  <c r="BZ84" i="6"/>
  <c r="BY57" i="6"/>
  <c r="BZ57" i="6" s="1"/>
  <c r="AO57" i="6"/>
  <c r="CA57" i="6" s="1"/>
  <c r="AO93" i="6"/>
  <c r="CA93" i="6" s="1"/>
  <c r="BY93" i="6"/>
  <c r="BZ93" i="6" s="1"/>
  <c r="BZ94" i="6"/>
  <c r="AO94" i="6"/>
  <c r="CA94" i="6" s="1"/>
  <c r="BY96" i="6"/>
  <c r="BZ96" i="6" s="1"/>
  <c r="AO96" i="6"/>
  <c r="CA96" i="6" s="1"/>
  <c r="BZ153" i="6"/>
  <c r="AO153" i="6"/>
  <c r="CA153" i="6" s="1"/>
  <c r="AO154" i="6"/>
  <c r="CA154" i="6" s="1"/>
  <c r="BY154" i="6"/>
  <c r="BZ154" i="6" s="1"/>
  <c r="BY186" i="6"/>
  <c r="BZ186" i="6" s="1"/>
  <c r="AO186" i="6"/>
  <c r="CA186" i="6" s="1"/>
  <c r="BY190" i="6"/>
  <c r="BZ190" i="6" s="1"/>
  <c r="AO190" i="6"/>
  <c r="CA190" i="6" s="1"/>
  <c r="BY194" i="6"/>
  <c r="BZ194" i="6" s="1"/>
  <c r="AO194" i="6"/>
  <c r="CA194" i="6" s="1"/>
  <c r="BY198" i="6"/>
  <c r="BZ198" i="6" s="1"/>
  <c r="AO198" i="6"/>
  <c r="CA198" i="6" s="1"/>
  <c r="BY199" i="6"/>
  <c r="BZ199" i="6" s="1"/>
  <c r="AO199" i="6"/>
  <c r="CA199" i="6" s="1"/>
  <c r="BZ127" i="6"/>
  <c r="BZ33" i="6"/>
  <c r="AO82" i="6"/>
  <c r="CA82" i="6" s="1"/>
  <c r="BZ92" i="6"/>
  <c r="BZ120" i="6"/>
  <c r="BZ124" i="6"/>
  <c r="AO132" i="6"/>
  <c r="CA132" i="6" s="1"/>
  <c r="BZ181" i="6"/>
  <c r="BZ185" i="6"/>
  <c r="BZ189" i="6"/>
  <c r="BZ193" i="6"/>
  <c r="BZ50" i="6"/>
  <c r="BZ97" i="6"/>
  <c r="BZ107" i="6"/>
  <c r="BZ148" i="6"/>
  <c r="BZ179" i="6"/>
  <c r="BZ183" i="6"/>
  <c r="BZ187" i="6"/>
  <c r="BZ191" i="6"/>
  <c r="BZ195" i="6"/>
  <c r="BZ196" i="6"/>
  <c r="BZ49" i="6"/>
  <c r="BZ88" i="6"/>
  <c r="BZ108" i="6"/>
  <c r="BZ173" i="6"/>
  <c r="BZ180" i="6"/>
  <c r="BZ184" i="6"/>
  <c r="BZ188" i="6"/>
  <c r="BZ205" i="6"/>
  <c r="AL152" i="6"/>
  <c r="AM152" i="6"/>
  <c r="AM156" i="6"/>
  <c r="AL156" i="6"/>
  <c r="BY157" i="6"/>
  <c r="BZ157" i="6" s="1"/>
  <c r="AO157" i="6"/>
  <c r="CA157" i="6" s="1"/>
  <c r="AN157" i="6"/>
  <c r="AK177" i="6"/>
  <c r="AN171" i="6" l="1"/>
  <c r="BY171" i="6"/>
  <c r="BZ171" i="6" s="1"/>
  <c r="AN151" i="6"/>
  <c r="AO75" i="6"/>
  <c r="CA75" i="6" s="1"/>
  <c r="BY75" i="6"/>
  <c r="BZ75" i="6" s="1"/>
  <c r="AO151" i="6"/>
  <c r="CA151" i="6" s="1"/>
  <c r="AO149" i="6"/>
  <c r="CA149" i="6" s="1"/>
  <c r="AN149" i="6"/>
  <c r="BY137" i="6"/>
  <c r="BZ137" i="6" s="1"/>
  <c r="AO137" i="6"/>
  <c r="CA137" i="6" s="1"/>
  <c r="AN131" i="6"/>
  <c r="AO164" i="6"/>
  <c r="CA164" i="6" s="1"/>
  <c r="AN164" i="6"/>
  <c r="BY141" i="6"/>
  <c r="BZ141" i="6" s="1"/>
  <c r="AN141" i="6"/>
  <c r="BY131" i="6"/>
  <c r="AN37" i="6"/>
  <c r="BY147" i="6"/>
  <c r="BZ147" i="6" s="1"/>
  <c r="AN147" i="6"/>
  <c r="CA1" i="6"/>
  <c r="BY56" i="6"/>
  <c r="BZ56" i="6" s="1"/>
  <c r="AO56" i="6"/>
  <c r="CA56" i="6" s="1"/>
  <c r="AN56" i="6"/>
  <c r="AO121" i="6"/>
  <c r="CA121" i="6" s="1"/>
  <c r="AN121" i="6"/>
  <c r="BY121" i="6"/>
  <c r="BZ121" i="6" s="1"/>
  <c r="AN178" i="6"/>
  <c r="AO178" i="6"/>
  <c r="CA178" i="6" s="1"/>
  <c r="BY22" i="6"/>
  <c r="BZ22" i="6" s="1"/>
  <c r="AN22" i="6"/>
  <c r="AO22" i="6"/>
  <c r="CA22" i="6" s="1"/>
  <c r="BY136" i="6"/>
  <c r="BZ136" i="6" s="1"/>
  <c r="BY119" i="6"/>
  <c r="BZ119" i="6" s="1"/>
  <c r="AN119" i="6"/>
  <c r="AO119" i="6"/>
  <c r="CA119" i="6" s="1"/>
  <c r="AO46" i="6"/>
  <c r="CA46" i="6" s="1"/>
  <c r="AN46" i="6"/>
  <c r="BY55" i="6"/>
  <c r="BZ55" i="6" s="1"/>
  <c r="AN55" i="6"/>
  <c r="AO55" i="6"/>
  <c r="CA55" i="6" s="1"/>
  <c r="AO37" i="6"/>
  <c r="CA37" i="6" s="1"/>
  <c r="AN136" i="6"/>
  <c r="BY16" i="6"/>
  <c r="BZ16" i="6" s="1"/>
  <c r="AO16" i="6"/>
  <c r="CA16" i="6" s="1"/>
  <c r="AN16" i="6"/>
  <c r="AO152" i="6"/>
  <c r="CA152" i="6" s="1"/>
  <c r="AN152" i="6"/>
  <c r="BY152" i="6"/>
  <c r="BZ152" i="6" s="1"/>
  <c r="AO177" i="6"/>
  <c r="CA177" i="6" s="1"/>
  <c r="BZ177" i="6"/>
  <c r="AO156" i="6"/>
  <c r="CA156" i="6" s="1"/>
  <c r="BY156" i="6"/>
  <c r="BZ156" i="6" s="1"/>
  <c r="AN156" i="6"/>
  <c r="BZ131" i="6" l="1"/>
  <c r="BZ1" i="6" s="1"/>
  <c r="BY1" i="6"/>
</calcChain>
</file>

<file path=xl/comments1.xml><?xml version="1.0" encoding="utf-8"?>
<comments xmlns="http://schemas.openxmlformats.org/spreadsheetml/2006/main">
  <authors>
    <author>Lennaert Nijgh</author>
    <author>Bart Opten</author>
    <author>Maria Gunnarson</author>
    <author>Kirsten Zwart</author>
    <author>Production Kings of Indigo</author>
  </authors>
  <commentList>
    <comment ref="BF7" authorId="0">
      <text>
        <r>
          <rPr>
            <b/>
            <sz val="8"/>
            <color indexed="81"/>
            <rFont val="Tahoma"/>
            <family val="2"/>
          </rPr>
          <t>Lennaert Nijgh:</t>
        </r>
        <r>
          <rPr>
            <sz val="8"/>
            <color indexed="81"/>
            <rFont val="Tahoma"/>
            <family val="2"/>
          </rPr>
          <t xml:space="preserve">
only Louis received, wash also applicable for Virginia</t>
        </r>
      </text>
    </comment>
    <comment ref="B8" authorId="1">
      <text>
        <r>
          <rPr>
            <b/>
            <sz val="9"/>
            <color indexed="81"/>
            <rFont val="Tahoma"/>
            <family val="2"/>
          </rPr>
          <t>Bart Opten:</t>
        </r>
        <r>
          <rPr>
            <sz val="9"/>
            <color indexed="81"/>
            <rFont val="Tahoma"/>
            <family val="2"/>
          </rPr>
          <t xml:space="preserve">
Incorrectly mapped SAP
</t>
        </r>
      </text>
    </comment>
    <comment ref="BC16" authorId="2">
      <text>
        <r>
          <rPr>
            <b/>
            <sz val="8"/>
            <color indexed="81"/>
            <rFont val="Tahoma"/>
            <family val="2"/>
          </rPr>
          <t>Maria Gunnarson:at Carthago as a wash standard</t>
        </r>
      </text>
    </comment>
    <comment ref="L19" authorId="2">
      <text>
        <r>
          <rPr>
            <b/>
            <sz val="8"/>
            <color indexed="81"/>
            <rFont val="Tahoma"/>
            <family val="2"/>
          </rPr>
          <t>Maria Gunnarson:</t>
        </r>
        <r>
          <rPr>
            <sz val="8"/>
            <color indexed="81"/>
            <rFont val="Tahoma"/>
            <family val="2"/>
          </rPr>
          <t xml:space="preserve">
Check fit if fabric is strethcy enugh</t>
        </r>
      </text>
    </comment>
    <comment ref="L20" authorId="2">
      <text>
        <r>
          <rPr>
            <b/>
            <sz val="8"/>
            <color indexed="81"/>
            <rFont val="Tahoma"/>
            <family val="2"/>
          </rPr>
          <t>Maria Gunnarson:</t>
        </r>
        <r>
          <rPr>
            <sz val="8"/>
            <color indexed="81"/>
            <rFont val="Tahoma"/>
            <family val="2"/>
          </rPr>
          <t xml:space="preserve">
Check fit if fabric is strethcy enugh</t>
        </r>
      </text>
    </comment>
    <comment ref="BC28" authorId="2">
      <text>
        <r>
          <rPr>
            <b/>
            <sz val="8"/>
            <color indexed="81"/>
            <rFont val="Tahoma"/>
            <family val="2"/>
          </rPr>
          <t>Maria Gunnarson:at Carthago as a wash standard</t>
        </r>
      </text>
    </comment>
    <comment ref="K41" authorId="2">
      <text>
        <r>
          <rPr>
            <b/>
            <sz val="8"/>
            <color indexed="81"/>
            <rFont val="Tahoma"/>
            <family val="2"/>
          </rPr>
          <t>Maria Gunnarson:</t>
        </r>
        <r>
          <rPr>
            <sz val="8"/>
            <color indexed="81"/>
            <rFont val="Tahoma"/>
            <family val="2"/>
          </rPr>
          <t xml:space="preserve">
@ Tunis as a WT for SS16</t>
        </r>
      </text>
    </comment>
    <comment ref="BU53" authorId="3">
      <text>
        <r>
          <rPr>
            <b/>
            <sz val="8"/>
            <color indexed="81"/>
            <rFont val="Tahoma"/>
            <family val="2"/>
          </rPr>
          <t>Kirsten Zwart:</t>
        </r>
        <r>
          <rPr>
            <sz val="8"/>
            <color indexed="81"/>
            <rFont val="Tahoma"/>
            <family val="2"/>
          </rPr>
          <t xml:space="preserve">
was 165, but MOQ is 200</t>
        </r>
      </text>
    </comment>
    <comment ref="BE61" authorId="2">
      <text>
        <r>
          <rPr>
            <b/>
            <sz val="8"/>
            <color indexed="81"/>
            <rFont val="Tahoma"/>
            <family val="2"/>
          </rPr>
          <t>Maria Gunnarson:</t>
        </r>
        <r>
          <rPr>
            <sz val="8"/>
            <color indexed="81"/>
            <rFont val="Tahoma"/>
            <family val="2"/>
          </rPr>
          <t xml:space="preserve">
Fit not good, asked for 1 fit sample before size set</t>
        </r>
      </text>
    </comment>
    <comment ref="B73" authorId="1">
      <text>
        <r>
          <rPr>
            <b/>
            <sz val="9"/>
            <color indexed="81"/>
            <rFont val="Tahoma"/>
            <family val="2"/>
          </rPr>
          <t>Bart Opten:</t>
        </r>
        <r>
          <rPr>
            <sz val="9"/>
            <color indexed="81"/>
            <rFont val="Tahoma"/>
            <family val="2"/>
          </rPr>
          <t xml:space="preserve">
Incorrectly mapped SAP
</t>
        </r>
      </text>
    </comment>
    <comment ref="AI73" authorId="3">
      <text>
        <r>
          <rPr>
            <b/>
            <sz val="8"/>
            <color indexed="81"/>
            <rFont val="Tahoma"/>
            <family val="2"/>
          </rPr>
          <t>Kirsten Zwart:</t>
        </r>
        <r>
          <rPr>
            <sz val="8"/>
            <color indexed="81"/>
            <rFont val="Tahoma"/>
            <family val="2"/>
          </rPr>
          <t xml:space="preserve">
Was 38,50</t>
        </r>
      </text>
    </comment>
    <comment ref="AN73" authorId="3">
      <text>
        <r>
          <rPr>
            <b/>
            <sz val="8"/>
            <color indexed="81"/>
            <rFont val="Tahoma"/>
            <family val="2"/>
          </rPr>
          <t>Kirsten Zwart:</t>
        </r>
        <r>
          <rPr>
            <sz val="8"/>
            <color indexed="81"/>
            <rFont val="Tahoma"/>
            <family val="2"/>
          </rPr>
          <t xml:space="preserve">
Was 179,95</t>
        </r>
      </text>
    </comment>
    <comment ref="B74" authorId="1">
      <text>
        <r>
          <rPr>
            <b/>
            <sz val="9"/>
            <color indexed="81"/>
            <rFont val="Tahoma"/>
            <family val="2"/>
          </rPr>
          <t>Bart Opten:</t>
        </r>
        <r>
          <rPr>
            <sz val="9"/>
            <color indexed="81"/>
            <rFont val="Tahoma"/>
            <family val="2"/>
          </rPr>
          <t xml:space="preserve">
Incorrectly mapped SAP</t>
        </r>
      </text>
    </comment>
    <comment ref="AI74" authorId="3">
      <text>
        <r>
          <rPr>
            <b/>
            <sz val="8"/>
            <color indexed="81"/>
            <rFont val="Tahoma"/>
            <family val="2"/>
          </rPr>
          <t>Kirsten Zwart:</t>
        </r>
        <r>
          <rPr>
            <sz val="8"/>
            <color indexed="81"/>
            <rFont val="Tahoma"/>
            <family val="2"/>
          </rPr>
          <t xml:space="preserve">
was 28,50</t>
        </r>
      </text>
    </comment>
    <comment ref="AN74" authorId="3">
      <text>
        <r>
          <rPr>
            <b/>
            <sz val="8"/>
            <color indexed="81"/>
            <rFont val="Tahoma"/>
            <family val="2"/>
          </rPr>
          <t>Kirsten Zwart:</t>
        </r>
        <r>
          <rPr>
            <sz val="8"/>
            <color indexed="81"/>
            <rFont val="Tahoma"/>
            <family val="2"/>
          </rPr>
          <t xml:space="preserve">
was 129,95</t>
        </r>
      </text>
    </comment>
    <comment ref="B75" authorId="1">
      <text>
        <r>
          <rPr>
            <b/>
            <sz val="9"/>
            <color indexed="81"/>
            <rFont val="Tahoma"/>
            <family val="2"/>
          </rPr>
          <t>Bart Opten:</t>
        </r>
        <r>
          <rPr>
            <sz val="9"/>
            <color indexed="81"/>
            <rFont val="Tahoma"/>
            <family val="2"/>
          </rPr>
          <t xml:space="preserve">
Incorrectly mapped SAP
</t>
        </r>
      </text>
    </comment>
    <comment ref="B76" authorId="1">
      <text>
        <r>
          <rPr>
            <b/>
            <sz val="9"/>
            <color indexed="81"/>
            <rFont val="Tahoma"/>
            <family val="2"/>
          </rPr>
          <t>Bart Opten:</t>
        </r>
        <r>
          <rPr>
            <sz val="9"/>
            <color indexed="81"/>
            <rFont val="Tahoma"/>
            <family val="2"/>
          </rPr>
          <t xml:space="preserve">
Incorrectly mapped SAP
</t>
        </r>
      </text>
    </comment>
    <comment ref="AT79" authorId="2">
      <text>
        <r>
          <rPr>
            <b/>
            <sz val="8"/>
            <color indexed="81"/>
            <rFont val="Tahoma"/>
            <family val="2"/>
          </rPr>
          <t>Maria Gunnarson:</t>
        </r>
        <r>
          <rPr>
            <sz val="8"/>
            <color indexed="81"/>
            <rFont val="Tahoma"/>
            <family val="2"/>
          </rPr>
          <t xml:space="preserve">
2nd Proto
1st proto recived 10th</t>
        </r>
      </text>
    </comment>
    <comment ref="AT81" authorId="2">
      <text>
        <r>
          <rPr>
            <b/>
            <sz val="8"/>
            <color indexed="81"/>
            <rFont val="Tahoma"/>
            <family val="2"/>
          </rPr>
          <t>Maria Gunnarson:</t>
        </r>
        <r>
          <rPr>
            <sz val="8"/>
            <color indexed="81"/>
            <rFont val="Tahoma"/>
            <family val="2"/>
          </rPr>
          <t xml:space="preserve">
2nd Proto
1st proto recived 10th</t>
        </r>
      </text>
    </comment>
    <comment ref="BR89" authorId="3">
      <text>
        <r>
          <rPr>
            <b/>
            <sz val="8"/>
            <color indexed="81"/>
            <rFont val="Tahoma"/>
            <family val="2"/>
          </rPr>
          <t>Kirsten Zwart:</t>
        </r>
        <r>
          <rPr>
            <sz val="8"/>
            <color indexed="81"/>
            <rFont val="Tahoma"/>
            <family val="2"/>
          </rPr>
          <t xml:space="preserve">
MAW</t>
        </r>
      </text>
    </comment>
    <comment ref="BC95" authorId="2">
      <text>
        <r>
          <rPr>
            <b/>
            <sz val="8"/>
            <color indexed="81"/>
            <rFont val="Tahoma"/>
            <family val="2"/>
          </rPr>
          <t>Maria Gunnarson:at Carthago as a wash standard</t>
        </r>
      </text>
    </comment>
    <comment ref="BR103" authorId="3">
      <text>
        <r>
          <rPr>
            <b/>
            <sz val="8"/>
            <color indexed="81"/>
            <rFont val="Tahoma"/>
            <family val="2"/>
          </rPr>
          <t>Kirsten Zwart:</t>
        </r>
        <r>
          <rPr>
            <sz val="8"/>
            <color indexed="81"/>
            <rFont val="Tahoma"/>
            <family val="2"/>
          </rPr>
          <t xml:space="preserve">
MAW</t>
        </r>
      </text>
    </comment>
    <comment ref="BF105" authorId="0">
      <text>
        <r>
          <rPr>
            <b/>
            <sz val="8"/>
            <color indexed="81"/>
            <rFont val="Tahoma"/>
            <family val="2"/>
          </rPr>
          <t>Lennaert Nijgh:</t>
        </r>
        <r>
          <rPr>
            <sz val="8"/>
            <color indexed="81"/>
            <rFont val="Tahoma"/>
            <family val="2"/>
          </rPr>
          <t xml:space="preserve">
first sizeset 8-apr</t>
        </r>
      </text>
    </comment>
    <comment ref="BC106" authorId="2">
      <text>
        <r>
          <rPr>
            <b/>
            <sz val="8"/>
            <color indexed="81"/>
            <rFont val="Tahoma"/>
            <family val="2"/>
          </rPr>
          <t>Maria Gunnarson:at Carthago as a wash standard</t>
        </r>
      </text>
    </comment>
    <comment ref="BF112" authorId="0">
      <text>
        <r>
          <rPr>
            <b/>
            <sz val="8"/>
            <color indexed="81"/>
            <rFont val="Tahoma"/>
            <family val="2"/>
          </rPr>
          <t>Lennaert Nijgh:
in old fabric received on 19-5</t>
        </r>
      </text>
    </comment>
    <comment ref="BF113" authorId="0">
      <text>
        <r>
          <rPr>
            <b/>
            <sz val="8"/>
            <color indexed="81"/>
            <rFont val="Tahoma"/>
            <family val="2"/>
          </rPr>
          <t>Lennaert Nijgh:</t>
        </r>
        <r>
          <rPr>
            <sz val="8"/>
            <color indexed="81"/>
            <rFont val="Tahoma"/>
            <family val="2"/>
          </rPr>
          <t xml:space="preserve">
new wash receipe also for Virginia Cropped</t>
        </r>
      </text>
    </comment>
    <comment ref="BF125" authorId="0">
      <text>
        <r>
          <rPr>
            <b/>
            <sz val="8"/>
            <color indexed="81"/>
            <rFont val="Tahoma"/>
            <family val="2"/>
          </rPr>
          <t>Lennaert Nijgh:
in old fabric received on 19-5</t>
        </r>
      </text>
    </comment>
    <comment ref="AT130" authorId="2">
      <text>
        <r>
          <rPr>
            <b/>
            <sz val="8"/>
            <color indexed="81"/>
            <rFont val="Tahoma"/>
            <family val="2"/>
          </rPr>
          <t>Maria Gunnarson:</t>
        </r>
        <r>
          <rPr>
            <sz val="8"/>
            <color indexed="81"/>
            <rFont val="Tahoma"/>
            <family val="2"/>
          </rPr>
          <t xml:space="preserve">
2nd Proto
1st proto recived 10th</t>
        </r>
      </text>
    </comment>
    <comment ref="B160" authorId="1">
      <text>
        <r>
          <rPr>
            <b/>
            <sz val="9"/>
            <color indexed="81"/>
            <rFont val="Tahoma"/>
            <family val="2"/>
          </rPr>
          <t>Bart Opten:</t>
        </r>
        <r>
          <rPr>
            <sz val="9"/>
            <color indexed="81"/>
            <rFont val="Tahoma"/>
            <family val="2"/>
          </rPr>
          <t xml:space="preserve">
Incorrectly mapped SAP</t>
        </r>
      </text>
    </comment>
    <comment ref="AI160" authorId="3">
      <text>
        <r>
          <rPr>
            <b/>
            <sz val="8"/>
            <color indexed="81"/>
            <rFont val="Tahoma"/>
            <family val="2"/>
          </rPr>
          <t>Kirsten Zwart:</t>
        </r>
        <r>
          <rPr>
            <sz val="8"/>
            <color indexed="81"/>
            <rFont val="Tahoma"/>
            <family val="2"/>
          </rPr>
          <t xml:space="preserve">
was 49,70</t>
        </r>
      </text>
    </comment>
    <comment ref="AN160" authorId="3">
      <text>
        <r>
          <rPr>
            <b/>
            <sz val="8"/>
            <color indexed="81"/>
            <rFont val="Tahoma"/>
            <family val="2"/>
          </rPr>
          <t>Kirsten Zwart:</t>
        </r>
        <r>
          <rPr>
            <sz val="8"/>
            <color indexed="81"/>
            <rFont val="Tahoma"/>
            <family val="2"/>
          </rPr>
          <t xml:space="preserve">
was199,95</t>
        </r>
      </text>
    </comment>
    <comment ref="B161" authorId="1">
      <text>
        <r>
          <rPr>
            <b/>
            <sz val="9"/>
            <color indexed="81"/>
            <rFont val="Tahoma"/>
            <family val="2"/>
          </rPr>
          <t>Bart Opten:</t>
        </r>
        <r>
          <rPr>
            <sz val="9"/>
            <color indexed="81"/>
            <rFont val="Tahoma"/>
            <family val="2"/>
          </rPr>
          <t xml:space="preserve">
Incorrectly mapped SAP</t>
        </r>
      </text>
    </comment>
    <comment ref="B162" authorId="1">
      <text>
        <r>
          <rPr>
            <b/>
            <sz val="9"/>
            <color indexed="81"/>
            <rFont val="Tahoma"/>
            <family val="2"/>
          </rPr>
          <t>Bart Opten:</t>
        </r>
        <r>
          <rPr>
            <sz val="9"/>
            <color indexed="81"/>
            <rFont val="Tahoma"/>
            <family val="2"/>
          </rPr>
          <t xml:space="preserve">
</t>
        </r>
      </text>
    </comment>
    <comment ref="AI162" authorId="3">
      <text>
        <r>
          <rPr>
            <b/>
            <sz val="8"/>
            <color indexed="81"/>
            <rFont val="Tahoma"/>
            <family val="2"/>
          </rPr>
          <t>Kirsten Zwart:</t>
        </r>
        <r>
          <rPr>
            <sz val="8"/>
            <color indexed="81"/>
            <rFont val="Tahoma"/>
            <family val="2"/>
          </rPr>
          <t xml:space="preserve">
was37,90</t>
        </r>
      </text>
    </comment>
    <comment ref="BF199" authorId="4">
      <text>
        <r>
          <rPr>
            <b/>
            <sz val="10"/>
            <color indexed="81"/>
            <rFont val="Tahoma"/>
            <family val="2"/>
          </rPr>
          <t xml:space="preserve">1st sizeset received 26-02-15
</t>
        </r>
      </text>
    </comment>
    <comment ref="BF202" authorId="4">
      <text>
        <r>
          <rPr>
            <b/>
            <sz val="10"/>
            <color indexed="81"/>
            <rFont val="Tahoma"/>
            <family val="2"/>
          </rPr>
          <t xml:space="preserve">1st sizeset received 11-03-15
</t>
        </r>
      </text>
    </comment>
    <comment ref="BF207" authorId="4">
      <text>
        <r>
          <rPr>
            <b/>
            <sz val="10"/>
            <color indexed="81"/>
            <rFont val="Tahoma"/>
            <family val="2"/>
          </rPr>
          <t xml:space="preserve">1st sizeset received 26-02-15
</t>
        </r>
      </text>
    </comment>
  </commentList>
</comments>
</file>

<file path=xl/comments2.xml><?xml version="1.0" encoding="utf-8"?>
<comments xmlns="http://schemas.openxmlformats.org/spreadsheetml/2006/main">
  <authors>
    <author>Maria Gunnarson</author>
    <author>Kirsten Zwart</author>
  </authors>
  <commentList>
    <comment ref="AY16" authorId="0">
      <text>
        <r>
          <rPr>
            <b/>
            <sz val="8"/>
            <color indexed="81"/>
            <rFont val="Tahoma"/>
            <family val="2"/>
          </rPr>
          <t>Maria Gunnarson:at Carthago as a wash standard</t>
        </r>
      </text>
    </comment>
    <comment ref="I19" authorId="0">
      <text>
        <r>
          <rPr>
            <b/>
            <sz val="8"/>
            <color indexed="81"/>
            <rFont val="Tahoma"/>
            <family val="2"/>
          </rPr>
          <t>Maria Gunnarson:</t>
        </r>
        <r>
          <rPr>
            <sz val="8"/>
            <color indexed="81"/>
            <rFont val="Tahoma"/>
            <family val="2"/>
          </rPr>
          <t xml:space="preserve">
Check fit if fabric is strethcy enugh</t>
        </r>
      </text>
    </comment>
    <comment ref="I20" authorId="0">
      <text>
        <r>
          <rPr>
            <b/>
            <sz val="8"/>
            <color indexed="81"/>
            <rFont val="Tahoma"/>
            <family val="2"/>
          </rPr>
          <t>Maria Gunnarson:</t>
        </r>
        <r>
          <rPr>
            <sz val="8"/>
            <color indexed="81"/>
            <rFont val="Tahoma"/>
            <family val="2"/>
          </rPr>
          <t xml:space="preserve">
Check fit if fabric is strethcy enugh</t>
        </r>
      </text>
    </comment>
    <comment ref="AY28" authorId="0">
      <text>
        <r>
          <rPr>
            <b/>
            <sz val="8"/>
            <color indexed="81"/>
            <rFont val="Tahoma"/>
            <family val="2"/>
          </rPr>
          <t>Maria Gunnarson:at Carthago as a wash standard</t>
        </r>
      </text>
    </comment>
    <comment ref="BQ53" authorId="1">
      <text>
        <r>
          <rPr>
            <b/>
            <sz val="8"/>
            <color indexed="81"/>
            <rFont val="Tahoma"/>
            <family val="2"/>
          </rPr>
          <t>Kirsten Zwart:</t>
        </r>
        <r>
          <rPr>
            <sz val="8"/>
            <color indexed="81"/>
            <rFont val="Tahoma"/>
            <family val="2"/>
          </rPr>
          <t xml:space="preserve">
was 165, but MOQ is 200</t>
        </r>
      </text>
    </comment>
    <comment ref="BA61" authorId="0">
      <text>
        <r>
          <rPr>
            <b/>
            <sz val="8"/>
            <color indexed="81"/>
            <rFont val="Tahoma"/>
            <family val="2"/>
          </rPr>
          <t>Maria Gunnarson:</t>
        </r>
        <r>
          <rPr>
            <sz val="8"/>
            <color indexed="81"/>
            <rFont val="Tahoma"/>
            <family val="2"/>
          </rPr>
          <t xml:space="preserve">
Fit not good, asked for 1 fit sample before size set</t>
        </r>
      </text>
    </comment>
    <comment ref="AE73" authorId="1">
      <text>
        <r>
          <rPr>
            <b/>
            <sz val="8"/>
            <color indexed="81"/>
            <rFont val="Tahoma"/>
            <family val="2"/>
          </rPr>
          <t>Kirsten Zwart:</t>
        </r>
        <r>
          <rPr>
            <sz val="8"/>
            <color indexed="81"/>
            <rFont val="Tahoma"/>
            <family val="2"/>
          </rPr>
          <t xml:space="preserve">
Was 38,50</t>
        </r>
      </text>
    </comment>
    <comment ref="AJ73" authorId="1">
      <text>
        <r>
          <rPr>
            <b/>
            <sz val="8"/>
            <color indexed="81"/>
            <rFont val="Tahoma"/>
            <family val="2"/>
          </rPr>
          <t>Kirsten Zwart:</t>
        </r>
        <r>
          <rPr>
            <sz val="8"/>
            <color indexed="81"/>
            <rFont val="Tahoma"/>
            <family val="2"/>
          </rPr>
          <t xml:space="preserve">
Was 179,95</t>
        </r>
      </text>
    </comment>
    <comment ref="AE74" authorId="1">
      <text>
        <r>
          <rPr>
            <b/>
            <sz val="8"/>
            <color indexed="81"/>
            <rFont val="Tahoma"/>
            <family val="2"/>
          </rPr>
          <t>Kirsten Zwart:</t>
        </r>
        <r>
          <rPr>
            <sz val="8"/>
            <color indexed="81"/>
            <rFont val="Tahoma"/>
            <family val="2"/>
          </rPr>
          <t xml:space="preserve">
was 28,50</t>
        </r>
      </text>
    </comment>
    <comment ref="AJ74" authorId="1">
      <text>
        <r>
          <rPr>
            <b/>
            <sz val="8"/>
            <color indexed="81"/>
            <rFont val="Tahoma"/>
            <family val="2"/>
          </rPr>
          <t>Kirsten Zwart:</t>
        </r>
        <r>
          <rPr>
            <sz val="8"/>
            <color indexed="81"/>
            <rFont val="Tahoma"/>
            <family val="2"/>
          </rPr>
          <t xml:space="preserve">
was 129,95</t>
        </r>
      </text>
    </comment>
    <comment ref="AP79" authorId="0">
      <text>
        <r>
          <rPr>
            <b/>
            <sz val="8"/>
            <color indexed="81"/>
            <rFont val="Tahoma"/>
            <family val="2"/>
          </rPr>
          <t>Maria Gunnarson:</t>
        </r>
        <r>
          <rPr>
            <sz val="8"/>
            <color indexed="81"/>
            <rFont val="Tahoma"/>
            <family val="2"/>
          </rPr>
          <t xml:space="preserve">
2nd Proto
1st proto recived 10th</t>
        </r>
      </text>
    </comment>
    <comment ref="AP81" authorId="0">
      <text>
        <r>
          <rPr>
            <b/>
            <sz val="8"/>
            <color indexed="81"/>
            <rFont val="Tahoma"/>
            <family val="2"/>
          </rPr>
          <t>Maria Gunnarson:</t>
        </r>
        <r>
          <rPr>
            <sz val="8"/>
            <color indexed="81"/>
            <rFont val="Tahoma"/>
            <family val="2"/>
          </rPr>
          <t xml:space="preserve">
2nd Proto
1st proto recived 10th</t>
        </r>
      </text>
    </comment>
    <comment ref="BN89" authorId="1">
      <text>
        <r>
          <rPr>
            <b/>
            <sz val="8"/>
            <color indexed="81"/>
            <rFont val="Tahoma"/>
            <family val="2"/>
          </rPr>
          <t>Kirsten Zwart:</t>
        </r>
        <r>
          <rPr>
            <sz val="8"/>
            <color indexed="81"/>
            <rFont val="Tahoma"/>
            <family val="2"/>
          </rPr>
          <t xml:space="preserve">
MAW</t>
        </r>
      </text>
    </comment>
    <comment ref="AY95" authorId="0">
      <text>
        <r>
          <rPr>
            <b/>
            <sz val="8"/>
            <color indexed="81"/>
            <rFont val="Tahoma"/>
            <family val="2"/>
          </rPr>
          <t>Maria Gunnarson:at Carthago as a wash standard</t>
        </r>
      </text>
    </comment>
    <comment ref="BN103" authorId="1">
      <text>
        <r>
          <rPr>
            <b/>
            <sz val="8"/>
            <color indexed="81"/>
            <rFont val="Tahoma"/>
            <family val="2"/>
          </rPr>
          <t>Kirsten Zwart:</t>
        </r>
        <r>
          <rPr>
            <sz val="8"/>
            <color indexed="81"/>
            <rFont val="Tahoma"/>
            <family val="2"/>
          </rPr>
          <t xml:space="preserve">
MAW</t>
        </r>
      </text>
    </comment>
    <comment ref="AY106" authorId="0">
      <text>
        <r>
          <rPr>
            <b/>
            <sz val="8"/>
            <color indexed="81"/>
            <rFont val="Tahoma"/>
            <family val="2"/>
          </rPr>
          <t>Maria Gunnarson:at Carthago as a wash standard</t>
        </r>
      </text>
    </comment>
    <comment ref="AP130" authorId="0">
      <text>
        <r>
          <rPr>
            <b/>
            <sz val="8"/>
            <color indexed="81"/>
            <rFont val="Tahoma"/>
            <family val="2"/>
          </rPr>
          <t>Maria Gunnarson:</t>
        </r>
        <r>
          <rPr>
            <sz val="8"/>
            <color indexed="81"/>
            <rFont val="Tahoma"/>
            <family val="2"/>
          </rPr>
          <t xml:space="preserve">
2nd Proto
1st proto recived 10th</t>
        </r>
      </text>
    </comment>
    <comment ref="AE160" authorId="1">
      <text>
        <r>
          <rPr>
            <b/>
            <sz val="8"/>
            <color indexed="81"/>
            <rFont val="Tahoma"/>
            <family val="2"/>
          </rPr>
          <t>Kirsten Zwart:</t>
        </r>
        <r>
          <rPr>
            <sz val="8"/>
            <color indexed="81"/>
            <rFont val="Tahoma"/>
            <family val="2"/>
          </rPr>
          <t xml:space="preserve">
was 49,70</t>
        </r>
      </text>
    </comment>
    <comment ref="AJ160" authorId="1">
      <text>
        <r>
          <rPr>
            <b/>
            <sz val="8"/>
            <color indexed="81"/>
            <rFont val="Tahoma"/>
            <family val="2"/>
          </rPr>
          <t>Kirsten Zwart:</t>
        </r>
        <r>
          <rPr>
            <sz val="8"/>
            <color indexed="81"/>
            <rFont val="Tahoma"/>
            <family val="2"/>
          </rPr>
          <t xml:space="preserve">
was199,95</t>
        </r>
      </text>
    </comment>
    <comment ref="AE162" authorId="1">
      <text>
        <r>
          <rPr>
            <b/>
            <sz val="8"/>
            <color indexed="81"/>
            <rFont val="Tahoma"/>
            <family val="2"/>
          </rPr>
          <t>Kirsten Zwart:</t>
        </r>
        <r>
          <rPr>
            <sz val="8"/>
            <color indexed="81"/>
            <rFont val="Tahoma"/>
            <family val="2"/>
          </rPr>
          <t xml:space="preserve">
was37,90</t>
        </r>
      </text>
    </comment>
  </commentList>
</comments>
</file>

<file path=xl/comments3.xml><?xml version="1.0" encoding="utf-8"?>
<comments xmlns="http://schemas.openxmlformats.org/spreadsheetml/2006/main">
  <authors>
    <author>Maria Gunnarson</author>
    <author>Kirsten Zwart</author>
  </authors>
  <commentList>
    <comment ref="AY16" authorId="0">
      <text>
        <r>
          <rPr>
            <b/>
            <sz val="8"/>
            <color indexed="81"/>
            <rFont val="Tahoma"/>
            <family val="2"/>
          </rPr>
          <t>Maria Gunnarson:at Carthago as a wash standard</t>
        </r>
      </text>
    </comment>
    <comment ref="I19" authorId="0">
      <text>
        <r>
          <rPr>
            <b/>
            <sz val="8"/>
            <color indexed="81"/>
            <rFont val="Tahoma"/>
            <family val="2"/>
          </rPr>
          <t>Maria Gunnarson:</t>
        </r>
        <r>
          <rPr>
            <sz val="8"/>
            <color indexed="81"/>
            <rFont val="Tahoma"/>
            <family val="2"/>
          </rPr>
          <t xml:space="preserve">
Check fit if fabric is strethcy enugh</t>
        </r>
      </text>
    </comment>
    <comment ref="I20" authorId="0">
      <text>
        <r>
          <rPr>
            <b/>
            <sz val="8"/>
            <color indexed="81"/>
            <rFont val="Tahoma"/>
            <family val="2"/>
          </rPr>
          <t>Maria Gunnarson:</t>
        </r>
        <r>
          <rPr>
            <sz val="8"/>
            <color indexed="81"/>
            <rFont val="Tahoma"/>
            <family val="2"/>
          </rPr>
          <t xml:space="preserve">
Check fit if fabric is strethcy enugh</t>
        </r>
      </text>
    </comment>
    <comment ref="AY28" authorId="0">
      <text>
        <r>
          <rPr>
            <b/>
            <sz val="8"/>
            <color indexed="81"/>
            <rFont val="Tahoma"/>
            <family val="2"/>
          </rPr>
          <t>Maria Gunnarson:at Carthago as a wash standard</t>
        </r>
      </text>
    </comment>
    <comment ref="AE73" authorId="1">
      <text>
        <r>
          <rPr>
            <b/>
            <sz val="8"/>
            <color indexed="81"/>
            <rFont val="Tahoma"/>
            <family val="2"/>
          </rPr>
          <t>Kirsten Zwart:</t>
        </r>
        <r>
          <rPr>
            <sz val="8"/>
            <color indexed="81"/>
            <rFont val="Tahoma"/>
            <family val="2"/>
          </rPr>
          <t xml:space="preserve">
Was 38,50</t>
        </r>
      </text>
    </comment>
    <comment ref="AJ73" authorId="1">
      <text>
        <r>
          <rPr>
            <b/>
            <sz val="8"/>
            <color indexed="81"/>
            <rFont val="Tahoma"/>
            <family val="2"/>
          </rPr>
          <t>Kirsten Zwart:</t>
        </r>
        <r>
          <rPr>
            <sz val="8"/>
            <color indexed="81"/>
            <rFont val="Tahoma"/>
            <family val="2"/>
          </rPr>
          <t xml:space="preserve">
Was 179,95</t>
        </r>
      </text>
    </comment>
    <comment ref="AE74" authorId="1">
      <text>
        <r>
          <rPr>
            <b/>
            <sz val="8"/>
            <color indexed="81"/>
            <rFont val="Tahoma"/>
            <family val="2"/>
          </rPr>
          <t>Kirsten Zwart:</t>
        </r>
        <r>
          <rPr>
            <sz val="8"/>
            <color indexed="81"/>
            <rFont val="Tahoma"/>
            <family val="2"/>
          </rPr>
          <t xml:space="preserve">
was 28,50</t>
        </r>
      </text>
    </comment>
    <comment ref="AJ74" authorId="1">
      <text>
        <r>
          <rPr>
            <b/>
            <sz val="8"/>
            <color indexed="81"/>
            <rFont val="Tahoma"/>
            <family val="2"/>
          </rPr>
          <t>Kirsten Zwart:</t>
        </r>
        <r>
          <rPr>
            <sz val="8"/>
            <color indexed="81"/>
            <rFont val="Tahoma"/>
            <family val="2"/>
          </rPr>
          <t xml:space="preserve">
was 129,95</t>
        </r>
      </text>
    </comment>
    <comment ref="AP79" authorId="0">
      <text>
        <r>
          <rPr>
            <b/>
            <sz val="8"/>
            <color indexed="81"/>
            <rFont val="Tahoma"/>
            <family val="2"/>
          </rPr>
          <t>Maria Gunnarson:</t>
        </r>
        <r>
          <rPr>
            <sz val="8"/>
            <color indexed="81"/>
            <rFont val="Tahoma"/>
            <family val="2"/>
          </rPr>
          <t xml:space="preserve">
2nd Proto
1st proto recived 10th</t>
        </r>
      </text>
    </comment>
    <comment ref="AP81" authorId="0">
      <text>
        <r>
          <rPr>
            <b/>
            <sz val="8"/>
            <color indexed="81"/>
            <rFont val="Tahoma"/>
            <family val="2"/>
          </rPr>
          <t>Maria Gunnarson:</t>
        </r>
        <r>
          <rPr>
            <sz val="8"/>
            <color indexed="81"/>
            <rFont val="Tahoma"/>
            <family val="2"/>
          </rPr>
          <t xml:space="preserve">
2nd Proto
1st proto recived 10th</t>
        </r>
      </text>
    </comment>
    <comment ref="BN89" authorId="1">
      <text>
        <r>
          <rPr>
            <b/>
            <sz val="8"/>
            <color indexed="81"/>
            <rFont val="Tahoma"/>
            <family val="2"/>
          </rPr>
          <t>Kirsten Zwart:</t>
        </r>
        <r>
          <rPr>
            <sz val="8"/>
            <color indexed="81"/>
            <rFont val="Tahoma"/>
            <family val="2"/>
          </rPr>
          <t xml:space="preserve">
MAW</t>
        </r>
      </text>
    </comment>
    <comment ref="AY95" authorId="0">
      <text>
        <r>
          <rPr>
            <b/>
            <sz val="8"/>
            <color indexed="81"/>
            <rFont val="Tahoma"/>
            <family val="2"/>
          </rPr>
          <t>Maria Gunnarson:at Carthago as a wash standard</t>
        </r>
      </text>
    </comment>
    <comment ref="BN103" authorId="1">
      <text>
        <r>
          <rPr>
            <b/>
            <sz val="8"/>
            <color indexed="81"/>
            <rFont val="Tahoma"/>
            <family val="2"/>
          </rPr>
          <t>Kirsten Zwart:</t>
        </r>
        <r>
          <rPr>
            <sz val="8"/>
            <color indexed="81"/>
            <rFont val="Tahoma"/>
            <family val="2"/>
          </rPr>
          <t xml:space="preserve">
MAW</t>
        </r>
      </text>
    </comment>
    <comment ref="AY106" authorId="0">
      <text>
        <r>
          <rPr>
            <b/>
            <sz val="8"/>
            <color indexed="81"/>
            <rFont val="Tahoma"/>
            <family val="2"/>
          </rPr>
          <t>Maria Gunnarson:at Carthago as a wash standard</t>
        </r>
      </text>
    </comment>
    <comment ref="AP130" authorId="0">
      <text>
        <r>
          <rPr>
            <b/>
            <sz val="8"/>
            <color indexed="81"/>
            <rFont val="Tahoma"/>
            <family val="2"/>
          </rPr>
          <t>Maria Gunnarson:</t>
        </r>
        <r>
          <rPr>
            <sz val="8"/>
            <color indexed="81"/>
            <rFont val="Tahoma"/>
            <family val="2"/>
          </rPr>
          <t xml:space="preserve">
2nd Proto
1st proto recived 10th</t>
        </r>
      </text>
    </comment>
    <comment ref="AE160" authorId="1">
      <text>
        <r>
          <rPr>
            <b/>
            <sz val="8"/>
            <color indexed="81"/>
            <rFont val="Tahoma"/>
            <family val="2"/>
          </rPr>
          <t>Kirsten Zwart:</t>
        </r>
        <r>
          <rPr>
            <sz val="8"/>
            <color indexed="81"/>
            <rFont val="Tahoma"/>
            <family val="2"/>
          </rPr>
          <t xml:space="preserve">
was 49,70</t>
        </r>
      </text>
    </comment>
    <comment ref="AJ160" authorId="1">
      <text>
        <r>
          <rPr>
            <b/>
            <sz val="8"/>
            <color indexed="81"/>
            <rFont val="Tahoma"/>
            <family val="2"/>
          </rPr>
          <t>Kirsten Zwart:</t>
        </r>
        <r>
          <rPr>
            <sz val="8"/>
            <color indexed="81"/>
            <rFont val="Tahoma"/>
            <family val="2"/>
          </rPr>
          <t xml:space="preserve">
was199,95</t>
        </r>
      </text>
    </comment>
    <comment ref="AE162" authorId="1">
      <text>
        <r>
          <rPr>
            <b/>
            <sz val="8"/>
            <color indexed="81"/>
            <rFont val="Tahoma"/>
            <family val="2"/>
          </rPr>
          <t>Kirsten Zwart:</t>
        </r>
        <r>
          <rPr>
            <sz val="8"/>
            <color indexed="81"/>
            <rFont val="Tahoma"/>
            <family val="2"/>
          </rPr>
          <t xml:space="preserve">
was37,90</t>
        </r>
      </text>
    </comment>
  </commentList>
</comments>
</file>

<file path=xl/comments4.xml><?xml version="1.0" encoding="utf-8"?>
<comments xmlns="http://schemas.openxmlformats.org/spreadsheetml/2006/main">
  <authors>
    <author>Maria Gunnarson</author>
  </authors>
  <commentList>
    <comment ref="I19" authorId="0">
      <text>
        <r>
          <rPr>
            <b/>
            <sz val="8"/>
            <color indexed="81"/>
            <rFont val="Tahoma"/>
            <family val="2"/>
          </rPr>
          <t>Maria Gunnarson:</t>
        </r>
        <r>
          <rPr>
            <sz val="8"/>
            <color indexed="81"/>
            <rFont val="Tahoma"/>
            <family val="2"/>
          </rPr>
          <t xml:space="preserve">
Check fit if fabric is strethcy enugh</t>
        </r>
      </text>
    </comment>
    <comment ref="I20" authorId="0">
      <text>
        <r>
          <rPr>
            <b/>
            <sz val="8"/>
            <color indexed="81"/>
            <rFont val="Tahoma"/>
            <family val="2"/>
          </rPr>
          <t>Maria Gunnarson:</t>
        </r>
        <r>
          <rPr>
            <sz val="8"/>
            <color indexed="81"/>
            <rFont val="Tahoma"/>
            <family val="2"/>
          </rPr>
          <t xml:space="preserve">
Check fit if fabric is strethcy enugh</t>
        </r>
      </text>
    </comment>
    <comment ref="AO79" authorId="0">
      <text>
        <r>
          <rPr>
            <b/>
            <sz val="8"/>
            <color indexed="81"/>
            <rFont val="Tahoma"/>
            <family val="2"/>
          </rPr>
          <t>Maria Gunnarson:</t>
        </r>
        <r>
          <rPr>
            <sz val="8"/>
            <color indexed="81"/>
            <rFont val="Tahoma"/>
            <family val="2"/>
          </rPr>
          <t xml:space="preserve">
2nd Proto
1st proto recived 10th</t>
        </r>
      </text>
    </comment>
    <comment ref="AO81" authorId="0">
      <text>
        <r>
          <rPr>
            <b/>
            <sz val="8"/>
            <color indexed="81"/>
            <rFont val="Tahoma"/>
            <family val="2"/>
          </rPr>
          <t>Maria Gunnarson:</t>
        </r>
        <r>
          <rPr>
            <sz val="8"/>
            <color indexed="81"/>
            <rFont val="Tahoma"/>
            <family val="2"/>
          </rPr>
          <t xml:space="preserve">
2nd Proto
1st proto recived 10th</t>
        </r>
      </text>
    </comment>
    <comment ref="AO129" authorId="0">
      <text>
        <r>
          <rPr>
            <b/>
            <sz val="8"/>
            <color indexed="81"/>
            <rFont val="Tahoma"/>
            <family val="2"/>
          </rPr>
          <t>Maria Gunnarson:</t>
        </r>
        <r>
          <rPr>
            <sz val="8"/>
            <color indexed="81"/>
            <rFont val="Tahoma"/>
            <family val="2"/>
          </rPr>
          <t xml:space="preserve">
2nd Proto
1st proto recived 10th</t>
        </r>
      </text>
    </comment>
  </commentList>
</comments>
</file>

<file path=xl/sharedStrings.xml><?xml version="1.0" encoding="utf-8"?>
<sst xmlns="http://schemas.openxmlformats.org/spreadsheetml/2006/main" count="15924" uniqueCount="989">
  <si>
    <t>STYLE INFO</t>
  </si>
  <si>
    <t xml:space="preserve"> </t>
  </si>
  <si>
    <t>SOURCE</t>
  </si>
  <si>
    <t>PATTERNS</t>
  </si>
  <si>
    <t>SIZE SET (SS)</t>
  </si>
  <si>
    <t>TESTING</t>
  </si>
  <si>
    <t>Active</t>
  </si>
  <si>
    <t>Product category</t>
  </si>
  <si>
    <t>Gender</t>
  </si>
  <si>
    <t>Style Name</t>
  </si>
  <si>
    <t>FINISHER</t>
  </si>
  <si>
    <t>CODE</t>
  </si>
  <si>
    <t>C/O NEW fabric</t>
  </si>
  <si>
    <t>C/O New Finish</t>
  </si>
  <si>
    <t>UPDATED OR BASED ON PATTERN</t>
  </si>
  <si>
    <t>PATTERN ID</t>
  </si>
  <si>
    <t>Proto Status</t>
  </si>
  <si>
    <t>FABRIC COMPO SITION</t>
  </si>
  <si>
    <t>FABRIC WEIGHT</t>
  </si>
  <si>
    <t>SIZE SET RCVD</t>
  </si>
  <si>
    <t>SIZE SET APPRVD ON</t>
  </si>
  <si>
    <t>ITS Status
3 PCS</t>
  </si>
  <si>
    <t>ITS standard</t>
  </si>
  <si>
    <t>china std</t>
  </si>
  <si>
    <t>CHINA DEFINED CATEGORY</t>
  </si>
  <si>
    <t>Class</t>
  </si>
  <si>
    <t>GB 18401
(B = direct contact w/ skin
C= indirect contact w/ skin)</t>
  </si>
  <si>
    <t>SIZE SET APPRV DATE
RED ALERT</t>
  </si>
  <si>
    <t>C/O</t>
  </si>
  <si>
    <t>Y</t>
  </si>
  <si>
    <t>BOTTOMS</t>
  </si>
  <si>
    <t>A2</t>
  </si>
  <si>
    <t>NEW</t>
  </si>
  <si>
    <t>NON STRETCH</t>
  </si>
  <si>
    <t>26X32 27X34 28X34</t>
  </si>
  <si>
    <t>Itac</t>
  </si>
  <si>
    <t>32 X 32</t>
  </si>
  <si>
    <t>MT</t>
  </si>
  <si>
    <t>SSI</t>
  </si>
  <si>
    <t>ACC</t>
  </si>
  <si>
    <t>TOPS</t>
  </si>
  <si>
    <t>DT</t>
  </si>
  <si>
    <t>DV</t>
  </si>
  <si>
    <t>LM</t>
  </si>
  <si>
    <t>NF</t>
  </si>
  <si>
    <t>Added or dropped date</t>
  </si>
  <si>
    <t>100% cotton</t>
  </si>
  <si>
    <t>Navy</t>
  </si>
  <si>
    <t>Product Code</t>
  </si>
  <si>
    <t>Rinse</t>
  </si>
  <si>
    <t>WOMEN</t>
  </si>
  <si>
    <t>N</t>
  </si>
  <si>
    <t>knit</t>
  </si>
  <si>
    <t>UPDATE</t>
  </si>
  <si>
    <t>Saab</t>
  </si>
  <si>
    <t>TD</t>
  </si>
  <si>
    <t>PD</t>
  </si>
  <si>
    <t>C/O New Fit - NEW combi</t>
  </si>
  <si>
    <t>ORTA</t>
  </si>
  <si>
    <t>Camel</t>
  </si>
  <si>
    <t>TBC</t>
  </si>
  <si>
    <t>FABRIC USAGES Estimative
YARDS</t>
  </si>
  <si>
    <t>MEN</t>
  </si>
  <si>
    <t>SMS QTY REQUEST</t>
  </si>
  <si>
    <t>SMS SIZE</t>
  </si>
  <si>
    <t>SMS RECEIVED IN A'DAM</t>
  </si>
  <si>
    <t>SMS SAMPLES</t>
  </si>
  <si>
    <t xml:space="preserve">CARRY-OVER </t>
  </si>
  <si>
    <t>STRETCH</t>
  </si>
  <si>
    <t>SUPER STRETCH</t>
  </si>
  <si>
    <t>SELVAGE</t>
  </si>
  <si>
    <t>RIGID</t>
  </si>
  <si>
    <t>Chantuque</t>
  </si>
  <si>
    <t>Carthago</t>
  </si>
  <si>
    <t>Verge</t>
  </si>
  <si>
    <t>IndyBlu</t>
  </si>
  <si>
    <t>Uni Textiles</t>
  </si>
  <si>
    <t>Salgari</t>
  </si>
  <si>
    <t>CCC</t>
  </si>
  <si>
    <t>GRG</t>
  </si>
  <si>
    <t>Cowboys Belt</t>
  </si>
  <si>
    <t>Piovese</t>
  </si>
  <si>
    <t>Jaume Estevez</t>
  </si>
  <si>
    <t>KOI</t>
  </si>
  <si>
    <t>GSUS</t>
  </si>
  <si>
    <t>Kings Of Indigo</t>
  </si>
  <si>
    <t>Sissy Boy</t>
  </si>
  <si>
    <t>Gsus</t>
  </si>
  <si>
    <t>X</t>
  </si>
  <si>
    <t>Wash/Color</t>
  </si>
  <si>
    <t>K150701090</t>
  </si>
  <si>
    <t>PROTO SAMPLES</t>
  </si>
  <si>
    <t>Brand</t>
  </si>
  <si>
    <t>SB</t>
  </si>
  <si>
    <t>PROTO  SIZE</t>
  </si>
  <si>
    <t>PROTO RECEIVED IN A'DAM</t>
  </si>
  <si>
    <t xml:space="preserve">QC </t>
  </si>
  <si>
    <t>QC APPROVED</t>
  </si>
  <si>
    <t>QC COMMENTS</t>
  </si>
  <si>
    <t xml:space="preserve">SHIPMENT SAMPLE </t>
  </si>
  <si>
    <t>VICTORIA</t>
  </si>
  <si>
    <t>SILVIA</t>
  </si>
  <si>
    <t>ANNA</t>
  </si>
  <si>
    <t>SUIKO</t>
  </si>
  <si>
    <t>RANGITA</t>
  </si>
  <si>
    <t>NAAMA</t>
  </si>
  <si>
    <t>INGEBORG</t>
  </si>
  <si>
    <t>AMINA</t>
  </si>
  <si>
    <t>TAMAR</t>
  </si>
  <si>
    <t>ISABEL</t>
  </si>
  <si>
    <t>BIRU</t>
  </si>
  <si>
    <t>SIVALI</t>
  </si>
  <si>
    <t>ZABIBE</t>
  </si>
  <si>
    <t>HEDDA LONGSLEEVE</t>
  </si>
  <si>
    <t>HEDWIG</t>
  </si>
  <si>
    <t>CAROLINE</t>
  </si>
  <si>
    <t>SOMA</t>
  </si>
  <si>
    <t>SUNWONG</t>
  </si>
  <si>
    <t>MELISENDE</t>
  </si>
  <si>
    <t>REINA</t>
  </si>
  <si>
    <t>ALEXIA</t>
  </si>
  <si>
    <t>SALOME</t>
  </si>
  <si>
    <t>ARSINOE</t>
  </si>
  <si>
    <t>MAKOMA</t>
  </si>
  <si>
    <t>BERENICE</t>
  </si>
  <si>
    <t>ELEANOR</t>
  </si>
  <si>
    <t>WEI</t>
  </si>
  <si>
    <t>SYRENE</t>
  </si>
  <si>
    <t>DOROTHEA</t>
  </si>
  <si>
    <t>SORAYA</t>
  </si>
  <si>
    <t>SHOTOKU</t>
  </si>
  <si>
    <t>ALIMAH</t>
  </si>
  <si>
    <t>WILLA</t>
  </si>
  <si>
    <t>K150703006</t>
  </si>
  <si>
    <t>K150703007</t>
  </si>
  <si>
    <t>K150704001</t>
  </si>
  <si>
    <t>K150704002</t>
  </si>
  <si>
    <t>K150704003</t>
  </si>
  <si>
    <t>K150704004</t>
  </si>
  <si>
    <t>K150704005</t>
  </si>
  <si>
    <t>K150704006</t>
  </si>
  <si>
    <t>K150704007</t>
  </si>
  <si>
    <t>K150705001</t>
  </si>
  <si>
    <t>K150705002</t>
  </si>
  <si>
    <t>K150705003</t>
  </si>
  <si>
    <t>K150705004</t>
  </si>
  <si>
    <t>K150705005</t>
  </si>
  <si>
    <t>K150705006</t>
  </si>
  <si>
    <t>K150705007</t>
  </si>
  <si>
    <t>K150705008</t>
  </si>
  <si>
    <t>K150705009</t>
  </si>
  <si>
    <t>K150705010</t>
  </si>
  <si>
    <t>K150705011</t>
  </si>
  <si>
    <t>K150705012</t>
  </si>
  <si>
    <t>K150705013</t>
  </si>
  <si>
    <t>K150709001</t>
  </si>
  <si>
    <t>K150709002</t>
  </si>
  <si>
    <t>K150709003</t>
  </si>
  <si>
    <t>K150709004</t>
  </si>
  <si>
    <t>K150709005</t>
  </si>
  <si>
    <t>K150799009</t>
  </si>
  <si>
    <t>sweat</t>
  </si>
  <si>
    <t>dress</t>
  </si>
  <si>
    <t>jumpsuit</t>
  </si>
  <si>
    <t>kimono</t>
  </si>
  <si>
    <t>pants</t>
  </si>
  <si>
    <t>accessory</t>
  </si>
  <si>
    <t>skirt</t>
  </si>
  <si>
    <t>jacket</t>
  </si>
  <si>
    <t>shirt</t>
  </si>
  <si>
    <t>tee</t>
  </si>
  <si>
    <t>K150702001</t>
  </si>
  <si>
    <t>K150702002</t>
  </si>
  <si>
    <t>K150702003</t>
  </si>
  <si>
    <t>K150702004</t>
  </si>
  <si>
    <t>K150702005</t>
  </si>
  <si>
    <t>K150702006</t>
  </si>
  <si>
    <t>K150703001</t>
  </si>
  <si>
    <t>K150703002</t>
  </si>
  <si>
    <t>K150703003</t>
  </si>
  <si>
    <t>K150703004</t>
  </si>
  <si>
    <t>K150703005</t>
  </si>
  <si>
    <t>Off White Origami Tiger</t>
  </si>
  <si>
    <t>Black Origami Eagle</t>
  </si>
  <si>
    <t>Off White Origami Western AOP</t>
  </si>
  <si>
    <t>Off White Black Box</t>
  </si>
  <si>
    <t>Ox Blood Embroidery</t>
  </si>
  <si>
    <t>Grey Melee Howdy</t>
  </si>
  <si>
    <t>Off White Origami Eagle</t>
  </si>
  <si>
    <t>Grey Melee Embroidery</t>
  </si>
  <si>
    <t>Off White All Over Embroidery</t>
  </si>
  <si>
    <t>Batik 4 Dip Indigo</t>
  </si>
  <si>
    <t>indigo print TBC</t>
  </si>
  <si>
    <t>Agent</t>
  </si>
  <si>
    <t>QC @ VENDOR OR WAREHOUSE</t>
  </si>
  <si>
    <t>BABY KOI</t>
  </si>
  <si>
    <t>GARETH</t>
  </si>
  <si>
    <t>ERIC</t>
  </si>
  <si>
    <t>RAYMOND</t>
  </si>
  <si>
    <t>CERDIC</t>
  </si>
  <si>
    <t>HAROLD</t>
  </si>
  <si>
    <t>ARSES</t>
  </si>
  <si>
    <t>DAVID</t>
  </si>
  <si>
    <t>MALKI</t>
  </si>
  <si>
    <t>ELROY</t>
  </si>
  <si>
    <t>ANGUS</t>
  </si>
  <si>
    <t>HENRY</t>
  </si>
  <si>
    <t>DARIUS</t>
  </si>
  <si>
    <t>DARIUS 2-PACK</t>
  </si>
  <si>
    <t>EDMUND</t>
  </si>
  <si>
    <t>OLIVER</t>
  </si>
  <si>
    <t>BALDWIN</t>
  </si>
  <si>
    <t>CAI</t>
  </si>
  <si>
    <t>RAMSES</t>
  </si>
  <si>
    <t>SOLOMON</t>
  </si>
  <si>
    <t>FRANCOIS</t>
  </si>
  <si>
    <t>SANCHO</t>
  </si>
  <si>
    <t>NARSES</t>
  </si>
  <si>
    <t>DONN</t>
  </si>
  <si>
    <t>FERDINAND</t>
  </si>
  <si>
    <t>KOI Big Belt</t>
  </si>
  <si>
    <t>KOI Small Belt</t>
  </si>
  <si>
    <t>KOI Suspender</t>
  </si>
  <si>
    <t>KOI Sock Box</t>
  </si>
  <si>
    <t>GENSHO</t>
  </si>
  <si>
    <t>CYRUS</t>
  </si>
  <si>
    <t>bag TBC</t>
  </si>
  <si>
    <t>RAMIRO</t>
  </si>
  <si>
    <t>K150751001</t>
  </si>
  <si>
    <t>K150752010</t>
  </si>
  <si>
    <t>K150752020</t>
  </si>
  <si>
    <t>K150752030</t>
  </si>
  <si>
    <t>K150752040</t>
  </si>
  <si>
    <t>K150752050</t>
  </si>
  <si>
    <t>K150752060</t>
  </si>
  <si>
    <t>K150752070</t>
  </si>
  <si>
    <t>K150752080</t>
  </si>
  <si>
    <t>K150753010</t>
  </si>
  <si>
    <t>K150753011</t>
  </si>
  <si>
    <t>K150753020</t>
  </si>
  <si>
    <t>K150753030</t>
  </si>
  <si>
    <t>K150753031</t>
  </si>
  <si>
    <t>K150754010</t>
  </si>
  <si>
    <t>K150754011</t>
  </si>
  <si>
    <t>K150754012</t>
  </si>
  <si>
    <t>K150754013</t>
  </si>
  <si>
    <t>K150754014</t>
  </si>
  <si>
    <t>K150754015</t>
  </si>
  <si>
    <t>K150754016</t>
  </si>
  <si>
    <t>K150754017</t>
  </si>
  <si>
    <t>K150754020</t>
  </si>
  <si>
    <t>K150754030</t>
  </si>
  <si>
    <t>K150754040</t>
  </si>
  <si>
    <t>K150755010</t>
  </si>
  <si>
    <t>K150755011</t>
  </si>
  <si>
    <t>K150755012</t>
  </si>
  <si>
    <t>K150755013</t>
  </si>
  <si>
    <t>K150755014</t>
  </si>
  <si>
    <t>K150755015</t>
  </si>
  <si>
    <t>K150755016</t>
  </si>
  <si>
    <t>K150755017</t>
  </si>
  <si>
    <t>K150755020</t>
  </si>
  <si>
    <t>K150755030</t>
  </si>
  <si>
    <t>K150755040</t>
  </si>
  <si>
    <t>K150755050</t>
  </si>
  <si>
    <t>K150755060</t>
  </si>
  <si>
    <t>K150759001</t>
  </si>
  <si>
    <t>K150799001</t>
  </si>
  <si>
    <t>K150799002</t>
  </si>
  <si>
    <t>K150799003</t>
  </si>
  <si>
    <t>K150799004</t>
  </si>
  <si>
    <t>K150799005</t>
  </si>
  <si>
    <t>K150799006</t>
  </si>
  <si>
    <t>K150799007</t>
  </si>
  <si>
    <t>K150799008</t>
  </si>
  <si>
    <t>K150799010</t>
  </si>
  <si>
    <t>K150799011</t>
  </si>
  <si>
    <t>?</t>
  </si>
  <si>
    <t>Vendor</t>
  </si>
  <si>
    <t>Fabric code</t>
  </si>
  <si>
    <t>Wash/Colour code</t>
  </si>
  <si>
    <t>Fabric supplier</t>
  </si>
  <si>
    <t>Fabric article</t>
  </si>
  <si>
    <t>ETD 17-sep</t>
  </si>
  <si>
    <t>ETD 15-sep</t>
  </si>
  <si>
    <t>ETD 18-sep</t>
  </si>
  <si>
    <t>ETD 19-sep</t>
  </si>
  <si>
    <t>ETD 1-Oct</t>
  </si>
  <si>
    <t>3 pcs shipped on 22-11-2014</t>
  </si>
  <si>
    <t>M</t>
  </si>
  <si>
    <t>S</t>
  </si>
  <si>
    <t>SIZE SET Pieces</t>
  </si>
  <si>
    <t>SMS Pieces @ Vendor</t>
  </si>
  <si>
    <t>SMS pieces</t>
  </si>
  <si>
    <t>Fabric</t>
  </si>
  <si>
    <t>BL139D</t>
  </si>
  <si>
    <t>Camel; 221205</t>
  </si>
  <si>
    <t>Stefanel</t>
  </si>
  <si>
    <t>1st FINAL APPRV DATE</t>
  </si>
  <si>
    <t>2nd FINAL APPRV DATE</t>
  </si>
  <si>
    <t>13 pcs shipped on 06-12-2014</t>
  </si>
  <si>
    <t>14 pcs shipped on 06-12-2014</t>
  </si>
  <si>
    <t>22 NOV 3 PCS PER OPTION</t>
  </si>
  <si>
    <t>6 DEC 13 or 14 PCS PER OPTION</t>
  </si>
  <si>
    <t>one size</t>
  </si>
  <si>
    <t>Chamois: 306334</t>
  </si>
  <si>
    <t>DL0012</t>
  </si>
  <si>
    <t>Pantone 16-1334</t>
  </si>
  <si>
    <t>900grams</t>
  </si>
  <si>
    <t xml:space="preserve">D12 </t>
  </si>
  <si>
    <t>Jacquard</t>
  </si>
  <si>
    <t>Herringbone sweat from Greece</t>
  </si>
  <si>
    <t>KOI-jersey-SS15-006</t>
  </si>
  <si>
    <t>Red / Navy</t>
  </si>
  <si>
    <t>Basic sweat quality from SS15</t>
  </si>
  <si>
    <t>Tencel jersey from Greece</t>
  </si>
  <si>
    <t>Organic basic sweat from SS15 from Greece</t>
  </si>
  <si>
    <t>Needs to be sourced in recycled PET</t>
  </si>
  <si>
    <t>Herringbone sweat from Greece (reverse side only outside)</t>
  </si>
  <si>
    <t>KOI-WOVEN-SS15-027</t>
  </si>
  <si>
    <t>KOI-WOVEN-AW15-011</t>
  </si>
  <si>
    <t>Nylon that needs to be converted into recycled PET</t>
  </si>
  <si>
    <t>Organic slub jersey</t>
  </si>
  <si>
    <t>Blue black</t>
  </si>
  <si>
    <t>100% lyocell</t>
  </si>
  <si>
    <t>200grams</t>
  </si>
  <si>
    <t>100%lyocell</t>
  </si>
  <si>
    <t>Viridian: 203078</t>
  </si>
  <si>
    <t>DI 11 - KOI-WOVEN-SS15-011</t>
  </si>
  <si>
    <t>Organic left hand 3-layer fabric and WR coat</t>
  </si>
  <si>
    <t>Pantone 18-0228 TC</t>
  </si>
  <si>
    <t>8148A-40</t>
  </si>
  <si>
    <t>Textil Santanderina</t>
  </si>
  <si>
    <t>12108 / 15 TS CODE 16</t>
  </si>
  <si>
    <t>9043A-22</t>
  </si>
  <si>
    <t>4 dip natural indigo</t>
  </si>
  <si>
    <t>KOI-WOVEN-SS15-028</t>
  </si>
  <si>
    <t>KOI-SWEAT-AW15-001</t>
  </si>
  <si>
    <t>KOI-woven-SS15-028</t>
  </si>
  <si>
    <t>4 dips natural indgo / black printed</t>
  </si>
  <si>
    <t>4 dips natural indigo /batik printed</t>
  </si>
  <si>
    <t>4 dips natural indigo/ batik printed</t>
  </si>
  <si>
    <t>4 dips natural indigo / batik printed</t>
  </si>
  <si>
    <t>KOI-WOVEN-SS15-007</t>
  </si>
  <si>
    <t>Black (as SS15 Gareth)</t>
  </si>
  <si>
    <t>GREY MELEE SWEAT FROM GREECE</t>
  </si>
  <si>
    <t>KOI-JERSEY-SS15-006</t>
  </si>
  <si>
    <t>Red / Navy / Off White Check</t>
  </si>
  <si>
    <t>DI 8</t>
  </si>
  <si>
    <t>Off White Denim Crazies</t>
  </si>
  <si>
    <t>5616L-50</t>
  </si>
  <si>
    <t>mid vintage</t>
  </si>
  <si>
    <t>3 colour AOP</t>
  </si>
  <si>
    <t>Organic slub jersey from Greece</t>
  </si>
  <si>
    <t>Marine</t>
  </si>
  <si>
    <t>Ecoplanet</t>
  </si>
  <si>
    <t>Organic sweat (as SS15)</t>
  </si>
  <si>
    <t>White: 110016 / Navy: 306342</t>
  </si>
  <si>
    <t>MOD-K-TENGU VAR: G1V SS14</t>
  </si>
  <si>
    <t>DI 10</t>
  </si>
  <si>
    <t>Off White / Navy Stripe</t>
  </si>
  <si>
    <t>Reverse Herringbone</t>
  </si>
  <si>
    <t>Herringbone quality from Greece (use back side as front side)</t>
  </si>
  <si>
    <t>recycled PET</t>
  </si>
  <si>
    <t>Navy pantone 19-3920 TC</t>
  </si>
  <si>
    <t>Organic LH 3-layer fabric and WR coat</t>
  </si>
  <si>
    <t>Sailor AOP</t>
  </si>
  <si>
    <t>Grey Melee Tattoo Embroidery</t>
  </si>
  <si>
    <t>Grey melee sweat from Greece</t>
  </si>
  <si>
    <t>Organic sweat (carry over SS15)</t>
  </si>
  <si>
    <t>Black Kings of Indigo</t>
  </si>
  <si>
    <t>Off White Howdy</t>
  </si>
  <si>
    <t>Black Tipi AOP</t>
  </si>
  <si>
    <t>Black / White</t>
  </si>
  <si>
    <t>recycled jersey from Greece</t>
  </si>
  <si>
    <t>White Tipi AOP</t>
  </si>
  <si>
    <t>100% org cotton</t>
  </si>
  <si>
    <t>TRC RR2773</t>
  </si>
  <si>
    <t>Pantone 19-0419</t>
  </si>
  <si>
    <t>TRC</t>
  </si>
  <si>
    <t>green</t>
  </si>
  <si>
    <t>recycled pet</t>
  </si>
  <si>
    <t>Indigo Flower</t>
  </si>
  <si>
    <t>printed organic CO</t>
  </si>
  <si>
    <t>Dark repair</t>
  </si>
  <si>
    <t>OZZY</t>
  </si>
  <si>
    <t>BOSSA</t>
  </si>
  <si>
    <t>Chambray</t>
  </si>
  <si>
    <t>White Herringbone Origami Western AOP</t>
  </si>
  <si>
    <t>KOI-WOVEN-AW15-020</t>
  </si>
  <si>
    <t>Natural Indigo Origami Western AOP</t>
  </si>
  <si>
    <t>4 dips natural indigo / batik print</t>
  </si>
  <si>
    <t>Natural Indigo Origami Western</t>
  </si>
  <si>
    <t>KOI-JERSEY-AW15-002</t>
  </si>
  <si>
    <t>2 dips natural indigo / batik print</t>
  </si>
  <si>
    <t>Natural Indigo Patchwork</t>
  </si>
  <si>
    <t>Natural Indigo</t>
  </si>
  <si>
    <t>ETD 20-Sep</t>
  </si>
  <si>
    <t>ETD-26-sep</t>
  </si>
  <si>
    <t>FABRIC 18/sep</t>
  </si>
  <si>
    <t xml:space="preserve">PRODUCTION COMMENTS </t>
  </si>
  <si>
    <t>SMS QTY Request</t>
  </si>
  <si>
    <t>SMS Size</t>
  </si>
  <si>
    <t>SIZE SET QTY Request</t>
  </si>
  <si>
    <t>SIZE SET received in Amsterdam</t>
  </si>
  <si>
    <t>QC @ Vendor or Warehouse</t>
  </si>
  <si>
    <t>QC Approved</t>
  </si>
  <si>
    <t>QC Comments</t>
  </si>
  <si>
    <t>SIZE SET approved on</t>
  </si>
  <si>
    <t>Shipment sample QTY request</t>
  </si>
  <si>
    <t>Shipment Sample Size</t>
  </si>
  <si>
    <t>Shipment Sample received in amsterdam</t>
  </si>
  <si>
    <t>Stretch</t>
  </si>
  <si>
    <t>Tiger</t>
  </si>
  <si>
    <t>ETD 1-okt</t>
  </si>
  <si>
    <t>PRICES</t>
  </si>
  <si>
    <t>Retail Price</t>
  </si>
  <si>
    <t>FABRIC</t>
  </si>
  <si>
    <t>2-oct</t>
  </si>
  <si>
    <t>Hiltje</t>
  </si>
  <si>
    <t>JUNO</t>
  </si>
  <si>
    <t>DIDO</t>
  </si>
  <si>
    <t>CHRISTINA</t>
  </si>
  <si>
    <t>JUNO CROPPED</t>
  </si>
  <si>
    <t>CHRISTINA CROPPED</t>
  </si>
  <si>
    <t>RANI</t>
  </si>
  <si>
    <t>EMMA</t>
  </si>
  <si>
    <t>VIRGINIA SELVAGE</t>
  </si>
  <si>
    <t>VIRGINIA</t>
  </si>
  <si>
    <t>VIRGINIA CROPPED</t>
  </si>
  <si>
    <t>K150701101</t>
  </si>
  <si>
    <t>K150701102</t>
  </si>
  <si>
    <t>K150701103</t>
  </si>
  <si>
    <t>K150701104</t>
  </si>
  <si>
    <t>K150701105</t>
  </si>
  <si>
    <t>K150701106</t>
  </si>
  <si>
    <t>K150701107</t>
  </si>
  <si>
    <t>K150701108</t>
  </si>
  <si>
    <t>K150701109</t>
  </si>
  <si>
    <t>K150701110</t>
  </si>
  <si>
    <t>K150701201</t>
  </si>
  <si>
    <t>K150701202</t>
  </si>
  <si>
    <t>K150701203</t>
  </si>
  <si>
    <t>K150701204</t>
  </si>
  <si>
    <t>K150701205</t>
  </si>
  <si>
    <t>K150701301</t>
  </si>
  <si>
    <t>K150701302</t>
  </si>
  <si>
    <t>K150701303</t>
  </si>
  <si>
    <t>K150701304</t>
  </si>
  <si>
    <t>K150701305</t>
  </si>
  <si>
    <t>K150701401</t>
  </si>
  <si>
    <t>K150701402</t>
  </si>
  <si>
    <t>K150701501</t>
  </si>
  <si>
    <t>K150701502</t>
  </si>
  <si>
    <t>K150701503</t>
  </si>
  <si>
    <t>K150701504</t>
  </si>
  <si>
    <t>K150701505</t>
  </si>
  <si>
    <t>K150701601</t>
  </si>
  <si>
    <t>K150701602</t>
  </si>
  <si>
    <t>K150701603</t>
  </si>
  <si>
    <t>K150701604</t>
  </si>
  <si>
    <t>K150701605</t>
  </si>
  <si>
    <t>jeans</t>
  </si>
  <si>
    <t>Dark Worn</t>
  </si>
  <si>
    <t>Mid Indigo</t>
  </si>
  <si>
    <t xml:space="preserve">Black Worn In </t>
  </si>
  <si>
    <t>Black Rinse</t>
  </si>
  <si>
    <t>Vintage Repair</t>
  </si>
  <si>
    <t>Rinse Tencel</t>
  </si>
  <si>
    <t>Easy Wear</t>
  </si>
  <si>
    <t>Black Dark Marble</t>
  </si>
  <si>
    <t>Black Worn Marble</t>
  </si>
  <si>
    <t>Grey Marble</t>
  </si>
  <si>
    <t>Glory Blue Worn</t>
  </si>
  <si>
    <t>Origami</t>
  </si>
  <si>
    <t>Blue Marble</t>
  </si>
  <si>
    <t>Light Marble Blue</t>
  </si>
  <si>
    <t>Grey Worn In</t>
  </si>
  <si>
    <t>Smoke Worn Blue</t>
  </si>
  <si>
    <t>Smoke Blue Barely Touched</t>
  </si>
  <si>
    <t>Electric Tied</t>
  </si>
  <si>
    <t>Garage Used</t>
  </si>
  <si>
    <t>Laser Crackle</t>
  </si>
  <si>
    <t>Black Overdye</t>
  </si>
  <si>
    <t>Electric Barely Touched</t>
  </si>
  <si>
    <t>Black Worn In</t>
  </si>
  <si>
    <t>Tinted Mid Worn</t>
  </si>
  <si>
    <t>Vintage Marble Repair</t>
  </si>
  <si>
    <t>Lasered Repaired</t>
  </si>
  <si>
    <t>Black Overdye Shredded</t>
  </si>
  <si>
    <t>12 oz. Dry</t>
  </si>
  <si>
    <t>Dark Vintage Marble</t>
  </si>
  <si>
    <t>Well Used</t>
  </si>
  <si>
    <t>Light Marble</t>
  </si>
  <si>
    <t>White Shredded</t>
  </si>
  <si>
    <t>JAMES</t>
  </si>
  <si>
    <t>CHARLES</t>
  </si>
  <si>
    <t>JOHN</t>
  </si>
  <si>
    <t>RYAN</t>
  </si>
  <si>
    <t>CHARLES SELVAGE</t>
  </si>
  <si>
    <t>JOHN SELVAGE</t>
  </si>
  <si>
    <t>JOHN CROPPED</t>
  </si>
  <si>
    <t>LOUIS SELVAGE</t>
  </si>
  <si>
    <t>LOUIS</t>
  </si>
  <si>
    <t>K150751101</t>
  </si>
  <si>
    <t>K150751102</t>
  </si>
  <si>
    <t>K150751103</t>
  </si>
  <si>
    <t>K150751104</t>
  </si>
  <si>
    <t>K150751201</t>
  </si>
  <si>
    <t>K150751202</t>
  </si>
  <si>
    <t>K150751203</t>
  </si>
  <si>
    <t>K150751204</t>
  </si>
  <si>
    <t>K150751205</t>
  </si>
  <si>
    <t>K150751206</t>
  </si>
  <si>
    <t>K150751207</t>
  </si>
  <si>
    <t>K150751301</t>
  </si>
  <si>
    <t>K150751302</t>
  </si>
  <si>
    <t>K150751303</t>
  </si>
  <si>
    <t>K150751304</t>
  </si>
  <si>
    <t>K150751305</t>
  </si>
  <si>
    <t>K150751306</t>
  </si>
  <si>
    <t>K150751307</t>
  </si>
  <si>
    <t>K150751308</t>
  </si>
  <si>
    <t>K150751309</t>
  </si>
  <si>
    <t>K150751310</t>
  </si>
  <si>
    <t>K150751311</t>
  </si>
  <si>
    <t>K150751401</t>
  </si>
  <si>
    <t>K150751402</t>
  </si>
  <si>
    <t>K150751403</t>
  </si>
  <si>
    <t>K150751501</t>
  </si>
  <si>
    <t>K150751502</t>
  </si>
  <si>
    <t>K150751503</t>
  </si>
  <si>
    <t>K150751504</t>
  </si>
  <si>
    <t>K150751505</t>
  </si>
  <si>
    <t>Tinted Worn</t>
  </si>
  <si>
    <t>13 oz. Dry Black</t>
  </si>
  <si>
    <t>12.5 oz. Dry</t>
  </si>
  <si>
    <t>Grey Tinted</t>
  </si>
  <si>
    <t>Light Used</t>
  </si>
  <si>
    <t>Laser 3 D</t>
  </si>
  <si>
    <t>11.5 oz. Dry</t>
  </si>
  <si>
    <t>16 oz. Dry</t>
  </si>
  <si>
    <t>Green Used</t>
  </si>
  <si>
    <t>Dirt Vintage Repair</t>
  </si>
  <si>
    <t>Grey Dirt</t>
  </si>
  <si>
    <t>Dark Vintage Repair</t>
  </si>
  <si>
    <t>Medium Used</t>
  </si>
  <si>
    <t>15 oz. Dry</t>
  </si>
  <si>
    <t>Electric Blue</t>
  </si>
  <si>
    <t>14 oz. Dry Japan</t>
  </si>
  <si>
    <t>French Blue Worker</t>
  </si>
  <si>
    <t>Vintage Black</t>
  </si>
  <si>
    <t>K150752071</t>
  </si>
  <si>
    <t>BASIC</t>
  </si>
  <si>
    <t>NON</t>
  </si>
  <si>
    <t>HIGH</t>
  </si>
  <si>
    <t>SUPER</t>
  </si>
  <si>
    <t xml:space="preserve">                                                                                                                      </t>
  </si>
  <si>
    <t>FABRIC 3/10</t>
  </si>
  <si>
    <t>FABRIC 3/10 PROTO 3/10</t>
  </si>
  <si>
    <t>Apron</t>
  </si>
  <si>
    <t>6-oct</t>
  </si>
  <si>
    <t>Black Embroidery</t>
  </si>
  <si>
    <t>Mid Vintage</t>
  </si>
  <si>
    <t>Army Green</t>
  </si>
  <si>
    <t>Dark Repair</t>
  </si>
  <si>
    <t>x</t>
  </si>
  <si>
    <t>K150799000</t>
  </si>
  <si>
    <t>Black / White Stripes</t>
  </si>
  <si>
    <t>Baseball Indian</t>
  </si>
  <si>
    <t>Grey Melee Denim Crazies</t>
  </si>
  <si>
    <t>Bandana AOP</t>
  </si>
  <si>
    <t>White Herringbone Origami AOP</t>
  </si>
  <si>
    <t>Herringbone Sweat</t>
  </si>
  <si>
    <t>Off White</t>
  </si>
  <si>
    <t>White Herringbone Batik 4 Dip Indigo</t>
  </si>
  <si>
    <t>It's Polka Time!</t>
  </si>
  <si>
    <t>Blue / White</t>
  </si>
  <si>
    <t>Navy / White / Red</t>
  </si>
  <si>
    <t>Blue / Green Check</t>
  </si>
  <si>
    <t>Origami AOP</t>
  </si>
  <si>
    <t>Blue / Black</t>
  </si>
  <si>
    <t>4 Dip Natural Indigo</t>
  </si>
  <si>
    <t>Dark Green</t>
  </si>
  <si>
    <t>Herringbone Eagle</t>
  </si>
  <si>
    <t>Chamois</t>
  </si>
  <si>
    <t>Viridian</t>
  </si>
  <si>
    <t>K150705014</t>
  </si>
  <si>
    <t>K150705015</t>
  </si>
  <si>
    <t>K150753040</t>
  </si>
  <si>
    <t>Fabric TBC</t>
  </si>
  <si>
    <t>fit sample in avabl. fabric</t>
  </si>
  <si>
    <t>Proto not received</t>
  </si>
  <si>
    <t>updated sheet send on 7-okt</t>
  </si>
  <si>
    <t>updated sheet send on 8-okt</t>
  </si>
  <si>
    <t>proto comments latest week 41</t>
  </si>
  <si>
    <t>new pattern from Hiltje</t>
  </si>
  <si>
    <t>wash/colour pending</t>
  </si>
  <si>
    <t>new pattern send</t>
  </si>
  <si>
    <t>ALISTAIR</t>
  </si>
  <si>
    <t>Grey Melee Hot Dog</t>
  </si>
  <si>
    <t>Herringbone Kings</t>
  </si>
  <si>
    <t>ETD 17-21 Oct</t>
  </si>
  <si>
    <t>1st Proto received in Amsterdam</t>
  </si>
  <si>
    <t>ETD 20-oct</t>
  </si>
  <si>
    <t>Send out comments 24-oct</t>
  </si>
  <si>
    <t>Fabric swatch ETD 17-oct</t>
  </si>
  <si>
    <t>New fit sample needed</t>
  </si>
  <si>
    <t>Grey Melee ARIGATO</t>
  </si>
  <si>
    <t>not ok, comments send on 14-okt</t>
  </si>
  <si>
    <t>ETD 24-oct</t>
  </si>
  <si>
    <t>K150755070</t>
  </si>
  <si>
    <t>ARIUS</t>
  </si>
  <si>
    <t>Off White Tiger</t>
  </si>
  <si>
    <t>new heavy jersey</t>
  </si>
  <si>
    <t>K150755080</t>
  </si>
  <si>
    <t>K150755041</t>
  </si>
  <si>
    <t>CHRISTIAN</t>
  </si>
  <si>
    <t>Breton Stripe Navy / Red</t>
  </si>
  <si>
    <t>K150752061</t>
  </si>
  <si>
    <t>Blue Bandana</t>
  </si>
  <si>
    <t>Shipping</t>
  </si>
  <si>
    <t>Landed</t>
  </si>
  <si>
    <t>Pre Sample received in Amsterdam</t>
  </si>
  <si>
    <t>SMS approved</t>
  </si>
  <si>
    <t>21-ockt</t>
  </si>
  <si>
    <t>28x32</t>
  </si>
  <si>
    <t>32-32</t>
  </si>
  <si>
    <t>M + 1p XL</t>
  </si>
  <si>
    <t>M + 1p L</t>
  </si>
  <si>
    <t>M + 1p XXL</t>
  </si>
  <si>
    <t>ETD 06-Dec</t>
  </si>
  <si>
    <t>Margin</t>
  </si>
  <si>
    <t>Whole sale</t>
  </si>
  <si>
    <t>Strike Off/lab dip received in Amsterdam</t>
  </si>
  <si>
    <t xml:space="preserve"> Approved/comments</t>
  </si>
  <si>
    <t>15-oct</t>
  </si>
  <si>
    <t>23-oct</t>
  </si>
  <si>
    <t>KOI Sock</t>
  </si>
  <si>
    <t>Recycled Royal Blue Stripe</t>
  </si>
  <si>
    <t>Recycled Royal Red Stripe</t>
  </si>
  <si>
    <t>not ok, comments send on 29-okt</t>
  </si>
  <si>
    <t>K150401101</t>
  </si>
  <si>
    <t>K150401102</t>
  </si>
  <si>
    <t>K150401301</t>
  </si>
  <si>
    <t>K150401302</t>
  </si>
  <si>
    <t>K150401601</t>
  </si>
  <si>
    <t>K150401602</t>
  </si>
  <si>
    <t>K150451301</t>
  </si>
  <si>
    <t>K150451302</t>
  </si>
  <si>
    <t>COUNTRY</t>
  </si>
  <si>
    <t>Drop</t>
  </si>
  <si>
    <t>BULK</t>
  </si>
  <si>
    <t>ETD</t>
  </si>
  <si>
    <t>ETD Week</t>
  </si>
  <si>
    <t>Actual sales</t>
  </si>
  <si>
    <t>Forcast Poyan</t>
  </si>
  <si>
    <t>Stock Tony</t>
  </si>
  <si>
    <t>Total QTY</t>
  </si>
  <si>
    <t>Turnover</t>
  </si>
  <si>
    <t>Profit</t>
  </si>
  <si>
    <t xml:space="preserve">Average Margin </t>
  </si>
  <si>
    <t>Proto Price</t>
  </si>
  <si>
    <t>SMS Price</t>
  </si>
  <si>
    <t>Production Price</t>
  </si>
  <si>
    <t>Fit</t>
  </si>
  <si>
    <t>Size Range</t>
  </si>
  <si>
    <t>High Skinny</t>
  </si>
  <si>
    <t>Regular slim</t>
  </si>
  <si>
    <t>Tapered</t>
  </si>
  <si>
    <t>Super Slim</t>
  </si>
  <si>
    <t>Slim Shoecut</t>
  </si>
  <si>
    <t>Straight</t>
  </si>
  <si>
    <t>Slim</t>
  </si>
  <si>
    <t xml:space="preserve">Loose </t>
  </si>
  <si>
    <t>Loong Slim</t>
  </si>
  <si>
    <t>Regular Loose</t>
  </si>
  <si>
    <t>Long slim</t>
  </si>
  <si>
    <t>FOB/CIF Price</t>
  </si>
  <si>
    <t>Techpack sent out</t>
  </si>
  <si>
    <t>Input Sample sent out</t>
  </si>
  <si>
    <t>Slim Mid Rise</t>
  </si>
  <si>
    <t>Skinny</t>
  </si>
  <si>
    <t>Slim Long Rise</t>
  </si>
  <si>
    <t>Regular</t>
  </si>
  <si>
    <t>Regular fit</t>
  </si>
  <si>
    <t>K999901101</t>
  </si>
  <si>
    <t>K999901102</t>
  </si>
  <si>
    <t>K999901103</t>
  </si>
  <si>
    <t>K999901104</t>
  </si>
  <si>
    <t>K999901105</t>
  </si>
  <si>
    <t>K999901201</t>
  </si>
  <si>
    <t>K999901202</t>
  </si>
  <si>
    <t>K999901203</t>
  </si>
  <si>
    <t>K999901204</t>
  </si>
  <si>
    <t>K999901205</t>
  </si>
  <si>
    <t>K999901301</t>
  </si>
  <si>
    <t>K999901302</t>
  </si>
  <si>
    <t>K999901303</t>
  </si>
  <si>
    <t>K999901304</t>
  </si>
  <si>
    <t>K999901305</t>
  </si>
  <si>
    <t>K999951101</t>
  </si>
  <si>
    <t>K999951102</t>
  </si>
  <si>
    <t>K999951103</t>
  </si>
  <si>
    <t>K999951104</t>
  </si>
  <si>
    <t>K999951201</t>
  </si>
  <si>
    <t>K999951202</t>
  </si>
  <si>
    <t>K999951203</t>
  </si>
  <si>
    <t>K999951204</t>
  </si>
  <si>
    <t>K999951301</t>
  </si>
  <si>
    <t>K999951302</t>
  </si>
  <si>
    <t>K999951303</t>
  </si>
  <si>
    <t>K999951304</t>
  </si>
  <si>
    <t>K999951401</t>
  </si>
  <si>
    <t>K999951402</t>
  </si>
  <si>
    <t>K999951403</t>
  </si>
  <si>
    <t>asked for 2nd proto 15-okt; ok on 18-11</t>
  </si>
  <si>
    <t>19-Nov 2nd proto</t>
  </si>
  <si>
    <t>S + 1p S</t>
  </si>
  <si>
    <t>3rd proto received 24/11</t>
  </si>
  <si>
    <t>5-dec C/O</t>
  </si>
  <si>
    <t xml:space="preserve">PROTO </t>
  </si>
  <si>
    <t>Recut</t>
  </si>
  <si>
    <t>Natural Indigo Dye</t>
  </si>
  <si>
    <t>SMS received in Warehouse</t>
  </si>
  <si>
    <t xml:space="preserve">SMS received for Sales  </t>
  </si>
  <si>
    <t xml:space="preserve">SMS received for Marketing  </t>
  </si>
  <si>
    <t>SMS received for Product team</t>
  </si>
  <si>
    <t>SMS Quantity received in Warehouse</t>
  </si>
  <si>
    <t>Missing ask CCC</t>
  </si>
  <si>
    <t>Laundry</t>
  </si>
  <si>
    <t>Martelli</t>
  </si>
  <si>
    <t>Interwashing</t>
  </si>
  <si>
    <t>Elleti</t>
  </si>
  <si>
    <t>IT</t>
  </si>
  <si>
    <t>TN</t>
  </si>
  <si>
    <t>Fabric Supplier</t>
  </si>
  <si>
    <t>Orta</t>
  </si>
  <si>
    <t>Gap</t>
  </si>
  <si>
    <t>TRC Candiani</t>
  </si>
  <si>
    <t>7771A-42</t>
  </si>
  <si>
    <t>D7924O022 Pinus</t>
  </si>
  <si>
    <t>RR9643 N-Time Comfy Candy</t>
  </si>
  <si>
    <t>98% Organic Cotton / 2% Elastane</t>
  </si>
  <si>
    <t>44% Cotton / 42% Polyvinyl / 12% Polyester / 2% Elastane</t>
  </si>
  <si>
    <t>44% Organic Cotton / 42% Polyvinyl / 12% Polyester / 2% Elastane</t>
  </si>
  <si>
    <t>64% Tencel / 30% Cotton / 4% Lycra / 2% Elastane</t>
  </si>
  <si>
    <t>99% Organic Cotton / 1% Elastane</t>
  </si>
  <si>
    <t>91% Organic Cotton / 7% Polyester / 2% Elastane</t>
  </si>
  <si>
    <t>96,5% Organic Cotton / 3% Polyester / 0,5% Elastane</t>
  </si>
  <si>
    <t>D5202AF85 Caminala Smoky Blue</t>
  </si>
  <si>
    <t>D7253O019 Rosemary</t>
  </si>
  <si>
    <t>Bossa</t>
  </si>
  <si>
    <t>100% Organic Cotton</t>
  </si>
  <si>
    <t>98,2% Organic Cotton / 1,8% Elastane</t>
  </si>
  <si>
    <t>Ozzy</t>
  </si>
  <si>
    <t>D7749OT06</t>
  </si>
  <si>
    <t>n/a</t>
  </si>
  <si>
    <t>Cone</t>
  </si>
  <si>
    <t>81% Cotton / 19% Lyocell</t>
  </si>
  <si>
    <t>DLL W680</t>
  </si>
  <si>
    <t>GTS</t>
  </si>
  <si>
    <t>RR9643 Galaxy Comfy Candy</t>
  </si>
  <si>
    <t>RR2773 Ecru Preshrunk</t>
  </si>
  <si>
    <t>RR2701 Old Preshrunk Stretch</t>
  </si>
  <si>
    <t>KOI-WOVEN-SS15-030</t>
  </si>
  <si>
    <t>KOI-WOVEN-SS15-031</t>
  </si>
  <si>
    <t>DI 11 - KOI-WOVEN-AW15-011</t>
  </si>
  <si>
    <t>KOI-WOVEN-AW15-027</t>
  </si>
  <si>
    <t>78% Cotton / 22% Recycled Cotton</t>
  </si>
  <si>
    <t>RR2812 N-Semble Recycled</t>
  </si>
  <si>
    <t>Clare</t>
  </si>
  <si>
    <t>9527A-40</t>
  </si>
  <si>
    <t>RR2812 Old Recycled</t>
  </si>
  <si>
    <t>RR2812 N-Pitch Recycled</t>
  </si>
  <si>
    <t>SL 0660 Drake Preshrunk</t>
  </si>
  <si>
    <t>SL D5224A010 Smoke Blue</t>
  </si>
  <si>
    <t>RR2773 Old Preshrunk</t>
  </si>
  <si>
    <t>Collect</t>
  </si>
  <si>
    <t>50% Recycled Cotton / 50% Cotton</t>
  </si>
  <si>
    <t>R7060</t>
  </si>
  <si>
    <t>CAOS</t>
  </si>
  <si>
    <t>IN</t>
  </si>
  <si>
    <t>ES</t>
  </si>
  <si>
    <t>50% Recycled Cotton / 50% Acryllic</t>
  </si>
  <si>
    <t>100% Organic Cotto</t>
  </si>
  <si>
    <t>GDS</t>
  </si>
  <si>
    <t>100% Recycled Polyester</t>
  </si>
  <si>
    <t>Bhartiya</t>
  </si>
  <si>
    <t>80% Wool / 15% Polyamide / 5% Others</t>
  </si>
  <si>
    <t>38% Wool / 22% cotton / 28% Polyamide / 7% Acryllic / 5% Others</t>
  </si>
  <si>
    <t>38% Acryllic / 30% Mohair / 32% Polyamide</t>
  </si>
  <si>
    <t>TK</t>
  </si>
  <si>
    <t>70% Recycled Wool  30% Nylon</t>
  </si>
  <si>
    <t>New Power</t>
  </si>
  <si>
    <t>Young Brand</t>
  </si>
  <si>
    <t>GR</t>
  </si>
  <si>
    <t>leo should order</t>
  </si>
  <si>
    <t>recut</t>
  </si>
  <si>
    <t>Euro</t>
  </si>
  <si>
    <t>FOB</t>
  </si>
  <si>
    <t>-</t>
  </si>
  <si>
    <t>CH</t>
  </si>
  <si>
    <t>Voyager</t>
  </si>
  <si>
    <t>K150755018</t>
  </si>
  <si>
    <t>top</t>
  </si>
  <si>
    <t>Dry Selvage</t>
  </si>
  <si>
    <t>AGIS</t>
  </si>
  <si>
    <t>April</t>
  </si>
  <si>
    <t>Retail Price suggested by Tony</t>
  </si>
  <si>
    <t>Denim</t>
  </si>
  <si>
    <t xml:space="preserve">  </t>
  </si>
  <si>
    <t>Carry Over</t>
  </si>
  <si>
    <t>received (date unknown)</t>
  </si>
  <si>
    <t>O/S</t>
  </si>
  <si>
    <t>Scraped</t>
  </si>
  <si>
    <t>no SMS</t>
  </si>
  <si>
    <t>RR7716 Elast Sioux Crispy (was D7855OB87 FIANA)</t>
  </si>
  <si>
    <t>TRC (was Gap)</t>
  </si>
  <si>
    <t>98% Organic Cotton / 2% Elastane (was 98,4% Organic Cotton / 1,6% Elastane)</t>
  </si>
  <si>
    <t>ORDER DATE DROP 1</t>
  </si>
  <si>
    <t>ORDER DATE DROP 2</t>
  </si>
  <si>
    <t>ORDER DATE DROP 3</t>
  </si>
  <si>
    <t xml:space="preserve">ORTA </t>
  </si>
  <si>
    <t>8018A-28</t>
  </si>
  <si>
    <t>SL2773 Old Preshrunk</t>
  </si>
  <si>
    <t>100% organic cotton</t>
  </si>
  <si>
    <t>FABRIC CONSUMPTION</t>
  </si>
  <si>
    <t>TOTAL FABRIC METERS</t>
  </si>
  <si>
    <t>FABRIC TO ORDER</t>
  </si>
  <si>
    <t>9560A-50 (was 5616)</t>
  </si>
  <si>
    <t>56% organic cotton (warp) and 44% cotton(weft)</t>
  </si>
  <si>
    <t>FABRIC ORDER DATE</t>
  </si>
  <si>
    <t>no</t>
  </si>
  <si>
    <t>32x32</t>
  </si>
  <si>
    <t>SIZE SET Request</t>
  </si>
  <si>
    <t>28x32 + 3 extra</t>
  </si>
  <si>
    <t>32x32 + 3 extra</t>
  </si>
  <si>
    <t>will not get</t>
  </si>
  <si>
    <t>no stock</t>
  </si>
  <si>
    <t>139.95</t>
  </si>
  <si>
    <t>400mtr fabric on stock at supplier</t>
  </si>
  <si>
    <t>30x32, 32x32 &amp; 36x34</t>
  </si>
  <si>
    <t>PENDING (ripping issue)</t>
  </si>
  <si>
    <t>no sizeset needed</t>
  </si>
  <si>
    <t>EXTREEME</t>
  </si>
  <si>
    <t>K150751506</t>
  </si>
  <si>
    <t>9560A-50  (was 5616 -  was 9536 stock alternative)</t>
  </si>
  <si>
    <t>M &amp; XL</t>
  </si>
  <si>
    <t>SMS costs</t>
  </si>
  <si>
    <t>light single jersey</t>
  </si>
  <si>
    <t>light single jersey printed</t>
  </si>
  <si>
    <t>180G single jersey</t>
  </si>
  <si>
    <t>dark grey melee</t>
  </si>
  <si>
    <t>Light GREY MELEE SWEAT FROM GREECE</t>
  </si>
  <si>
    <t>BHA</t>
  </si>
  <si>
    <t>KMC</t>
  </si>
  <si>
    <t>200pcs</t>
  </si>
  <si>
    <t>300pcs</t>
  </si>
  <si>
    <t>100pcs</t>
  </si>
  <si>
    <t>50pcs</t>
  </si>
  <si>
    <t>80pcs</t>
  </si>
  <si>
    <t>150pcs</t>
  </si>
  <si>
    <t>225pcs</t>
  </si>
  <si>
    <t>75pcs</t>
  </si>
  <si>
    <t>85pcs</t>
  </si>
  <si>
    <t>28 + 3 extra</t>
  </si>
  <si>
    <t>CONFIRMED FABRIC ETD</t>
  </si>
  <si>
    <t>stock at CCC</t>
  </si>
  <si>
    <t>9554  (organic 8148)</t>
  </si>
  <si>
    <t>1400m 25-2-2015</t>
  </si>
  <si>
    <t>XS-S-M</t>
  </si>
  <si>
    <t>26-28-29</t>
  </si>
  <si>
    <t>M - XL</t>
  </si>
  <si>
    <t>N/A</t>
  </si>
  <si>
    <t>S - M - XL</t>
  </si>
  <si>
    <t>Candiani (was Bossa)</t>
  </si>
  <si>
    <t>SL7274-N-Pitch appeal-preshrunk (was Clare)</t>
  </si>
  <si>
    <t>Orta (was Royo)</t>
  </si>
  <si>
    <t>9554  (organic 8148)8148 (was 8149 08210)</t>
  </si>
  <si>
    <t>64% Tencel / 30% Cotton / 4% EME / 2% Elastane</t>
  </si>
  <si>
    <t>not ok 4-3</t>
  </si>
  <si>
    <t>1 FIT S. XS-S-M</t>
  </si>
  <si>
    <t>sizeset approval on 3-mrt, but email error</t>
  </si>
  <si>
    <t>deliver from SS15 stock</t>
  </si>
  <si>
    <t>stock SS15</t>
  </si>
  <si>
    <t>28 + 1 extra</t>
  </si>
  <si>
    <t>32x32 + 1 extra</t>
  </si>
  <si>
    <t>Contex</t>
  </si>
  <si>
    <t>cancel</t>
  </si>
  <si>
    <t>Khoi</t>
  </si>
  <si>
    <t>4000?</t>
  </si>
  <si>
    <t>96,55% Organic Cotton / 2,93% Polyester / 0,52% Elastane</t>
  </si>
  <si>
    <t>44% Cotton / 42% Tencel / 12% Polyester / 2% Elastane</t>
  </si>
  <si>
    <t>97,8% Organic Cotton / 2,2% Elastane</t>
  </si>
  <si>
    <t>9006 Peacock</t>
  </si>
  <si>
    <t>100% Cotton</t>
  </si>
  <si>
    <t>38% Recycled Wool / 22% cotton / 28% Polyamide / 7% Acryllic / 5% Others</t>
  </si>
  <si>
    <t>80% Recycled Wool / 15% Polyamide / 5% Others</t>
  </si>
  <si>
    <t>stock pieces L34 (+/- 100 pcs) different shade -- ship separated</t>
  </si>
  <si>
    <t>Pending for fabric</t>
  </si>
  <si>
    <t>25-mrt, but wash not ok on 21-4, will expain to ITW</t>
  </si>
  <si>
    <t>TRC 2710</t>
  </si>
  <si>
    <t>TRC2710</t>
  </si>
  <si>
    <t xml:space="preserve"> - </t>
  </si>
  <si>
    <t>XS-L</t>
  </si>
  <si>
    <t>S-XL</t>
  </si>
  <si>
    <t xml:space="preserve"> -</t>
  </si>
  <si>
    <t>ETD 13-05-2015</t>
  </si>
  <si>
    <t>11-may</t>
  </si>
  <si>
    <t>not ok 15-4; ok on 19-5</t>
  </si>
  <si>
    <t>26-may</t>
  </si>
  <si>
    <t>ETD 05-06-2015</t>
  </si>
  <si>
    <t>1 size too small</t>
  </si>
  <si>
    <t>Warehouse</t>
  </si>
  <si>
    <t>Inseam 2cm too long</t>
  </si>
  <si>
    <t>OK to ship 5-6-2015</t>
  </si>
  <si>
    <t>ETD 15-06-2015</t>
  </si>
  <si>
    <t>18-6-2015 pending Dinesh reply</t>
  </si>
  <si>
    <t>160 pcs too much spray</t>
  </si>
  <si>
    <t>1 size too big + more green than SMS</t>
  </si>
  <si>
    <t>D5224O010 Smoke Blue</t>
  </si>
  <si>
    <t>vendor</t>
  </si>
  <si>
    <t>5 pieces checked for next shipment (wk 28)</t>
  </si>
  <si>
    <t>divided by A &amp; B, check B in warehouse</t>
  </si>
  <si>
    <t>The fit is too wide (+2cm in chest and bottom)</t>
  </si>
  <si>
    <t>The sleeves are too short -2cm in general</t>
  </si>
  <si>
    <t xml:space="preserve">The inseam and body length is too long 2cm in general </t>
  </si>
  <si>
    <t xml:space="preserve">The body length is too long 2cm in general </t>
  </si>
  <si>
    <t>Slightly darker than standard</t>
  </si>
  <si>
    <t>Spray and wash effects are stronger than standard</t>
  </si>
  <si>
    <t>Shade diff, sending WHS A and B options</t>
  </si>
  <si>
    <t>Sleeves are approx. +0,5-2 cm</t>
  </si>
  <si>
    <t xml:space="preserve"> +3-5cm too long (same as SMS though)</t>
  </si>
  <si>
    <t xml:space="preserve"> +3cm too long</t>
  </si>
  <si>
    <t>Inside label attached at chest, not as SMS. -2 cm at CF</t>
  </si>
  <si>
    <t xml:space="preserve"> -2cm in the length but looks good</t>
  </si>
  <si>
    <t>Armhole is -2cm, its is a bit tight.</t>
  </si>
  <si>
    <t>Fit's 1,5 to 2 sizes too small. The marble effect is less than SMS</t>
  </si>
  <si>
    <t>The marble effect is less than SMS</t>
  </si>
  <si>
    <t>Inseam is +2-2,5cm too long</t>
  </si>
  <si>
    <t>Front rise is +1 too 1,75 too long and the thigh and knee is 1/2 size too big. Still OK</t>
  </si>
  <si>
    <t>3D is still on the bottom hem, should be CXL from SMS</t>
  </si>
  <si>
    <t>Inseam is +1,9-2,7cm too long. 3D is still on the bottom hem, should be CXL from SMS</t>
  </si>
  <si>
    <t>Thigh is -2cm and knee is -1 to -1,5 cm. Its stretchy so it fits but very tight!</t>
  </si>
  <si>
    <t>The productions base shade is slightly lighter than SMS</t>
  </si>
  <si>
    <t>The productions base shade is slightly lighter/greyish than SMS</t>
  </si>
  <si>
    <t xml:space="preserve"> -2 cm at CF &amp; CB length. The armhole is too long, and the movement is not good. </t>
  </si>
  <si>
    <t>Fits one size too big!</t>
  </si>
  <si>
    <t>Too small (2,5-3cm too small in the width)</t>
  </si>
  <si>
    <t>Some shade difference, but it looks OK</t>
  </si>
  <si>
    <t>30% Mohair 38% Acrylic 32% Polyamide</t>
  </si>
  <si>
    <t>100% Organic cotton</t>
  </si>
  <si>
    <t>100% Tencel</t>
  </si>
  <si>
    <t>80% Organic cotton 20% Linen</t>
  </si>
  <si>
    <t>100% Lyocel</t>
  </si>
  <si>
    <t>100% Polyester</t>
  </si>
  <si>
    <t>56% Organic cotton (warp) and 44% cotton(weft)</t>
  </si>
  <si>
    <t>19-8 &amp; 7-9</t>
  </si>
  <si>
    <t>target</t>
  </si>
  <si>
    <t>fits 1 size too big</t>
  </si>
  <si>
    <t>Laser 3D</t>
  </si>
  <si>
    <t>SAP</t>
  </si>
  <si>
    <t>commodity code</t>
  </si>
  <si>
    <t>commodity description</t>
  </si>
  <si>
    <t>lange broeken, incl. kniebroeken e.d. broeken, van denim, voor dames of voor meisjes (m.u.v. werk- en bedrijfskleding, zgn. Amerikaans</t>
  </si>
  <si>
    <t>lange broeken, incl. kniebroeken e.d. broeken, van denim, voor heren of voor jongens (m.u.v. werk- en bedrijfskleding, zgn. Amerikaanse</t>
  </si>
  <si>
    <t>lange broeken, incl. kniebroeken e.d. broeken, van denim, voor dames of voor meisjes (m.u.v. werk- en bedrijfskleding, zgn. Amerikaanse ov</t>
  </si>
  <si>
    <t>lange broeken, incl. kniebroeken e.d. broeken, van denim, voor heren of voor jongens (m.u.v. werk- en bedrijfskleding, zgn. Amerikaanse overalls)</t>
  </si>
  <si>
    <t>colbertjassen, blazers e.d., van brei- of haakwerk, van katoen, voor heren of voor jongens (m.u.v. die van wol of van fijn haar, van katoen of van synthetische vezels en anoraks, blousons e.d. artikelen)</t>
  </si>
  <si>
    <t>colbertjassen, blazers e.d., van brei- of haakwerk, van synthetische vezels, voor heren of voor jongens (m.u.v. die van wol of van fijn haar, van katoen of van synthetische vezels en anoraks, blousons e.d. artikelen)</t>
  </si>
  <si>
    <t>overhemden van brei- of haakwerk, van katoen, voor heren of voor jongens (m.u.v. nachthemden, T-shirts, borstrokke</t>
  </si>
  <si>
    <t>overhemden van brei- of haakwerk, van wol of van fijn haar, voor heren of voor jongens (m.u.v. nachthemden, T-shirts,</t>
  </si>
  <si>
    <t>slips en onderbroeken, van brei- of haakwerk, van katoen, voor heren of voor jongens</t>
  </si>
  <si>
    <t>T-shirts, borstrokken en onderhemden, van brei- of haakwerk, van katoen</t>
  </si>
  <si>
    <t>truien, jumpers, pull-overs en slip-overs, vesten e.d. artikelen, van brei- of haakwerk, van wol, voor heren of voor jongens (m.u.v. truien, jumpers, pull-overs en slip-overs bevattende &gt;= 50 gewichtspercenten wol en wegende &gt;= 600 g per stuk en m.u.</t>
  </si>
  <si>
    <t>truien, jumpers, pull-overs, slip-overs, vesten en dergelijke artikelen, van brei- of haakwerk van fijn haar, voor heren of voor jongens (m.u.v. die van fijn haar van kasjmiergeiten en m.u.v.gewatteerde vesten)</t>
  </si>
  <si>
    <t>truien, jumpers, pull-overs, slip-overs, vesten e.d. artikelen, van brei- of haakwerk, van katoen, voor heren of voor jongens (m.u.v. hemdtruien sous-pull en gewatteerde vesten)</t>
  </si>
  <si>
    <t>truien, jumpers, pull-overs, slip-overs, vesten e.d. artikelen, van brei- of haakwerk, van katoen, voor dames of voor meisjes (m.u.v. hemdtruien sous-pull en gewatteerde vesten)</t>
  </si>
  <si>
    <t>truien, jumpers, pull-overs, slip-overs, vesten e.d. artikelen, van brei- of haakwerk, van synthetische of kunstmatige vezels, voor dames of voor meisjes (m.u.v. hemdtruien sous-pull en gewatteerde vesten)</t>
  </si>
  <si>
    <t>kousen, kniekousen, sokken e.d. artikelen, van brei- of haakwerk, van katoen (m.u.v. die met degressieve compressie, kousenbroeken, dameskousen en -kniekousen, van &lt; 67 decitex per enkelvoudige draad en m.u.v. dergelijke artikelen voor baby's)</t>
  </si>
  <si>
    <t>mantelpakken en broekpakken, voor dames of voor meisjes (m.u.v. die van brei- of haakwerk en m.u.v. skioveralls e</t>
  </si>
  <si>
    <t>blazers en andere jasjes, van wol of van fijn haar, voor dames of voor meisjes (m.u.v. die van brei- of haakwerk en m.u.v. anorak</t>
  </si>
  <si>
    <t>blazers en andere jasjes, van katoen, voor dames of voor meisjes (m.u.v. die van brei- of haakwerk en m.u.v. werk- en bedrijfskleding, anoraks, blousons e.d. artikelen)</t>
  </si>
  <si>
    <t>blazers en andere jasjes, van synthetische vezels, voor dames of voor meisjes (m.u.v. die van brei- of haakwerk en m.u.v. werk- en bedrijfskleding, anoraks, blousons e.d. artikelen)</t>
  </si>
  <si>
    <t>japonnen, van katoen, voor dames of voor meisjes (m.u.v. die van brei- of haakwerk en m.u.v. onderjurken)</t>
  </si>
  <si>
    <t>blouses en hemdblouses, van katoen, voor dames of voor meisjes (m.u.v. die van brei- of haakwerk en m.u.v. onderhemden)</t>
  </si>
  <si>
    <t>blouses en hemdblouses, van textielstoffen, voor dames of voor meisjes (m.u.v. die van zijde of van afval van zijde, van wol of van fijn haar, van katoen, van synthetische of kunstmatige vezels, van vlas of van ramee, m.u.v. die van brei- of haakwerk</t>
  </si>
  <si>
    <t>Sjaals, sjerpen, hoofddoeken en halsdoeken, mantilles, sluiers, voiles e.d. artikelen, van textielstoffen (m.u.v. die van wol of van fijn haar of van synthetische of kunstmatige vezels, die van zijde of van afval van zijde en m.u.v. die brei- of haak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</si>
</sst>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quot;€&quot;\ * #,##0.00_ ;_ &quot;€&quot;\ * \-#,##0.00_ ;_ &quot;€&quot;\ * &quot;-&quot;??_ ;_ @_ "/>
    <numFmt numFmtId="164" formatCode="_-* #,##0.00\ _€_-;\-* #,##0.00\ _€_-;_-* &quot;-&quot;??\ _€_-;_-@_-"/>
    <numFmt numFmtId="165" formatCode="[$-409]d\-mmm;@"/>
    <numFmt numFmtId="166" formatCode="[$-409]ddd\,\ mmm\ dd\,\ yyyy"/>
    <numFmt numFmtId="167" formatCode="&quot;€&quot;\ #,##0.00"/>
    <numFmt numFmtId="168" formatCode="[$-409]d/mmm;@"/>
    <numFmt numFmtId="169" formatCode="[$-413]d/mmm;@"/>
    <numFmt numFmtId="170" formatCode="_-[$$-409]* #,##0.00_ ;_-[$$-409]* \-#,##0.00\ ;_-[$$-409]* &quot;-&quot;??_ ;_-@_ "/>
    <numFmt numFmtId="171" formatCode="[$-409]d/mmm/yy;@"/>
    <numFmt numFmtId="172" formatCode="[$-413]d/mmm/yy;@"/>
  </numFmts>
  <fonts count="43">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Arial"/>
      <family val="2"/>
    </font>
    <font>
      <sz val="11"/>
      <color theme="1"/>
      <name val="Calibri"/>
      <family val="2"/>
      <scheme val="minor"/>
    </font>
    <font>
      <sz val="10"/>
      <name val="Arial"/>
      <family val="2"/>
    </font>
    <font>
      <sz val="12"/>
      <name val="Arial MT"/>
    </font>
    <font>
      <sz val="10"/>
      <color indexed="8"/>
      <name val="Arial"/>
      <family val="2"/>
    </font>
    <font>
      <sz val="11"/>
      <name val="Calibri"/>
      <family val="2"/>
      <scheme val="minor"/>
    </font>
    <font>
      <b/>
      <sz val="10"/>
      <color theme="9" tint="-0.499984740745262"/>
      <name val="Calibri"/>
      <family val="2"/>
      <scheme val="minor"/>
    </font>
    <font>
      <sz val="10"/>
      <color theme="9" tint="-0.499984740745262"/>
      <name val="Calibri"/>
      <family val="2"/>
      <scheme val="minor"/>
    </font>
    <font>
      <sz val="10"/>
      <color indexed="14"/>
      <name val="Calibri"/>
      <family val="2"/>
      <scheme val="minor"/>
    </font>
    <font>
      <sz val="10"/>
      <color indexed="56"/>
      <name val="Calibri"/>
      <family val="2"/>
      <scheme val="minor"/>
    </font>
    <font>
      <b/>
      <sz val="10"/>
      <color indexed="56"/>
      <name val="Calibri"/>
      <family val="2"/>
      <scheme val="minor"/>
    </font>
    <font>
      <b/>
      <sz val="10"/>
      <name val="Calibri"/>
      <family val="2"/>
      <scheme val="minor"/>
    </font>
    <font>
      <b/>
      <sz val="10"/>
      <color indexed="8"/>
      <name val="Calibri"/>
      <family val="2"/>
      <scheme val="minor"/>
    </font>
    <font>
      <sz val="10"/>
      <color theme="1"/>
      <name val="Calibri"/>
      <family val="2"/>
      <scheme val="minor"/>
    </font>
    <font>
      <sz val="10"/>
      <color rgb="FFFF3399"/>
      <name val="Calibri"/>
      <family val="2"/>
      <scheme val="minor"/>
    </font>
    <font>
      <sz val="10"/>
      <color indexed="8"/>
      <name val="Calibri"/>
      <family val="2"/>
      <scheme val="minor"/>
    </font>
    <font>
      <b/>
      <sz val="10"/>
      <color theme="0"/>
      <name val="Calibri"/>
      <family val="2"/>
      <scheme val="minor"/>
    </font>
    <font>
      <sz val="10"/>
      <color theme="1"/>
      <name val="Verdana"/>
      <family val="2"/>
    </font>
    <font>
      <sz val="10"/>
      <color theme="3" tint="-0.499984740745262"/>
      <name val="Calibri"/>
      <family val="2"/>
      <scheme val="minor"/>
    </font>
    <font>
      <sz val="10"/>
      <color theme="1" tint="0.39997558519241921"/>
      <name val="Calibri"/>
      <family val="2"/>
      <scheme val="minor"/>
    </font>
    <font>
      <sz val="10"/>
      <color rgb="FFFF0000"/>
      <name val="Calibri"/>
      <family val="2"/>
      <scheme val="minor"/>
    </font>
    <font>
      <sz val="10"/>
      <color theme="3"/>
      <name val="Calibri"/>
      <family val="2"/>
      <scheme val="minor"/>
    </font>
    <font>
      <sz val="10"/>
      <color theme="1"/>
      <name val="Calibri"/>
      <family val="2"/>
    </font>
    <font>
      <sz val="8"/>
      <color indexed="81"/>
      <name val="Tahoma"/>
      <family val="2"/>
    </font>
    <font>
      <b/>
      <sz val="8"/>
      <color indexed="81"/>
      <name val="Tahoma"/>
      <family val="2"/>
    </font>
    <font>
      <sz val="9"/>
      <color indexed="56"/>
      <name val="Calibri"/>
      <family val="2"/>
      <scheme val="minor"/>
    </font>
    <font>
      <sz val="8"/>
      <color indexed="8"/>
      <name val="Calibri"/>
      <family val="2"/>
      <scheme val="minor"/>
    </font>
    <font>
      <sz val="11"/>
      <color indexed="56"/>
      <name val="Calibri"/>
      <family val="2"/>
      <scheme val="minor"/>
    </font>
    <font>
      <b/>
      <sz val="11"/>
      <name val="Calibri"/>
      <family val="2"/>
      <scheme val="minor"/>
    </font>
    <font>
      <sz val="10"/>
      <name val="Calibri"/>
      <family val="2"/>
      <scheme val="minor"/>
    </font>
    <font>
      <sz val="9"/>
      <name val="Calibri"/>
      <family val="2"/>
      <scheme val="minor"/>
    </font>
    <font>
      <sz val="11"/>
      <color rgb="FFFF0000"/>
      <name val="Calibri"/>
      <family val="2"/>
      <scheme val="minor"/>
    </font>
    <font>
      <sz val="11"/>
      <name val="Verdana"/>
      <family val="2"/>
    </font>
    <font>
      <sz val="11"/>
      <color rgb="FFFF0000"/>
      <name val="Calibri"/>
      <family val="2"/>
    </font>
    <font>
      <b/>
      <sz val="9"/>
      <name val="Calibri"/>
      <family val="2"/>
      <scheme val="minor"/>
    </font>
    <font>
      <b/>
      <sz val="10"/>
      <color theme="1"/>
      <name val="Calibri"/>
      <family val="2"/>
      <scheme val="minor"/>
    </font>
    <font>
      <b/>
      <sz val="10"/>
      <color indexed="81"/>
      <name val="Tahoma"/>
      <family val="2"/>
    </font>
    <font>
      <sz val="9"/>
      <color indexed="81"/>
      <name val="Tahoma"/>
      <family val="2"/>
    </font>
    <font>
      <b/>
      <sz val="9"/>
      <color indexed="81"/>
      <name val="Tahoma"/>
      <family val="2"/>
    </font>
  </fonts>
  <fills count="23">
    <fill>
      <patternFill patternType="none"/>
    </fill>
    <fill>
      <patternFill patternType="gray125"/>
    </fill>
    <fill>
      <patternFill patternType="solid">
        <fgColor theme="9" tint="0.79998168889431442"/>
        <bgColor indexed="64"/>
      </patternFill>
    </fill>
    <fill>
      <patternFill patternType="solid">
        <fgColor theme="3" tint="0.39997558519241921"/>
        <bgColor indexed="64"/>
      </patternFill>
    </fill>
    <fill>
      <patternFill patternType="solid">
        <fgColor rgb="FFFFCCFF"/>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DCE6F1"/>
        <bgColor indexed="64"/>
      </patternFill>
    </fill>
    <fill>
      <patternFill patternType="solid">
        <fgColor rgb="FFF2DCDB"/>
        <bgColor indexed="64"/>
      </patternFill>
    </fill>
    <fill>
      <patternFill patternType="solid">
        <fgColor rgb="FFFDE9D9"/>
        <bgColor indexed="64"/>
      </patternFill>
    </fill>
    <fill>
      <patternFill patternType="solid">
        <fgColor rgb="FFEBF1DE"/>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169">
    <xf numFmtId="0" fontId="0" fillId="0" borderId="0"/>
    <xf numFmtId="0" fontId="6" fillId="0" borderId="0">
      <alignment vertical="top"/>
    </xf>
    <xf numFmtId="0" fontId="7" fillId="0" borderId="0"/>
    <xf numFmtId="0" fontId="6" fillId="0" borderId="0"/>
    <xf numFmtId="0" fontId="5" fillId="0" borderId="0"/>
    <xf numFmtId="0" fontId="6" fillId="0" borderId="0">
      <alignment vertical="top"/>
    </xf>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lignment vertical="top"/>
    </xf>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6"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8" fillId="0" borderId="0">
      <alignment vertical="top"/>
    </xf>
    <xf numFmtId="0" fontId="6" fillId="0" borderId="0"/>
    <xf numFmtId="0" fontId="3" fillId="0" borderId="0"/>
    <xf numFmtId="0" fontId="3" fillId="0" borderId="0"/>
    <xf numFmtId="0" fontId="3" fillId="0" borderId="0"/>
    <xf numFmtId="0" fontId="3" fillId="0" borderId="0"/>
    <xf numFmtId="0" fontId="2" fillId="0" borderId="0"/>
    <xf numFmtId="0" fontId="1" fillId="0" borderId="0"/>
    <xf numFmtId="0" fontId="6" fillId="0" borderId="0"/>
  </cellStyleXfs>
  <cellXfs count="573">
    <xf numFmtId="0" fontId="0" fillId="0" borderId="0" xfId="0"/>
    <xf numFmtId="0" fontId="13" fillId="6" borderId="2" xfId="1" applyFont="1" applyFill="1" applyBorder="1" applyAlignment="1">
      <alignment horizontal="center" vertical="center" textRotation="255" wrapText="1"/>
    </xf>
    <xf numFmtId="0" fontId="11" fillId="6" borderId="2" xfId="1" applyNumberFormat="1" applyFont="1" applyFill="1" applyBorder="1" applyAlignment="1">
      <alignment horizontal="left" wrapText="1"/>
    </xf>
    <xf numFmtId="0" fontId="17" fillId="0" borderId="0" xfId="0" applyFont="1"/>
    <xf numFmtId="0" fontId="13" fillId="6" borderId="2"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14" fillId="3" borderId="8" xfId="1" applyFont="1" applyFill="1" applyBorder="1" applyAlignment="1">
      <alignment horizontal="left" wrapText="1" shrinkToFit="1"/>
    </xf>
    <xf numFmtId="0" fontId="20" fillId="3" borderId="8" xfId="1" applyFont="1" applyFill="1" applyBorder="1" applyAlignment="1">
      <alignment horizontal="left"/>
    </xf>
    <xf numFmtId="0" fontId="13" fillId="3" borderId="8" xfId="1" applyFont="1" applyFill="1" applyBorder="1" applyAlignment="1">
      <alignment horizontal="left" wrapText="1"/>
    </xf>
    <xf numFmtId="0" fontId="11" fillId="3" borderId="8" xfId="1" applyFont="1" applyFill="1" applyBorder="1" applyAlignment="1">
      <alignment horizontal="left" wrapText="1"/>
    </xf>
    <xf numFmtId="0" fontId="13" fillId="0" borderId="2" xfId="1" applyFont="1" applyFill="1" applyBorder="1" applyAlignment="1">
      <alignment horizontal="left" wrapText="1" shrinkToFit="1"/>
    </xf>
    <xf numFmtId="0" fontId="13" fillId="6" borderId="2" xfId="1" applyFont="1" applyFill="1" applyBorder="1" applyAlignment="1">
      <alignment horizontal="center" vertical="center" wrapText="1" shrinkToFit="1"/>
    </xf>
    <xf numFmtId="0" fontId="13" fillId="4" borderId="2" xfId="1" applyFont="1" applyFill="1" applyBorder="1" applyAlignment="1">
      <alignment horizontal="left"/>
    </xf>
    <xf numFmtId="16" fontId="13" fillId="0" borderId="6" xfId="1" applyNumberFormat="1" applyFont="1" applyFill="1" applyBorder="1" applyAlignment="1">
      <alignment horizontal="left" wrapText="1" shrinkToFit="1"/>
    </xf>
    <xf numFmtId="0" fontId="13" fillId="8" borderId="2" xfId="1" applyFont="1" applyFill="1" applyBorder="1" applyAlignment="1">
      <alignment horizontal="left"/>
    </xf>
    <xf numFmtId="0" fontId="13" fillId="0" borderId="2" xfId="1" applyNumberFormat="1" applyFont="1" applyFill="1" applyBorder="1" applyAlignment="1">
      <alignment horizontal="center" wrapText="1" shrinkToFit="1"/>
    </xf>
    <xf numFmtId="0" fontId="13" fillId="10" borderId="2" xfId="1" applyFont="1" applyFill="1" applyBorder="1" applyAlignment="1">
      <alignment horizontal="center" vertical="center" wrapText="1" shrinkToFit="1"/>
    </xf>
    <xf numFmtId="0" fontId="13" fillId="7" borderId="2" xfId="1" applyFont="1" applyFill="1" applyBorder="1" applyAlignment="1">
      <alignment horizontal="center" vertical="center" wrapText="1" shrinkToFit="1"/>
    </xf>
    <xf numFmtId="0" fontId="13" fillId="0" borderId="6" xfId="1" applyFont="1" applyFill="1" applyBorder="1" applyAlignment="1">
      <alignment horizontal="left" wrapText="1" shrinkToFit="1"/>
    </xf>
    <xf numFmtId="0" fontId="13" fillId="0" borderId="6" xfId="1" applyNumberFormat="1" applyFont="1" applyFill="1" applyBorder="1" applyAlignment="1">
      <alignment horizontal="center" wrapText="1" shrinkToFit="1"/>
    </xf>
    <xf numFmtId="0" fontId="11" fillId="6" borderId="6" xfId="1" applyNumberFormat="1" applyFont="1" applyFill="1" applyBorder="1" applyAlignment="1">
      <alignment horizontal="left" wrapText="1"/>
    </xf>
    <xf numFmtId="0" fontId="21" fillId="0" borderId="0" xfId="0" applyFont="1" applyBorder="1"/>
    <xf numFmtId="0" fontId="13" fillId="4" borderId="2" xfId="1" applyFont="1" applyFill="1" applyBorder="1" applyAlignment="1">
      <alignment horizontal="center" wrapText="1" shrinkToFit="1"/>
    </xf>
    <xf numFmtId="16" fontId="13" fillId="0" borderId="2" xfId="1" applyNumberFormat="1" applyFont="1" applyFill="1" applyBorder="1" applyAlignment="1">
      <alignment horizontal="left" wrapText="1" shrinkToFit="1"/>
    </xf>
    <xf numFmtId="0" fontId="13" fillId="0" borderId="2" xfId="1" applyFont="1" applyFill="1" applyBorder="1" applyAlignment="1">
      <alignment horizontal="center" wrapText="1" shrinkToFit="1"/>
    </xf>
    <xf numFmtId="0" fontId="17" fillId="6" borderId="0" xfId="0" applyFont="1" applyFill="1"/>
    <xf numFmtId="0" fontId="17" fillId="5" borderId="0" xfId="0" applyFont="1" applyFill="1"/>
    <xf numFmtId="0" fontId="17" fillId="9" borderId="0" xfId="0" applyFont="1" applyFill="1"/>
    <xf numFmtId="0" fontId="13" fillId="11" borderId="2" xfId="1" applyFont="1" applyFill="1" applyBorder="1" applyAlignment="1">
      <alignment horizontal="center" vertical="center" wrapText="1"/>
    </xf>
    <xf numFmtId="0" fontId="13" fillId="11" borderId="2" xfId="1" applyFont="1" applyFill="1" applyBorder="1" applyAlignment="1">
      <alignment horizontal="left" wrapText="1"/>
    </xf>
    <xf numFmtId="0" fontId="24" fillId="11" borderId="2" xfId="1" applyFont="1" applyFill="1" applyBorder="1" applyAlignment="1">
      <alignment horizontal="left" wrapText="1"/>
    </xf>
    <xf numFmtId="0" fontId="13" fillId="11" borderId="6" xfId="1" applyFont="1" applyFill="1" applyBorder="1" applyAlignment="1">
      <alignment horizontal="left" wrapText="1"/>
    </xf>
    <xf numFmtId="0" fontId="17" fillId="11" borderId="0" xfId="0" applyFont="1" applyFill="1"/>
    <xf numFmtId="0" fontId="13" fillId="5" borderId="2" xfId="1" applyFont="1" applyFill="1" applyBorder="1" applyAlignment="1">
      <alignment horizontal="center" vertical="center" wrapText="1"/>
    </xf>
    <xf numFmtId="0" fontId="17" fillId="0" borderId="0" xfId="0" applyFont="1" applyFill="1"/>
    <xf numFmtId="0" fontId="13" fillId="6" borderId="2" xfId="1" applyFont="1" applyFill="1" applyBorder="1" applyAlignment="1">
      <alignment horizontal="left" wrapText="1"/>
    </xf>
    <xf numFmtId="0" fontId="13" fillId="6" borderId="6" xfId="1" applyFont="1" applyFill="1" applyBorder="1" applyAlignment="1">
      <alignment horizontal="left" wrapText="1"/>
    </xf>
    <xf numFmtId="0" fontId="17" fillId="12" borderId="7" xfId="0" applyFont="1" applyFill="1" applyBorder="1"/>
    <xf numFmtId="0" fontId="18" fillId="5" borderId="2" xfId="1" applyFont="1" applyFill="1" applyBorder="1" applyAlignment="1">
      <alignment horizontal="left" wrapText="1" shrinkToFit="1"/>
    </xf>
    <xf numFmtId="0" fontId="22" fillId="5" borderId="2" xfId="1" applyFont="1" applyFill="1" applyBorder="1" applyAlignment="1">
      <alignment horizontal="left" wrapText="1" shrinkToFit="1"/>
    </xf>
    <xf numFmtId="12" fontId="12" fillId="5" borderId="6" xfId="1" applyNumberFormat="1" applyFont="1" applyFill="1" applyBorder="1" applyAlignment="1">
      <alignment horizontal="left" wrapText="1"/>
    </xf>
    <xf numFmtId="12" fontId="12" fillId="5" borderId="2" xfId="1" applyNumberFormat="1" applyFont="1" applyFill="1" applyBorder="1" applyAlignment="1">
      <alignment horizontal="left" wrapText="1"/>
    </xf>
    <xf numFmtId="0" fontId="13" fillId="5" borderId="2" xfId="1" applyFont="1" applyFill="1" applyBorder="1" applyAlignment="1">
      <alignment horizontal="left" wrapText="1" shrinkToFit="1"/>
    </xf>
    <xf numFmtId="0" fontId="14" fillId="0" borderId="1" xfId="1" applyFont="1" applyFill="1" applyBorder="1" applyAlignment="1">
      <alignment horizontal="centerContinuous"/>
    </xf>
    <xf numFmtId="0" fontId="19" fillId="0" borderId="2" xfId="2" applyNumberFormat="1" applyFont="1" applyFill="1" applyBorder="1" applyAlignment="1" applyProtection="1">
      <alignment horizontal="left" wrapText="1" shrinkToFit="1"/>
    </xf>
    <xf numFmtId="0" fontId="19" fillId="0" borderId="6" xfId="2" applyNumberFormat="1" applyFont="1" applyFill="1" applyBorder="1" applyAlignment="1" applyProtection="1">
      <alignment horizontal="left" wrapText="1" shrinkToFit="1"/>
    </xf>
    <xf numFmtId="0" fontId="14" fillId="13" borderId="8" xfId="1" applyFont="1" applyFill="1" applyBorder="1" applyAlignment="1">
      <alignment horizontal="left" wrapText="1" shrinkToFit="1"/>
    </xf>
    <xf numFmtId="0" fontId="20" fillId="13" borderId="8" xfId="1" applyFont="1" applyFill="1" applyBorder="1" applyAlignment="1">
      <alignment horizontal="left"/>
    </xf>
    <xf numFmtId="0" fontId="13" fillId="13" borderId="8" xfId="1" applyFont="1" applyFill="1" applyBorder="1" applyAlignment="1">
      <alignment horizontal="left" wrapText="1"/>
    </xf>
    <xf numFmtId="0" fontId="11" fillId="13" borderId="8" xfId="1" applyFont="1" applyFill="1" applyBorder="1" applyAlignment="1">
      <alignment horizontal="left" wrapText="1"/>
    </xf>
    <xf numFmtId="0" fontId="18" fillId="13" borderId="8" xfId="1" applyFont="1" applyFill="1" applyBorder="1" applyAlignment="1">
      <alignment horizontal="left" wrapText="1"/>
    </xf>
    <xf numFmtId="0" fontId="21" fillId="13" borderId="0" xfId="0" applyFont="1" applyFill="1" applyBorder="1"/>
    <xf numFmtId="0" fontId="14" fillId="14" borderId="8" xfId="1" applyFont="1" applyFill="1" applyBorder="1" applyAlignment="1">
      <alignment horizontal="left" wrapText="1" shrinkToFit="1"/>
    </xf>
    <xf numFmtId="0" fontId="20" fillId="14" borderId="8" xfId="1" applyFont="1" applyFill="1" applyBorder="1" applyAlignment="1">
      <alignment horizontal="left"/>
    </xf>
    <xf numFmtId="0" fontId="13" fillId="14" borderId="8" xfId="1" applyFont="1" applyFill="1" applyBorder="1" applyAlignment="1">
      <alignment horizontal="left" wrapText="1"/>
    </xf>
    <xf numFmtId="0" fontId="11" fillId="14" borderId="8" xfId="1" applyFont="1" applyFill="1" applyBorder="1" applyAlignment="1">
      <alignment horizontal="left" wrapText="1"/>
    </xf>
    <xf numFmtId="0" fontId="18" fillId="14" borderId="8" xfId="1" applyFont="1" applyFill="1" applyBorder="1" applyAlignment="1">
      <alignment horizontal="left" wrapText="1"/>
    </xf>
    <xf numFmtId="0" fontId="21" fillId="14" borderId="0" xfId="0" applyFont="1" applyFill="1" applyBorder="1"/>
    <xf numFmtId="0" fontId="14" fillId="6" borderId="9" xfId="1" applyFont="1" applyFill="1" applyBorder="1" applyAlignment="1">
      <alignment horizontal="centerContinuous"/>
    </xf>
    <xf numFmtId="0" fontId="14" fillId="0" borderId="8" xfId="1" applyFont="1" applyFill="1" applyBorder="1" applyAlignment="1">
      <alignment horizontal="center"/>
    </xf>
    <xf numFmtId="0" fontId="13" fillId="6" borderId="6" xfId="1" applyFont="1" applyFill="1" applyBorder="1" applyAlignment="1">
      <alignment horizontal="center" vertical="center" wrapText="1"/>
    </xf>
    <xf numFmtId="0" fontId="13" fillId="6" borderId="6" xfId="1" applyFont="1" applyFill="1" applyBorder="1" applyAlignment="1">
      <alignment horizontal="center" vertical="center" textRotation="255" wrapText="1"/>
    </xf>
    <xf numFmtId="0" fontId="13" fillId="6" borderId="6" xfId="1" applyNumberFormat="1" applyFont="1" applyFill="1" applyBorder="1" applyAlignment="1">
      <alignment horizontal="center" vertical="center" wrapText="1"/>
    </xf>
    <xf numFmtId="16" fontId="10" fillId="11" borderId="1" xfId="1" applyNumberFormat="1" applyFont="1" applyFill="1" applyBorder="1" applyAlignment="1">
      <alignment horizontal="centerContinuous"/>
    </xf>
    <xf numFmtId="0" fontId="10" fillId="11" borderId="1" xfId="1" applyNumberFormat="1" applyFont="1" applyFill="1" applyBorder="1" applyAlignment="1">
      <alignment horizontal="centerContinuous"/>
    </xf>
    <xf numFmtId="49" fontId="11" fillId="11" borderId="2" xfId="1" applyNumberFormat="1" applyFont="1" applyFill="1" applyBorder="1" applyAlignment="1" applyProtection="1">
      <alignment horizontal="center" vertical="center" wrapText="1" shrinkToFit="1"/>
    </xf>
    <xf numFmtId="0" fontId="11" fillId="11" borderId="2" xfId="1" applyNumberFormat="1" applyFont="1" applyFill="1" applyBorder="1" applyAlignment="1" applyProtection="1">
      <alignment horizontal="center" vertical="center" wrapText="1" shrinkToFit="1"/>
    </xf>
    <xf numFmtId="0" fontId="11" fillId="11" borderId="2" xfId="1" applyNumberFormat="1" applyFont="1" applyFill="1" applyBorder="1" applyAlignment="1">
      <alignment horizontal="left" wrapText="1" shrinkToFit="1"/>
    </xf>
    <xf numFmtId="0" fontId="11" fillId="11" borderId="2" xfId="1" applyNumberFormat="1" applyFont="1" applyFill="1" applyBorder="1" applyAlignment="1">
      <alignment horizontal="left" shrinkToFit="1"/>
    </xf>
    <xf numFmtId="0" fontId="11" fillId="11" borderId="2" xfId="1" applyNumberFormat="1" applyFont="1" applyFill="1" applyBorder="1" applyAlignment="1">
      <alignment horizontal="left" wrapText="1"/>
    </xf>
    <xf numFmtId="0" fontId="12" fillId="11" borderId="6" xfId="1" applyNumberFormat="1" applyFont="1" applyFill="1" applyBorder="1" applyAlignment="1">
      <alignment horizontal="left" wrapText="1" shrinkToFit="1"/>
    </xf>
    <xf numFmtId="0" fontId="12" fillId="11" borderId="6" xfId="1" applyNumberFormat="1" applyFont="1" applyFill="1" applyBorder="1" applyAlignment="1">
      <alignment horizontal="left" shrinkToFit="1"/>
    </xf>
    <xf numFmtId="0" fontId="12" fillId="11" borderId="6" xfId="1" applyNumberFormat="1" applyFont="1" applyFill="1" applyBorder="1" applyAlignment="1">
      <alignment horizontal="left" wrapText="1"/>
    </xf>
    <xf numFmtId="0" fontId="12" fillId="11" borderId="2" xfId="1" applyNumberFormat="1" applyFont="1" applyFill="1" applyBorder="1" applyAlignment="1">
      <alignment horizontal="left" wrapText="1" shrinkToFit="1"/>
    </xf>
    <xf numFmtId="0" fontId="12" fillId="11" borderId="2" xfId="1" applyNumberFormat="1" applyFont="1" applyFill="1" applyBorder="1" applyAlignment="1">
      <alignment horizontal="left" shrinkToFit="1"/>
    </xf>
    <xf numFmtId="0" fontId="12" fillId="11" borderId="2" xfId="1" applyNumberFormat="1" applyFont="1" applyFill="1" applyBorder="1" applyAlignment="1">
      <alignment horizontal="left" wrapText="1"/>
    </xf>
    <xf numFmtId="1" fontId="15" fillId="5" borderId="1" xfId="2" applyNumberFormat="1" applyFont="1" applyFill="1" applyBorder="1" applyAlignment="1">
      <alignment horizontal="centerContinuous"/>
    </xf>
    <xf numFmtId="165" fontId="16" fillId="5" borderId="1" xfId="2" applyNumberFormat="1" applyFont="1" applyFill="1" applyBorder="1" applyAlignment="1" applyProtection="1">
      <alignment horizontal="centerContinuous"/>
    </xf>
    <xf numFmtId="15" fontId="19" fillId="5" borderId="2" xfId="2" applyNumberFormat="1" applyFont="1" applyFill="1" applyBorder="1" applyAlignment="1" applyProtection="1">
      <alignment horizontal="center" vertical="center" wrapText="1"/>
    </xf>
    <xf numFmtId="165" fontId="19" fillId="5" borderId="2" xfId="2" applyNumberFormat="1" applyFont="1" applyFill="1" applyBorder="1" applyAlignment="1" applyProtection="1">
      <alignment horizontal="center" vertical="center" wrapText="1"/>
    </xf>
    <xf numFmtId="1" fontId="19" fillId="5" borderId="2" xfId="2" applyNumberFormat="1" applyFont="1" applyFill="1" applyBorder="1" applyAlignment="1" applyProtection="1">
      <alignment horizontal="left" wrapText="1" shrinkToFit="1"/>
    </xf>
    <xf numFmtId="165" fontId="19" fillId="5" borderId="2" xfId="2" applyNumberFormat="1" applyFont="1" applyFill="1" applyBorder="1" applyAlignment="1" applyProtection="1">
      <alignment horizontal="left" wrapText="1" shrinkToFit="1"/>
    </xf>
    <xf numFmtId="1" fontId="19" fillId="5" borderId="6" xfId="2" applyNumberFormat="1" applyFont="1" applyFill="1" applyBorder="1" applyAlignment="1" applyProtection="1">
      <alignment horizontal="left" wrapText="1" shrinkToFit="1"/>
    </xf>
    <xf numFmtId="165" fontId="19" fillId="5" borderId="6" xfId="2" applyNumberFormat="1" applyFont="1" applyFill="1" applyBorder="1" applyAlignment="1" applyProtection="1">
      <alignment horizontal="left" wrapText="1" shrinkToFit="1"/>
    </xf>
    <xf numFmtId="0" fontId="21" fillId="5" borderId="0" xfId="0" applyFont="1" applyFill="1"/>
    <xf numFmtId="16" fontId="19" fillId="9" borderId="2" xfId="2" applyNumberFormat="1" applyFont="1" applyFill="1" applyBorder="1" applyAlignment="1" applyProtection="1">
      <alignment horizontal="center" vertical="center" wrapText="1"/>
    </xf>
    <xf numFmtId="15" fontId="19" fillId="9" borderId="2" xfId="2" applyNumberFormat="1" applyFont="1" applyFill="1" applyBorder="1" applyAlignment="1" applyProtection="1">
      <alignment horizontal="center" vertical="center" wrapText="1"/>
    </xf>
    <xf numFmtId="165" fontId="19" fillId="9" borderId="2" xfId="2" applyNumberFormat="1" applyFont="1" applyFill="1" applyBorder="1" applyAlignment="1" applyProtection="1">
      <alignment horizontal="center" vertical="center" wrapText="1"/>
    </xf>
    <xf numFmtId="166" fontId="19" fillId="9" borderId="2" xfId="2" applyNumberFormat="1" applyFont="1" applyFill="1" applyBorder="1" applyAlignment="1" applyProtection="1">
      <alignment horizontal="center" vertical="center" wrapText="1" shrinkToFit="1"/>
    </xf>
    <xf numFmtId="16" fontId="19" fillId="9" borderId="2" xfId="2" applyNumberFormat="1" applyFont="1" applyFill="1" applyBorder="1" applyAlignment="1" applyProtection="1">
      <alignment horizontal="left" wrapText="1" shrinkToFit="1"/>
    </xf>
    <xf numFmtId="165" fontId="19" fillId="9" borderId="2" xfId="2" applyNumberFormat="1" applyFont="1" applyFill="1" applyBorder="1" applyAlignment="1" applyProtection="1">
      <alignment horizontal="left" wrapText="1" shrinkToFit="1"/>
    </xf>
    <xf numFmtId="16" fontId="19" fillId="9" borderId="2" xfId="2" applyNumberFormat="1" applyFont="1" applyFill="1" applyBorder="1" applyAlignment="1" applyProtection="1">
      <alignment horizontal="center" vertical="center" wrapText="1" shrinkToFit="1"/>
    </xf>
    <xf numFmtId="166" fontId="23" fillId="9" borderId="2" xfId="2" applyNumberFormat="1" applyFont="1" applyFill="1" applyBorder="1" applyAlignment="1" applyProtection="1">
      <alignment horizontal="center" wrapText="1" shrinkToFit="1"/>
    </xf>
    <xf numFmtId="14" fontId="23" fillId="9" borderId="2" xfId="2" applyNumberFormat="1" applyFont="1" applyFill="1" applyBorder="1" applyAlignment="1" applyProtection="1">
      <alignment horizontal="center" wrapText="1" shrinkToFit="1"/>
    </xf>
    <xf numFmtId="16" fontId="19" fillId="9" borderId="6" xfId="2" applyNumberFormat="1" applyFont="1" applyFill="1" applyBorder="1" applyAlignment="1" applyProtection="1">
      <alignment horizontal="left" wrapText="1" shrinkToFit="1"/>
    </xf>
    <xf numFmtId="165" fontId="19" fillId="9" borderId="6" xfId="2" applyNumberFormat="1" applyFont="1" applyFill="1" applyBorder="1" applyAlignment="1" applyProtection="1">
      <alignment horizontal="left" wrapText="1" shrinkToFit="1"/>
    </xf>
    <xf numFmtId="16" fontId="19" fillId="9" borderId="6" xfId="2" applyNumberFormat="1" applyFont="1" applyFill="1" applyBorder="1" applyAlignment="1" applyProtection="1">
      <alignment horizontal="center" vertical="center" wrapText="1" shrinkToFit="1"/>
    </xf>
    <xf numFmtId="166" fontId="23" fillId="9" borderId="6" xfId="2" applyNumberFormat="1" applyFont="1" applyFill="1" applyBorder="1" applyAlignment="1" applyProtection="1">
      <alignment horizontal="center" wrapText="1" shrinkToFit="1"/>
    </xf>
    <xf numFmtId="1" fontId="15" fillId="2" borderId="1" xfId="2" applyNumberFormat="1" applyFont="1" applyFill="1" applyBorder="1" applyAlignment="1">
      <alignment horizontal="centerContinuous"/>
    </xf>
    <xf numFmtId="165" fontId="16" fillId="2" borderId="1" xfId="2" applyNumberFormat="1" applyFont="1" applyFill="1" applyBorder="1" applyAlignment="1" applyProtection="1">
      <alignment horizontal="centerContinuous"/>
    </xf>
    <xf numFmtId="15" fontId="19" fillId="2" borderId="2" xfId="2" applyNumberFormat="1" applyFont="1" applyFill="1" applyBorder="1" applyAlignment="1" applyProtection="1">
      <alignment horizontal="center" vertical="center" wrapText="1"/>
    </xf>
    <xf numFmtId="165" fontId="19" fillId="2" borderId="2" xfId="2" applyNumberFormat="1" applyFont="1" applyFill="1" applyBorder="1" applyAlignment="1" applyProtection="1">
      <alignment horizontal="center" vertical="center" wrapText="1"/>
    </xf>
    <xf numFmtId="1" fontId="19" fillId="2" borderId="2" xfId="2" applyNumberFormat="1" applyFont="1" applyFill="1" applyBorder="1" applyAlignment="1" applyProtection="1">
      <alignment horizontal="left" wrapText="1" shrinkToFit="1"/>
    </xf>
    <xf numFmtId="165" fontId="19" fillId="2" borderId="2" xfId="2" applyNumberFormat="1" applyFont="1" applyFill="1" applyBorder="1" applyAlignment="1" applyProtection="1">
      <alignment horizontal="left" wrapText="1" shrinkToFit="1"/>
    </xf>
    <xf numFmtId="1" fontId="19" fillId="2" borderId="6" xfId="2" applyNumberFormat="1" applyFont="1" applyFill="1" applyBorder="1" applyAlignment="1" applyProtection="1">
      <alignment horizontal="left" wrapText="1" shrinkToFit="1"/>
    </xf>
    <xf numFmtId="165" fontId="19" fillId="2" borderId="6" xfId="2" applyNumberFormat="1" applyFont="1" applyFill="1" applyBorder="1" applyAlignment="1" applyProtection="1">
      <alignment horizontal="left" wrapText="1" shrinkToFit="1"/>
    </xf>
    <xf numFmtId="0" fontId="21" fillId="2" borderId="0" xfId="0" applyFont="1" applyFill="1"/>
    <xf numFmtId="0" fontId="15" fillId="11" borderId="1" xfId="2" applyNumberFormat="1" applyFont="1" applyFill="1" applyBorder="1" applyAlignment="1">
      <alignment horizontal="centerContinuous"/>
    </xf>
    <xf numFmtId="16" fontId="15" fillId="11" borderId="1" xfId="2" applyNumberFormat="1" applyFont="1" applyFill="1" applyBorder="1" applyAlignment="1">
      <alignment horizontal="centerContinuous"/>
    </xf>
    <xf numFmtId="0" fontId="19" fillId="11" borderId="2" xfId="2" applyNumberFormat="1" applyFont="1" applyFill="1" applyBorder="1" applyAlignment="1" applyProtection="1">
      <alignment horizontal="center" vertical="center" wrapText="1" shrinkToFit="1"/>
    </xf>
    <xf numFmtId="16" fontId="19" fillId="11" borderId="2" xfId="2" applyNumberFormat="1" applyFont="1" applyFill="1" applyBorder="1" applyAlignment="1" applyProtection="1">
      <alignment horizontal="center" vertical="center" wrapText="1" shrinkToFit="1"/>
    </xf>
    <xf numFmtId="16" fontId="19" fillId="11" borderId="2" xfId="2" applyNumberFormat="1" applyFont="1" applyFill="1" applyBorder="1" applyAlignment="1" applyProtection="1">
      <alignment horizontal="left" wrapText="1" shrinkToFit="1"/>
    </xf>
    <xf numFmtId="16" fontId="19" fillId="11" borderId="6" xfId="2" applyNumberFormat="1" applyFont="1" applyFill="1" applyBorder="1" applyAlignment="1" applyProtection="1">
      <alignment horizontal="left" wrapText="1" shrinkToFit="1"/>
    </xf>
    <xf numFmtId="49" fontId="13" fillId="11" borderId="2" xfId="1" applyNumberFormat="1" applyFont="1" applyFill="1" applyBorder="1" applyAlignment="1">
      <alignment horizontal="center" vertical="top" textRotation="255" wrapText="1"/>
    </xf>
    <xf numFmtId="0" fontId="21" fillId="3" borderId="0" xfId="0" applyFont="1" applyFill="1" applyBorder="1"/>
    <xf numFmtId="0" fontId="17" fillId="12" borderId="5" xfId="0" applyFont="1" applyFill="1" applyBorder="1"/>
    <xf numFmtId="12" fontId="25" fillId="5" borderId="6" xfId="1" applyNumberFormat="1" applyFont="1" applyFill="1" applyBorder="1" applyAlignment="1">
      <alignment horizontal="center" wrapText="1"/>
    </xf>
    <xf numFmtId="12" fontId="25" fillId="5" borderId="2" xfId="1" applyNumberFormat="1" applyFont="1" applyFill="1" applyBorder="1" applyAlignment="1">
      <alignment horizontal="center" wrapText="1"/>
    </xf>
    <xf numFmtId="0" fontId="0" fillId="0" borderId="2" xfId="0" applyFont="1" applyBorder="1" applyAlignment="1">
      <alignment horizontal="left"/>
    </xf>
    <xf numFmtId="0" fontId="0" fillId="11" borderId="2" xfId="0" applyFont="1" applyFill="1" applyBorder="1" applyAlignment="1">
      <alignment horizontal="left"/>
    </xf>
    <xf numFmtId="0" fontId="19" fillId="9" borderId="2" xfId="2" applyNumberFormat="1" applyFont="1" applyFill="1" applyBorder="1" applyAlignment="1" applyProtection="1">
      <alignment horizontal="left" wrapText="1" shrinkToFit="1"/>
    </xf>
    <xf numFmtId="0" fontId="19" fillId="9" borderId="2" xfId="2" applyNumberFormat="1" applyFont="1" applyFill="1" applyBorder="1" applyAlignment="1" applyProtection="1">
      <alignment horizontal="center" wrapText="1" shrinkToFit="1"/>
    </xf>
    <xf numFmtId="14" fontId="5" fillId="9" borderId="2" xfId="2" applyNumberFormat="1" applyFont="1" applyFill="1" applyBorder="1" applyAlignment="1" applyProtection="1">
      <alignment horizontal="center" wrapText="1" shrinkToFit="1"/>
    </xf>
    <xf numFmtId="0" fontId="9" fillId="9" borderId="2" xfId="0" applyFont="1" applyFill="1" applyBorder="1"/>
    <xf numFmtId="0" fontId="9" fillId="9" borderId="3" xfId="0" applyFont="1" applyFill="1" applyBorder="1"/>
    <xf numFmtId="0" fontId="9" fillId="9" borderId="0" xfId="0" applyFont="1" applyFill="1"/>
    <xf numFmtId="0" fontId="9" fillId="9" borderId="2" xfId="0" applyFont="1" applyFill="1" applyBorder="1" applyAlignment="1">
      <alignment horizontal="center" vertical="center"/>
    </xf>
    <xf numFmtId="14" fontId="17" fillId="9" borderId="2" xfId="2" applyNumberFormat="1" applyFont="1" applyFill="1" applyBorder="1" applyAlignment="1" applyProtection="1">
      <alignment horizontal="center" wrapText="1" shrinkToFit="1"/>
    </xf>
    <xf numFmtId="0" fontId="17" fillId="0" borderId="2" xfId="1" applyFont="1" applyFill="1" applyBorder="1" applyAlignment="1">
      <alignment horizontal="left" wrapText="1" shrinkToFit="1"/>
    </xf>
    <xf numFmtId="0" fontId="26" fillId="9" borderId="0" xfId="0" applyFont="1" applyFill="1" applyBorder="1" applyAlignment="1">
      <alignment horizontal="left"/>
    </xf>
    <xf numFmtId="0" fontId="17" fillId="6" borderId="2" xfId="1" applyFont="1" applyFill="1" applyBorder="1" applyAlignment="1">
      <alignment horizontal="left" wrapText="1"/>
    </xf>
    <xf numFmtId="0" fontId="0" fillId="0" borderId="0" xfId="0" applyFont="1" applyAlignment="1">
      <alignment horizontal="left"/>
    </xf>
    <xf numFmtId="0" fontId="17" fillId="0" borderId="0" xfId="0" applyFont="1" applyAlignment="1">
      <alignment horizontal="left"/>
    </xf>
    <xf numFmtId="0" fontId="17" fillId="6" borderId="2" xfId="0" applyFont="1" applyFill="1" applyBorder="1" applyAlignment="1">
      <alignment horizontal="left"/>
    </xf>
    <xf numFmtId="0" fontId="17" fillId="6" borderId="2" xfId="0" applyFont="1" applyFill="1" applyBorder="1"/>
    <xf numFmtId="0" fontId="17" fillId="0" borderId="2" xfId="0" applyFont="1" applyBorder="1" applyAlignment="1">
      <alignment horizontal="left"/>
    </xf>
    <xf numFmtId="0" fontId="14" fillId="3" borderId="2" xfId="1" applyFont="1" applyFill="1" applyBorder="1" applyAlignment="1">
      <alignment horizontal="left" wrapText="1" shrinkToFit="1"/>
    </xf>
    <xf numFmtId="0" fontId="20" fillId="3" borderId="2" xfId="1" applyFont="1" applyFill="1" applyBorder="1" applyAlignment="1">
      <alignment horizontal="left"/>
    </xf>
    <xf numFmtId="0" fontId="0" fillId="0" borderId="0" xfId="0" applyFont="1" applyBorder="1" applyAlignment="1">
      <alignment horizontal="left"/>
    </xf>
    <xf numFmtId="0" fontId="13" fillId="3" borderId="6" xfId="1" applyFont="1" applyFill="1" applyBorder="1" applyAlignment="1">
      <alignment horizontal="left" wrapText="1"/>
    </xf>
    <xf numFmtId="0" fontId="13" fillId="3" borderId="2" xfId="1" applyFont="1" applyFill="1" applyBorder="1" applyAlignment="1">
      <alignment horizontal="left" wrapText="1"/>
    </xf>
    <xf numFmtId="0" fontId="19" fillId="9" borderId="0" xfId="2" applyNumberFormat="1" applyFont="1" applyFill="1" applyBorder="1" applyAlignment="1" applyProtection="1">
      <alignment horizontal="left" wrapText="1" shrinkToFit="1"/>
    </xf>
    <xf numFmtId="0" fontId="29" fillId="11" borderId="2" xfId="1" applyFont="1" applyFill="1" applyBorder="1" applyAlignment="1">
      <alignment horizontal="left" wrapText="1"/>
    </xf>
    <xf numFmtId="166" fontId="19" fillId="2" borderId="2" xfId="2" applyNumberFormat="1" applyFont="1" applyFill="1" applyBorder="1" applyAlignment="1" applyProtection="1">
      <alignment horizontal="center" vertical="center" wrapText="1" shrinkToFit="1"/>
    </xf>
    <xf numFmtId="0" fontId="9" fillId="2" borderId="2" xfId="0" applyFont="1" applyFill="1" applyBorder="1"/>
    <xf numFmtId="14" fontId="17" fillId="2" borderId="2" xfId="2" applyNumberFormat="1" applyFont="1" applyFill="1" applyBorder="1" applyAlignment="1" applyProtection="1">
      <alignment horizontal="center" wrapText="1" shrinkToFit="1"/>
    </xf>
    <xf numFmtId="14" fontId="23" fillId="2" borderId="2" xfId="2" applyNumberFormat="1" applyFont="1" applyFill="1" applyBorder="1" applyAlignment="1" applyProtection="1">
      <alignment horizontal="center" wrapText="1" shrinkToFit="1"/>
    </xf>
    <xf numFmtId="0" fontId="17" fillId="2" borderId="0" xfId="0" applyFont="1" applyFill="1"/>
    <xf numFmtId="14" fontId="17" fillId="2" borderId="2" xfId="2" applyNumberFormat="1" applyFont="1" applyFill="1" applyBorder="1" applyAlignment="1" applyProtection="1">
      <alignment horizontal="left" wrapText="1" shrinkToFit="1"/>
    </xf>
    <xf numFmtId="0" fontId="14" fillId="0" borderId="8" xfId="1" applyFont="1" applyFill="1" applyBorder="1" applyAlignment="1">
      <alignment horizontal="left" wrapText="1" shrinkToFit="1"/>
    </xf>
    <xf numFmtId="0" fontId="21" fillId="0" borderId="0" xfId="0" applyFont="1" applyFill="1" applyBorder="1"/>
    <xf numFmtId="1" fontId="30" fillId="5" borderId="2" xfId="2" applyNumberFormat="1" applyFont="1" applyFill="1" applyBorder="1" applyAlignment="1" applyProtection="1">
      <alignment horizontal="left" wrapText="1" shrinkToFit="1"/>
    </xf>
    <xf numFmtId="0" fontId="15" fillId="0" borderId="8" xfId="1" applyFont="1" applyFill="1" applyBorder="1" applyAlignment="1">
      <alignment horizontal="center"/>
    </xf>
    <xf numFmtId="165" fontId="15" fillId="2" borderId="1" xfId="2" applyNumberFormat="1" applyFont="1" applyFill="1" applyBorder="1" applyAlignment="1" applyProtection="1">
      <alignment horizontal="centerContinuous"/>
    </xf>
    <xf numFmtId="165" fontId="15" fillId="5" borderId="1" xfId="2" applyNumberFormat="1" applyFont="1" applyFill="1" applyBorder="1" applyAlignment="1" applyProtection="1">
      <alignment horizontal="centerContinuous"/>
    </xf>
    <xf numFmtId="0" fontId="31" fillId="0" borderId="2" xfId="1" applyFont="1" applyFill="1" applyBorder="1" applyAlignment="1">
      <alignment horizontal="left" wrapText="1" shrinkToFit="1"/>
    </xf>
    <xf numFmtId="0" fontId="0" fillId="0" borderId="2" xfId="1" applyFont="1" applyFill="1" applyBorder="1" applyAlignment="1">
      <alignment horizontal="left" wrapText="1" shrinkToFit="1"/>
    </xf>
    <xf numFmtId="0" fontId="13" fillId="15" borderId="2" xfId="1" applyFont="1" applyFill="1" applyBorder="1" applyAlignment="1">
      <alignment horizontal="left" wrapText="1" shrinkToFit="1"/>
    </xf>
    <xf numFmtId="0" fontId="13" fillId="15" borderId="2" xfId="1" applyFont="1" applyFill="1" applyBorder="1" applyAlignment="1">
      <alignment horizontal="center" vertical="center" wrapText="1" shrinkToFit="1"/>
    </xf>
    <xf numFmtId="0" fontId="13" fillId="15" borderId="2" xfId="1" applyFont="1" applyFill="1" applyBorder="1" applyAlignment="1">
      <alignment horizontal="left"/>
    </xf>
    <xf numFmtId="0" fontId="0" fillId="15" borderId="2" xfId="0" applyFont="1" applyFill="1" applyBorder="1" applyAlignment="1">
      <alignment horizontal="left"/>
    </xf>
    <xf numFmtId="16" fontId="13" fillId="15" borderId="6" xfId="1" applyNumberFormat="1" applyFont="1" applyFill="1" applyBorder="1" applyAlignment="1">
      <alignment horizontal="left" wrapText="1" shrinkToFit="1"/>
    </xf>
    <xf numFmtId="0" fontId="13" fillId="15" borderId="2" xfId="1" applyFont="1" applyFill="1" applyBorder="1" applyAlignment="1">
      <alignment horizontal="left" wrapText="1"/>
    </xf>
    <xf numFmtId="0" fontId="18" fillId="15" borderId="2" xfId="1" applyFont="1" applyFill="1" applyBorder="1" applyAlignment="1">
      <alignment horizontal="left" wrapText="1" shrinkToFit="1"/>
    </xf>
    <xf numFmtId="0" fontId="17" fillId="15" borderId="2" xfId="1" applyFont="1" applyFill="1" applyBorder="1" applyAlignment="1">
      <alignment horizontal="left" wrapText="1"/>
    </xf>
    <xf numFmtId="0" fontId="19" fillId="15" borderId="2" xfId="2" applyNumberFormat="1" applyFont="1" applyFill="1" applyBorder="1" applyAlignment="1" applyProtection="1">
      <alignment horizontal="left" wrapText="1" shrinkToFit="1"/>
    </xf>
    <xf numFmtId="1" fontId="19" fillId="15" borderId="2" xfId="2" applyNumberFormat="1" applyFont="1" applyFill="1" applyBorder="1" applyAlignment="1" applyProtection="1">
      <alignment horizontal="left" wrapText="1" shrinkToFit="1"/>
    </xf>
    <xf numFmtId="165" fontId="19" fillId="15" borderId="2" xfId="2" applyNumberFormat="1" applyFont="1" applyFill="1" applyBorder="1" applyAlignment="1" applyProtection="1">
      <alignment horizontal="left" wrapText="1" shrinkToFit="1"/>
    </xf>
    <xf numFmtId="16" fontId="19" fillId="15" borderId="2" xfId="2" applyNumberFormat="1" applyFont="1" applyFill="1" applyBorder="1" applyAlignment="1" applyProtection="1">
      <alignment horizontal="center" vertical="center" wrapText="1" shrinkToFit="1"/>
    </xf>
    <xf numFmtId="166" fontId="23" fillId="15" borderId="2" xfId="2" applyNumberFormat="1" applyFont="1" applyFill="1" applyBorder="1" applyAlignment="1" applyProtection="1">
      <alignment horizontal="center" wrapText="1" shrinkToFit="1"/>
    </xf>
    <xf numFmtId="0" fontId="17" fillId="15" borderId="0" xfId="0" applyFont="1" applyFill="1"/>
    <xf numFmtId="0" fontId="31" fillId="15" borderId="2" xfId="1" applyFont="1" applyFill="1" applyBorder="1" applyAlignment="1">
      <alignment horizontal="left" wrapText="1" shrinkToFit="1"/>
    </xf>
    <xf numFmtId="0" fontId="9" fillId="0" borderId="2" xfId="1" applyFont="1" applyFill="1" applyBorder="1" applyAlignment="1">
      <alignment horizontal="left" wrapText="1" shrinkToFit="1"/>
    </xf>
    <xf numFmtId="0" fontId="9" fillId="0" borderId="2" xfId="0" applyFont="1" applyBorder="1" applyAlignment="1">
      <alignment horizontal="left"/>
    </xf>
    <xf numFmtId="0" fontId="9" fillId="0" borderId="2" xfId="1" applyFont="1" applyFill="1" applyBorder="1" applyAlignment="1">
      <alignment horizontal="left" shrinkToFit="1"/>
    </xf>
    <xf numFmtId="14" fontId="23" fillId="15" borderId="2" xfId="2" applyNumberFormat="1" applyFont="1" applyFill="1" applyBorder="1" applyAlignment="1" applyProtection="1">
      <alignment horizontal="center" wrapText="1" shrinkToFit="1"/>
    </xf>
    <xf numFmtId="16" fontId="19" fillId="15" borderId="2" xfId="2" applyNumberFormat="1" applyFont="1" applyFill="1" applyBorder="1" applyAlignment="1" applyProtection="1">
      <alignment horizontal="left" wrapText="1" shrinkToFit="1"/>
    </xf>
    <xf numFmtId="0" fontId="17" fillId="15" borderId="2" xfId="0" applyFont="1" applyFill="1" applyBorder="1"/>
    <xf numFmtId="14" fontId="17" fillId="15" borderId="2" xfId="2" applyNumberFormat="1" applyFont="1" applyFill="1" applyBorder="1" applyAlignment="1" applyProtection="1">
      <alignment horizontal="center" wrapText="1" shrinkToFit="1"/>
    </xf>
    <xf numFmtId="0" fontId="17" fillId="15" borderId="2" xfId="1" applyFont="1" applyFill="1" applyBorder="1" applyAlignment="1">
      <alignment horizontal="left" wrapText="1" shrinkToFit="1"/>
    </xf>
    <xf numFmtId="0" fontId="0" fillId="0" borderId="2" xfId="0" applyFont="1" applyFill="1" applyBorder="1" applyAlignment="1">
      <alignment horizontal="left"/>
    </xf>
    <xf numFmtId="0" fontId="9" fillId="2" borderId="2" xfId="0" applyFont="1" applyFill="1" applyBorder="1" applyAlignment="1">
      <alignment horizontal="left"/>
    </xf>
    <xf numFmtId="0" fontId="9" fillId="15" borderId="2" xfId="0" applyFont="1" applyFill="1" applyBorder="1" applyAlignment="1">
      <alignment horizontal="left"/>
    </xf>
    <xf numFmtId="14" fontId="17" fillId="15" borderId="2" xfId="2" applyNumberFormat="1" applyFont="1" applyFill="1" applyBorder="1" applyAlignment="1" applyProtection="1">
      <alignment horizontal="left" wrapText="1" shrinkToFit="1"/>
    </xf>
    <xf numFmtId="168" fontId="19" fillId="5" borderId="2" xfId="2" applyNumberFormat="1" applyFont="1" applyFill="1" applyBorder="1" applyAlignment="1" applyProtection="1">
      <alignment horizontal="center" vertical="center" wrapText="1"/>
    </xf>
    <xf numFmtId="168" fontId="19" fillId="5" borderId="2" xfId="2" applyNumberFormat="1" applyFont="1" applyFill="1" applyBorder="1" applyAlignment="1" applyProtection="1">
      <alignment horizontal="left" wrapText="1" shrinkToFit="1"/>
    </xf>
    <xf numFmtId="168" fontId="21" fillId="5" borderId="0" xfId="0" applyNumberFormat="1" applyFont="1" applyFill="1"/>
    <xf numFmtId="0" fontId="9" fillId="15" borderId="2" xfId="1" applyFont="1" applyFill="1" applyBorder="1" applyAlignment="1">
      <alignment horizontal="left" wrapText="1" shrinkToFit="1"/>
    </xf>
    <xf numFmtId="0" fontId="26" fillId="15" borderId="2" xfId="0" applyFont="1" applyFill="1" applyBorder="1" applyAlignment="1">
      <alignment horizontal="left"/>
    </xf>
    <xf numFmtId="1" fontId="15" fillId="5" borderId="11" xfId="2" applyNumberFormat="1" applyFont="1" applyFill="1" applyBorder="1" applyAlignment="1"/>
    <xf numFmtId="1" fontId="15" fillId="5" borderId="12" xfId="2" applyNumberFormat="1" applyFont="1" applyFill="1" applyBorder="1" applyAlignment="1"/>
    <xf numFmtId="167" fontId="19" fillId="5" borderId="2" xfId="2" applyNumberFormat="1" applyFont="1" applyFill="1" applyBorder="1" applyAlignment="1" applyProtection="1">
      <alignment horizontal="center" vertical="center" wrapText="1"/>
    </xf>
    <xf numFmtId="167" fontId="19" fillId="5" borderId="2" xfId="2" applyNumberFormat="1" applyFont="1" applyFill="1" applyBorder="1" applyAlignment="1" applyProtection="1">
      <alignment horizontal="left" wrapText="1" shrinkToFit="1"/>
    </xf>
    <xf numFmtId="167" fontId="19" fillId="15" borderId="2" xfId="2" applyNumberFormat="1" applyFont="1" applyFill="1" applyBorder="1" applyAlignment="1" applyProtection="1">
      <alignment horizontal="left" wrapText="1" shrinkToFit="1"/>
    </xf>
    <xf numFmtId="167" fontId="21" fillId="5" borderId="0" xfId="0" applyNumberFormat="1" applyFont="1" applyFill="1"/>
    <xf numFmtId="10" fontId="19" fillId="5" borderId="2" xfId="2" applyNumberFormat="1" applyFont="1" applyFill="1" applyBorder="1" applyAlignment="1" applyProtection="1">
      <alignment horizontal="center" vertical="center" wrapText="1"/>
    </xf>
    <xf numFmtId="10" fontId="19" fillId="5" borderId="2" xfId="2" applyNumberFormat="1" applyFont="1" applyFill="1" applyBorder="1" applyAlignment="1" applyProtection="1">
      <alignment horizontal="left" wrapText="1" shrinkToFit="1"/>
    </xf>
    <xf numFmtId="10" fontId="19" fillId="15" borderId="2" xfId="2" applyNumberFormat="1" applyFont="1" applyFill="1" applyBorder="1" applyAlignment="1" applyProtection="1">
      <alignment horizontal="left" wrapText="1" shrinkToFit="1"/>
    </xf>
    <xf numFmtId="10" fontId="21" fillId="5" borderId="0" xfId="0" applyNumberFormat="1" applyFont="1" applyFill="1"/>
    <xf numFmtId="1" fontId="19" fillId="5" borderId="2" xfId="2" applyNumberFormat="1" applyFont="1" applyFill="1" applyBorder="1" applyAlignment="1" applyProtection="1">
      <alignment horizontal="center" vertical="center" wrapText="1"/>
    </xf>
    <xf numFmtId="1" fontId="14" fillId="3" borderId="2" xfId="1" applyNumberFormat="1" applyFont="1" applyFill="1" applyBorder="1" applyAlignment="1">
      <alignment horizontal="left" wrapText="1" shrinkToFit="1"/>
    </xf>
    <xf numFmtId="1" fontId="21" fillId="5" borderId="0" xfId="0" applyNumberFormat="1" applyFont="1" applyFill="1"/>
    <xf numFmtId="0" fontId="32" fillId="6" borderId="8" xfId="1" applyFont="1" applyFill="1" applyBorder="1" applyAlignment="1">
      <alignment horizontal="center"/>
    </xf>
    <xf numFmtId="0" fontId="9" fillId="6" borderId="6" xfId="1" applyFont="1" applyFill="1" applyBorder="1" applyAlignment="1">
      <alignment horizontal="center" vertical="center" wrapText="1"/>
    </xf>
    <xf numFmtId="0" fontId="9" fillId="6" borderId="2" xfId="1" applyNumberFormat="1" applyFont="1" applyFill="1" applyBorder="1" applyAlignment="1">
      <alignment horizontal="left" wrapText="1"/>
    </xf>
    <xf numFmtId="0" fontId="9" fillId="15" borderId="2" xfId="1" applyNumberFormat="1" applyFont="1" applyFill="1" applyBorder="1" applyAlignment="1">
      <alignment horizontal="left" wrapText="1"/>
    </xf>
    <xf numFmtId="0" fontId="32" fillId="3" borderId="2" xfId="1" applyFont="1" applyFill="1" applyBorder="1" applyAlignment="1">
      <alignment horizontal="left" wrapText="1" shrinkToFit="1"/>
    </xf>
    <xf numFmtId="0" fontId="9" fillId="6" borderId="0" xfId="0" applyFont="1" applyFill="1"/>
    <xf numFmtId="0" fontId="13" fillId="5" borderId="2" xfId="1" applyFont="1" applyFill="1" applyBorder="1" applyAlignment="1">
      <alignment horizontal="left"/>
    </xf>
    <xf numFmtId="0" fontId="0" fillId="15" borderId="2" xfId="1" applyFont="1" applyFill="1" applyBorder="1" applyAlignment="1">
      <alignment horizontal="left" wrapText="1" shrinkToFit="1"/>
    </xf>
    <xf numFmtId="16" fontId="9" fillId="2" borderId="2" xfId="0" applyNumberFormat="1" applyFont="1" applyFill="1" applyBorder="1"/>
    <xf numFmtId="0" fontId="9" fillId="2" borderId="2" xfId="0" applyFont="1" applyFill="1" applyBorder="1" applyAlignment="1">
      <alignment horizontal="right"/>
    </xf>
    <xf numFmtId="16" fontId="9" fillId="2" borderId="2" xfId="0" applyNumberFormat="1" applyFont="1" applyFill="1" applyBorder="1" applyAlignment="1">
      <alignment horizontal="right"/>
    </xf>
    <xf numFmtId="16" fontId="9" fillId="2" borderId="2" xfId="0" applyNumberFormat="1" applyFont="1" applyFill="1" applyBorder="1" applyAlignment="1">
      <alignment horizontal="left"/>
    </xf>
    <xf numFmtId="0" fontId="9" fillId="15" borderId="2" xfId="0" applyFont="1" applyFill="1" applyBorder="1"/>
    <xf numFmtId="16" fontId="9" fillId="15" borderId="2" xfId="0" applyNumberFormat="1" applyFont="1" applyFill="1" applyBorder="1"/>
    <xf numFmtId="1" fontId="19" fillId="2" borderId="3" xfId="2" applyNumberFormat="1" applyFont="1" applyFill="1" applyBorder="1" applyAlignment="1" applyProtection="1">
      <alignment horizontal="left" wrapText="1" shrinkToFit="1"/>
    </xf>
    <xf numFmtId="0" fontId="21" fillId="2" borderId="2" xfId="0" applyFont="1" applyFill="1" applyBorder="1"/>
    <xf numFmtId="0" fontId="33" fillId="5" borderId="2" xfId="1" applyFont="1" applyFill="1" applyBorder="1" applyAlignment="1">
      <alignment horizontal="left" wrapText="1" shrinkToFit="1"/>
    </xf>
    <xf numFmtId="0" fontId="5" fillId="6" borderId="2" xfId="1" applyFont="1" applyFill="1" applyBorder="1" applyAlignment="1">
      <alignment horizontal="left" wrapText="1"/>
    </xf>
    <xf numFmtId="0" fontId="15" fillId="6" borderId="3" xfId="1" applyFont="1" applyFill="1" applyBorder="1" applyAlignment="1"/>
    <xf numFmtId="0" fontId="15" fillId="6" borderId="8" xfId="1" applyFont="1" applyFill="1" applyBorder="1" applyAlignment="1"/>
    <xf numFmtId="0" fontId="15" fillId="6" borderId="4" xfId="1" applyFont="1" applyFill="1" applyBorder="1" applyAlignment="1"/>
    <xf numFmtId="0" fontId="5" fillId="15" borderId="2" xfId="1" applyFont="1" applyFill="1" applyBorder="1" applyAlignment="1">
      <alignment horizontal="left" wrapText="1"/>
    </xf>
    <xf numFmtId="0" fontId="0" fillId="6" borderId="2" xfId="1" applyFont="1" applyFill="1" applyBorder="1" applyAlignment="1">
      <alignment horizontal="left" wrapText="1"/>
    </xf>
    <xf numFmtId="0" fontId="33" fillId="11" borderId="2" xfId="1" applyFont="1" applyFill="1" applyBorder="1" applyAlignment="1">
      <alignment horizontal="center" vertical="center" wrapText="1"/>
    </xf>
    <xf numFmtId="49" fontId="33" fillId="11" borderId="2" xfId="1" applyNumberFormat="1" applyFont="1" applyFill="1" applyBorder="1" applyAlignment="1">
      <alignment horizontal="center" vertical="top" textRotation="255" wrapText="1"/>
    </xf>
    <xf numFmtId="49" fontId="34" fillId="11" borderId="2" xfId="1" applyNumberFormat="1" applyFont="1" applyFill="1" applyBorder="1" applyAlignment="1">
      <alignment horizontal="center" vertical="top" textRotation="255" wrapText="1"/>
    </xf>
    <xf numFmtId="0" fontId="33" fillId="5" borderId="2" xfId="1" applyFont="1" applyFill="1" applyBorder="1" applyAlignment="1">
      <alignment horizontal="center" vertical="center" wrapText="1"/>
    </xf>
    <xf numFmtId="0" fontId="33" fillId="6" borderId="2" xfId="1" applyFont="1" applyFill="1" applyBorder="1" applyAlignment="1">
      <alignment horizontal="center" vertical="center" wrapText="1"/>
    </xf>
    <xf numFmtId="0" fontId="9" fillId="11" borderId="2" xfId="0" applyFont="1" applyFill="1" applyBorder="1" applyAlignment="1">
      <alignment horizontal="left"/>
    </xf>
    <xf numFmtId="0" fontId="33" fillId="11" borderId="2" xfId="1" applyFont="1" applyFill="1" applyBorder="1" applyAlignment="1">
      <alignment horizontal="left" wrapText="1"/>
    </xf>
    <xf numFmtId="0" fontId="9" fillId="11" borderId="2" xfId="1" applyFont="1" applyFill="1" applyBorder="1" applyAlignment="1">
      <alignment horizontal="left" wrapText="1"/>
    </xf>
    <xf numFmtId="0" fontId="9" fillId="6" borderId="2" xfId="1" applyFont="1" applyFill="1" applyBorder="1" applyAlignment="1">
      <alignment horizontal="left" wrapText="1"/>
    </xf>
    <xf numFmtId="0" fontId="33" fillId="15" borderId="2" xfId="1" applyFont="1" applyFill="1" applyBorder="1" applyAlignment="1">
      <alignment horizontal="left" wrapText="1"/>
    </xf>
    <xf numFmtId="0" fontId="33" fillId="15" borderId="2" xfId="1" applyFont="1" applyFill="1" applyBorder="1" applyAlignment="1">
      <alignment horizontal="left" wrapText="1" shrinkToFit="1"/>
    </xf>
    <xf numFmtId="0" fontId="5" fillId="15" borderId="2" xfId="0" applyFont="1" applyFill="1" applyBorder="1" applyAlignment="1">
      <alignment horizontal="left"/>
    </xf>
    <xf numFmtId="0" fontId="33" fillId="11" borderId="2" xfId="0" applyFont="1" applyFill="1" applyBorder="1" applyAlignment="1">
      <alignment horizontal="left"/>
    </xf>
    <xf numFmtId="9" fontId="17" fillId="6" borderId="2" xfId="1" applyNumberFormat="1" applyFont="1" applyFill="1" applyBorder="1" applyAlignment="1">
      <alignment horizontal="left" wrapText="1"/>
    </xf>
    <xf numFmtId="16" fontId="9" fillId="2" borderId="0" xfId="0" applyNumberFormat="1" applyFont="1" applyFill="1" applyBorder="1"/>
    <xf numFmtId="168" fontId="19" fillId="2" borderId="2" xfId="2" applyNumberFormat="1" applyFont="1" applyFill="1" applyBorder="1" applyAlignment="1" applyProtection="1">
      <alignment horizontal="right" wrapText="1" shrinkToFit="1"/>
    </xf>
    <xf numFmtId="1" fontId="19" fillId="2" borderId="0" xfId="2" applyNumberFormat="1" applyFont="1" applyFill="1" applyBorder="1" applyAlignment="1" applyProtection="1">
      <alignment horizontal="left" wrapText="1" shrinkToFit="1"/>
    </xf>
    <xf numFmtId="1" fontId="19" fillId="15" borderId="3" xfId="2" applyNumberFormat="1" applyFont="1" applyFill="1" applyBorder="1" applyAlignment="1" applyProtection="1">
      <alignment horizontal="left" wrapText="1" shrinkToFit="1"/>
    </xf>
    <xf numFmtId="0" fontId="9" fillId="15" borderId="3" xfId="0" applyFont="1" applyFill="1" applyBorder="1"/>
    <xf numFmtId="49" fontId="11" fillId="11" borderId="2" xfId="1" applyNumberFormat="1" applyFont="1" applyFill="1" applyBorder="1" applyAlignment="1">
      <alignment horizontal="left" shrinkToFit="1"/>
    </xf>
    <xf numFmtId="49" fontId="11" fillId="15" borderId="2" xfId="1" applyNumberFormat="1" applyFont="1" applyFill="1" applyBorder="1" applyAlignment="1">
      <alignment horizontal="left" shrinkToFit="1"/>
    </xf>
    <xf numFmtId="49" fontId="17" fillId="11" borderId="0" xfId="0" applyNumberFormat="1" applyFont="1" applyFill="1"/>
    <xf numFmtId="44" fontId="11" fillId="11" borderId="2" xfId="1" applyNumberFormat="1" applyFont="1" applyFill="1" applyBorder="1" applyAlignment="1" applyProtection="1">
      <alignment horizontal="center" vertical="center" wrapText="1" shrinkToFit="1"/>
    </xf>
    <xf numFmtId="44" fontId="11" fillId="11" borderId="2" xfId="1" applyNumberFormat="1" applyFont="1" applyFill="1" applyBorder="1" applyAlignment="1">
      <alignment horizontal="left" shrinkToFit="1"/>
    </xf>
    <xf numFmtId="44" fontId="11" fillId="11" borderId="2" xfId="1" applyNumberFormat="1" applyFont="1" applyFill="1" applyBorder="1" applyAlignment="1">
      <alignment horizontal="left" wrapText="1"/>
    </xf>
    <xf numFmtId="44" fontId="11" fillId="15" borderId="2" xfId="1" applyNumberFormat="1" applyFont="1" applyFill="1" applyBorder="1" applyAlignment="1">
      <alignment horizontal="left" shrinkToFit="1"/>
    </xf>
    <xf numFmtId="44" fontId="11" fillId="15" borderId="2" xfId="1" applyNumberFormat="1" applyFont="1" applyFill="1" applyBorder="1" applyAlignment="1">
      <alignment horizontal="left" wrapText="1"/>
    </xf>
    <xf numFmtId="44" fontId="11" fillId="3" borderId="2" xfId="1" applyNumberFormat="1" applyFont="1" applyFill="1" applyBorder="1" applyAlignment="1">
      <alignment horizontal="left" wrapText="1"/>
    </xf>
    <xf numFmtId="44" fontId="17" fillId="11" borderId="0" xfId="0" applyNumberFormat="1" applyFont="1" applyFill="1"/>
    <xf numFmtId="10" fontId="11" fillId="11" borderId="2" xfId="1" applyNumberFormat="1" applyFont="1" applyFill="1" applyBorder="1" applyAlignment="1" applyProtection="1">
      <alignment horizontal="center" vertical="center" wrapText="1" shrinkToFit="1"/>
    </xf>
    <xf numFmtId="10" fontId="11" fillId="11" borderId="2" xfId="1" applyNumberFormat="1" applyFont="1" applyFill="1" applyBorder="1" applyAlignment="1">
      <alignment horizontal="left" wrapText="1"/>
    </xf>
    <xf numFmtId="10" fontId="11" fillId="15" borderId="2" xfId="1" applyNumberFormat="1" applyFont="1" applyFill="1" applyBorder="1" applyAlignment="1">
      <alignment horizontal="left" wrapText="1"/>
    </xf>
    <xf numFmtId="10" fontId="11" fillId="3" borderId="2" xfId="1" applyNumberFormat="1" applyFont="1" applyFill="1" applyBorder="1" applyAlignment="1">
      <alignment horizontal="left" wrapText="1"/>
    </xf>
    <xf numFmtId="10" fontId="17" fillId="11" borderId="0" xfId="0" applyNumberFormat="1" applyFont="1" applyFill="1"/>
    <xf numFmtId="170" fontId="11" fillId="11" borderId="2" xfId="1" applyNumberFormat="1" applyFont="1" applyFill="1" applyBorder="1" applyAlignment="1">
      <alignment horizontal="left" shrinkToFit="1"/>
    </xf>
    <xf numFmtId="170" fontId="11" fillId="11" borderId="2" xfId="1" applyNumberFormat="1" applyFont="1" applyFill="1" applyBorder="1" applyAlignment="1">
      <alignment horizontal="left" wrapText="1"/>
    </xf>
    <xf numFmtId="169" fontId="17" fillId="2" borderId="2" xfId="2" applyNumberFormat="1" applyFont="1" applyFill="1" applyBorder="1" applyAlignment="1" applyProtection="1">
      <alignment horizontal="center" wrapText="1" shrinkToFit="1"/>
    </xf>
    <xf numFmtId="44" fontId="11" fillId="16" borderId="2" xfId="1" applyNumberFormat="1" applyFont="1" applyFill="1" applyBorder="1" applyAlignment="1">
      <alignment horizontal="left" wrapText="1"/>
    </xf>
    <xf numFmtId="44" fontId="11" fillId="16" borderId="2" xfId="1" applyNumberFormat="1" applyFont="1" applyFill="1" applyBorder="1" applyAlignment="1" applyProtection="1">
      <alignment horizontal="center" vertical="center" wrapText="1" shrinkToFit="1"/>
    </xf>
    <xf numFmtId="16" fontId="9" fillId="2" borderId="2" xfId="0" applyNumberFormat="1" applyFont="1" applyFill="1" applyBorder="1" applyAlignment="1">
      <alignment horizontal="left" vertical="center"/>
    </xf>
    <xf numFmtId="16" fontId="9" fillId="15" borderId="2" xfId="0" applyNumberFormat="1" applyFont="1" applyFill="1" applyBorder="1" applyAlignment="1">
      <alignment horizontal="left"/>
    </xf>
    <xf numFmtId="0" fontId="9" fillId="15" borderId="2" xfId="1" applyFont="1" applyFill="1" applyBorder="1" applyAlignment="1">
      <alignment horizontal="left" shrinkToFit="1"/>
    </xf>
    <xf numFmtId="0" fontId="0" fillId="0" borderId="0" xfId="1" applyFont="1" applyFill="1" applyBorder="1" applyAlignment="1">
      <alignment horizontal="left" wrapText="1" shrinkToFit="1"/>
    </xf>
    <xf numFmtId="0" fontId="17" fillId="6" borderId="0" xfId="1" applyFont="1" applyFill="1" applyBorder="1" applyAlignment="1">
      <alignment horizontal="left" wrapText="1"/>
    </xf>
    <xf numFmtId="16" fontId="9" fillId="2" borderId="2" xfId="0" applyNumberFormat="1" applyFont="1" applyFill="1" applyBorder="1" applyAlignment="1">
      <alignment horizontal="left" wrapText="1"/>
    </xf>
    <xf numFmtId="14" fontId="9" fillId="2" borderId="2" xfId="0" applyNumberFormat="1" applyFont="1" applyFill="1" applyBorder="1" applyAlignment="1">
      <alignment horizontal="left"/>
    </xf>
    <xf numFmtId="0" fontId="0" fillId="15" borderId="0" xfId="1" applyFont="1" applyFill="1" applyBorder="1" applyAlignment="1">
      <alignment horizontal="left" wrapText="1" shrinkToFit="1"/>
    </xf>
    <xf numFmtId="0" fontId="0" fillId="15" borderId="2" xfId="1" applyFont="1" applyFill="1" applyBorder="1" applyAlignment="1">
      <alignment horizontal="left" wrapText="1"/>
    </xf>
    <xf numFmtId="0" fontId="11" fillId="15" borderId="2" xfId="1" applyNumberFormat="1" applyFont="1" applyFill="1" applyBorder="1" applyAlignment="1">
      <alignment horizontal="left" wrapText="1"/>
    </xf>
    <xf numFmtId="44" fontId="11" fillId="17" borderId="2" xfId="1" applyNumberFormat="1" applyFont="1" applyFill="1" applyBorder="1" applyAlignment="1">
      <alignment horizontal="left" wrapText="1"/>
    </xf>
    <xf numFmtId="44" fontId="11" fillId="17" borderId="2" xfId="1" applyNumberFormat="1" applyFont="1" applyFill="1" applyBorder="1" applyAlignment="1">
      <alignment horizontal="left" shrinkToFit="1"/>
    </xf>
    <xf numFmtId="16" fontId="17" fillId="6" borderId="2" xfId="1" applyNumberFormat="1" applyFont="1" applyFill="1" applyBorder="1" applyAlignment="1">
      <alignment horizontal="left" wrapText="1"/>
    </xf>
    <xf numFmtId="14" fontId="17" fillId="6" borderId="2" xfId="1" applyNumberFormat="1" applyFont="1" applyFill="1" applyBorder="1" applyAlignment="1">
      <alignment horizontal="left" wrapText="1"/>
    </xf>
    <xf numFmtId="168" fontId="19" fillId="2" borderId="3" xfId="2" applyNumberFormat="1" applyFont="1" applyFill="1" applyBorder="1" applyAlignment="1" applyProtection="1">
      <alignment horizontal="right" wrapText="1" shrinkToFit="1"/>
    </xf>
    <xf numFmtId="169" fontId="19" fillId="2" borderId="2" xfId="2" applyNumberFormat="1" applyFont="1" applyFill="1" applyBorder="1" applyAlignment="1" applyProtection="1">
      <alignment horizontal="right" wrapText="1" shrinkToFit="1"/>
    </xf>
    <xf numFmtId="0" fontId="9" fillId="2" borderId="3" xfId="0" applyFont="1" applyFill="1" applyBorder="1"/>
    <xf numFmtId="168" fontId="19" fillId="2" borderId="0" xfId="2" applyNumberFormat="1" applyFont="1" applyFill="1" applyBorder="1" applyAlignment="1" applyProtection="1">
      <alignment horizontal="right" wrapText="1" shrinkToFit="1"/>
    </xf>
    <xf numFmtId="171" fontId="15" fillId="5" borderId="11" xfId="2" applyNumberFormat="1" applyFont="1" applyFill="1" applyBorder="1" applyAlignment="1"/>
    <xf numFmtId="171" fontId="19" fillId="5" borderId="2" xfId="2" quotePrefix="1" applyNumberFormat="1" applyFont="1" applyFill="1" applyBorder="1" applyAlignment="1" applyProtection="1">
      <alignment horizontal="center" vertical="center" wrapText="1"/>
    </xf>
    <xf numFmtId="171" fontId="19" fillId="5" borderId="2" xfId="2" applyNumberFormat="1" applyFont="1" applyFill="1" applyBorder="1" applyAlignment="1" applyProtection="1">
      <alignment horizontal="left" wrapText="1" shrinkToFit="1"/>
    </xf>
    <xf numFmtId="171" fontId="19" fillId="15" borderId="2" xfId="2" applyNumberFormat="1" applyFont="1" applyFill="1" applyBorder="1" applyAlignment="1" applyProtection="1">
      <alignment horizontal="left" wrapText="1" shrinkToFit="1"/>
    </xf>
    <xf numFmtId="171" fontId="14" fillId="3" borderId="2" xfId="1" applyNumberFormat="1" applyFont="1" applyFill="1" applyBorder="1" applyAlignment="1">
      <alignment horizontal="left" wrapText="1" shrinkToFit="1"/>
    </xf>
    <xf numFmtId="171" fontId="21" fillId="5" borderId="0" xfId="0" applyNumberFormat="1" applyFont="1" applyFill="1"/>
    <xf numFmtId="16" fontId="9" fillId="2" borderId="2" xfId="0" applyNumberFormat="1" applyFont="1" applyFill="1" applyBorder="1" applyAlignment="1">
      <alignment horizontal="right" indent="1"/>
    </xf>
    <xf numFmtId="0" fontId="9" fillId="15" borderId="2" xfId="0" applyFont="1" applyFill="1" applyBorder="1" applyAlignment="1">
      <alignment horizontal="right" indent="1"/>
    </xf>
    <xf numFmtId="0" fontId="9" fillId="15" borderId="2" xfId="0" applyFont="1" applyFill="1" applyBorder="1" applyAlignment="1">
      <alignment horizontal="right"/>
    </xf>
    <xf numFmtId="16" fontId="9" fillId="2" borderId="2" xfId="0" applyNumberFormat="1" applyFont="1" applyFill="1" applyBorder="1" applyAlignment="1">
      <alignment horizontal="right" vertical="center"/>
    </xf>
    <xf numFmtId="16" fontId="9" fillId="2" borderId="0" xfId="0" applyNumberFormat="1" applyFont="1" applyFill="1" applyBorder="1" applyAlignment="1">
      <alignment horizontal="right"/>
    </xf>
    <xf numFmtId="14" fontId="17" fillId="2" borderId="2" xfId="2" applyNumberFormat="1" applyFont="1" applyFill="1" applyBorder="1" applyAlignment="1" applyProtection="1">
      <alignment horizontal="right" wrapText="1" shrinkToFit="1"/>
    </xf>
    <xf numFmtId="169" fontId="17" fillId="2" borderId="2" xfId="2" applyNumberFormat="1" applyFont="1" applyFill="1" applyBorder="1" applyAlignment="1" applyProtection="1">
      <alignment horizontal="right" wrapText="1" shrinkToFit="1"/>
    </xf>
    <xf numFmtId="14" fontId="23" fillId="15" borderId="2" xfId="2" applyNumberFormat="1" applyFont="1" applyFill="1" applyBorder="1" applyAlignment="1" applyProtection="1">
      <alignment horizontal="right" wrapText="1" shrinkToFit="1"/>
    </xf>
    <xf numFmtId="14" fontId="17" fillId="15" borderId="2" xfId="2" applyNumberFormat="1" applyFont="1" applyFill="1" applyBorder="1" applyAlignment="1" applyProtection="1">
      <alignment horizontal="right" wrapText="1" shrinkToFit="1"/>
    </xf>
    <xf numFmtId="16" fontId="9" fillId="15" borderId="2" xfId="0" applyNumberFormat="1" applyFont="1" applyFill="1" applyBorder="1" applyAlignment="1">
      <alignment horizontal="right"/>
    </xf>
    <xf numFmtId="14" fontId="9" fillId="15" borderId="2" xfId="0" applyNumberFormat="1" applyFont="1" applyFill="1" applyBorder="1" applyAlignment="1">
      <alignment horizontal="right"/>
    </xf>
    <xf numFmtId="0" fontId="9" fillId="2" borderId="3" xfId="0" applyFont="1" applyFill="1" applyBorder="1" applyAlignment="1">
      <alignment horizontal="right"/>
    </xf>
    <xf numFmtId="14" fontId="23" fillId="2" borderId="2" xfId="2" applyNumberFormat="1" applyFont="1" applyFill="1" applyBorder="1" applyAlignment="1" applyProtection="1">
      <alignment horizontal="right" wrapText="1" shrinkToFit="1"/>
    </xf>
    <xf numFmtId="0" fontId="13" fillId="18" borderId="2" xfId="1" applyFont="1" applyFill="1" applyBorder="1" applyAlignment="1">
      <alignment horizontal="left" wrapText="1" shrinkToFit="1"/>
    </xf>
    <xf numFmtId="167" fontId="15" fillId="11" borderId="8" xfId="1" applyNumberFormat="1" applyFont="1" applyFill="1" applyBorder="1" applyAlignment="1">
      <alignment horizontal="center"/>
    </xf>
    <xf numFmtId="167" fontId="11" fillId="11" borderId="2" xfId="1" applyNumberFormat="1" applyFont="1" applyFill="1" applyBorder="1" applyAlignment="1" applyProtection="1">
      <alignment horizontal="center" vertical="center" wrapText="1" shrinkToFit="1"/>
    </xf>
    <xf numFmtId="167" fontId="11" fillId="11" borderId="2" xfId="1" applyNumberFormat="1" applyFont="1" applyFill="1" applyBorder="1" applyAlignment="1">
      <alignment horizontal="left" wrapText="1"/>
    </xf>
    <xf numFmtId="167" fontId="11" fillId="3" borderId="2" xfId="1" applyNumberFormat="1" applyFont="1" applyFill="1" applyBorder="1" applyAlignment="1">
      <alignment horizontal="left" wrapText="1"/>
    </xf>
    <xf numFmtId="167" fontId="17" fillId="11" borderId="0" xfId="0" applyNumberFormat="1" applyFont="1" applyFill="1"/>
    <xf numFmtId="0" fontId="35" fillId="11" borderId="2" xfId="0" applyFont="1" applyFill="1" applyBorder="1" applyAlignment="1">
      <alignment horizontal="left"/>
    </xf>
    <xf numFmtId="167" fontId="15" fillId="11" borderId="8" xfId="1" applyNumberFormat="1" applyFont="1" applyFill="1" applyBorder="1" applyAlignment="1">
      <alignment horizontal="center"/>
    </xf>
    <xf numFmtId="0" fontId="9" fillId="19" borderId="2" xfId="0" applyFont="1" applyFill="1" applyBorder="1" applyAlignment="1">
      <alignment horizontal="left"/>
    </xf>
    <xf numFmtId="0" fontId="9" fillId="19" borderId="2" xfId="1" applyNumberFormat="1" applyFont="1" applyFill="1" applyBorder="1" applyAlignment="1">
      <alignment horizontal="left" wrapText="1"/>
    </xf>
    <xf numFmtId="0" fontId="35" fillId="19" borderId="2" xfId="0" applyFont="1" applyFill="1" applyBorder="1" applyAlignment="1">
      <alignment horizontal="left"/>
    </xf>
    <xf numFmtId="0" fontId="35" fillId="19" borderId="2" xfId="1" applyNumberFormat="1" applyFont="1" applyFill="1" applyBorder="1" applyAlignment="1">
      <alignment horizontal="left" wrapText="1"/>
    </xf>
    <xf numFmtId="0" fontId="9" fillId="19" borderId="2" xfId="1" applyFont="1" applyFill="1" applyBorder="1" applyAlignment="1">
      <alignment horizontal="left" shrinkToFit="1"/>
    </xf>
    <xf numFmtId="0" fontId="9" fillId="19" borderId="0" xfId="0" applyFont="1" applyFill="1" applyBorder="1" applyAlignment="1">
      <alignment horizontal="left"/>
    </xf>
    <xf numFmtId="0" fontId="35" fillId="19" borderId="0" xfId="0" applyFont="1" applyFill="1" applyBorder="1" applyAlignment="1">
      <alignment horizontal="left"/>
    </xf>
    <xf numFmtId="0" fontId="9" fillId="19" borderId="2" xfId="1" applyFont="1" applyFill="1" applyBorder="1" applyAlignment="1">
      <alignment horizontal="left" wrapText="1" shrinkToFit="1"/>
    </xf>
    <xf numFmtId="0" fontId="35" fillId="19" borderId="2" xfId="1" applyFont="1" applyFill="1" applyBorder="1" applyAlignment="1">
      <alignment horizontal="left" wrapText="1" shrinkToFit="1"/>
    </xf>
    <xf numFmtId="0" fontId="35" fillId="19" borderId="0" xfId="1" applyFont="1" applyFill="1" applyBorder="1" applyAlignment="1">
      <alignment horizontal="left" wrapText="1" shrinkToFit="1"/>
    </xf>
    <xf numFmtId="0" fontId="35" fillId="19" borderId="2" xfId="1" applyFont="1" applyFill="1" applyBorder="1" applyAlignment="1">
      <alignment horizontal="left" shrinkToFit="1"/>
    </xf>
    <xf numFmtId="0" fontId="17" fillId="19" borderId="0" xfId="0" applyFont="1" applyFill="1"/>
    <xf numFmtId="0" fontId="9" fillId="19" borderId="0" xfId="0" applyFont="1" applyFill="1"/>
    <xf numFmtId="0" fontId="35" fillId="19" borderId="2" xfId="1" applyFont="1" applyFill="1" applyBorder="1" applyAlignment="1">
      <alignment horizontal="left" wrapText="1"/>
    </xf>
    <xf numFmtId="0" fontId="9" fillId="19" borderId="2" xfId="1" applyFont="1" applyFill="1" applyBorder="1" applyAlignment="1">
      <alignment horizontal="left" wrapText="1"/>
    </xf>
    <xf numFmtId="0" fontId="35" fillId="11" borderId="2" xfId="1" applyFont="1" applyFill="1" applyBorder="1" applyAlignment="1">
      <alignment horizontal="left" wrapText="1"/>
    </xf>
    <xf numFmtId="0" fontId="15" fillId="19" borderId="3" xfId="1" applyFont="1" applyFill="1" applyBorder="1" applyAlignment="1"/>
    <xf numFmtId="0" fontId="15" fillId="19" borderId="4" xfId="1" applyFont="1" applyFill="1" applyBorder="1" applyAlignment="1"/>
    <xf numFmtId="0" fontId="15" fillId="19" borderId="8" xfId="1" applyFont="1" applyFill="1" applyBorder="1" applyAlignment="1"/>
    <xf numFmtId="168" fontId="21" fillId="20" borderId="0" xfId="0" applyNumberFormat="1" applyFont="1" applyFill="1"/>
    <xf numFmtId="0" fontId="21" fillId="20" borderId="0" xfId="0" applyFont="1" applyFill="1"/>
    <xf numFmtId="16" fontId="35" fillId="2" borderId="2" xfId="0" applyNumberFormat="1" applyFont="1" applyFill="1" applyBorder="1" applyAlignment="1">
      <alignment horizontal="right"/>
    </xf>
    <xf numFmtId="0" fontId="35" fillId="2" borderId="2" xfId="0" applyFont="1" applyFill="1" applyBorder="1" applyAlignment="1">
      <alignment horizontal="right"/>
    </xf>
    <xf numFmtId="0" fontId="35" fillId="2" borderId="3" xfId="0" applyFont="1" applyFill="1" applyBorder="1"/>
    <xf numFmtId="16" fontId="35" fillId="2" borderId="2" xfId="0" applyNumberFormat="1" applyFont="1" applyFill="1" applyBorder="1" applyAlignment="1">
      <alignment horizontal="right" indent="1"/>
    </xf>
    <xf numFmtId="16" fontId="35" fillId="2" borderId="2" xfId="0" applyNumberFormat="1" applyFont="1" applyFill="1" applyBorder="1" applyAlignment="1">
      <alignment horizontal="right" vertical="center"/>
    </xf>
    <xf numFmtId="0" fontId="35" fillId="2" borderId="2" xfId="0" applyFont="1" applyFill="1" applyBorder="1" applyAlignment="1">
      <alignment horizontal="right" indent="1"/>
    </xf>
    <xf numFmtId="14" fontId="35" fillId="2" borderId="2" xfId="0" applyNumberFormat="1" applyFont="1" applyFill="1" applyBorder="1" applyAlignment="1">
      <alignment horizontal="right"/>
    </xf>
    <xf numFmtId="1" fontId="15" fillId="20" borderId="1" xfId="2" applyNumberFormat="1" applyFont="1" applyFill="1" applyBorder="1" applyAlignment="1">
      <alignment horizontal="centerContinuous"/>
    </xf>
    <xf numFmtId="165" fontId="15" fillId="20" borderId="1" xfId="2" applyNumberFormat="1" applyFont="1" applyFill="1" applyBorder="1" applyAlignment="1" applyProtection="1">
      <alignment horizontal="centerContinuous"/>
    </xf>
    <xf numFmtId="1" fontId="15" fillId="21" borderId="1" xfId="2" applyNumberFormat="1" applyFont="1" applyFill="1" applyBorder="1" applyAlignment="1">
      <alignment horizontal="centerContinuous"/>
    </xf>
    <xf numFmtId="165" fontId="15" fillId="21" borderId="1" xfId="2" applyNumberFormat="1" applyFont="1" applyFill="1" applyBorder="1" applyAlignment="1" applyProtection="1">
      <alignment horizontal="centerContinuous"/>
    </xf>
    <xf numFmtId="0" fontId="21" fillId="21" borderId="0" xfId="0" applyFont="1" applyFill="1"/>
    <xf numFmtId="3" fontId="15" fillId="20" borderId="11" xfId="2" applyNumberFormat="1" applyFont="1" applyFill="1" applyBorder="1" applyAlignment="1"/>
    <xf numFmtId="171" fontId="15" fillId="20" borderId="11" xfId="2" applyNumberFormat="1" applyFont="1" applyFill="1" applyBorder="1" applyAlignment="1"/>
    <xf numFmtId="1" fontId="15" fillId="20" borderId="11" xfId="2" applyNumberFormat="1" applyFont="1" applyFill="1" applyBorder="1" applyAlignment="1"/>
    <xf numFmtId="1" fontId="15" fillId="20" borderId="12" xfId="2" applyNumberFormat="1" applyFont="1" applyFill="1" applyBorder="1" applyAlignment="1"/>
    <xf numFmtId="3" fontId="21" fillId="20" borderId="0" xfId="0" applyNumberFormat="1" applyFont="1" applyFill="1"/>
    <xf numFmtId="171" fontId="21" fillId="20" borderId="0" xfId="0" applyNumberFormat="1" applyFont="1" applyFill="1"/>
    <xf numFmtId="167" fontId="21" fillId="20" borderId="0" xfId="0" applyNumberFormat="1" applyFont="1" applyFill="1"/>
    <xf numFmtId="10" fontId="21" fillId="20" borderId="0" xfId="0" applyNumberFormat="1" applyFont="1" applyFill="1"/>
    <xf numFmtId="0" fontId="15" fillId="22" borderId="1" xfId="2" applyNumberFormat="1" applyFont="1" applyFill="1" applyBorder="1" applyAlignment="1">
      <alignment horizontal="centerContinuous"/>
    </xf>
    <xf numFmtId="0" fontId="17" fillId="22" borderId="0" xfId="0" applyFont="1" applyFill="1"/>
    <xf numFmtId="0" fontId="9" fillId="19" borderId="2" xfId="1" applyFont="1" applyFill="1" applyBorder="1" applyAlignment="1">
      <alignment horizontal="center" vertical="center" wrapText="1" shrinkToFit="1"/>
    </xf>
    <xf numFmtId="0" fontId="9" fillId="19" borderId="2" xfId="1" applyFont="1" applyFill="1" applyBorder="1" applyAlignment="1">
      <alignment horizontal="left"/>
    </xf>
    <xf numFmtId="16" fontId="9" fillId="0" borderId="6" xfId="1" applyNumberFormat="1" applyFont="1" applyFill="1" applyBorder="1" applyAlignment="1">
      <alignment horizontal="left" wrapText="1" shrinkToFit="1"/>
    </xf>
    <xf numFmtId="0" fontId="9" fillId="2" borderId="2" xfId="1" applyFont="1" applyFill="1" applyBorder="1" applyAlignment="1">
      <alignment horizontal="left" wrapText="1" shrinkToFit="1"/>
    </xf>
    <xf numFmtId="16" fontId="9" fillId="19" borderId="2" xfId="1" applyNumberFormat="1" applyFont="1" applyFill="1" applyBorder="1" applyAlignment="1">
      <alignment horizontal="left" wrapText="1"/>
    </xf>
    <xf numFmtId="0" fontId="9" fillId="0" borderId="2" xfId="2" applyNumberFormat="1" applyFont="1" applyFill="1" applyBorder="1" applyAlignment="1" applyProtection="1">
      <alignment horizontal="left" wrapText="1" shrinkToFit="1"/>
    </xf>
    <xf numFmtId="49" fontId="9" fillId="11" borderId="2" xfId="1" applyNumberFormat="1" applyFont="1" applyFill="1" applyBorder="1" applyAlignment="1">
      <alignment horizontal="left" shrinkToFit="1"/>
    </xf>
    <xf numFmtId="44" fontId="9" fillId="11" borderId="2" xfId="1" applyNumberFormat="1" applyFont="1" applyFill="1" applyBorder="1" applyAlignment="1">
      <alignment horizontal="left" shrinkToFit="1"/>
    </xf>
    <xf numFmtId="44" fontId="9" fillId="11" borderId="2" xfId="1" applyNumberFormat="1" applyFont="1" applyFill="1" applyBorder="1" applyAlignment="1">
      <alignment horizontal="left" wrapText="1"/>
    </xf>
    <xf numFmtId="10" fontId="9" fillId="11" borderId="2" xfId="1" applyNumberFormat="1" applyFont="1" applyFill="1" applyBorder="1" applyAlignment="1">
      <alignment horizontal="left" wrapText="1"/>
    </xf>
    <xf numFmtId="167" fontId="9" fillId="11" borderId="2" xfId="1" applyNumberFormat="1" applyFont="1" applyFill="1" applyBorder="1" applyAlignment="1">
      <alignment horizontal="left" wrapText="1"/>
    </xf>
    <xf numFmtId="1" fontId="9" fillId="20" borderId="2" xfId="2" applyNumberFormat="1" applyFont="1" applyFill="1" applyBorder="1" applyAlignment="1" applyProtection="1">
      <alignment horizontal="left" wrapText="1" shrinkToFit="1"/>
    </xf>
    <xf numFmtId="165" fontId="9" fillId="20" borderId="2" xfId="2" applyNumberFormat="1" applyFont="1" applyFill="1" applyBorder="1" applyAlignment="1" applyProtection="1">
      <alignment horizontal="left" wrapText="1" shrinkToFit="1"/>
    </xf>
    <xf numFmtId="1" fontId="9" fillId="2" borderId="2" xfId="2" applyNumberFormat="1" applyFont="1" applyFill="1" applyBorder="1" applyAlignment="1" applyProtection="1">
      <alignment horizontal="left" wrapText="1" shrinkToFit="1"/>
    </xf>
    <xf numFmtId="168" fontId="9" fillId="2" borderId="2" xfId="2" applyNumberFormat="1" applyFont="1" applyFill="1" applyBorder="1" applyAlignment="1" applyProtection="1">
      <alignment horizontal="right" wrapText="1" shrinkToFit="1"/>
    </xf>
    <xf numFmtId="165" fontId="9" fillId="2" borderId="2" xfId="2" applyNumberFormat="1" applyFont="1" applyFill="1" applyBorder="1" applyAlignment="1" applyProtection="1">
      <alignment horizontal="left" wrapText="1" shrinkToFit="1"/>
    </xf>
    <xf numFmtId="0" fontId="9" fillId="19" borderId="2" xfId="2" applyNumberFormat="1" applyFont="1" applyFill="1" applyBorder="1" applyAlignment="1" applyProtection="1">
      <alignment horizontal="left" wrapText="1" shrinkToFit="1"/>
    </xf>
    <xf numFmtId="165" fontId="9" fillId="19" borderId="2" xfId="2" applyNumberFormat="1" applyFont="1" applyFill="1" applyBorder="1" applyAlignment="1" applyProtection="1">
      <alignment horizontal="left" wrapText="1" shrinkToFit="1"/>
    </xf>
    <xf numFmtId="16" fontId="9" fillId="19" borderId="2" xfId="2" applyNumberFormat="1" applyFont="1" applyFill="1" applyBorder="1" applyAlignment="1" applyProtection="1">
      <alignment horizontal="center" vertical="center" wrapText="1" shrinkToFit="1"/>
    </xf>
    <xf numFmtId="166" fontId="9" fillId="19" borderId="2" xfId="2" applyNumberFormat="1" applyFont="1" applyFill="1" applyBorder="1" applyAlignment="1" applyProtection="1">
      <alignment horizontal="center" wrapText="1" shrinkToFit="1"/>
    </xf>
    <xf numFmtId="1" fontId="9" fillId="21" borderId="2" xfId="2" applyNumberFormat="1" applyFont="1" applyFill="1" applyBorder="1" applyAlignment="1" applyProtection="1">
      <alignment horizontal="left" wrapText="1" shrinkToFit="1"/>
    </xf>
    <xf numFmtId="165" fontId="9" fillId="21" borderId="2" xfId="2" applyNumberFormat="1" applyFont="1" applyFill="1" applyBorder="1" applyAlignment="1" applyProtection="1">
      <alignment horizontal="left" wrapText="1" shrinkToFit="1"/>
    </xf>
    <xf numFmtId="0" fontId="9" fillId="20" borderId="2" xfId="2" applyNumberFormat="1" applyFont="1" applyFill="1" applyBorder="1" applyAlignment="1" applyProtection="1">
      <alignment horizontal="left" wrapText="1" shrinkToFit="1"/>
    </xf>
    <xf numFmtId="3" fontId="9" fillId="20" borderId="2" xfId="2" applyNumberFormat="1" applyFont="1" applyFill="1" applyBorder="1" applyAlignment="1" applyProtection="1">
      <alignment horizontal="left" wrapText="1" shrinkToFit="1"/>
    </xf>
    <xf numFmtId="171" fontId="9" fillId="20" borderId="2" xfId="2" applyNumberFormat="1" applyFont="1" applyFill="1" applyBorder="1" applyAlignment="1" applyProtection="1">
      <alignment horizontal="left" wrapText="1" shrinkToFit="1"/>
    </xf>
    <xf numFmtId="167" fontId="9" fillId="20" borderId="2" xfId="2" applyNumberFormat="1" applyFont="1" applyFill="1" applyBorder="1" applyAlignment="1" applyProtection="1">
      <alignment horizontal="left" wrapText="1" shrinkToFit="1"/>
    </xf>
    <xf numFmtId="10" fontId="9" fillId="20" borderId="2" xfId="2" applyNumberFormat="1" applyFont="1" applyFill="1" applyBorder="1" applyAlignment="1" applyProtection="1">
      <alignment horizontal="left" wrapText="1" shrinkToFit="1"/>
    </xf>
    <xf numFmtId="0" fontId="9" fillId="22" borderId="2" xfId="1" applyFont="1" applyFill="1" applyBorder="1" applyAlignment="1">
      <alignment horizontal="left" wrapText="1"/>
    </xf>
    <xf numFmtId="0" fontId="32" fillId="0" borderId="8" xfId="1" applyFont="1" applyFill="1" applyBorder="1" applyAlignment="1">
      <alignment horizontal="left" wrapText="1" shrinkToFit="1"/>
    </xf>
    <xf numFmtId="0" fontId="36" fillId="0" borderId="0" xfId="0" applyFont="1" applyFill="1" applyBorder="1"/>
    <xf numFmtId="0" fontId="9" fillId="0" borderId="0" xfId="0" applyFont="1" applyFill="1"/>
    <xf numFmtId="0" fontId="36" fillId="2" borderId="2" xfId="0" applyFont="1" applyFill="1" applyBorder="1"/>
    <xf numFmtId="169" fontId="9" fillId="2" borderId="2" xfId="2" applyNumberFormat="1" applyFont="1" applyFill="1" applyBorder="1" applyAlignment="1" applyProtection="1">
      <alignment horizontal="right" wrapText="1" shrinkToFit="1"/>
    </xf>
    <xf numFmtId="0" fontId="9" fillId="19" borderId="0" xfId="1" applyFont="1" applyFill="1" applyBorder="1" applyAlignment="1">
      <alignment horizontal="left" wrapText="1"/>
    </xf>
    <xf numFmtId="0" fontId="35" fillId="19" borderId="2" xfId="1" applyFont="1" applyFill="1" applyBorder="1" applyAlignment="1">
      <alignment horizontal="center" vertical="center" wrapText="1" shrinkToFit="1"/>
    </xf>
    <xf numFmtId="0" fontId="35" fillId="19" borderId="2" xfId="1" applyFont="1" applyFill="1" applyBorder="1" applyAlignment="1">
      <alignment horizontal="left"/>
    </xf>
    <xf numFmtId="16" fontId="35" fillId="0" borderId="6" xfId="1" applyNumberFormat="1" applyFont="1" applyFill="1" applyBorder="1" applyAlignment="1">
      <alignment horizontal="left" wrapText="1" shrinkToFit="1"/>
    </xf>
    <xf numFmtId="0" fontId="35" fillId="2" borderId="2" xfId="1" applyFont="1" applyFill="1" applyBorder="1" applyAlignment="1">
      <alignment horizontal="left" wrapText="1" shrinkToFit="1"/>
    </xf>
    <xf numFmtId="16" fontId="35" fillId="19" borderId="2" xfId="1" applyNumberFormat="1" applyFont="1" applyFill="1" applyBorder="1" applyAlignment="1">
      <alignment horizontal="left" wrapText="1"/>
    </xf>
    <xf numFmtId="0" fontId="35" fillId="0" borderId="2" xfId="2" applyNumberFormat="1" applyFont="1" applyFill="1" applyBorder="1" applyAlignment="1" applyProtection="1">
      <alignment horizontal="left" wrapText="1" shrinkToFit="1"/>
    </xf>
    <xf numFmtId="49" fontId="35" fillId="11" borderId="2" xfId="1" applyNumberFormat="1" applyFont="1" applyFill="1" applyBorder="1" applyAlignment="1">
      <alignment horizontal="left" shrinkToFit="1"/>
    </xf>
    <xf numFmtId="44" fontId="35" fillId="11" borderId="2" xfId="1" applyNumberFormat="1" applyFont="1" applyFill="1" applyBorder="1" applyAlignment="1">
      <alignment horizontal="left" shrinkToFit="1"/>
    </xf>
    <xf numFmtId="44" fontId="35" fillId="11" borderId="2" xfId="1" applyNumberFormat="1" applyFont="1" applyFill="1" applyBorder="1" applyAlignment="1">
      <alignment horizontal="left" wrapText="1"/>
    </xf>
    <xf numFmtId="10" fontId="35" fillId="11" borderId="2" xfId="1" applyNumberFormat="1" applyFont="1" applyFill="1" applyBorder="1" applyAlignment="1">
      <alignment horizontal="left" wrapText="1"/>
    </xf>
    <xf numFmtId="167" fontId="35" fillId="11" borderId="2" xfId="1" applyNumberFormat="1" applyFont="1" applyFill="1" applyBorder="1" applyAlignment="1">
      <alignment horizontal="left" wrapText="1"/>
    </xf>
    <xf numFmtId="1" fontId="35" fillId="20" borderId="2" xfId="2" applyNumberFormat="1" applyFont="1" applyFill="1" applyBorder="1" applyAlignment="1" applyProtection="1">
      <alignment horizontal="left" wrapText="1" shrinkToFit="1"/>
    </xf>
    <xf numFmtId="165" fontId="35" fillId="20" borderId="2" xfId="2" applyNumberFormat="1" applyFont="1" applyFill="1" applyBorder="1" applyAlignment="1" applyProtection="1">
      <alignment horizontal="left" wrapText="1" shrinkToFit="1"/>
    </xf>
    <xf numFmtId="1" fontId="35" fillId="2" borderId="2" xfId="2" applyNumberFormat="1" applyFont="1" applyFill="1" applyBorder="1" applyAlignment="1" applyProtection="1">
      <alignment horizontal="left" wrapText="1" shrinkToFit="1"/>
    </xf>
    <xf numFmtId="168" fontId="35" fillId="2" borderId="2" xfId="2" applyNumberFormat="1" applyFont="1" applyFill="1" applyBorder="1" applyAlignment="1" applyProtection="1">
      <alignment horizontal="right" wrapText="1" shrinkToFit="1"/>
    </xf>
    <xf numFmtId="165" fontId="35" fillId="2" borderId="2" xfId="2" applyNumberFormat="1" applyFont="1" applyFill="1" applyBorder="1" applyAlignment="1" applyProtection="1">
      <alignment horizontal="left" wrapText="1" shrinkToFit="1"/>
    </xf>
    <xf numFmtId="0" fontId="35" fillId="19" borderId="2" xfId="2" applyNumberFormat="1" applyFont="1" applyFill="1" applyBorder="1" applyAlignment="1" applyProtection="1">
      <alignment horizontal="left" wrapText="1" shrinkToFit="1"/>
    </xf>
    <xf numFmtId="165" fontId="35" fillId="19" borderId="2" xfId="2" applyNumberFormat="1" applyFont="1" applyFill="1" applyBorder="1" applyAlignment="1" applyProtection="1">
      <alignment horizontal="left" wrapText="1" shrinkToFit="1"/>
    </xf>
    <xf numFmtId="16" fontId="35" fillId="19" borderId="2" xfId="2" applyNumberFormat="1" applyFont="1" applyFill="1" applyBorder="1" applyAlignment="1" applyProtection="1">
      <alignment horizontal="center" vertical="center" wrapText="1" shrinkToFit="1"/>
    </xf>
    <xf numFmtId="166" fontId="35" fillId="19" borderId="2" xfId="2" applyNumberFormat="1" applyFont="1" applyFill="1" applyBorder="1" applyAlignment="1" applyProtection="1">
      <alignment horizontal="center" wrapText="1" shrinkToFit="1"/>
    </xf>
    <xf numFmtId="1" fontId="35" fillId="21" borderId="2" xfId="2" applyNumberFormat="1" applyFont="1" applyFill="1" applyBorder="1" applyAlignment="1" applyProtection="1">
      <alignment horizontal="left" wrapText="1" shrinkToFit="1"/>
    </xf>
    <xf numFmtId="165" fontId="35" fillId="21" borderId="2" xfId="2" applyNumberFormat="1" applyFont="1" applyFill="1" applyBorder="1" applyAlignment="1" applyProtection="1">
      <alignment horizontal="left" wrapText="1" shrinkToFit="1"/>
    </xf>
    <xf numFmtId="0" fontId="35" fillId="20" borderId="2" xfId="2" applyNumberFormat="1" applyFont="1" applyFill="1" applyBorder="1" applyAlignment="1" applyProtection="1">
      <alignment horizontal="left" wrapText="1" shrinkToFit="1"/>
    </xf>
    <xf numFmtId="3" fontId="35" fillId="20" borderId="2" xfId="2" applyNumberFormat="1" applyFont="1" applyFill="1" applyBorder="1" applyAlignment="1" applyProtection="1">
      <alignment horizontal="left" wrapText="1" shrinkToFit="1"/>
    </xf>
    <xf numFmtId="171" fontId="35" fillId="20" borderId="2" xfId="2" applyNumberFormat="1" applyFont="1" applyFill="1" applyBorder="1" applyAlignment="1" applyProtection="1">
      <alignment horizontal="left" wrapText="1" shrinkToFit="1"/>
    </xf>
    <xf numFmtId="167" fontId="35" fillId="20" borderId="2" xfId="2" applyNumberFormat="1" applyFont="1" applyFill="1" applyBorder="1" applyAlignment="1" applyProtection="1">
      <alignment horizontal="left" wrapText="1" shrinkToFit="1"/>
    </xf>
    <xf numFmtId="10" fontId="35" fillId="20" borderId="2" xfId="2" applyNumberFormat="1" applyFont="1" applyFill="1" applyBorder="1" applyAlignment="1" applyProtection="1">
      <alignment horizontal="left" wrapText="1" shrinkToFit="1"/>
    </xf>
    <xf numFmtId="0" fontId="35" fillId="22" borderId="2" xfId="1" applyFont="1" applyFill="1" applyBorder="1" applyAlignment="1">
      <alignment horizontal="left" wrapText="1"/>
    </xf>
    <xf numFmtId="0" fontId="35" fillId="0" borderId="0" xfId="0" applyFont="1" applyFill="1"/>
    <xf numFmtId="1" fontId="9" fillId="2" borderId="3" xfId="2" applyNumberFormat="1" applyFont="1" applyFill="1" applyBorder="1" applyAlignment="1" applyProtection="1">
      <alignment horizontal="left" wrapText="1" shrinkToFit="1"/>
    </xf>
    <xf numFmtId="168" fontId="9" fillId="2" borderId="3" xfId="2" applyNumberFormat="1" applyFont="1" applyFill="1" applyBorder="1" applyAlignment="1" applyProtection="1">
      <alignment horizontal="right" wrapText="1" shrinkToFit="1"/>
    </xf>
    <xf numFmtId="14" fontId="9" fillId="19" borderId="2" xfId="1" applyNumberFormat="1" applyFont="1" applyFill="1" applyBorder="1" applyAlignment="1">
      <alignment horizontal="left" wrapText="1"/>
    </xf>
    <xf numFmtId="1" fontId="35" fillId="2" borderId="3" xfId="2" applyNumberFormat="1" applyFont="1" applyFill="1" applyBorder="1" applyAlignment="1" applyProtection="1">
      <alignment horizontal="left" wrapText="1" shrinkToFit="1"/>
    </xf>
    <xf numFmtId="1" fontId="9" fillId="2" borderId="0" xfId="2" applyNumberFormat="1" applyFont="1" applyFill="1" applyBorder="1" applyAlignment="1" applyProtection="1">
      <alignment horizontal="left" wrapText="1" shrinkToFit="1"/>
    </xf>
    <xf numFmtId="168" fontId="9" fillId="2" borderId="0" xfId="2" applyNumberFormat="1" applyFont="1" applyFill="1" applyBorder="1" applyAlignment="1" applyProtection="1">
      <alignment horizontal="right" wrapText="1" shrinkToFit="1"/>
    </xf>
    <xf numFmtId="14" fontId="35" fillId="19" borderId="2" xfId="1" applyNumberFormat="1" applyFont="1" applyFill="1" applyBorder="1" applyAlignment="1">
      <alignment horizontal="left" wrapText="1"/>
    </xf>
    <xf numFmtId="168" fontId="35" fillId="2" borderId="3" xfId="2" applyNumberFormat="1" applyFont="1" applyFill="1" applyBorder="1" applyAlignment="1" applyProtection="1">
      <alignment horizontal="right" wrapText="1" shrinkToFit="1"/>
    </xf>
    <xf numFmtId="0" fontId="35" fillId="11" borderId="2" xfId="1" applyNumberFormat="1" applyFont="1" applyFill="1" applyBorder="1" applyAlignment="1">
      <alignment horizontal="left" wrapText="1"/>
    </xf>
    <xf numFmtId="170" fontId="9" fillId="11" borderId="2" xfId="1" applyNumberFormat="1" applyFont="1" applyFill="1" applyBorder="1" applyAlignment="1">
      <alignment horizontal="left" shrinkToFit="1"/>
    </xf>
    <xf numFmtId="170" fontId="9" fillId="11" borderId="2" xfId="1" applyNumberFormat="1" applyFont="1" applyFill="1" applyBorder="1" applyAlignment="1">
      <alignment horizontal="left" wrapText="1"/>
    </xf>
    <xf numFmtId="170" fontId="35" fillId="11" borderId="2" xfId="1" applyNumberFormat="1" applyFont="1" applyFill="1" applyBorder="1" applyAlignment="1">
      <alignment horizontal="left" shrinkToFit="1"/>
    </xf>
    <xf numFmtId="170" fontId="35" fillId="11" borderId="2" xfId="1" applyNumberFormat="1" applyFont="1" applyFill="1" applyBorder="1" applyAlignment="1">
      <alignment horizontal="left" wrapText="1"/>
    </xf>
    <xf numFmtId="0" fontId="37" fillId="19" borderId="2" xfId="0" applyFont="1" applyFill="1" applyBorder="1" applyAlignment="1">
      <alignment horizontal="left"/>
    </xf>
    <xf numFmtId="168" fontId="9" fillId="20" borderId="2" xfId="2" applyNumberFormat="1" applyFont="1" applyFill="1" applyBorder="1" applyAlignment="1" applyProtection="1">
      <alignment horizontal="left" wrapText="1" shrinkToFit="1"/>
    </xf>
    <xf numFmtId="0" fontId="35" fillId="19" borderId="2" xfId="0" applyFont="1" applyFill="1" applyBorder="1"/>
    <xf numFmtId="168" fontId="35" fillId="20" borderId="2" xfId="2" applyNumberFormat="1" applyFont="1" applyFill="1" applyBorder="1" applyAlignment="1" applyProtection="1">
      <alignment horizontal="left" wrapText="1" shrinkToFit="1"/>
    </xf>
    <xf numFmtId="14" fontId="9" fillId="2" borderId="2" xfId="2" applyNumberFormat="1" applyFont="1" applyFill="1" applyBorder="1" applyAlignment="1" applyProtection="1">
      <alignment horizontal="right" wrapText="1" shrinkToFit="1"/>
    </xf>
    <xf numFmtId="16" fontId="9" fillId="19" borderId="2" xfId="2" applyNumberFormat="1" applyFont="1" applyFill="1" applyBorder="1" applyAlignment="1" applyProtection="1">
      <alignment horizontal="left" wrapText="1" shrinkToFit="1"/>
    </xf>
    <xf numFmtId="14" fontId="35" fillId="2" borderId="2" xfId="2" applyNumberFormat="1" applyFont="1" applyFill="1" applyBorder="1" applyAlignment="1" applyProtection="1">
      <alignment horizontal="right" wrapText="1" shrinkToFit="1"/>
    </xf>
    <xf numFmtId="16" fontId="35" fillId="19" borderId="2" xfId="2" applyNumberFormat="1" applyFont="1" applyFill="1" applyBorder="1" applyAlignment="1" applyProtection="1">
      <alignment horizontal="left" wrapText="1" shrinkToFit="1"/>
    </xf>
    <xf numFmtId="9" fontId="9" fillId="19" borderId="2" xfId="1" applyNumberFormat="1" applyFont="1" applyFill="1" applyBorder="1" applyAlignment="1">
      <alignment horizontal="left" wrapText="1"/>
    </xf>
    <xf numFmtId="0" fontId="14" fillId="19" borderId="6" xfId="1" applyNumberFormat="1" applyFont="1" applyFill="1" applyBorder="1" applyAlignment="1">
      <alignment horizontal="center" vertical="center" wrapText="1"/>
    </xf>
    <xf numFmtId="0" fontId="14" fillId="19" borderId="2" xfId="1" applyFont="1" applyFill="1" applyBorder="1" applyAlignment="1">
      <alignment horizontal="center" vertical="center" textRotation="255" wrapText="1"/>
    </xf>
    <xf numFmtId="0" fontId="14" fillId="19" borderId="6" xfId="1" applyFont="1" applyFill="1" applyBorder="1" applyAlignment="1">
      <alignment horizontal="center" vertical="center" wrapText="1"/>
    </xf>
    <xf numFmtId="0" fontId="14" fillId="19" borderId="6" xfId="1" applyFont="1" applyFill="1" applyBorder="1" applyAlignment="1">
      <alignment horizontal="center" vertical="center" textRotation="255" wrapText="1"/>
    </xf>
    <xf numFmtId="0" fontId="32" fillId="19" borderId="6" xfId="1" applyFont="1" applyFill="1" applyBorder="1" applyAlignment="1">
      <alignment horizontal="center" vertical="center" wrapText="1"/>
    </xf>
    <xf numFmtId="0" fontId="14" fillId="0" borderId="2" xfId="1" applyFont="1" applyFill="1" applyBorder="1" applyAlignment="1">
      <alignment horizontal="center" vertical="center" wrapText="1"/>
    </xf>
    <xf numFmtId="0" fontId="15" fillId="11" borderId="2" xfId="1" applyFont="1" applyFill="1" applyBorder="1" applyAlignment="1">
      <alignment horizontal="center" vertical="center" wrapText="1"/>
    </xf>
    <xf numFmtId="49" fontId="15" fillId="11" borderId="2" xfId="1" applyNumberFormat="1" applyFont="1" applyFill="1" applyBorder="1" applyAlignment="1">
      <alignment horizontal="center" vertical="top" textRotation="255" wrapText="1"/>
    </xf>
    <xf numFmtId="49" fontId="38" fillId="11" borderId="2" xfId="1" applyNumberFormat="1" applyFont="1" applyFill="1" applyBorder="1" applyAlignment="1">
      <alignment horizontal="center" vertical="top" textRotation="255" wrapText="1"/>
    </xf>
    <xf numFmtId="0" fontId="15" fillId="2" borderId="2" xfId="1" applyFont="1" applyFill="1" applyBorder="1" applyAlignment="1">
      <alignment horizontal="center" vertical="center" wrapText="1"/>
    </xf>
    <xf numFmtId="0" fontId="15" fillId="19" borderId="2" xfId="1" applyFont="1" applyFill="1" applyBorder="1" applyAlignment="1">
      <alignment horizontal="center" vertical="center" wrapText="1"/>
    </xf>
    <xf numFmtId="0" fontId="14" fillId="19" borderId="2" xfId="1" applyFont="1" applyFill="1" applyBorder="1" applyAlignment="1">
      <alignment horizontal="center" vertical="center" wrapText="1"/>
    </xf>
    <xf numFmtId="49" fontId="10" fillId="11" borderId="2" xfId="1" applyNumberFormat="1" applyFont="1" applyFill="1" applyBorder="1" applyAlignment="1" applyProtection="1">
      <alignment horizontal="center" vertical="center" wrapText="1" shrinkToFit="1"/>
    </xf>
    <xf numFmtId="44" fontId="10" fillId="11" borderId="2" xfId="1" applyNumberFormat="1" applyFont="1" applyFill="1" applyBorder="1" applyAlignment="1" applyProtection="1">
      <alignment horizontal="center" vertical="center" wrapText="1" shrinkToFit="1"/>
    </xf>
    <xf numFmtId="10" fontId="10" fillId="11" borderId="2" xfId="1" applyNumberFormat="1" applyFont="1" applyFill="1" applyBorder="1" applyAlignment="1" applyProtection="1">
      <alignment horizontal="center" vertical="center" wrapText="1" shrinkToFit="1"/>
    </xf>
    <xf numFmtId="167" fontId="10" fillId="11" borderId="2" xfId="1" applyNumberFormat="1" applyFont="1" applyFill="1" applyBorder="1" applyAlignment="1" applyProtection="1">
      <alignment horizontal="center" vertical="center" wrapText="1" shrinkToFit="1"/>
    </xf>
    <xf numFmtId="168" fontId="16" fillId="20" borderId="2" xfId="2" applyNumberFormat="1" applyFont="1" applyFill="1" applyBorder="1" applyAlignment="1" applyProtection="1">
      <alignment horizontal="center" vertical="center" wrapText="1"/>
    </xf>
    <xf numFmtId="165" fontId="16" fillId="20" borderId="2" xfId="2" applyNumberFormat="1" applyFont="1" applyFill="1" applyBorder="1" applyAlignment="1" applyProtection="1">
      <alignment horizontal="center" vertical="center" wrapText="1"/>
    </xf>
    <xf numFmtId="15" fontId="16" fillId="20" borderId="2" xfId="2" applyNumberFormat="1" applyFont="1" applyFill="1" applyBorder="1" applyAlignment="1" applyProtection="1">
      <alignment horizontal="center" vertical="center" wrapText="1"/>
    </xf>
    <xf numFmtId="15" fontId="16" fillId="2" borderId="2" xfId="2" applyNumberFormat="1" applyFont="1" applyFill="1" applyBorder="1" applyAlignment="1" applyProtection="1">
      <alignment horizontal="center" vertical="center" wrapText="1"/>
    </xf>
    <xf numFmtId="166" fontId="16" fillId="2" borderId="2" xfId="2" applyNumberFormat="1" applyFont="1" applyFill="1" applyBorder="1" applyAlignment="1" applyProtection="1">
      <alignment horizontal="center" vertical="center" wrapText="1" shrinkToFit="1"/>
    </xf>
    <xf numFmtId="165" fontId="16" fillId="2" borderId="2" xfId="2" applyNumberFormat="1" applyFont="1" applyFill="1" applyBorder="1" applyAlignment="1" applyProtection="1">
      <alignment horizontal="center" vertical="center" wrapText="1"/>
    </xf>
    <xf numFmtId="16" fontId="16" fillId="19" borderId="2" xfId="2" applyNumberFormat="1" applyFont="1" applyFill="1" applyBorder="1" applyAlignment="1" applyProtection="1">
      <alignment horizontal="center" vertical="center" wrapText="1"/>
    </xf>
    <xf numFmtId="15" fontId="16" fillId="19" borderId="2" xfId="2" applyNumberFormat="1" applyFont="1" applyFill="1" applyBorder="1" applyAlignment="1" applyProtection="1">
      <alignment horizontal="center" vertical="center" wrapText="1"/>
    </xf>
    <xf numFmtId="165" fontId="16" fillId="19" borderId="2" xfId="2" applyNumberFormat="1" applyFont="1" applyFill="1" applyBorder="1" applyAlignment="1" applyProtection="1">
      <alignment horizontal="center" vertical="center" wrapText="1"/>
    </xf>
    <xf numFmtId="166" fontId="16" fillId="19" borderId="2" xfId="2" applyNumberFormat="1" applyFont="1" applyFill="1" applyBorder="1" applyAlignment="1" applyProtection="1">
      <alignment horizontal="center" vertical="center" wrapText="1" shrinkToFit="1"/>
    </xf>
    <xf numFmtId="15" fontId="16" fillId="21" borderId="2" xfId="2" applyNumberFormat="1" applyFont="1" applyFill="1" applyBorder="1" applyAlignment="1" applyProtection="1">
      <alignment horizontal="center" vertical="center" wrapText="1"/>
    </xf>
    <xf numFmtId="165" fontId="16" fillId="21" borderId="2" xfId="2" applyNumberFormat="1" applyFont="1" applyFill="1" applyBorder="1" applyAlignment="1" applyProtection="1">
      <alignment horizontal="center" vertical="center" wrapText="1"/>
    </xf>
    <xf numFmtId="3" fontId="16" fillId="20" borderId="2" xfId="2" applyNumberFormat="1" applyFont="1" applyFill="1" applyBorder="1" applyAlignment="1" applyProtection="1">
      <alignment horizontal="center" vertical="center" wrapText="1"/>
    </xf>
    <xf numFmtId="171" fontId="16" fillId="20" borderId="2" xfId="2" quotePrefix="1" applyNumberFormat="1" applyFont="1" applyFill="1" applyBorder="1" applyAlignment="1" applyProtection="1">
      <alignment horizontal="center" vertical="center" wrapText="1"/>
    </xf>
    <xf numFmtId="167" fontId="16" fillId="20" borderId="2" xfId="2" applyNumberFormat="1" applyFont="1" applyFill="1" applyBorder="1" applyAlignment="1" applyProtection="1">
      <alignment horizontal="center" vertical="center" wrapText="1"/>
    </xf>
    <xf numFmtId="10" fontId="16" fillId="20" borderId="2" xfId="2" applyNumberFormat="1" applyFont="1" applyFill="1" applyBorder="1" applyAlignment="1" applyProtection="1">
      <alignment horizontal="center" vertical="center" wrapText="1"/>
    </xf>
    <xf numFmtId="0" fontId="16" fillId="22" borderId="2" xfId="2" applyNumberFormat="1" applyFont="1" applyFill="1" applyBorder="1" applyAlignment="1" applyProtection="1">
      <alignment horizontal="center" vertical="center" wrapText="1" shrinkToFit="1"/>
    </xf>
    <xf numFmtId="0" fontId="39" fillId="0" borderId="0" xfId="0" applyFont="1"/>
    <xf numFmtId="167" fontId="15" fillId="11" borderId="8" xfId="1" applyNumberFormat="1" applyFont="1" applyFill="1" applyBorder="1" applyAlignment="1">
      <alignment horizontal="center"/>
    </xf>
    <xf numFmtId="3" fontId="9" fillId="17" borderId="2" xfId="2" applyNumberFormat="1" applyFont="1" applyFill="1" applyBorder="1" applyAlignment="1" applyProtection="1">
      <alignment horizontal="left" wrapText="1" shrinkToFit="1"/>
    </xf>
    <xf numFmtId="3" fontId="9" fillId="5" borderId="2" xfId="2" applyNumberFormat="1" applyFont="1" applyFill="1" applyBorder="1" applyAlignment="1" applyProtection="1">
      <alignment horizontal="left" wrapText="1" shrinkToFit="1"/>
    </xf>
    <xf numFmtId="0" fontId="0" fillId="19" borderId="2" xfId="0" applyFont="1" applyFill="1" applyBorder="1" applyAlignment="1">
      <alignment horizontal="left"/>
    </xf>
    <xf numFmtId="0" fontId="0" fillId="19" borderId="2" xfId="1" applyFont="1" applyFill="1" applyBorder="1" applyAlignment="1">
      <alignment horizontal="left" wrapText="1" shrinkToFit="1"/>
    </xf>
    <xf numFmtId="0" fontId="0" fillId="19" borderId="2" xfId="1" applyFont="1" applyFill="1" applyBorder="1" applyAlignment="1">
      <alignment horizontal="center" vertical="center" wrapText="1" shrinkToFit="1"/>
    </xf>
    <xf numFmtId="0" fontId="0" fillId="19" borderId="2" xfId="1" applyFont="1" applyFill="1" applyBorder="1" applyAlignment="1">
      <alignment horizontal="left"/>
    </xf>
    <xf numFmtId="0" fontId="0" fillId="19" borderId="2" xfId="1" applyNumberFormat="1" applyFont="1" applyFill="1" applyBorder="1" applyAlignment="1">
      <alignment horizontal="left" wrapText="1"/>
    </xf>
    <xf numFmtId="16" fontId="0" fillId="0" borderId="6" xfId="1" applyNumberFormat="1" applyFont="1" applyFill="1" applyBorder="1" applyAlignment="1">
      <alignment horizontal="left" wrapText="1" shrinkToFit="1"/>
    </xf>
    <xf numFmtId="0" fontId="0" fillId="11" borderId="2" xfId="1" applyFont="1" applyFill="1" applyBorder="1" applyAlignment="1">
      <alignment horizontal="left" wrapText="1"/>
    </xf>
    <xf numFmtId="0" fontId="0" fillId="2" borderId="2" xfId="1" applyFont="1" applyFill="1" applyBorder="1" applyAlignment="1">
      <alignment horizontal="left" wrapText="1" shrinkToFit="1"/>
    </xf>
    <xf numFmtId="0" fontId="0" fillId="19" borderId="2" xfId="1" applyFont="1" applyFill="1" applyBorder="1" applyAlignment="1">
      <alignment horizontal="left" wrapText="1"/>
    </xf>
    <xf numFmtId="16" fontId="0" fillId="19" borderId="2" xfId="1" applyNumberFormat="1" applyFont="1" applyFill="1" applyBorder="1" applyAlignment="1">
      <alignment horizontal="left" wrapText="1"/>
    </xf>
    <xf numFmtId="0" fontId="0" fillId="0" borderId="2" xfId="2" applyNumberFormat="1" applyFont="1" applyFill="1" applyBorder="1" applyAlignment="1" applyProtection="1">
      <alignment horizontal="left" wrapText="1" shrinkToFit="1"/>
    </xf>
    <xf numFmtId="49" fontId="0" fillId="11" borderId="2" xfId="1" applyNumberFormat="1" applyFont="1" applyFill="1" applyBorder="1" applyAlignment="1">
      <alignment horizontal="left" shrinkToFit="1"/>
    </xf>
    <xf numFmtId="44" fontId="0" fillId="11" borderId="2" xfId="1" applyNumberFormat="1" applyFont="1" applyFill="1" applyBorder="1" applyAlignment="1">
      <alignment horizontal="left" shrinkToFit="1"/>
    </xf>
    <xf numFmtId="44" fontId="0" fillId="11" borderId="2" xfId="1" applyNumberFormat="1" applyFont="1" applyFill="1" applyBorder="1" applyAlignment="1">
      <alignment horizontal="left" wrapText="1"/>
    </xf>
    <xf numFmtId="10" fontId="0" fillId="11" borderId="2" xfId="1" applyNumberFormat="1" applyFont="1" applyFill="1" applyBorder="1" applyAlignment="1">
      <alignment horizontal="left" wrapText="1"/>
    </xf>
    <xf numFmtId="167" fontId="0" fillId="11" borderId="2" xfId="1" applyNumberFormat="1" applyFont="1" applyFill="1" applyBorder="1" applyAlignment="1">
      <alignment horizontal="left" wrapText="1"/>
    </xf>
    <xf numFmtId="1" fontId="0" fillId="20" borderId="2" xfId="2" applyNumberFormat="1" applyFont="1" applyFill="1" applyBorder="1" applyAlignment="1" applyProtection="1">
      <alignment horizontal="left" wrapText="1" shrinkToFit="1"/>
    </xf>
    <xf numFmtId="165" fontId="0" fillId="20" borderId="2" xfId="2" applyNumberFormat="1" applyFont="1" applyFill="1" applyBorder="1" applyAlignment="1" applyProtection="1">
      <alignment horizontal="left" wrapText="1" shrinkToFit="1"/>
    </xf>
    <xf numFmtId="1" fontId="0" fillId="2" borderId="2" xfId="2" applyNumberFormat="1" applyFont="1" applyFill="1" applyBorder="1" applyAlignment="1" applyProtection="1">
      <alignment horizontal="left" wrapText="1" shrinkToFit="1"/>
    </xf>
    <xf numFmtId="14" fontId="0" fillId="2" borderId="2" xfId="2" applyNumberFormat="1" applyFont="1" applyFill="1" applyBorder="1" applyAlignment="1" applyProtection="1">
      <alignment horizontal="right" wrapText="1" shrinkToFit="1"/>
    </xf>
    <xf numFmtId="16" fontId="0" fillId="2" borderId="2" xfId="0" applyNumberFormat="1" applyFont="1" applyFill="1" applyBorder="1" applyAlignment="1">
      <alignment horizontal="right"/>
    </xf>
    <xf numFmtId="165" fontId="0" fillId="2" borderId="2" xfId="2" applyNumberFormat="1" applyFont="1" applyFill="1" applyBorder="1" applyAlignment="1" applyProtection="1">
      <alignment horizontal="left" wrapText="1" shrinkToFit="1"/>
    </xf>
    <xf numFmtId="0" fontId="0" fillId="19" borderId="2" xfId="2" applyNumberFormat="1" applyFont="1" applyFill="1" applyBorder="1" applyAlignment="1" applyProtection="1">
      <alignment horizontal="left" wrapText="1" shrinkToFit="1"/>
    </xf>
    <xf numFmtId="165" fontId="0" fillId="19" borderId="2" xfId="2" applyNumberFormat="1" applyFont="1" applyFill="1" applyBorder="1" applyAlignment="1" applyProtection="1">
      <alignment horizontal="left" wrapText="1" shrinkToFit="1"/>
    </xf>
    <xf numFmtId="16" fontId="0" fillId="19" borderId="2" xfId="2" applyNumberFormat="1" applyFont="1" applyFill="1" applyBorder="1" applyAlignment="1" applyProtection="1">
      <alignment horizontal="center" vertical="center" wrapText="1" shrinkToFit="1"/>
    </xf>
    <xf numFmtId="166" fontId="0" fillId="19" borderId="2" xfId="2" applyNumberFormat="1" applyFont="1" applyFill="1" applyBorder="1" applyAlignment="1" applyProtection="1">
      <alignment horizontal="center" wrapText="1" shrinkToFit="1"/>
    </xf>
    <xf numFmtId="1" fontId="0" fillId="21" borderId="2" xfId="2" applyNumberFormat="1" applyFont="1" applyFill="1" applyBorder="1" applyAlignment="1" applyProtection="1">
      <alignment horizontal="left" wrapText="1" shrinkToFit="1"/>
    </xf>
    <xf numFmtId="165" fontId="0" fillId="21" borderId="2" xfId="2" applyNumberFormat="1" applyFont="1" applyFill="1" applyBorder="1" applyAlignment="1" applyProtection="1">
      <alignment horizontal="left" wrapText="1" shrinkToFit="1"/>
    </xf>
    <xf numFmtId="0" fontId="0" fillId="20" borderId="2" xfId="2" applyNumberFormat="1" applyFont="1" applyFill="1" applyBorder="1" applyAlignment="1" applyProtection="1">
      <alignment horizontal="left" wrapText="1" shrinkToFit="1"/>
    </xf>
    <xf numFmtId="3" fontId="0" fillId="20" borderId="2" xfId="2" applyNumberFormat="1" applyFont="1" applyFill="1" applyBorder="1" applyAlignment="1" applyProtection="1">
      <alignment horizontal="left" wrapText="1" shrinkToFit="1"/>
    </xf>
    <xf numFmtId="171" fontId="0" fillId="20" borderId="2" xfId="2" applyNumberFormat="1" applyFont="1" applyFill="1" applyBorder="1" applyAlignment="1" applyProtection="1">
      <alignment horizontal="left" wrapText="1" shrinkToFit="1"/>
    </xf>
    <xf numFmtId="167" fontId="0" fillId="20" borderId="2" xfId="2" applyNumberFormat="1" applyFont="1" applyFill="1" applyBorder="1" applyAlignment="1" applyProtection="1">
      <alignment horizontal="left" wrapText="1" shrinkToFit="1"/>
    </xf>
    <xf numFmtId="10" fontId="0" fillId="20" borderId="2" xfId="2" applyNumberFormat="1" applyFont="1" applyFill="1" applyBorder="1" applyAlignment="1" applyProtection="1">
      <alignment horizontal="left" wrapText="1" shrinkToFit="1"/>
    </xf>
    <xf numFmtId="0" fontId="0" fillId="22" borderId="2" xfId="1" applyFont="1" applyFill="1" applyBorder="1" applyAlignment="1">
      <alignment horizontal="left" wrapText="1"/>
    </xf>
    <xf numFmtId="0" fontId="0" fillId="0" borderId="0" xfId="0" applyFont="1" applyFill="1"/>
    <xf numFmtId="169" fontId="35" fillId="2" borderId="2" xfId="2" applyNumberFormat="1" applyFont="1" applyFill="1" applyBorder="1" applyAlignment="1" applyProtection="1">
      <alignment horizontal="right" wrapText="1" shrinkToFit="1"/>
    </xf>
    <xf numFmtId="165" fontId="9" fillId="19" borderId="2" xfId="2" applyNumberFormat="1" applyFont="1" applyFill="1" applyBorder="1" applyAlignment="1" applyProtection="1">
      <alignment horizontal="center" wrapText="1" shrinkToFit="1"/>
    </xf>
    <xf numFmtId="171" fontId="9" fillId="21" borderId="2" xfId="2" applyNumberFormat="1" applyFont="1" applyFill="1" applyBorder="1" applyAlignment="1" applyProtection="1">
      <alignment horizontal="left" wrapText="1" shrinkToFit="1"/>
    </xf>
    <xf numFmtId="49" fontId="17" fillId="0" borderId="0" xfId="0" applyNumberFormat="1" applyFont="1" applyFill="1"/>
    <xf numFmtId="44" fontId="17" fillId="0" borderId="0" xfId="0" applyNumberFormat="1" applyFont="1" applyFill="1"/>
    <xf numFmtId="10" fontId="17" fillId="0" borderId="0" xfId="0" applyNumberFormat="1" applyFont="1" applyFill="1"/>
    <xf numFmtId="167" fontId="17" fillId="0" borderId="0" xfId="0" applyNumberFormat="1" applyFont="1" applyFill="1"/>
    <xf numFmtId="168" fontId="21" fillId="0" borderId="0" xfId="0" applyNumberFormat="1" applyFont="1" applyFill="1"/>
    <xf numFmtId="0" fontId="21" fillId="0" borderId="0" xfId="0" applyFont="1" applyFill="1"/>
    <xf numFmtId="3" fontId="21" fillId="0" borderId="0" xfId="0" applyNumberFormat="1" applyFont="1" applyFill="1"/>
    <xf numFmtId="171" fontId="21" fillId="0" borderId="0" xfId="0" applyNumberFormat="1" applyFont="1" applyFill="1"/>
    <xf numFmtId="167" fontId="21" fillId="0" borderId="0" xfId="0" applyNumberFormat="1" applyFont="1" applyFill="1"/>
    <xf numFmtId="10" fontId="21" fillId="0" borderId="0" xfId="0" applyNumberFormat="1" applyFont="1" applyFill="1"/>
    <xf numFmtId="172" fontId="15" fillId="21" borderId="1" xfId="2" applyNumberFormat="1" applyFont="1" applyFill="1" applyBorder="1" applyAlignment="1">
      <alignment horizontal="centerContinuous"/>
    </xf>
    <xf numFmtId="172" fontId="16" fillId="21" borderId="2" xfId="2" applyNumberFormat="1" applyFont="1" applyFill="1" applyBorder="1" applyAlignment="1" applyProtection="1">
      <alignment horizontal="center" vertical="center" wrapText="1"/>
    </xf>
    <xf numFmtId="172" fontId="9" fillId="21" borderId="2" xfId="2" applyNumberFormat="1" applyFont="1" applyFill="1" applyBorder="1" applyAlignment="1" applyProtection="1">
      <alignment horizontal="left" wrapText="1" shrinkToFit="1"/>
    </xf>
    <xf numFmtId="172" fontId="35" fillId="21" borderId="2" xfId="2" applyNumberFormat="1" applyFont="1" applyFill="1" applyBorder="1" applyAlignment="1" applyProtection="1">
      <alignment horizontal="left" wrapText="1" shrinkToFit="1"/>
    </xf>
    <xf numFmtId="172" fontId="0" fillId="21" borderId="2" xfId="2" applyNumberFormat="1" applyFont="1" applyFill="1" applyBorder="1" applyAlignment="1" applyProtection="1">
      <alignment horizontal="left" wrapText="1" shrinkToFit="1"/>
    </xf>
    <xf numFmtId="172" fontId="21" fillId="0" borderId="0" xfId="0" applyNumberFormat="1" applyFont="1" applyFill="1"/>
    <xf numFmtId="0" fontId="39" fillId="6" borderId="6" xfId="1" applyNumberFormat="1" applyFont="1" applyFill="1" applyBorder="1" applyAlignment="1">
      <alignment horizontal="center" vertical="center" wrapText="1" readingOrder="1"/>
    </xf>
    <xf numFmtId="0" fontId="9" fillId="16" borderId="2" xfId="0" applyFont="1" applyFill="1" applyBorder="1" applyAlignment="1">
      <alignment horizontal="left"/>
    </xf>
    <xf numFmtId="1" fontId="15" fillId="2" borderId="3" xfId="2" applyNumberFormat="1" applyFont="1" applyFill="1" applyBorder="1" applyAlignment="1">
      <alignment horizontal="center"/>
    </xf>
    <xf numFmtId="1" fontId="15" fillId="2" borderId="8" xfId="2" applyNumberFormat="1" applyFont="1" applyFill="1" applyBorder="1" applyAlignment="1">
      <alignment horizontal="center"/>
    </xf>
    <xf numFmtId="1" fontId="15" fillId="2" borderId="4" xfId="2" applyNumberFormat="1" applyFont="1" applyFill="1" applyBorder="1" applyAlignment="1">
      <alignment horizontal="center"/>
    </xf>
    <xf numFmtId="16" fontId="15" fillId="19" borderId="3" xfId="2" applyNumberFormat="1" applyFont="1" applyFill="1" applyBorder="1" applyAlignment="1">
      <alignment horizontal="center"/>
    </xf>
    <xf numFmtId="16" fontId="15" fillId="19" borderId="8" xfId="2" applyNumberFormat="1" applyFont="1" applyFill="1" applyBorder="1" applyAlignment="1">
      <alignment horizontal="center"/>
    </xf>
    <xf numFmtId="16" fontId="15" fillId="19" borderId="4" xfId="2" applyNumberFormat="1" applyFont="1" applyFill="1" applyBorder="1" applyAlignment="1">
      <alignment horizontal="center"/>
    </xf>
    <xf numFmtId="1" fontId="15" fillId="5" borderId="10" xfId="2" applyNumberFormat="1" applyFont="1" applyFill="1" applyBorder="1" applyAlignment="1">
      <alignment horizontal="center"/>
    </xf>
    <xf numFmtId="1" fontId="15" fillId="5" borderId="11" xfId="2" applyNumberFormat="1" applyFont="1" applyFill="1" applyBorder="1" applyAlignment="1">
      <alignment horizontal="center"/>
    </xf>
    <xf numFmtId="0" fontId="15" fillId="11" borderId="3" xfId="1" applyFont="1" applyFill="1" applyBorder="1" applyAlignment="1">
      <alignment horizontal="center"/>
    </xf>
    <xf numFmtId="0" fontId="15" fillId="11" borderId="8" xfId="1" applyFont="1" applyFill="1" applyBorder="1" applyAlignment="1">
      <alignment horizontal="center"/>
    </xf>
    <xf numFmtId="0" fontId="15" fillId="11" borderId="4" xfId="1" applyFont="1" applyFill="1" applyBorder="1" applyAlignment="1">
      <alignment horizontal="center"/>
    </xf>
    <xf numFmtId="0" fontId="15" fillId="2" borderId="3" xfId="1" applyFont="1" applyFill="1" applyBorder="1" applyAlignment="1">
      <alignment horizontal="center" vertical="center"/>
    </xf>
    <xf numFmtId="0" fontId="15" fillId="2" borderId="4" xfId="1" applyFont="1" applyFill="1" applyBorder="1" applyAlignment="1">
      <alignment horizontal="center" vertical="center"/>
    </xf>
    <xf numFmtId="0" fontId="15" fillId="0" borderId="3" xfId="1" applyFont="1" applyFill="1" applyBorder="1" applyAlignment="1">
      <alignment horizontal="center"/>
    </xf>
    <xf numFmtId="0" fontId="15" fillId="0" borderId="4" xfId="1" applyFont="1" applyFill="1" applyBorder="1" applyAlignment="1">
      <alignment horizontal="center"/>
    </xf>
    <xf numFmtId="167" fontId="15" fillId="11" borderId="3" xfId="1" applyNumberFormat="1" applyFont="1" applyFill="1" applyBorder="1" applyAlignment="1">
      <alignment horizontal="center"/>
    </xf>
    <xf numFmtId="167" fontId="15" fillId="11" borderId="8" xfId="1" applyNumberFormat="1" applyFont="1" applyFill="1" applyBorder="1" applyAlignment="1">
      <alignment horizontal="center"/>
    </xf>
    <xf numFmtId="10" fontId="15" fillId="11" borderId="4" xfId="1" applyNumberFormat="1" applyFont="1" applyFill="1" applyBorder="1" applyAlignment="1">
      <alignment horizontal="center"/>
    </xf>
    <xf numFmtId="168" fontId="15" fillId="20" borderId="3" xfId="2" applyNumberFormat="1" applyFont="1" applyFill="1" applyBorder="1" applyAlignment="1">
      <alignment horizontal="center"/>
    </xf>
    <xf numFmtId="168" fontId="15" fillId="20" borderId="8" xfId="2" applyNumberFormat="1" applyFont="1" applyFill="1" applyBorder="1" applyAlignment="1">
      <alignment horizontal="center"/>
    </xf>
    <xf numFmtId="168" fontId="15" fillId="20" borderId="4" xfId="2" applyNumberFormat="1" applyFont="1" applyFill="1" applyBorder="1" applyAlignment="1">
      <alignment horizontal="center"/>
    </xf>
    <xf numFmtId="0" fontId="15" fillId="19" borderId="8" xfId="1" applyFont="1" applyFill="1" applyBorder="1" applyAlignment="1">
      <alignment horizontal="center"/>
    </xf>
    <xf numFmtId="0" fontId="15" fillId="19" borderId="4" xfId="1" applyFont="1" applyFill="1" applyBorder="1" applyAlignment="1">
      <alignment horizontal="center"/>
    </xf>
    <xf numFmtId="0" fontId="15" fillId="6" borderId="8" xfId="1" applyFont="1" applyFill="1" applyBorder="1" applyAlignment="1">
      <alignment horizontal="center"/>
    </xf>
    <xf numFmtId="16" fontId="15" fillId="9" borderId="3" xfId="2" applyNumberFormat="1" applyFont="1" applyFill="1" applyBorder="1" applyAlignment="1">
      <alignment horizontal="center"/>
    </xf>
    <xf numFmtId="16" fontId="15" fillId="9" borderId="8" xfId="2" applyNumberFormat="1" applyFont="1" applyFill="1" applyBorder="1" applyAlignment="1">
      <alignment horizontal="center"/>
    </xf>
    <xf numFmtId="16" fontId="15" fillId="9" borderId="4" xfId="2" applyNumberFormat="1" applyFont="1" applyFill="1" applyBorder="1" applyAlignment="1">
      <alignment horizontal="center"/>
    </xf>
    <xf numFmtId="0" fontId="15" fillId="5" borderId="3" xfId="1" applyFont="1" applyFill="1" applyBorder="1" applyAlignment="1">
      <alignment horizontal="center" vertical="center"/>
    </xf>
    <xf numFmtId="0" fontId="15" fillId="5" borderId="4" xfId="1" applyFont="1" applyFill="1" applyBorder="1" applyAlignment="1">
      <alignment horizontal="center" vertical="center"/>
    </xf>
    <xf numFmtId="168" fontId="15" fillId="5" borderId="3" xfId="2" applyNumberFormat="1" applyFont="1" applyFill="1" applyBorder="1" applyAlignment="1">
      <alignment horizontal="center"/>
    </xf>
    <xf numFmtId="168" fontId="15" fillId="5" borderId="8" xfId="2" applyNumberFormat="1" applyFont="1" applyFill="1" applyBorder="1" applyAlignment="1">
      <alignment horizontal="center"/>
    </xf>
    <xf numFmtId="168" fontId="15" fillId="5" borderId="4" xfId="2" applyNumberFormat="1" applyFont="1" applyFill="1" applyBorder="1" applyAlignment="1">
      <alignment horizontal="center"/>
    </xf>
    <xf numFmtId="0" fontId="15" fillId="6" borderId="3" xfId="1" applyFont="1" applyFill="1" applyBorder="1" applyAlignment="1">
      <alignment horizontal="center"/>
    </xf>
    <xf numFmtId="0" fontId="15" fillId="6" borderId="4" xfId="1" applyFont="1" applyFill="1" applyBorder="1" applyAlignment="1">
      <alignment horizontal="center"/>
    </xf>
    <xf numFmtId="0" fontId="14" fillId="6" borderId="3" xfId="1" applyFont="1" applyFill="1" applyBorder="1" applyAlignment="1">
      <alignment horizontal="center"/>
    </xf>
    <xf numFmtId="0" fontId="14" fillId="6" borderId="8" xfId="1" applyFont="1" applyFill="1" applyBorder="1" applyAlignment="1">
      <alignment horizontal="center"/>
    </xf>
    <xf numFmtId="0" fontId="14" fillId="6" borderId="4" xfId="1" applyFont="1" applyFill="1" applyBorder="1" applyAlignment="1">
      <alignment horizontal="center"/>
    </xf>
    <xf numFmtId="0" fontId="14" fillId="11" borderId="3" xfId="1" applyFont="1" applyFill="1" applyBorder="1" applyAlignment="1">
      <alignment horizontal="center"/>
    </xf>
    <xf numFmtId="0" fontId="14" fillId="11" borderId="8" xfId="1" applyFont="1" applyFill="1" applyBorder="1" applyAlignment="1">
      <alignment horizontal="center"/>
    </xf>
    <xf numFmtId="0" fontId="14" fillId="11" borderId="4" xfId="1" applyFont="1" applyFill="1" applyBorder="1" applyAlignment="1">
      <alignment horizontal="center"/>
    </xf>
    <xf numFmtId="0" fontId="14" fillId="5" borderId="3" xfId="1" applyFont="1" applyFill="1" applyBorder="1" applyAlignment="1">
      <alignment horizontal="center" vertical="center"/>
    </xf>
    <xf numFmtId="0" fontId="14" fillId="5" borderId="8" xfId="1" applyFont="1" applyFill="1" applyBorder="1" applyAlignment="1">
      <alignment horizontal="center" vertical="center"/>
    </xf>
    <xf numFmtId="0" fontId="14" fillId="5" borderId="4" xfId="1" applyFont="1" applyFill="1" applyBorder="1" applyAlignment="1">
      <alignment horizontal="center" vertical="center"/>
    </xf>
  </cellXfs>
  <cellStyles count="1169">
    <cellStyle name="Comma 2" xfId="9"/>
    <cellStyle name="Normal" xfId="0" builtinId="0"/>
    <cellStyle name="Normal 10" xfId="20"/>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xfId="12"/>
    <cellStyle name="Normal 2 10" xfId="3"/>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 xfId="4"/>
    <cellStyle name="Normal 2 2 2" xfId="1168"/>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xfId="13"/>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xfId="14"/>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xfId="15"/>
    <cellStyle name="Normal 5 2" xfId="989"/>
    <cellStyle name="Normal 5 3" xfId="990"/>
    <cellStyle name="Normal 5 4" xfId="991"/>
    <cellStyle name="Normal 50" xfId="7"/>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xfId="16"/>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xfId="17"/>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4" xfId="5"/>
    <cellStyle name="Normal 75" xfId="1"/>
    <cellStyle name="Normal 76" xfId="1083"/>
    <cellStyle name="Normal 77" xfId="1084"/>
    <cellStyle name="Normal 78" xfId="1085"/>
    <cellStyle name="Normal 79" xfId="1086"/>
    <cellStyle name="Normal 8" xfId="18"/>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xfId="21"/>
    <cellStyle name="Normal 81 2" xfId="1122"/>
    <cellStyle name="Normal 82" xfId="24"/>
    <cellStyle name="Normal 83" xfId="23"/>
    <cellStyle name="Normal 84" xfId="22"/>
    <cellStyle name="Normal 85" xfId="25"/>
    <cellStyle name="Normal 86" xfId="6"/>
    <cellStyle name="Normal 87" xfId="1162"/>
    <cellStyle name="Normal 88" xfId="1163"/>
    <cellStyle name="Normal 89" xfId="1164"/>
    <cellStyle name="Normal 9" xfId="19"/>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Normal 90" xfId="1165"/>
    <cellStyle name="Normal 91" xfId="11"/>
    <cellStyle name="Normal 92" xfId="1166"/>
    <cellStyle name="Normal 98" xfId="1167"/>
    <cellStyle name="Normal_SS01 Summary" xfId="2"/>
    <cellStyle name="Percent 2" xfId="1157"/>
    <cellStyle name="Percent 2 2" xfId="1158"/>
    <cellStyle name="Percent 2 2 2" xfId="10"/>
    <cellStyle name="Percent 3" xfId="8"/>
    <cellStyle name="Standard_DRAFT MGP_FC" xfId="1159"/>
    <cellStyle name="Style 1" xfId="1160"/>
    <cellStyle name="표준_spec revised in July" xfId="1161"/>
  </cellStyles>
  <dxfs count="0"/>
  <tableStyles count="0" defaultTableStyle="TableStyleMedium9" defaultPivotStyle="PivotStyleLight16"/>
  <colors>
    <mruColors>
      <color rgb="FFF2DCDB"/>
      <color rgb="FFEBF1DE"/>
      <color rgb="FFFDE9D9"/>
      <color rgb="FFDCE6F1"/>
      <color rgb="FFFFCCFF"/>
      <color rgb="FFD1F3FF"/>
      <color rgb="FFFFFFB7"/>
      <color rgb="FF66FFFF"/>
      <color rgb="FFCCFFFF"/>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pageSetUpPr autoPageBreaks="0" fitToPage="1"/>
  </sheetPr>
  <dimension ref="A1:EX208"/>
  <sheetViews>
    <sheetView showGridLines="0" tabSelected="1" zoomScale="60" zoomScaleNormal="60" zoomScaleSheetLayoutView="80" workbookViewId="0">
      <pane ySplit="2" topLeftCell="A3" activePane="bottomLeft" state="frozenSplit"/>
      <selection activeCell="B1" sqref="B1"/>
      <selection pane="bottomLeft" activeCell="J97" sqref="J97"/>
    </sheetView>
  </sheetViews>
  <sheetFormatPr defaultRowHeight="15"/>
  <cols>
    <col min="1" max="1" width="14" style="34" customWidth="1"/>
    <col min="2" max="2" width="14.140625" style="34" bestFit="1" customWidth="1"/>
    <col min="3" max="3" width="5" style="34" customWidth="1"/>
    <col min="4" max="4" width="7.5703125" style="34" customWidth="1"/>
    <col min="5" max="5" width="6.85546875" style="34" customWidth="1"/>
    <col min="6" max="6" width="12" style="34" customWidth="1"/>
    <col min="7" max="7" width="15.7109375" style="34" customWidth="1"/>
    <col min="8" max="8" width="31.7109375" style="34" customWidth="1"/>
    <col min="9" max="9" width="11.85546875" style="34" customWidth="1"/>
    <col min="10" max="10" width="28.42578125" style="34" customWidth="1"/>
    <col min="11" max="11" width="47.28515625" style="34" customWidth="1"/>
    <col min="12" max="12" width="16.28515625" style="382" customWidth="1"/>
    <col min="13" max="13" width="20.7109375" style="382" customWidth="1"/>
    <col min="14" max="14" width="12" style="382" customWidth="1"/>
    <col min="15" max="15" width="8.140625" style="34" customWidth="1"/>
    <col min="16" max="16" width="20" style="34" customWidth="1"/>
    <col min="17" max="17" width="18" style="34" customWidth="1"/>
    <col min="18" max="18" width="15" style="34" customWidth="1"/>
    <col min="19" max="19" width="6.42578125" style="34" customWidth="1"/>
    <col min="20" max="20" width="9" style="34" customWidth="1"/>
    <col min="21" max="21" width="8.28515625" style="34" customWidth="1"/>
    <col min="22" max="22" width="30.42578125" style="34" customWidth="1"/>
    <col min="23" max="23" width="65.5703125" style="34" customWidth="1"/>
    <col min="24" max="24" width="79.5703125" style="34" customWidth="1"/>
    <col min="25" max="25" width="11.28515625" style="34" customWidth="1"/>
    <col min="26" max="26" width="21.140625" style="34" customWidth="1"/>
    <col min="27" max="28" width="11.42578125" style="34" customWidth="1"/>
    <col min="29" max="29" width="7.7109375" style="34" customWidth="1"/>
    <col min="30" max="30" width="10.42578125" style="34" customWidth="1"/>
    <col min="31" max="32" width="11.140625" style="512" customWidth="1"/>
    <col min="33" max="40" width="11.140625" style="513" customWidth="1"/>
    <col min="41" max="41" width="11.140625" style="514" customWidth="1"/>
    <col min="42" max="42" width="11.140625" style="515" customWidth="1"/>
    <col min="43" max="45" width="11.42578125" style="516" customWidth="1"/>
    <col min="46" max="47" width="18.7109375" style="517" customWidth="1"/>
    <col min="48" max="48" width="33.5703125" style="517" customWidth="1"/>
    <col min="49" max="49" width="10.140625" style="517" customWidth="1"/>
    <col min="50" max="50" width="10" style="517" customWidth="1"/>
    <col min="51" max="51" width="13.140625" style="517" customWidth="1"/>
    <col min="52" max="52" width="10" style="517" customWidth="1"/>
    <col min="53" max="53" width="11.85546875" style="34" customWidth="1"/>
    <col min="54" max="54" width="12.7109375" style="34" customWidth="1"/>
    <col min="55" max="55" width="12.28515625" style="34" customWidth="1"/>
    <col min="56" max="56" width="11.140625" style="517" customWidth="1"/>
    <col min="57" max="57" width="27.140625" style="34" customWidth="1"/>
    <col min="58" max="58" width="17.85546875" style="34" customWidth="1"/>
    <col min="59" max="59" width="58.85546875" style="34" customWidth="1"/>
    <col min="60" max="60" width="11.7109375" style="34" customWidth="1"/>
    <col min="61" max="62" width="9.140625" style="517" customWidth="1"/>
    <col min="63" max="63" width="10.85546875" style="517" customWidth="1"/>
    <col min="64" max="64" width="19.28515625" style="517" customWidth="1"/>
    <col min="65" max="65" width="21.7109375" style="527" bestFit="1" customWidth="1"/>
    <col min="66" max="66" width="89" style="517" customWidth="1"/>
    <col min="67" max="67" width="9.140625" style="517" customWidth="1"/>
    <col min="68" max="69" width="13.140625" style="517" customWidth="1"/>
    <col min="70" max="74" width="13.140625" style="518" customWidth="1"/>
    <col min="75" max="75" width="18.5703125" style="519" customWidth="1"/>
    <col min="76" max="76" width="17.140625" style="519" customWidth="1"/>
    <col min="77" max="78" width="17" style="520" customWidth="1"/>
    <col min="79" max="79" width="17" style="521" customWidth="1"/>
    <col min="80" max="80" width="79.140625" style="34" customWidth="1"/>
    <col min="81" max="154" width="9.140625" style="34" customWidth="1"/>
    <col min="155" max="16384" width="9.140625" style="3"/>
  </cols>
  <sheetData>
    <row r="1" spans="1:154" ht="15" customHeight="1">
      <c r="A1" s="327" t="s">
        <v>0</v>
      </c>
      <c r="B1" s="327"/>
      <c r="C1" s="327"/>
      <c r="D1" s="327"/>
      <c r="E1" s="327"/>
      <c r="F1" s="327"/>
      <c r="G1" s="327"/>
      <c r="H1" s="327"/>
      <c r="I1" s="327"/>
      <c r="J1" s="327"/>
      <c r="K1" s="327"/>
      <c r="L1" s="327"/>
      <c r="M1" s="327"/>
      <c r="N1" s="326"/>
      <c r="O1" s="152" t="s">
        <v>1</v>
      </c>
      <c r="P1" s="538" t="s">
        <v>2</v>
      </c>
      <c r="Q1" s="539"/>
      <c r="R1" s="539"/>
      <c r="S1" s="540"/>
      <c r="T1" s="541" t="s">
        <v>67</v>
      </c>
      <c r="U1" s="542"/>
      <c r="V1" s="325" t="s">
        <v>417</v>
      </c>
      <c r="W1" s="326"/>
      <c r="X1" s="327"/>
      <c r="Y1" s="327"/>
      <c r="Z1" s="327"/>
      <c r="AA1" s="327"/>
      <c r="AB1" s="327"/>
      <c r="AC1" s="543" t="s">
        <v>3</v>
      </c>
      <c r="AD1" s="544"/>
      <c r="AE1" s="545" t="s">
        <v>415</v>
      </c>
      <c r="AF1" s="546"/>
      <c r="AG1" s="546"/>
      <c r="AH1" s="546"/>
      <c r="AI1" s="546"/>
      <c r="AJ1" s="546"/>
      <c r="AK1" s="546"/>
      <c r="AL1" s="546"/>
      <c r="AM1" s="546"/>
      <c r="AN1" s="546"/>
      <c r="AO1" s="547"/>
      <c r="AP1" s="471"/>
      <c r="AQ1" s="548" t="s">
        <v>91</v>
      </c>
      <c r="AR1" s="549"/>
      <c r="AS1" s="549"/>
      <c r="AT1" s="549"/>
      <c r="AU1" s="549"/>
      <c r="AV1" s="550"/>
      <c r="AW1" s="530" t="s">
        <v>66</v>
      </c>
      <c r="AX1" s="531"/>
      <c r="AY1" s="531"/>
      <c r="AZ1" s="531"/>
      <c r="BA1" s="531"/>
      <c r="BB1" s="531"/>
      <c r="BC1" s="531"/>
      <c r="BD1" s="532"/>
      <c r="BE1" s="533" t="s">
        <v>4</v>
      </c>
      <c r="BF1" s="534"/>
      <c r="BG1" s="534"/>
      <c r="BH1" s="535"/>
      <c r="BI1" s="337" t="s">
        <v>99</v>
      </c>
      <c r="BJ1" s="337"/>
      <c r="BK1" s="338"/>
      <c r="BL1" s="339" t="s">
        <v>96</v>
      </c>
      <c r="BM1" s="522"/>
      <c r="BN1" s="340"/>
      <c r="BO1" s="536" t="s">
        <v>652</v>
      </c>
      <c r="BP1" s="537"/>
      <c r="BQ1" s="537"/>
      <c r="BR1" s="537"/>
      <c r="BS1" s="537"/>
      <c r="BT1" s="342" t="e">
        <v>#N/A</v>
      </c>
      <c r="BU1" s="342"/>
      <c r="BV1" s="342"/>
      <c r="BW1" s="343"/>
      <c r="BX1" s="343"/>
      <c r="BY1" s="344" t="e">
        <f>SUM(BY3:BY208)</f>
        <v>#N/A</v>
      </c>
      <c r="BZ1" s="344" t="e">
        <f>SUM(BZ3:BZ208)</f>
        <v>#N/A</v>
      </c>
      <c r="CA1" s="345" t="e">
        <f>SUM(CA3:CA208)/BT1</f>
        <v>#N/A</v>
      </c>
      <c r="CB1" s="350" t="s">
        <v>400</v>
      </c>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row>
    <row r="2" spans="1:154" s="470" customFormat="1" ht="93" customHeight="1">
      <c r="A2" s="437" t="s">
        <v>48</v>
      </c>
      <c r="B2" s="528" t="s">
        <v>962</v>
      </c>
      <c r="C2" s="438" t="s">
        <v>6</v>
      </c>
      <c r="D2" s="438" t="s">
        <v>651</v>
      </c>
      <c r="E2" s="439" t="s">
        <v>92</v>
      </c>
      <c r="F2" s="439" t="s">
        <v>7</v>
      </c>
      <c r="G2" s="439" t="s">
        <v>963</v>
      </c>
      <c r="H2" s="439" t="s">
        <v>964</v>
      </c>
      <c r="I2" s="440" t="s">
        <v>8</v>
      </c>
      <c r="J2" s="439" t="s">
        <v>9</v>
      </c>
      <c r="K2" s="439" t="s">
        <v>89</v>
      </c>
      <c r="L2" s="441" t="s">
        <v>412</v>
      </c>
      <c r="M2" s="441" t="s">
        <v>665</v>
      </c>
      <c r="N2" s="441" t="s">
        <v>666</v>
      </c>
      <c r="O2" s="442" t="s">
        <v>45</v>
      </c>
      <c r="P2" s="443" t="s">
        <v>193</v>
      </c>
      <c r="Q2" s="444" t="s">
        <v>278</v>
      </c>
      <c r="R2" s="445" t="s">
        <v>730</v>
      </c>
      <c r="S2" s="444" t="s">
        <v>650</v>
      </c>
      <c r="T2" s="446" t="s">
        <v>57</v>
      </c>
      <c r="U2" s="446" t="s">
        <v>12</v>
      </c>
      <c r="V2" s="447" t="s">
        <v>736</v>
      </c>
      <c r="W2" s="448" t="s">
        <v>282</v>
      </c>
      <c r="X2" s="448" t="s">
        <v>17</v>
      </c>
      <c r="Y2" s="448" t="s">
        <v>18</v>
      </c>
      <c r="Z2" s="448" t="s">
        <v>820</v>
      </c>
      <c r="AA2" s="448" t="s">
        <v>821</v>
      </c>
      <c r="AB2" s="448" t="s">
        <v>822</v>
      </c>
      <c r="AC2" s="442" t="s">
        <v>827</v>
      </c>
      <c r="AD2" s="442" t="s">
        <v>419</v>
      </c>
      <c r="AE2" s="449" t="s">
        <v>678</v>
      </c>
      <c r="AF2" s="449" t="s">
        <v>959</v>
      </c>
      <c r="AG2" s="450" t="s">
        <v>662</v>
      </c>
      <c r="AH2" s="450" t="s">
        <v>663</v>
      </c>
      <c r="AI2" s="450" t="s">
        <v>664</v>
      </c>
      <c r="AJ2" s="450" t="s">
        <v>621</v>
      </c>
      <c r="AK2" s="450" t="s">
        <v>622</v>
      </c>
      <c r="AL2" s="450" t="s">
        <v>633</v>
      </c>
      <c r="AM2" s="450" t="s">
        <v>416</v>
      </c>
      <c r="AN2" s="450" t="s">
        <v>809</v>
      </c>
      <c r="AO2" s="451" t="s">
        <v>632</v>
      </c>
      <c r="AP2" s="452" t="s">
        <v>849</v>
      </c>
      <c r="AQ2" s="453" t="s">
        <v>679</v>
      </c>
      <c r="AR2" s="453" t="s">
        <v>680</v>
      </c>
      <c r="AS2" s="453" t="s">
        <v>634</v>
      </c>
      <c r="AT2" s="454" t="s">
        <v>603</v>
      </c>
      <c r="AU2" s="454" t="s">
        <v>623</v>
      </c>
      <c r="AV2" s="455" t="s">
        <v>635</v>
      </c>
      <c r="AW2" s="456" t="s">
        <v>401</v>
      </c>
      <c r="AX2" s="456" t="s">
        <v>402</v>
      </c>
      <c r="AY2" s="457" t="s">
        <v>728</v>
      </c>
      <c r="AZ2" s="457" t="s">
        <v>724</v>
      </c>
      <c r="BA2" s="457" t="s">
        <v>725</v>
      </c>
      <c r="BB2" s="457" t="s">
        <v>726</v>
      </c>
      <c r="BC2" s="458" t="s">
        <v>727</v>
      </c>
      <c r="BD2" s="458" t="s">
        <v>624</v>
      </c>
      <c r="BE2" s="459" t="s">
        <v>835</v>
      </c>
      <c r="BF2" s="460" t="s">
        <v>404</v>
      </c>
      <c r="BG2" s="461" t="s">
        <v>408</v>
      </c>
      <c r="BH2" s="462" t="s">
        <v>27</v>
      </c>
      <c r="BI2" s="455" t="s">
        <v>409</v>
      </c>
      <c r="BJ2" s="455" t="s">
        <v>410</v>
      </c>
      <c r="BK2" s="454" t="s">
        <v>411</v>
      </c>
      <c r="BL2" s="463" t="s">
        <v>405</v>
      </c>
      <c r="BM2" s="523" t="s">
        <v>406</v>
      </c>
      <c r="BN2" s="464" t="s">
        <v>407</v>
      </c>
      <c r="BO2" s="455" t="s">
        <v>653</v>
      </c>
      <c r="BP2" s="455" t="s">
        <v>654</v>
      </c>
      <c r="BQ2" s="454" t="s">
        <v>655</v>
      </c>
      <c r="BR2" s="465" t="s">
        <v>656</v>
      </c>
      <c r="BS2" s="465" t="s">
        <v>657</v>
      </c>
      <c r="BT2" s="465" t="s">
        <v>658</v>
      </c>
      <c r="BU2" s="465" t="s">
        <v>828</v>
      </c>
      <c r="BV2" s="465" t="s">
        <v>829</v>
      </c>
      <c r="BW2" s="466" t="s">
        <v>832</v>
      </c>
      <c r="BX2" s="466" t="s">
        <v>867</v>
      </c>
      <c r="BY2" s="467" t="s">
        <v>659</v>
      </c>
      <c r="BZ2" s="467" t="s">
        <v>660</v>
      </c>
      <c r="CA2" s="468" t="s">
        <v>661</v>
      </c>
      <c r="CB2" s="469"/>
    </row>
    <row r="3" spans="1:154" s="381" customFormat="1" ht="19.5" customHeight="1">
      <c r="A3" s="309" t="s">
        <v>642</v>
      </c>
      <c r="B3" s="309">
        <v>2010200074</v>
      </c>
      <c r="C3" s="316"/>
      <c r="D3" s="316" t="s">
        <v>808</v>
      </c>
      <c r="E3" s="352" t="s">
        <v>83</v>
      </c>
      <c r="F3" s="309" t="s">
        <v>462</v>
      </c>
      <c r="G3" s="309">
        <v>62046231</v>
      </c>
      <c r="H3" s="309" t="s">
        <v>965</v>
      </c>
      <c r="I3" s="353" t="s">
        <v>50</v>
      </c>
      <c r="J3" s="309" t="s">
        <v>423</v>
      </c>
      <c r="K3" s="309" t="s">
        <v>49</v>
      </c>
      <c r="L3" s="310" t="s">
        <v>553</v>
      </c>
      <c r="M3" s="310" t="s">
        <v>670</v>
      </c>
      <c r="N3" s="310"/>
      <c r="O3" s="354"/>
      <c r="P3" s="230" t="s">
        <v>73</v>
      </c>
      <c r="Q3" s="232" t="s">
        <v>78</v>
      </c>
      <c r="R3" s="230" t="s">
        <v>732</v>
      </c>
      <c r="S3" s="232" t="s">
        <v>735</v>
      </c>
      <c r="T3" s="355" t="s">
        <v>28</v>
      </c>
      <c r="U3" s="355"/>
      <c r="V3" s="323" t="s">
        <v>737</v>
      </c>
      <c r="W3" s="323">
        <v>9541</v>
      </c>
      <c r="X3" s="323" t="s">
        <v>743</v>
      </c>
      <c r="Y3" s="323"/>
      <c r="Z3" s="356">
        <v>42012</v>
      </c>
      <c r="AA3" s="323"/>
      <c r="AB3" s="323"/>
      <c r="AC3" s="357">
        <v>1.1200000000000001</v>
      </c>
      <c r="AD3" s="357"/>
      <c r="AE3" s="358" t="s">
        <v>799</v>
      </c>
      <c r="AF3" s="358"/>
      <c r="AG3" s="359"/>
      <c r="AH3" s="360">
        <v>17.77</v>
      </c>
      <c r="AI3" s="359">
        <v>17.329999999999998</v>
      </c>
      <c r="AJ3" s="360">
        <v>0.25</v>
      </c>
      <c r="AK3" s="360">
        <f t="shared" ref="AK3:AK42" si="0">(IF(AI3&gt;0, AI3, IF(AH3&gt;0, AH3, IF(AG3&gt;0, AG3, 0))))+AJ3</f>
        <v>17.579999999999998</v>
      </c>
      <c r="AL3" s="360">
        <f t="shared" ref="AL3:AL15" si="1">AN3/2.5</f>
        <v>39.980000000000004</v>
      </c>
      <c r="AM3" s="360">
        <v>99.95</v>
      </c>
      <c r="AN3" s="360">
        <v>99.95</v>
      </c>
      <c r="AO3" s="361">
        <f t="shared" ref="AO3:AO36" si="2">((AL3-AK3)/AL3)</f>
        <v>0.56028014007003513</v>
      </c>
      <c r="AP3" s="362">
        <f t="shared" ref="AP3:AP34" si="3">16*(2*AH3)</f>
        <v>568.64</v>
      </c>
      <c r="AQ3" s="363"/>
      <c r="AR3" s="363"/>
      <c r="AS3" s="363"/>
      <c r="AT3" s="364"/>
      <c r="AU3" s="364"/>
      <c r="AV3" s="363"/>
      <c r="AW3" s="365">
        <v>10</v>
      </c>
      <c r="AX3" s="365" t="s">
        <v>626</v>
      </c>
      <c r="AY3" s="365">
        <v>10</v>
      </c>
      <c r="AZ3" s="366">
        <v>41977</v>
      </c>
      <c r="BA3" s="212">
        <v>41984</v>
      </c>
      <c r="BB3" s="212">
        <v>41978</v>
      </c>
      <c r="BC3" s="212">
        <v>41984</v>
      </c>
      <c r="BD3" s="367"/>
      <c r="BE3" s="368" t="s">
        <v>833</v>
      </c>
      <c r="BF3" s="369" t="s">
        <v>801</v>
      </c>
      <c r="BG3" s="370" t="s">
        <v>801</v>
      </c>
      <c r="BH3" s="371"/>
      <c r="BI3" s="363"/>
      <c r="BJ3" s="363"/>
      <c r="BK3" s="364"/>
      <c r="BL3" s="372"/>
      <c r="BM3" s="524" t="s">
        <v>907</v>
      </c>
      <c r="BN3" s="373"/>
      <c r="BO3" s="363"/>
      <c r="BP3" s="363">
        <f t="shared" ref="BP3:BP66" si="4">+WEEKNUM(BO3)</f>
        <v>0</v>
      </c>
      <c r="BQ3" s="374">
        <v>15</v>
      </c>
      <c r="BR3" s="375">
        <v>30.117904064938227</v>
      </c>
      <c r="BS3" s="375">
        <v>0</v>
      </c>
      <c r="BT3" s="375">
        <v>0</v>
      </c>
      <c r="BU3" s="375">
        <f t="shared" ref="BU3:BU42" si="5">BT3*AC3</f>
        <v>0</v>
      </c>
      <c r="BV3" s="375"/>
      <c r="BW3" s="376"/>
      <c r="BX3" s="376"/>
      <c r="BY3" s="377">
        <f t="shared" ref="BY3:BY66" si="6">BT3*AL3</f>
        <v>0</v>
      </c>
      <c r="BZ3" s="377">
        <f t="shared" ref="BZ3:BZ66" si="7">BY3-(BT3*AK3)</f>
        <v>0</v>
      </c>
      <c r="CA3" s="378">
        <f t="shared" ref="CA3:CA66" si="8">BT3*AO3</f>
        <v>0</v>
      </c>
      <c r="CB3" s="379"/>
      <c r="CC3" s="380"/>
    </row>
    <row r="4" spans="1:154" s="382" customFormat="1" ht="19.5" customHeight="1">
      <c r="A4" s="309" t="s">
        <v>643</v>
      </c>
      <c r="B4" s="309">
        <v>2010200075</v>
      </c>
      <c r="C4" s="316"/>
      <c r="D4" s="316" t="s">
        <v>808</v>
      </c>
      <c r="E4" s="352" t="s">
        <v>83</v>
      </c>
      <c r="F4" s="309" t="s">
        <v>462</v>
      </c>
      <c r="G4" s="309">
        <v>62046231</v>
      </c>
      <c r="H4" s="309" t="s">
        <v>965</v>
      </c>
      <c r="I4" s="353" t="s">
        <v>50</v>
      </c>
      <c r="J4" s="309" t="s">
        <v>423</v>
      </c>
      <c r="K4" s="309" t="s">
        <v>476</v>
      </c>
      <c r="L4" s="310" t="s">
        <v>553</v>
      </c>
      <c r="M4" s="310" t="s">
        <v>670</v>
      </c>
      <c r="N4" s="310"/>
      <c r="O4" s="354"/>
      <c r="P4" s="230" t="s">
        <v>73</v>
      </c>
      <c r="Q4" s="232" t="s">
        <v>78</v>
      </c>
      <c r="R4" s="230" t="s">
        <v>732</v>
      </c>
      <c r="S4" s="232" t="s">
        <v>735</v>
      </c>
      <c r="T4" s="355" t="s">
        <v>28</v>
      </c>
      <c r="U4" s="355"/>
      <c r="V4" s="323" t="s">
        <v>739</v>
      </c>
      <c r="W4" s="323" t="s">
        <v>762</v>
      </c>
      <c r="X4" s="323" t="s">
        <v>880</v>
      </c>
      <c r="Y4" s="323"/>
      <c r="Z4" s="356">
        <v>42012</v>
      </c>
      <c r="AA4" s="323"/>
      <c r="AB4" s="323"/>
      <c r="AC4" s="357">
        <v>1.19</v>
      </c>
      <c r="AD4" s="357"/>
      <c r="AE4" s="358" t="s">
        <v>799</v>
      </c>
      <c r="AF4" s="358"/>
      <c r="AG4" s="359"/>
      <c r="AH4" s="360">
        <v>26.1</v>
      </c>
      <c r="AI4" s="359">
        <v>25.66</v>
      </c>
      <c r="AJ4" s="360">
        <v>0.25</v>
      </c>
      <c r="AK4" s="360">
        <f t="shared" si="0"/>
        <v>25.91</v>
      </c>
      <c r="AL4" s="360">
        <f t="shared" si="1"/>
        <v>55.98</v>
      </c>
      <c r="AM4" s="360">
        <v>139.94999999999999</v>
      </c>
      <c r="AN4" s="360">
        <v>139.94999999999999</v>
      </c>
      <c r="AO4" s="361">
        <f t="shared" si="2"/>
        <v>0.53715612718828154</v>
      </c>
      <c r="AP4" s="362">
        <f t="shared" si="3"/>
        <v>835.2</v>
      </c>
      <c r="AQ4" s="363"/>
      <c r="AR4" s="363"/>
      <c r="AS4" s="363"/>
      <c r="AT4" s="364"/>
      <c r="AU4" s="364"/>
      <c r="AV4" s="363"/>
      <c r="AW4" s="365">
        <v>10</v>
      </c>
      <c r="AX4" s="365" t="s">
        <v>626</v>
      </c>
      <c r="AY4" s="365">
        <v>10</v>
      </c>
      <c r="AZ4" s="366">
        <v>41977</v>
      </c>
      <c r="BA4" s="212">
        <v>41984</v>
      </c>
      <c r="BB4" s="212">
        <v>41978</v>
      </c>
      <c r="BC4" s="212">
        <v>41984</v>
      </c>
      <c r="BD4" s="367"/>
      <c r="BE4" s="368">
        <v>28</v>
      </c>
      <c r="BF4" s="369">
        <v>42054</v>
      </c>
      <c r="BG4" s="370">
        <v>42072</v>
      </c>
      <c r="BH4" s="371"/>
      <c r="BI4" s="363"/>
      <c r="BJ4" s="363"/>
      <c r="BK4" s="364"/>
      <c r="BL4" s="372"/>
      <c r="BM4" s="524" t="s">
        <v>907</v>
      </c>
      <c r="BN4" s="373"/>
      <c r="BO4" s="363"/>
      <c r="BP4" s="363">
        <f t="shared" si="4"/>
        <v>0</v>
      </c>
      <c r="BQ4" s="374">
        <v>65</v>
      </c>
      <c r="BR4" s="375">
        <v>130.51091761473231</v>
      </c>
      <c r="BS4" s="375">
        <v>0</v>
      </c>
      <c r="BT4" s="375">
        <v>0</v>
      </c>
      <c r="BU4" s="375">
        <f t="shared" si="5"/>
        <v>0</v>
      </c>
      <c r="BV4" s="375">
        <v>150</v>
      </c>
      <c r="BW4" s="376"/>
      <c r="BX4" s="376"/>
      <c r="BY4" s="377">
        <f t="shared" si="6"/>
        <v>0</v>
      </c>
      <c r="BZ4" s="377">
        <f t="shared" si="7"/>
        <v>0</v>
      </c>
      <c r="CA4" s="378">
        <f t="shared" si="8"/>
        <v>0</v>
      </c>
      <c r="CB4" s="379" t="s">
        <v>883</v>
      </c>
    </row>
    <row r="5" spans="1:154" s="382" customFormat="1" ht="19.5" customHeight="1">
      <c r="A5" s="309" t="s">
        <v>644</v>
      </c>
      <c r="B5" s="309">
        <v>2010200076</v>
      </c>
      <c r="C5" s="316"/>
      <c r="D5" s="316" t="s">
        <v>808</v>
      </c>
      <c r="E5" s="352" t="s">
        <v>83</v>
      </c>
      <c r="F5" s="309" t="s">
        <v>462</v>
      </c>
      <c r="G5" s="309">
        <v>62046231</v>
      </c>
      <c r="H5" s="309" t="s">
        <v>965</v>
      </c>
      <c r="I5" s="353" t="s">
        <v>50</v>
      </c>
      <c r="J5" s="309" t="s">
        <v>424</v>
      </c>
      <c r="K5" s="309" t="s">
        <v>483</v>
      </c>
      <c r="L5" s="310" t="s">
        <v>553</v>
      </c>
      <c r="M5" s="310" t="s">
        <v>667</v>
      </c>
      <c r="N5" s="310"/>
      <c r="O5" s="354"/>
      <c r="P5" s="230" t="s">
        <v>73</v>
      </c>
      <c r="Q5" s="232" t="s">
        <v>78</v>
      </c>
      <c r="R5" s="230" t="s">
        <v>732</v>
      </c>
      <c r="S5" s="232" t="s">
        <v>735</v>
      </c>
      <c r="T5" s="355" t="s">
        <v>28</v>
      </c>
      <c r="U5" s="355"/>
      <c r="V5" s="323" t="s">
        <v>738</v>
      </c>
      <c r="W5" s="323" t="s">
        <v>756</v>
      </c>
      <c r="X5" s="323" t="s">
        <v>754</v>
      </c>
      <c r="Y5" s="323"/>
      <c r="Z5" s="356">
        <v>42012</v>
      </c>
      <c r="AA5" s="323"/>
      <c r="AB5" s="323"/>
      <c r="AC5" s="357">
        <v>1.01</v>
      </c>
      <c r="AD5" s="357"/>
      <c r="AE5" s="358" t="s">
        <v>799</v>
      </c>
      <c r="AF5" s="358"/>
      <c r="AG5" s="359"/>
      <c r="AH5" s="360">
        <v>20.87</v>
      </c>
      <c r="AI5" s="359">
        <v>20.420000000000002</v>
      </c>
      <c r="AJ5" s="360">
        <v>0.25</v>
      </c>
      <c r="AK5" s="360">
        <f t="shared" si="0"/>
        <v>20.67</v>
      </c>
      <c r="AL5" s="360">
        <f t="shared" si="1"/>
        <v>43.980000000000004</v>
      </c>
      <c r="AM5" s="360">
        <v>119.95</v>
      </c>
      <c r="AN5" s="360">
        <v>109.95</v>
      </c>
      <c r="AO5" s="361">
        <f t="shared" si="2"/>
        <v>0.53001364256480221</v>
      </c>
      <c r="AP5" s="362">
        <f t="shared" si="3"/>
        <v>667.84</v>
      </c>
      <c r="AQ5" s="363"/>
      <c r="AR5" s="363"/>
      <c r="AS5" s="363"/>
      <c r="AT5" s="364"/>
      <c r="AU5" s="364"/>
      <c r="AV5" s="363"/>
      <c r="AW5" s="365">
        <v>10</v>
      </c>
      <c r="AX5" s="365" t="s">
        <v>626</v>
      </c>
      <c r="AY5" s="365">
        <v>10</v>
      </c>
      <c r="AZ5" s="366">
        <v>41977</v>
      </c>
      <c r="BA5" s="212">
        <v>41984</v>
      </c>
      <c r="BB5" s="212">
        <v>41978</v>
      </c>
      <c r="BC5" s="212">
        <v>41984</v>
      </c>
      <c r="BD5" s="367"/>
      <c r="BE5" s="368" t="s">
        <v>833</v>
      </c>
      <c r="BF5" s="369" t="s">
        <v>801</v>
      </c>
      <c r="BG5" s="370" t="s">
        <v>801</v>
      </c>
      <c r="BH5" s="371"/>
      <c r="BI5" s="363"/>
      <c r="BJ5" s="363"/>
      <c r="BK5" s="364"/>
      <c r="BL5" s="372"/>
      <c r="BM5" s="524" t="s">
        <v>907</v>
      </c>
      <c r="BN5" s="373"/>
      <c r="BO5" s="363"/>
      <c r="BP5" s="363">
        <f t="shared" si="4"/>
        <v>0</v>
      </c>
      <c r="BQ5" s="374" t="e">
        <v>#N/A</v>
      </c>
      <c r="BR5" s="375" t="e">
        <v>#N/A</v>
      </c>
      <c r="BS5" s="375" t="e">
        <v>#N/A</v>
      </c>
      <c r="BT5" s="375" t="e">
        <v>#N/A</v>
      </c>
      <c r="BU5" s="375" t="e">
        <f t="shared" si="5"/>
        <v>#N/A</v>
      </c>
      <c r="BV5" s="375"/>
      <c r="BW5" s="376"/>
      <c r="BX5" s="376"/>
      <c r="BY5" s="377" t="e">
        <f t="shared" si="6"/>
        <v>#N/A</v>
      </c>
      <c r="BZ5" s="377" t="e">
        <f t="shared" si="7"/>
        <v>#N/A</v>
      </c>
      <c r="CA5" s="378" t="e">
        <f t="shared" si="8"/>
        <v>#N/A</v>
      </c>
      <c r="CB5" s="379"/>
    </row>
    <row r="6" spans="1:154" s="382" customFormat="1" ht="19.5" customHeight="1">
      <c r="A6" s="309" t="s">
        <v>645</v>
      </c>
      <c r="B6" s="309">
        <v>2010200077</v>
      </c>
      <c r="C6" s="316"/>
      <c r="D6" s="316" t="s">
        <v>808</v>
      </c>
      <c r="E6" s="352" t="s">
        <v>83</v>
      </c>
      <c r="F6" s="309" t="s">
        <v>462</v>
      </c>
      <c r="G6" s="309">
        <v>62046231</v>
      </c>
      <c r="H6" s="309" t="s">
        <v>965</v>
      </c>
      <c r="I6" s="353" t="s">
        <v>50</v>
      </c>
      <c r="J6" s="309" t="s">
        <v>424</v>
      </c>
      <c r="K6" s="309" t="s">
        <v>484</v>
      </c>
      <c r="L6" s="310" t="s">
        <v>555</v>
      </c>
      <c r="M6" s="310" t="s">
        <v>667</v>
      </c>
      <c r="N6" s="310"/>
      <c r="O6" s="354"/>
      <c r="P6" s="230" t="s">
        <v>73</v>
      </c>
      <c r="Q6" s="232" t="s">
        <v>78</v>
      </c>
      <c r="R6" s="230" t="s">
        <v>732</v>
      </c>
      <c r="S6" s="232" t="s">
        <v>735</v>
      </c>
      <c r="T6" s="355" t="s">
        <v>28</v>
      </c>
      <c r="U6" s="355"/>
      <c r="V6" s="323" t="s">
        <v>738</v>
      </c>
      <c r="W6" s="323" t="s">
        <v>751</v>
      </c>
      <c r="X6" s="323" t="s">
        <v>892</v>
      </c>
      <c r="Y6" s="323"/>
      <c r="Z6" s="356">
        <v>42012</v>
      </c>
      <c r="AA6" s="323"/>
      <c r="AB6" s="323"/>
      <c r="AC6" s="357">
        <v>1.04</v>
      </c>
      <c r="AD6" s="357"/>
      <c r="AE6" s="358" t="s">
        <v>799</v>
      </c>
      <c r="AF6" s="358"/>
      <c r="AG6" s="359"/>
      <c r="AH6" s="360">
        <v>23.01</v>
      </c>
      <c r="AI6" s="359">
        <v>22.56</v>
      </c>
      <c r="AJ6" s="360">
        <v>0.25</v>
      </c>
      <c r="AK6" s="360">
        <f t="shared" si="0"/>
        <v>22.81</v>
      </c>
      <c r="AL6" s="360">
        <f t="shared" si="1"/>
        <v>51.98</v>
      </c>
      <c r="AM6" s="360">
        <v>139.94999999999999</v>
      </c>
      <c r="AN6" s="360">
        <v>129.94999999999999</v>
      </c>
      <c r="AO6" s="361">
        <f t="shared" si="2"/>
        <v>0.561177375913813</v>
      </c>
      <c r="AP6" s="362">
        <f t="shared" si="3"/>
        <v>736.32</v>
      </c>
      <c r="AQ6" s="363"/>
      <c r="AR6" s="363"/>
      <c r="AS6" s="363"/>
      <c r="AT6" s="364"/>
      <c r="AU6" s="364"/>
      <c r="AV6" s="363"/>
      <c r="AW6" s="365">
        <v>10</v>
      </c>
      <c r="AX6" s="365" t="s">
        <v>626</v>
      </c>
      <c r="AY6" s="365">
        <v>10</v>
      </c>
      <c r="AZ6" s="366">
        <v>41977</v>
      </c>
      <c r="BA6" s="212">
        <v>41984</v>
      </c>
      <c r="BB6" s="212">
        <v>41978</v>
      </c>
      <c r="BC6" s="212">
        <v>41984</v>
      </c>
      <c r="BD6" s="367"/>
      <c r="BE6" s="368">
        <v>28</v>
      </c>
      <c r="BF6" s="369">
        <v>42054</v>
      </c>
      <c r="BG6" s="370">
        <v>42072</v>
      </c>
      <c r="BH6" s="371"/>
      <c r="BI6" s="363"/>
      <c r="BJ6" s="363"/>
      <c r="BK6" s="364"/>
      <c r="BL6" s="372"/>
      <c r="BM6" s="524" t="s">
        <v>907</v>
      </c>
      <c r="BN6" s="373"/>
      <c r="BO6" s="363"/>
      <c r="BP6" s="363">
        <f t="shared" si="4"/>
        <v>0</v>
      </c>
      <c r="BQ6" s="374">
        <v>10</v>
      </c>
      <c r="BR6" s="375">
        <v>20.078602709958819</v>
      </c>
      <c r="BS6" s="375">
        <v>0</v>
      </c>
      <c r="BT6" s="375">
        <v>0</v>
      </c>
      <c r="BU6" s="375">
        <f t="shared" si="5"/>
        <v>0</v>
      </c>
      <c r="BV6" s="375">
        <v>200</v>
      </c>
      <c r="BW6" s="376"/>
      <c r="BX6" s="376"/>
      <c r="BY6" s="377">
        <f t="shared" si="6"/>
        <v>0</v>
      </c>
      <c r="BZ6" s="377">
        <f t="shared" si="7"/>
        <v>0</v>
      </c>
      <c r="CA6" s="378">
        <f t="shared" si="8"/>
        <v>0</v>
      </c>
      <c r="CB6" s="379" t="s">
        <v>883</v>
      </c>
    </row>
    <row r="7" spans="1:154" s="382" customFormat="1" ht="19.5" customHeight="1">
      <c r="A7" s="309" t="s">
        <v>646</v>
      </c>
      <c r="B7" s="309">
        <v>2010200078</v>
      </c>
      <c r="C7" s="316"/>
      <c r="D7" s="316">
        <v>2</v>
      </c>
      <c r="E7" s="352" t="s">
        <v>83</v>
      </c>
      <c r="F7" s="309" t="s">
        <v>462</v>
      </c>
      <c r="G7" s="309">
        <v>62046231</v>
      </c>
      <c r="H7" s="309" t="s">
        <v>965</v>
      </c>
      <c r="I7" s="353" t="s">
        <v>50</v>
      </c>
      <c r="J7" s="309" t="s">
        <v>429</v>
      </c>
      <c r="K7" s="309" t="s">
        <v>493</v>
      </c>
      <c r="L7" s="310" t="s">
        <v>554</v>
      </c>
      <c r="M7" s="310" t="s">
        <v>672</v>
      </c>
      <c r="N7" s="310"/>
      <c r="O7" s="354"/>
      <c r="P7" s="230" t="s">
        <v>73</v>
      </c>
      <c r="Q7" s="232" t="s">
        <v>78</v>
      </c>
      <c r="R7" s="230" t="s">
        <v>731</v>
      </c>
      <c r="S7" s="232" t="s">
        <v>734</v>
      </c>
      <c r="T7" s="355" t="s">
        <v>28</v>
      </c>
      <c r="U7" s="355"/>
      <c r="V7" s="323" t="s">
        <v>737</v>
      </c>
      <c r="W7" s="323" t="s">
        <v>847</v>
      </c>
      <c r="X7" s="482" t="s">
        <v>831</v>
      </c>
      <c r="Y7" s="323"/>
      <c r="Z7" s="356">
        <v>42012</v>
      </c>
      <c r="AA7" s="323"/>
      <c r="AB7" s="323"/>
      <c r="AC7" s="357">
        <v>1.0900000000000001</v>
      </c>
      <c r="AD7" s="357"/>
      <c r="AE7" s="358" t="s">
        <v>799</v>
      </c>
      <c r="AF7" s="358"/>
      <c r="AG7" s="359"/>
      <c r="AH7" s="360">
        <v>27.55</v>
      </c>
      <c r="AI7" s="359">
        <f>19.78+9</f>
        <v>28.78</v>
      </c>
      <c r="AJ7" s="360">
        <v>0.25</v>
      </c>
      <c r="AK7" s="360">
        <f t="shared" si="0"/>
        <v>29.03</v>
      </c>
      <c r="AL7" s="360">
        <f t="shared" si="1"/>
        <v>59.98</v>
      </c>
      <c r="AM7" s="360">
        <v>159.94999999999999</v>
      </c>
      <c r="AN7" s="360">
        <v>149.94999999999999</v>
      </c>
      <c r="AO7" s="361">
        <f t="shared" si="2"/>
        <v>0.51600533511170388</v>
      </c>
      <c r="AP7" s="362">
        <f t="shared" si="3"/>
        <v>881.6</v>
      </c>
      <c r="AQ7" s="363"/>
      <c r="AR7" s="363"/>
      <c r="AS7" s="363"/>
      <c r="AT7" s="364"/>
      <c r="AU7" s="364"/>
      <c r="AV7" s="363"/>
      <c r="AW7" s="365">
        <v>10</v>
      </c>
      <c r="AX7" s="365" t="s">
        <v>626</v>
      </c>
      <c r="AY7" s="383"/>
      <c r="AZ7" s="383"/>
      <c r="BA7" s="211"/>
      <c r="BB7" s="212">
        <v>41978</v>
      </c>
      <c r="BC7" s="212">
        <v>42009</v>
      </c>
      <c r="BD7" s="367"/>
      <c r="BE7" s="368" t="s">
        <v>886</v>
      </c>
      <c r="BF7" s="369">
        <v>42143</v>
      </c>
      <c r="BG7" s="370">
        <v>42144</v>
      </c>
      <c r="BH7" s="371"/>
      <c r="BI7" s="363"/>
      <c r="BJ7" s="363"/>
      <c r="BK7" s="364"/>
      <c r="BL7" s="372"/>
      <c r="BM7" s="524" t="s">
        <v>907</v>
      </c>
      <c r="BN7" s="373"/>
      <c r="BO7" s="363"/>
      <c r="BP7" s="363">
        <f t="shared" si="4"/>
        <v>0</v>
      </c>
      <c r="BQ7" s="374">
        <v>12</v>
      </c>
      <c r="BR7" s="375">
        <v>24.094323251950581</v>
      </c>
      <c r="BS7" s="375">
        <v>0</v>
      </c>
      <c r="BT7" s="375">
        <v>0</v>
      </c>
      <c r="BU7" s="375">
        <f t="shared" si="5"/>
        <v>0</v>
      </c>
      <c r="BV7" s="375">
        <v>200</v>
      </c>
      <c r="BW7" s="376"/>
      <c r="BX7" s="376"/>
      <c r="BY7" s="377">
        <f t="shared" si="6"/>
        <v>0</v>
      </c>
      <c r="BZ7" s="377">
        <f t="shared" si="7"/>
        <v>0</v>
      </c>
      <c r="CA7" s="378">
        <f t="shared" si="8"/>
        <v>0</v>
      </c>
      <c r="CB7" s="379"/>
    </row>
    <row r="8" spans="1:154" s="382" customFormat="1" ht="19.5" customHeight="1">
      <c r="A8" s="309" t="s">
        <v>647</v>
      </c>
      <c r="B8" s="529">
        <v>2010200079</v>
      </c>
      <c r="C8" s="316"/>
      <c r="D8" s="316" t="s">
        <v>808</v>
      </c>
      <c r="E8" s="352" t="s">
        <v>83</v>
      </c>
      <c r="F8" s="309" t="s">
        <v>462</v>
      </c>
      <c r="G8" s="309">
        <v>62046231</v>
      </c>
      <c r="H8" s="309" t="s">
        <v>965</v>
      </c>
      <c r="I8" s="353" t="s">
        <v>50</v>
      </c>
      <c r="J8" s="309" t="s">
        <v>429</v>
      </c>
      <c r="K8" s="309" t="s">
        <v>494</v>
      </c>
      <c r="L8" s="310" t="s">
        <v>554</v>
      </c>
      <c r="M8" s="310" t="s">
        <v>672</v>
      </c>
      <c r="N8" s="310"/>
      <c r="O8" s="354"/>
      <c r="P8" s="230" t="s">
        <v>73</v>
      </c>
      <c r="Q8" s="232" t="s">
        <v>78</v>
      </c>
      <c r="R8" s="230" t="s">
        <v>761</v>
      </c>
      <c r="S8" s="232" t="s">
        <v>735</v>
      </c>
      <c r="T8" s="355" t="s">
        <v>28</v>
      </c>
      <c r="U8" s="355"/>
      <c r="V8" s="323" t="s">
        <v>739</v>
      </c>
      <c r="W8" s="323" t="s">
        <v>763</v>
      </c>
      <c r="X8" s="323" t="s">
        <v>753</v>
      </c>
      <c r="Y8" s="323"/>
      <c r="Z8" s="356">
        <v>42012</v>
      </c>
      <c r="AA8" s="323"/>
      <c r="AB8" s="323"/>
      <c r="AC8" s="357">
        <v>1.07</v>
      </c>
      <c r="AD8" s="357"/>
      <c r="AE8" s="358" t="s">
        <v>799</v>
      </c>
      <c r="AF8" s="358"/>
      <c r="AG8" s="359"/>
      <c r="AH8" s="360">
        <v>19.79</v>
      </c>
      <c r="AI8" s="359">
        <v>18.149999999999999</v>
      </c>
      <c r="AJ8" s="360">
        <v>0.25</v>
      </c>
      <c r="AK8" s="360">
        <f t="shared" si="0"/>
        <v>18.399999999999999</v>
      </c>
      <c r="AL8" s="360">
        <f t="shared" si="1"/>
        <v>51.98</v>
      </c>
      <c r="AM8" s="360">
        <v>139.94999999999999</v>
      </c>
      <c r="AN8" s="360">
        <v>129.94999999999999</v>
      </c>
      <c r="AO8" s="361">
        <f t="shared" si="2"/>
        <v>0.64601769911504425</v>
      </c>
      <c r="AP8" s="362">
        <f t="shared" si="3"/>
        <v>633.28</v>
      </c>
      <c r="AQ8" s="363"/>
      <c r="AR8" s="363"/>
      <c r="AS8" s="363"/>
      <c r="AT8" s="364"/>
      <c r="AU8" s="364"/>
      <c r="AV8" s="363"/>
      <c r="AW8" s="365">
        <v>10</v>
      </c>
      <c r="AX8" s="365" t="s">
        <v>626</v>
      </c>
      <c r="AY8" s="365">
        <v>9</v>
      </c>
      <c r="AZ8" s="384">
        <v>41984</v>
      </c>
      <c r="BA8" s="212">
        <v>41991</v>
      </c>
      <c r="BB8" s="212">
        <v>41978</v>
      </c>
      <c r="BC8" s="212">
        <v>41990</v>
      </c>
      <c r="BD8" s="367"/>
      <c r="BE8" s="368">
        <v>28</v>
      </c>
      <c r="BF8" s="369">
        <v>42054</v>
      </c>
      <c r="BG8" s="370">
        <v>42072</v>
      </c>
      <c r="BH8" s="371"/>
      <c r="BI8" s="363"/>
      <c r="BJ8" s="363"/>
      <c r="BK8" s="364"/>
      <c r="BL8" s="372"/>
      <c r="BM8" s="524" t="s">
        <v>907</v>
      </c>
      <c r="BN8" s="373"/>
      <c r="BO8" s="363"/>
      <c r="BP8" s="363">
        <f t="shared" si="4"/>
        <v>0</v>
      </c>
      <c r="BQ8" s="374">
        <v>17</v>
      </c>
      <c r="BR8" s="375">
        <v>34.133624606929992</v>
      </c>
      <c r="BS8" s="375">
        <v>0</v>
      </c>
      <c r="BT8" s="375">
        <v>0</v>
      </c>
      <c r="BU8" s="375">
        <f t="shared" si="5"/>
        <v>0</v>
      </c>
      <c r="BV8" s="375">
        <v>200</v>
      </c>
      <c r="BW8" s="376"/>
      <c r="BX8" s="376"/>
      <c r="BY8" s="377">
        <f t="shared" si="6"/>
        <v>0</v>
      </c>
      <c r="BZ8" s="377">
        <f t="shared" si="7"/>
        <v>0</v>
      </c>
      <c r="CA8" s="378">
        <f t="shared" si="8"/>
        <v>0</v>
      </c>
      <c r="CB8" s="379" t="s">
        <v>883</v>
      </c>
    </row>
    <row r="9" spans="1:154" s="382" customFormat="1" ht="19.5" customHeight="1">
      <c r="A9" s="309" t="s">
        <v>648</v>
      </c>
      <c r="B9" s="309">
        <v>1010103369</v>
      </c>
      <c r="C9" s="316"/>
      <c r="D9" s="316" t="s">
        <v>808</v>
      </c>
      <c r="E9" s="352" t="s">
        <v>83</v>
      </c>
      <c r="F9" s="309" t="s">
        <v>462</v>
      </c>
      <c r="G9" s="309">
        <v>62034231</v>
      </c>
      <c r="H9" s="309" t="s">
        <v>966</v>
      </c>
      <c r="I9" s="353" t="s">
        <v>62</v>
      </c>
      <c r="J9" s="309" t="s">
        <v>501</v>
      </c>
      <c r="K9" s="309" t="s">
        <v>546</v>
      </c>
      <c r="L9" s="310"/>
      <c r="M9" s="310" t="s">
        <v>683</v>
      </c>
      <c r="N9" s="310"/>
      <c r="O9" s="354"/>
      <c r="P9" s="230" t="s">
        <v>73</v>
      </c>
      <c r="Q9" s="232" t="s">
        <v>78</v>
      </c>
      <c r="R9" s="230" t="s">
        <v>732</v>
      </c>
      <c r="S9" s="232" t="s">
        <v>735</v>
      </c>
      <c r="T9" s="355" t="s">
        <v>28</v>
      </c>
      <c r="U9" s="355"/>
      <c r="V9" s="385" t="s">
        <v>739</v>
      </c>
      <c r="W9" s="323" t="s">
        <v>764</v>
      </c>
      <c r="X9" s="323" t="s">
        <v>743</v>
      </c>
      <c r="Y9" s="323"/>
      <c r="Z9" s="356">
        <v>42012</v>
      </c>
      <c r="AA9" s="323"/>
      <c r="AB9" s="323"/>
      <c r="AC9" s="357">
        <v>1.0900000000000001</v>
      </c>
      <c r="AD9" s="357"/>
      <c r="AE9" s="358" t="s">
        <v>799</v>
      </c>
      <c r="AF9" s="358"/>
      <c r="AG9" s="359"/>
      <c r="AH9" s="360">
        <v>23.76</v>
      </c>
      <c r="AI9" s="359">
        <v>23.25</v>
      </c>
      <c r="AJ9" s="360">
        <v>0.25</v>
      </c>
      <c r="AK9" s="360">
        <f t="shared" si="0"/>
        <v>23.5</v>
      </c>
      <c r="AL9" s="360">
        <f t="shared" si="1"/>
        <v>55.98</v>
      </c>
      <c r="AM9" s="360">
        <v>139.94999999999999</v>
      </c>
      <c r="AN9" s="360">
        <v>139.94999999999999</v>
      </c>
      <c r="AO9" s="361">
        <f t="shared" si="2"/>
        <v>0.58020721686316534</v>
      </c>
      <c r="AP9" s="362">
        <f t="shared" si="3"/>
        <v>760.32</v>
      </c>
      <c r="AQ9" s="363"/>
      <c r="AR9" s="363"/>
      <c r="AS9" s="363"/>
      <c r="AT9" s="364"/>
      <c r="AU9" s="364"/>
      <c r="AV9" s="363"/>
      <c r="AW9" s="365">
        <v>10</v>
      </c>
      <c r="AX9" s="365" t="s">
        <v>834</v>
      </c>
      <c r="AY9" s="365">
        <v>10</v>
      </c>
      <c r="AZ9" s="366">
        <v>41977</v>
      </c>
      <c r="BA9" s="212">
        <v>41984</v>
      </c>
      <c r="BB9" s="212">
        <v>41978</v>
      </c>
      <c r="BC9" s="212">
        <v>41984</v>
      </c>
      <c r="BD9" s="367"/>
      <c r="BE9" s="368">
        <v>32</v>
      </c>
      <c r="BF9" s="369">
        <v>42054</v>
      </c>
      <c r="BG9" s="370">
        <v>42072</v>
      </c>
      <c r="BH9" s="371"/>
      <c r="BI9" s="363"/>
      <c r="BJ9" s="363"/>
      <c r="BK9" s="364"/>
      <c r="BL9" s="372"/>
      <c r="BM9" s="524" t="s">
        <v>907</v>
      </c>
      <c r="BN9" s="373"/>
      <c r="BO9" s="363"/>
      <c r="BP9" s="363">
        <f t="shared" si="4"/>
        <v>0</v>
      </c>
      <c r="BQ9" s="374">
        <v>8</v>
      </c>
      <c r="BR9" s="375">
        <v>16.062882167967054</v>
      </c>
      <c r="BS9" s="375">
        <v>0</v>
      </c>
      <c r="BT9" s="375">
        <v>0</v>
      </c>
      <c r="BU9" s="375">
        <f t="shared" si="5"/>
        <v>0</v>
      </c>
      <c r="BV9" s="375">
        <v>200</v>
      </c>
      <c r="BW9" s="376"/>
      <c r="BX9" s="376"/>
      <c r="BY9" s="377">
        <f t="shared" si="6"/>
        <v>0</v>
      </c>
      <c r="BZ9" s="377">
        <f t="shared" si="7"/>
        <v>0</v>
      </c>
      <c r="CA9" s="378">
        <f t="shared" si="8"/>
        <v>0</v>
      </c>
      <c r="CB9" s="379"/>
    </row>
    <row r="10" spans="1:154" s="414" customFormat="1" ht="19.5" customHeight="1">
      <c r="A10" s="311" t="s">
        <v>649</v>
      </c>
      <c r="B10" s="309"/>
      <c r="C10" s="317" t="s">
        <v>566</v>
      </c>
      <c r="D10" s="317" t="s">
        <v>808</v>
      </c>
      <c r="E10" s="386" t="s">
        <v>83</v>
      </c>
      <c r="F10" s="311" t="s">
        <v>462</v>
      </c>
      <c r="G10" s="311">
        <v>62034231</v>
      </c>
      <c r="H10" s="311" t="s">
        <v>966</v>
      </c>
      <c r="I10" s="387" t="s">
        <v>62</v>
      </c>
      <c r="J10" s="311" t="s">
        <v>501</v>
      </c>
      <c r="K10" s="311" t="s">
        <v>483</v>
      </c>
      <c r="L10" s="312"/>
      <c r="M10" s="312" t="s">
        <v>683</v>
      </c>
      <c r="N10" s="312"/>
      <c r="O10" s="388"/>
      <c r="P10" s="307" t="s">
        <v>73</v>
      </c>
      <c r="Q10" s="324" t="s">
        <v>78</v>
      </c>
      <c r="R10" s="307" t="s">
        <v>732</v>
      </c>
      <c r="S10" s="324" t="s">
        <v>735</v>
      </c>
      <c r="T10" s="389" t="s">
        <v>28</v>
      </c>
      <c r="U10" s="389"/>
      <c r="V10" s="322" t="s">
        <v>738</v>
      </c>
      <c r="W10" s="322" t="s">
        <v>756</v>
      </c>
      <c r="X10" s="322" t="s">
        <v>754</v>
      </c>
      <c r="Y10" s="322"/>
      <c r="Z10" s="390">
        <v>42012</v>
      </c>
      <c r="AA10" s="322"/>
      <c r="AB10" s="322"/>
      <c r="AC10" s="391">
        <v>1.1599999999999999</v>
      </c>
      <c r="AD10" s="391"/>
      <c r="AE10" s="392" t="s">
        <v>799</v>
      </c>
      <c r="AF10" s="392"/>
      <c r="AG10" s="393"/>
      <c r="AH10" s="394">
        <v>21.5</v>
      </c>
      <c r="AI10" s="393">
        <v>21.06</v>
      </c>
      <c r="AJ10" s="394">
        <v>0.25</v>
      </c>
      <c r="AK10" s="394">
        <f t="shared" si="0"/>
        <v>21.31</v>
      </c>
      <c r="AL10" s="394">
        <f t="shared" si="1"/>
        <v>47.980000000000004</v>
      </c>
      <c r="AM10" s="394">
        <v>119.95</v>
      </c>
      <c r="AN10" s="394">
        <v>119.95</v>
      </c>
      <c r="AO10" s="395">
        <f t="shared" si="2"/>
        <v>0.55585660691954986</v>
      </c>
      <c r="AP10" s="396">
        <f t="shared" si="3"/>
        <v>688</v>
      </c>
      <c r="AQ10" s="397"/>
      <c r="AR10" s="397"/>
      <c r="AS10" s="397"/>
      <c r="AT10" s="398"/>
      <c r="AU10" s="398"/>
      <c r="AV10" s="397"/>
      <c r="AW10" s="399">
        <v>10</v>
      </c>
      <c r="AX10" s="399" t="s">
        <v>834</v>
      </c>
      <c r="AY10" s="399">
        <v>10</v>
      </c>
      <c r="AZ10" s="400">
        <v>41977</v>
      </c>
      <c r="BA10" s="330">
        <v>41984</v>
      </c>
      <c r="BB10" s="330">
        <v>41978</v>
      </c>
      <c r="BC10" s="330">
        <v>41984</v>
      </c>
      <c r="BD10" s="401"/>
      <c r="BE10" s="402">
        <v>32</v>
      </c>
      <c r="BF10" s="403">
        <v>42054</v>
      </c>
      <c r="BG10" s="404" t="s">
        <v>801</v>
      </c>
      <c r="BH10" s="405"/>
      <c r="BI10" s="397"/>
      <c r="BJ10" s="397"/>
      <c r="BK10" s="398"/>
      <c r="BL10" s="406"/>
      <c r="BM10" s="525"/>
      <c r="BN10" s="407"/>
      <c r="BO10" s="397"/>
      <c r="BP10" s="397">
        <f t="shared" si="4"/>
        <v>0</v>
      </c>
      <c r="BQ10" s="408">
        <v>8</v>
      </c>
      <c r="BR10" s="409">
        <v>16.062882167967054</v>
      </c>
      <c r="BS10" s="409">
        <v>0</v>
      </c>
      <c r="BT10" s="409">
        <v>0</v>
      </c>
      <c r="BU10" s="409">
        <f t="shared" si="5"/>
        <v>0</v>
      </c>
      <c r="BV10" s="409">
        <v>500</v>
      </c>
      <c r="BW10" s="410"/>
      <c r="BX10" s="410"/>
      <c r="BY10" s="411">
        <f t="shared" si="6"/>
        <v>0</v>
      </c>
      <c r="BZ10" s="411">
        <f t="shared" si="7"/>
        <v>0</v>
      </c>
      <c r="CA10" s="412">
        <f t="shared" si="8"/>
        <v>0</v>
      </c>
      <c r="CB10" s="413"/>
    </row>
    <row r="11" spans="1:154" s="414" customFormat="1" ht="19.5" customHeight="1">
      <c r="A11" s="311" t="s">
        <v>430</v>
      </c>
      <c r="B11" s="309">
        <v>2010102282</v>
      </c>
      <c r="C11" s="317" t="s">
        <v>566</v>
      </c>
      <c r="D11" s="317">
        <v>2</v>
      </c>
      <c r="E11" s="386" t="s">
        <v>83</v>
      </c>
      <c r="F11" s="311" t="s">
        <v>462</v>
      </c>
      <c r="G11" s="311">
        <v>62046231</v>
      </c>
      <c r="H11" s="311" t="s">
        <v>965</v>
      </c>
      <c r="I11" s="387" t="s">
        <v>50</v>
      </c>
      <c r="J11" s="311" t="s">
        <v>420</v>
      </c>
      <c r="K11" s="311" t="s">
        <v>467</v>
      </c>
      <c r="L11" s="312" t="s">
        <v>553</v>
      </c>
      <c r="M11" s="312" t="s">
        <v>670</v>
      </c>
      <c r="N11" s="312"/>
      <c r="O11" s="388"/>
      <c r="P11" s="307" t="s">
        <v>73</v>
      </c>
      <c r="Q11" s="324" t="s">
        <v>78</v>
      </c>
      <c r="R11" s="324" t="s">
        <v>731</v>
      </c>
      <c r="S11" s="324" t="s">
        <v>734</v>
      </c>
      <c r="T11" s="389" t="s">
        <v>28</v>
      </c>
      <c r="U11" s="389"/>
      <c r="V11" s="322" t="s">
        <v>737</v>
      </c>
      <c r="W11" s="322">
        <v>8148</v>
      </c>
      <c r="X11" s="322" t="s">
        <v>743</v>
      </c>
      <c r="Y11" s="322"/>
      <c r="Z11" s="390">
        <v>42023</v>
      </c>
      <c r="AA11" s="390">
        <v>42044</v>
      </c>
      <c r="AB11" s="390">
        <v>42079</v>
      </c>
      <c r="AC11" s="391">
        <v>1.22</v>
      </c>
      <c r="AD11" s="391"/>
      <c r="AE11" s="392" t="s">
        <v>799</v>
      </c>
      <c r="AF11" s="392"/>
      <c r="AG11" s="393"/>
      <c r="AH11" s="394">
        <v>33.44</v>
      </c>
      <c r="AI11" s="393"/>
      <c r="AJ11" s="394">
        <v>0.25</v>
      </c>
      <c r="AK11" s="394">
        <f t="shared" si="0"/>
        <v>33.69</v>
      </c>
      <c r="AL11" s="394">
        <f t="shared" si="1"/>
        <v>75.97999999999999</v>
      </c>
      <c r="AM11" s="394">
        <v>189.95</v>
      </c>
      <c r="AN11" s="394">
        <v>189.95</v>
      </c>
      <c r="AO11" s="395">
        <f t="shared" si="2"/>
        <v>0.55659384048433791</v>
      </c>
      <c r="AP11" s="396">
        <f t="shared" si="3"/>
        <v>1070.08</v>
      </c>
      <c r="AQ11" s="397"/>
      <c r="AR11" s="397"/>
      <c r="AS11" s="397"/>
      <c r="AT11" s="398"/>
      <c r="AU11" s="398"/>
      <c r="AV11" s="397"/>
      <c r="AW11" s="399">
        <v>16</v>
      </c>
      <c r="AX11" s="399" t="s">
        <v>626</v>
      </c>
      <c r="AY11" s="399"/>
      <c r="AZ11" s="399"/>
      <c r="BA11" s="331"/>
      <c r="BB11" s="330">
        <v>41978</v>
      </c>
      <c r="BC11" s="330">
        <v>42009</v>
      </c>
      <c r="BD11" s="401"/>
      <c r="BE11" s="402" t="s">
        <v>836</v>
      </c>
      <c r="BF11" s="403" t="s">
        <v>801</v>
      </c>
      <c r="BG11" s="404" t="s">
        <v>801</v>
      </c>
      <c r="BH11" s="405"/>
      <c r="BI11" s="397"/>
      <c r="BJ11" s="397"/>
      <c r="BK11" s="398"/>
      <c r="BL11" s="406"/>
      <c r="BM11" s="525"/>
      <c r="BN11" s="407"/>
      <c r="BO11" s="397"/>
      <c r="BP11" s="397">
        <f t="shared" si="4"/>
        <v>0</v>
      </c>
      <c r="BQ11" s="408">
        <v>7</v>
      </c>
      <c r="BR11" s="409">
        <v>14.055021896971173</v>
      </c>
      <c r="BS11" s="409">
        <v>0</v>
      </c>
      <c r="BT11" s="409">
        <v>0</v>
      </c>
      <c r="BU11" s="409">
        <f t="shared" si="5"/>
        <v>0</v>
      </c>
      <c r="BV11" s="409"/>
      <c r="BW11" s="410"/>
      <c r="BX11" s="410"/>
      <c r="BY11" s="411">
        <f t="shared" si="6"/>
        <v>0</v>
      </c>
      <c r="BZ11" s="411">
        <f t="shared" si="7"/>
        <v>0</v>
      </c>
      <c r="CA11" s="412">
        <f t="shared" si="8"/>
        <v>0</v>
      </c>
      <c r="CB11" s="413"/>
    </row>
    <row r="12" spans="1:154" s="382" customFormat="1" ht="19.5" customHeight="1">
      <c r="A12" s="309" t="s">
        <v>431</v>
      </c>
      <c r="B12" s="309">
        <v>2010102283</v>
      </c>
      <c r="C12" s="316"/>
      <c r="D12" s="316">
        <v>2</v>
      </c>
      <c r="E12" s="352" t="s">
        <v>83</v>
      </c>
      <c r="F12" s="309" t="s">
        <v>462</v>
      </c>
      <c r="G12" s="309">
        <v>62046231</v>
      </c>
      <c r="H12" s="309" t="s">
        <v>965</v>
      </c>
      <c r="I12" s="353" t="s">
        <v>50</v>
      </c>
      <c r="J12" s="309" t="s">
        <v>420</v>
      </c>
      <c r="K12" s="309" t="s">
        <v>468</v>
      </c>
      <c r="L12" s="310" t="s">
        <v>845</v>
      </c>
      <c r="M12" s="310" t="s">
        <v>670</v>
      </c>
      <c r="N12" s="310"/>
      <c r="O12" s="354"/>
      <c r="P12" s="230" t="s">
        <v>73</v>
      </c>
      <c r="Q12" s="232" t="s">
        <v>78</v>
      </c>
      <c r="R12" s="232" t="s">
        <v>732</v>
      </c>
      <c r="S12" s="232" t="s">
        <v>735</v>
      </c>
      <c r="T12" s="355" t="s">
        <v>28</v>
      </c>
      <c r="U12" s="355"/>
      <c r="V12" s="323" t="s">
        <v>737</v>
      </c>
      <c r="W12" s="323" t="s">
        <v>740</v>
      </c>
      <c r="X12" s="323" t="s">
        <v>893</v>
      </c>
      <c r="Y12" s="323"/>
      <c r="Z12" s="356">
        <v>42023</v>
      </c>
      <c r="AA12" s="356">
        <v>42044</v>
      </c>
      <c r="AB12" s="356">
        <v>42079</v>
      </c>
      <c r="AC12" s="357">
        <v>1.44</v>
      </c>
      <c r="AD12" s="357"/>
      <c r="AE12" s="358" t="s">
        <v>799</v>
      </c>
      <c r="AF12" s="358"/>
      <c r="AG12" s="359"/>
      <c r="AH12" s="360">
        <v>19.829999999999998</v>
      </c>
      <c r="AI12" s="359">
        <v>19.46</v>
      </c>
      <c r="AJ12" s="360">
        <v>0.25</v>
      </c>
      <c r="AK12" s="360">
        <f t="shared" si="0"/>
        <v>19.71</v>
      </c>
      <c r="AL12" s="360">
        <f t="shared" si="1"/>
        <v>47.980000000000004</v>
      </c>
      <c r="AM12" s="360">
        <v>119.95</v>
      </c>
      <c r="AN12" s="360">
        <v>119.95</v>
      </c>
      <c r="AO12" s="361">
        <f t="shared" si="2"/>
        <v>0.5892038349312213</v>
      </c>
      <c r="AP12" s="362">
        <f t="shared" si="3"/>
        <v>634.55999999999995</v>
      </c>
      <c r="AQ12" s="363"/>
      <c r="AR12" s="363"/>
      <c r="AS12" s="363"/>
      <c r="AT12" s="364"/>
      <c r="AU12" s="364"/>
      <c r="AV12" s="363"/>
      <c r="AW12" s="365">
        <v>16</v>
      </c>
      <c r="AX12" s="365" t="s">
        <v>626</v>
      </c>
      <c r="AY12" s="365">
        <v>16</v>
      </c>
      <c r="AZ12" s="366">
        <v>41977</v>
      </c>
      <c r="BA12" s="211"/>
      <c r="BB12" s="212">
        <v>41978</v>
      </c>
      <c r="BC12" s="212">
        <v>41988</v>
      </c>
      <c r="BD12" s="367"/>
      <c r="BE12" s="368" t="s">
        <v>626</v>
      </c>
      <c r="BF12" s="369">
        <v>42081</v>
      </c>
      <c r="BG12" s="370">
        <v>42096</v>
      </c>
      <c r="BH12" s="371"/>
      <c r="BI12" s="363"/>
      <c r="BJ12" s="363"/>
      <c r="BK12" s="364"/>
      <c r="BL12" s="511" t="s">
        <v>914</v>
      </c>
      <c r="BM12" s="524" t="s">
        <v>916</v>
      </c>
      <c r="BN12" s="373"/>
      <c r="BO12" s="363"/>
      <c r="BP12" s="363">
        <f t="shared" si="4"/>
        <v>0</v>
      </c>
      <c r="BQ12" s="374">
        <v>192</v>
      </c>
      <c r="BR12" s="375">
        <v>385.50917203120929</v>
      </c>
      <c r="BS12" s="375">
        <v>70</v>
      </c>
      <c r="BT12" s="473">
        <v>396</v>
      </c>
      <c r="BU12" s="375">
        <f t="shared" si="5"/>
        <v>570.24</v>
      </c>
      <c r="BV12" s="375"/>
      <c r="BW12" s="376"/>
      <c r="BX12" s="376"/>
      <c r="BY12" s="377">
        <f t="shared" si="6"/>
        <v>19000.080000000002</v>
      </c>
      <c r="BZ12" s="377">
        <f t="shared" si="7"/>
        <v>11194.920000000002</v>
      </c>
      <c r="CA12" s="378">
        <f t="shared" si="8"/>
        <v>233.32471863276365</v>
      </c>
      <c r="CB12" s="379"/>
    </row>
    <row r="13" spans="1:154" s="382" customFormat="1" ht="19.5" customHeight="1">
      <c r="A13" s="309" t="s">
        <v>432</v>
      </c>
      <c r="B13" s="309">
        <v>2010102284</v>
      </c>
      <c r="C13" s="316"/>
      <c r="D13" s="316">
        <v>3</v>
      </c>
      <c r="E13" s="352" t="s">
        <v>83</v>
      </c>
      <c r="F13" s="309" t="s">
        <v>462</v>
      </c>
      <c r="G13" s="309">
        <v>62046231</v>
      </c>
      <c r="H13" s="309" t="s">
        <v>965</v>
      </c>
      <c r="I13" s="353" t="s">
        <v>50</v>
      </c>
      <c r="J13" s="309" t="s">
        <v>420</v>
      </c>
      <c r="K13" s="309" t="s">
        <v>469</v>
      </c>
      <c r="L13" s="310" t="s">
        <v>556</v>
      </c>
      <c r="M13" s="310" t="s">
        <v>670</v>
      </c>
      <c r="N13" s="310"/>
      <c r="O13" s="354"/>
      <c r="P13" s="230" t="s">
        <v>73</v>
      </c>
      <c r="Q13" s="232" t="s">
        <v>78</v>
      </c>
      <c r="R13" s="232" t="s">
        <v>732</v>
      </c>
      <c r="S13" s="232" t="s">
        <v>735</v>
      </c>
      <c r="T13" s="355" t="s">
        <v>28</v>
      </c>
      <c r="U13" s="355"/>
      <c r="V13" s="323" t="s">
        <v>737</v>
      </c>
      <c r="W13" s="323" t="s">
        <v>740</v>
      </c>
      <c r="X13" s="323" t="s">
        <v>893</v>
      </c>
      <c r="Y13" s="323"/>
      <c r="Z13" s="356">
        <v>42023</v>
      </c>
      <c r="AA13" s="356">
        <v>42044</v>
      </c>
      <c r="AB13" s="356">
        <v>42079</v>
      </c>
      <c r="AC13" s="357">
        <v>1.44</v>
      </c>
      <c r="AD13" s="357"/>
      <c r="AE13" s="358" t="s">
        <v>799</v>
      </c>
      <c r="AF13" s="358"/>
      <c r="AG13" s="359"/>
      <c r="AH13" s="360">
        <v>25.17</v>
      </c>
      <c r="AI13" s="359">
        <v>24.8</v>
      </c>
      <c r="AJ13" s="360">
        <v>0.25</v>
      </c>
      <c r="AK13" s="360">
        <f t="shared" si="0"/>
        <v>25.05</v>
      </c>
      <c r="AL13" s="360">
        <f t="shared" si="1"/>
        <v>55.98</v>
      </c>
      <c r="AM13" s="360">
        <v>139.94999999999999</v>
      </c>
      <c r="AN13" s="360">
        <v>139.94999999999999</v>
      </c>
      <c r="AO13" s="361">
        <f t="shared" si="2"/>
        <v>0.552518756698821</v>
      </c>
      <c r="AP13" s="362">
        <f t="shared" si="3"/>
        <v>805.44</v>
      </c>
      <c r="AQ13" s="363"/>
      <c r="AR13" s="363"/>
      <c r="AS13" s="363"/>
      <c r="AT13" s="364"/>
      <c r="AU13" s="364"/>
      <c r="AV13" s="363"/>
      <c r="AW13" s="365">
        <v>16</v>
      </c>
      <c r="AX13" s="365" t="s">
        <v>626</v>
      </c>
      <c r="AY13" s="415">
        <v>16</v>
      </c>
      <c r="AZ13" s="416">
        <v>41977</v>
      </c>
      <c r="BA13" s="299"/>
      <c r="BB13" s="212">
        <v>41978</v>
      </c>
      <c r="BC13" s="212">
        <v>41988</v>
      </c>
      <c r="BD13" s="367"/>
      <c r="BE13" s="368" t="s">
        <v>626</v>
      </c>
      <c r="BF13" s="369">
        <v>42102</v>
      </c>
      <c r="BG13" s="370">
        <v>42115</v>
      </c>
      <c r="BH13" s="371"/>
      <c r="BI13" s="363"/>
      <c r="BJ13" s="363"/>
      <c r="BK13" s="364"/>
      <c r="BL13" s="372"/>
      <c r="BM13" s="524">
        <v>42235</v>
      </c>
      <c r="BN13" s="373"/>
      <c r="BO13" s="363"/>
      <c r="BP13" s="363">
        <f t="shared" si="4"/>
        <v>0</v>
      </c>
      <c r="BQ13" s="374">
        <v>86</v>
      </c>
      <c r="BR13" s="375">
        <v>172.67598330564581</v>
      </c>
      <c r="BS13" s="375">
        <v>70</v>
      </c>
      <c r="BT13" s="473">
        <v>261</v>
      </c>
      <c r="BU13" s="375">
        <f t="shared" si="5"/>
        <v>375.84</v>
      </c>
      <c r="BV13" s="375"/>
      <c r="BW13" s="376"/>
      <c r="BX13" s="376"/>
      <c r="BY13" s="377">
        <f t="shared" si="6"/>
        <v>14610.779999999999</v>
      </c>
      <c r="BZ13" s="377">
        <f t="shared" si="7"/>
        <v>8072.7299999999987</v>
      </c>
      <c r="CA13" s="378">
        <f t="shared" si="8"/>
        <v>144.20739549839229</v>
      </c>
      <c r="CB13" s="379"/>
    </row>
    <row r="14" spans="1:154" s="382" customFormat="1" ht="19.5" customHeight="1">
      <c r="A14" s="309" t="s">
        <v>433</v>
      </c>
      <c r="B14" s="309">
        <v>2010102285</v>
      </c>
      <c r="C14" s="316"/>
      <c r="D14" s="316">
        <v>3</v>
      </c>
      <c r="E14" s="352" t="s">
        <v>83</v>
      </c>
      <c r="F14" s="309" t="s">
        <v>462</v>
      </c>
      <c r="G14" s="309">
        <v>62046231</v>
      </c>
      <c r="H14" s="309" t="s">
        <v>965</v>
      </c>
      <c r="I14" s="353" t="s">
        <v>50</v>
      </c>
      <c r="J14" s="309" t="s">
        <v>420</v>
      </c>
      <c r="K14" s="309" t="s">
        <v>470</v>
      </c>
      <c r="L14" s="310" t="s">
        <v>555</v>
      </c>
      <c r="M14" s="310" t="s">
        <v>670</v>
      </c>
      <c r="N14" s="310"/>
      <c r="O14" s="354"/>
      <c r="P14" s="230" t="s">
        <v>73</v>
      </c>
      <c r="Q14" s="232" t="s">
        <v>78</v>
      </c>
      <c r="R14" s="232" t="s">
        <v>732</v>
      </c>
      <c r="S14" s="232" t="s">
        <v>735</v>
      </c>
      <c r="T14" s="355" t="s">
        <v>28</v>
      </c>
      <c r="U14" s="355"/>
      <c r="V14" s="323" t="s">
        <v>738</v>
      </c>
      <c r="W14" s="323" t="s">
        <v>741</v>
      </c>
      <c r="X14" s="323" t="s">
        <v>894</v>
      </c>
      <c r="Y14" s="323"/>
      <c r="Z14" s="417">
        <v>41995</v>
      </c>
      <c r="AA14" s="356">
        <v>42016</v>
      </c>
      <c r="AB14" s="356">
        <v>42051</v>
      </c>
      <c r="AC14" s="357">
        <v>1.29</v>
      </c>
      <c r="AD14" s="357"/>
      <c r="AE14" s="358" t="s">
        <v>799</v>
      </c>
      <c r="AF14" s="358"/>
      <c r="AG14" s="359"/>
      <c r="AH14" s="360">
        <v>20.76</v>
      </c>
      <c r="AI14" s="359">
        <v>20.39</v>
      </c>
      <c r="AJ14" s="360">
        <v>0.25</v>
      </c>
      <c r="AK14" s="360">
        <f t="shared" si="0"/>
        <v>20.64</v>
      </c>
      <c r="AL14" s="360">
        <f t="shared" si="1"/>
        <v>55.98</v>
      </c>
      <c r="AM14" s="360">
        <v>139.94999999999999</v>
      </c>
      <c r="AN14" s="360">
        <v>139.94999999999999</v>
      </c>
      <c r="AO14" s="361">
        <f t="shared" si="2"/>
        <v>0.6312968917470525</v>
      </c>
      <c r="AP14" s="362">
        <f t="shared" si="3"/>
        <v>664.32</v>
      </c>
      <c r="AQ14" s="363"/>
      <c r="AR14" s="363"/>
      <c r="AS14" s="363"/>
      <c r="AT14" s="364"/>
      <c r="AU14" s="364"/>
      <c r="AV14" s="363"/>
      <c r="AW14" s="365">
        <v>16</v>
      </c>
      <c r="AX14" s="365" t="s">
        <v>626</v>
      </c>
      <c r="AY14" s="415">
        <v>16</v>
      </c>
      <c r="AZ14" s="416">
        <v>41977</v>
      </c>
      <c r="BA14" s="299"/>
      <c r="BB14" s="212">
        <v>41978</v>
      </c>
      <c r="BC14" s="212">
        <v>41988</v>
      </c>
      <c r="BD14" s="367"/>
      <c r="BE14" s="368" t="s">
        <v>626</v>
      </c>
      <c r="BF14" s="369">
        <v>42102</v>
      </c>
      <c r="BG14" s="370">
        <v>42115</v>
      </c>
      <c r="BH14" s="371"/>
      <c r="BI14" s="363"/>
      <c r="BJ14" s="363"/>
      <c r="BK14" s="364"/>
      <c r="BL14" s="372"/>
      <c r="BM14" s="524">
        <v>42235</v>
      </c>
      <c r="BN14" s="373"/>
      <c r="BO14" s="363"/>
      <c r="BP14" s="363">
        <f t="shared" si="4"/>
        <v>0</v>
      </c>
      <c r="BQ14" s="374">
        <v>29</v>
      </c>
      <c r="BR14" s="375">
        <v>58.227947858880569</v>
      </c>
      <c r="BS14" s="375">
        <v>70</v>
      </c>
      <c r="BT14" s="473">
        <v>160</v>
      </c>
      <c r="BU14" s="375">
        <f t="shared" si="5"/>
        <v>206.4</v>
      </c>
      <c r="BV14" s="375"/>
      <c r="BW14" s="376"/>
      <c r="BX14" s="376"/>
      <c r="BY14" s="377">
        <f t="shared" si="6"/>
        <v>8956.7999999999993</v>
      </c>
      <c r="BZ14" s="377">
        <f t="shared" si="7"/>
        <v>5654.4</v>
      </c>
      <c r="CA14" s="378">
        <f t="shared" si="8"/>
        <v>101.0075026795284</v>
      </c>
      <c r="CB14" s="379"/>
    </row>
    <row r="15" spans="1:154" s="382" customFormat="1" ht="19.5" customHeight="1">
      <c r="A15" s="309" t="s">
        <v>434</v>
      </c>
      <c r="B15" s="309">
        <v>2010102286</v>
      </c>
      <c r="C15" s="316"/>
      <c r="D15" s="316">
        <v>2</v>
      </c>
      <c r="E15" s="352" t="s">
        <v>83</v>
      </c>
      <c r="F15" s="309" t="s">
        <v>462</v>
      </c>
      <c r="G15" s="309">
        <v>62046231</v>
      </c>
      <c r="H15" s="309" t="s">
        <v>965</v>
      </c>
      <c r="I15" s="353" t="s">
        <v>50</v>
      </c>
      <c r="J15" s="309" t="s">
        <v>420</v>
      </c>
      <c r="K15" s="309" t="s">
        <v>471</v>
      </c>
      <c r="L15" s="310" t="s">
        <v>555</v>
      </c>
      <c r="M15" s="310" t="s">
        <v>670</v>
      </c>
      <c r="N15" s="310"/>
      <c r="O15" s="354"/>
      <c r="P15" s="230" t="s">
        <v>73</v>
      </c>
      <c r="Q15" s="232" t="s">
        <v>78</v>
      </c>
      <c r="R15" s="232" t="s">
        <v>732</v>
      </c>
      <c r="S15" s="232" t="s">
        <v>735</v>
      </c>
      <c r="T15" s="355" t="s">
        <v>28</v>
      </c>
      <c r="U15" s="355"/>
      <c r="V15" s="323" t="s">
        <v>738</v>
      </c>
      <c r="W15" s="323" t="s">
        <v>741</v>
      </c>
      <c r="X15" s="323" t="s">
        <v>894</v>
      </c>
      <c r="Y15" s="323"/>
      <c r="Z15" s="417">
        <v>41995</v>
      </c>
      <c r="AA15" s="356">
        <v>42016</v>
      </c>
      <c r="AB15" s="356">
        <v>42051</v>
      </c>
      <c r="AC15" s="357">
        <v>1.28</v>
      </c>
      <c r="AD15" s="357"/>
      <c r="AE15" s="358" t="s">
        <v>799</v>
      </c>
      <c r="AF15" s="358"/>
      <c r="AG15" s="359"/>
      <c r="AH15" s="360">
        <v>26.27</v>
      </c>
      <c r="AI15" s="359">
        <v>25.9</v>
      </c>
      <c r="AJ15" s="360">
        <v>0.25</v>
      </c>
      <c r="AK15" s="360">
        <f t="shared" si="0"/>
        <v>26.15</v>
      </c>
      <c r="AL15" s="360">
        <f t="shared" si="1"/>
        <v>55.98</v>
      </c>
      <c r="AM15" s="360">
        <v>139.94999999999999</v>
      </c>
      <c r="AN15" s="360">
        <v>139.94999999999999</v>
      </c>
      <c r="AO15" s="361">
        <f t="shared" si="2"/>
        <v>0.53286888174347979</v>
      </c>
      <c r="AP15" s="362">
        <f t="shared" si="3"/>
        <v>840.64</v>
      </c>
      <c r="AQ15" s="363"/>
      <c r="AR15" s="363"/>
      <c r="AS15" s="363"/>
      <c r="AT15" s="364"/>
      <c r="AU15" s="364"/>
      <c r="AV15" s="363"/>
      <c r="AW15" s="365">
        <v>16</v>
      </c>
      <c r="AX15" s="365" t="s">
        <v>626</v>
      </c>
      <c r="AY15" s="415">
        <v>16</v>
      </c>
      <c r="AZ15" s="416">
        <v>41977</v>
      </c>
      <c r="BA15" s="299"/>
      <c r="BB15" s="212">
        <v>41978</v>
      </c>
      <c r="BC15" s="212">
        <v>41988</v>
      </c>
      <c r="BD15" s="367"/>
      <c r="BE15" s="368" t="s">
        <v>626</v>
      </c>
      <c r="BF15" s="369">
        <v>42081</v>
      </c>
      <c r="BG15" s="370">
        <v>42096</v>
      </c>
      <c r="BH15" s="371"/>
      <c r="BI15" s="363"/>
      <c r="BJ15" s="363"/>
      <c r="BK15" s="364"/>
      <c r="BL15" s="372"/>
      <c r="BM15" s="524"/>
      <c r="BN15" s="373"/>
      <c r="BO15" s="363"/>
      <c r="BP15" s="363">
        <f t="shared" si="4"/>
        <v>0</v>
      </c>
      <c r="BQ15" s="374">
        <v>98</v>
      </c>
      <c r="BR15" s="375">
        <v>696.77030655759643</v>
      </c>
      <c r="BS15" s="375">
        <v>120</v>
      </c>
      <c r="BT15" s="473">
        <v>1088</v>
      </c>
      <c r="BU15" s="375">
        <f t="shared" si="5"/>
        <v>1392.64</v>
      </c>
      <c r="BV15" s="375"/>
      <c r="BW15" s="376"/>
      <c r="BX15" s="376"/>
      <c r="BY15" s="377">
        <f t="shared" si="6"/>
        <v>60906.239999999998</v>
      </c>
      <c r="BZ15" s="377">
        <f t="shared" si="7"/>
        <v>32455.040000000001</v>
      </c>
      <c r="CA15" s="378">
        <f t="shared" si="8"/>
        <v>579.76134333690607</v>
      </c>
      <c r="CB15" s="379"/>
    </row>
    <row r="16" spans="1:154" s="414" customFormat="1" ht="19.5" customHeight="1">
      <c r="A16" s="311" t="s">
        <v>435</v>
      </c>
      <c r="B16" s="309">
        <v>2010102320</v>
      </c>
      <c r="C16" s="317" t="s">
        <v>566</v>
      </c>
      <c r="D16" s="317">
        <v>2</v>
      </c>
      <c r="E16" s="386" t="s">
        <v>83</v>
      </c>
      <c r="F16" s="311" t="s">
        <v>462</v>
      </c>
      <c r="G16" s="311">
        <v>62046231</v>
      </c>
      <c r="H16" s="311" t="s">
        <v>965</v>
      </c>
      <c r="I16" s="387" t="s">
        <v>50</v>
      </c>
      <c r="J16" s="311" t="s">
        <v>420</v>
      </c>
      <c r="K16" s="311" t="s">
        <v>472</v>
      </c>
      <c r="L16" s="312" t="s">
        <v>556</v>
      </c>
      <c r="M16" s="312" t="s">
        <v>670</v>
      </c>
      <c r="N16" s="312"/>
      <c r="O16" s="388"/>
      <c r="P16" s="307" t="s">
        <v>73</v>
      </c>
      <c r="Q16" s="324" t="s">
        <v>78</v>
      </c>
      <c r="R16" s="307" t="s">
        <v>733</v>
      </c>
      <c r="S16" s="324" t="s">
        <v>734</v>
      </c>
      <c r="T16" s="389" t="s">
        <v>28</v>
      </c>
      <c r="U16" s="389"/>
      <c r="V16" s="322" t="s">
        <v>739</v>
      </c>
      <c r="W16" s="322" t="s">
        <v>742</v>
      </c>
      <c r="X16" s="322" t="s">
        <v>880</v>
      </c>
      <c r="Y16" s="322"/>
      <c r="Z16" s="390">
        <v>42023</v>
      </c>
      <c r="AA16" s="390">
        <v>42044</v>
      </c>
      <c r="AB16" s="390">
        <v>42079</v>
      </c>
      <c r="AC16" s="391">
        <v>1.26</v>
      </c>
      <c r="AD16" s="391"/>
      <c r="AE16" s="392" t="s">
        <v>799</v>
      </c>
      <c r="AF16" s="392"/>
      <c r="AG16" s="393"/>
      <c r="AH16" s="394">
        <v>32.869999999999997</v>
      </c>
      <c r="AI16" s="393">
        <f>20.81+13</f>
        <v>33.81</v>
      </c>
      <c r="AJ16" s="394">
        <v>0.25</v>
      </c>
      <c r="AK16" s="394">
        <f t="shared" si="0"/>
        <v>34.06</v>
      </c>
      <c r="AL16" s="394">
        <f>AK16*2</f>
        <v>68.12</v>
      </c>
      <c r="AM16" s="394">
        <f>AK16*2.5</f>
        <v>85.15</v>
      </c>
      <c r="AN16" s="394">
        <f>AL16*2.5</f>
        <v>170.3</v>
      </c>
      <c r="AO16" s="395">
        <f t="shared" si="2"/>
        <v>0.5</v>
      </c>
      <c r="AP16" s="396">
        <f t="shared" si="3"/>
        <v>1051.8399999999999</v>
      </c>
      <c r="AQ16" s="397"/>
      <c r="AR16" s="397"/>
      <c r="AS16" s="397"/>
      <c r="AT16" s="398"/>
      <c r="AU16" s="398"/>
      <c r="AV16" s="397"/>
      <c r="AW16" s="399">
        <v>16</v>
      </c>
      <c r="AX16" s="399" t="s">
        <v>626</v>
      </c>
      <c r="AY16" s="399"/>
      <c r="AZ16" s="399"/>
      <c r="BA16" s="331"/>
      <c r="BB16" s="330">
        <v>41978</v>
      </c>
      <c r="BC16" s="330">
        <v>42009</v>
      </c>
      <c r="BD16" s="401"/>
      <c r="BE16" s="402" t="s">
        <v>836</v>
      </c>
      <c r="BF16" s="403">
        <v>42101</v>
      </c>
      <c r="BG16" s="404" t="s">
        <v>900</v>
      </c>
      <c r="BH16" s="405"/>
      <c r="BI16" s="397"/>
      <c r="BJ16" s="397"/>
      <c r="BK16" s="398"/>
      <c r="BL16" s="406"/>
      <c r="BM16" s="525"/>
      <c r="BN16" s="407"/>
      <c r="BO16" s="397"/>
      <c r="BP16" s="397">
        <f t="shared" si="4"/>
        <v>0</v>
      </c>
      <c r="BQ16" s="408">
        <v>41</v>
      </c>
      <c r="BR16" s="409">
        <v>82.322271110831153</v>
      </c>
      <c r="BS16" s="409">
        <v>70</v>
      </c>
      <c r="BT16" s="409">
        <v>180</v>
      </c>
      <c r="BU16" s="409">
        <f t="shared" si="5"/>
        <v>226.8</v>
      </c>
      <c r="BV16" s="409">
        <v>200</v>
      </c>
      <c r="BW16" s="410">
        <v>42060</v>
      </c>
      <c r="BX16" s="410"/>
      <c r="BY16" s="411">
        <f t="shared" si="6"/>
        <v>12261.6</v>
      </c>
      <c r="BZ16" s="411">
        <f t="shared" si="7"/>
        <v>6130.8</v>
      </c>
      <c r="CA16" s="412">
        <f t="shared" si="8"/>
        <v>90</v>
      </c>
      <c r="CB16" s="413"/>
    </row>
    <row r="17" spans="1:80" s="382" customFormat="1" ht="19.5" customHeight="1">
      <c r="A17" s="309" t="s">
        <v>436</v>
      </c>
      <c r="B17" s="309">
        <v>2010102287</v>
      </c>
      <c r="C17" s="316"/>
      <c r="D17" s="316">
        <v>2</v>
      </c>
      <c r="E17" s="352" t="s">
        <v>83</v>
      </c>
      <c r="F17" s="309" t="s">
        <v>462</v>
      </c>
      <c r="G17" s="309">
        <v>62046231</v>
      </c>
      <c r="H17" s="309" t="s">
        <v>965</v>
      </c>
      <c r="I17" s="353" t="s">
        <v>50</v>
      </c>
      <c r="J17" s="309" t="s">
        <v>420</v>
      </c>
      <c r="K17" s="309" t="s">
        <v>473</v>
      </c>
      <c r="L17" s="310" t="s">
        <v>553</v>
      </c>
      <c r="M17" s="310" t="s">
        <v>670</v>
      </c>
      <c r="N17" s="310"/>
      <c r="O17" s="354"/>
      <c r="P17" s="230" t="s">
        <v>73</v>
      </c>
      <c r="Q17" s="232" t="s">
        <v>78</v>
      </c>
      <c r="R17" s="230" t="s">
        <v>732</v>
      </c>
      <c r="S17" s="232" t="s">
        <v>735</v>
      </c>
      <c r="T17" s="355" t="s">
        <v>28</v>
      </c>
      <c r="U17" s="355"/>
      <c r="V17" s="323" t="s">
        <v>737</v>
      </c>
      <c r="W17" s="323">
        <v>9540</v>
      </c>
      <c r="X17" s="323" t="s">
        <v>743</v>
      </c>
      <c r="Y17" s="323"/>
      <c r="Z17" s="356">
        <v>42023</v>
      </c>
      <c r="AA17" s="356">
        <v>42044</v>
      </c>
      <c r="AB17" s="356">
        <v>42079</v>
      </c>
      <c r="AC17" s="357">
        <v>1.08</v>
      </c>
      <c r="AD17" s="357"/>
      <c r="AE17" s="358" t="s">
        <v>799</v>
      </c>
      <c r="AF17" s="358"/>
      <c r="AG17" s="359"/>
      <c r="AH17" s="360">
        <v>22.4</v>
      </c>
      <c r="AI17" s="359">
        <v>22.03</v>
      </c>
      <c r="AJ17" s="360">
        <v>0.25</v>
      </c>
      <c r="AK17" s="360">
        <f t="shared" si="0"/>
        <v>22.28</v>
      </c>
      <c r="AL17" s="360">
        <f>AN17/2.5</f>
        <v>55.98</v>
      </c>
      <c r="AM17" s="360">
        <v>139.94999999999999</v>
      </c>
      <c r="AN17" s="360">
        <v>139.94999999999999</v>
      </c>
      <c r="AO17" s="361">
        <f t="shared" si="2"/>
        <v>0.60200071454090742</v>
      </c>
      <c r="AP17" s="362">
        <f t="shared" si="3"/>
        <v>716.8</v>
      </c>
      <c r="AQ17" s="363"/>
      <c r="AR17" s="363"/>
      <c r="AS17" s="363"/>
      <c r="AT17" s="364"/>
      <c r="AU17" s="364"/>
      <c r="AV17" s="363"/>
      <c r="AW17" s="365">
        <v>16</v>
      </c>
      <c r="AX17" s="365" t="s">
        <v>626</v>
      </c>
      <c r="AY17" s="365">
        <v>16</v>
      </c>
      <c r="AZ17" s="416">
        <v>41977</v>
      </c>
      <c r="BA17" s="211"/>
      <c r="BB17" s="212">
        <v>41978</v>
      </c>
      <c r="BC17" s="212">
        <v>41988</v>
      </c>
      <c r="BD17" s="367"/>
      <c r="BE17" s="368" t="s">
        <v>626</v>
      </c>
      <c r="BF17" s="369">
        <v>42074</v>
      </c>
      <c r="BG17" s="370">
        <v>42096</v>
      </c>
      <c r="BH17" s="371"/>
      <c r="BI17" s="363"/>
      <c r="BJ17" s="363"/>
      <c r="BK17" s="364"/>
      <c r="BL17" s="372"/>
      <c r="BM17" s="524">
        <v>42222</v>
      </c>
      <c r="BN17" s="373"/>
      <c r="BO17" s="363"/>
      <c r="BP17" s="363">
        <f t="shared" si="4"/>
        <v>0</v>
      </c>
      <c r="BQ17" s="374">
        <v>231</v>
      </c>
      <c r="BR17" s="375">
        <v>463.81572260004867</v>
      </c>
      <c r="BS17" s="375">
        <v>70</v>
      </c>
      <c r="BT17" s="473">
        <v>497</v>
      </c>
      <c r="BU17" s="375">
        <f t="shared" si="5"/>
        <v>536.76</v>
      </c>
      <c r="BV17" s="375"/>
      <c r="BW17" s="376"/>
      <c r="BX17" s="376"/>
      <c r="BY17" s="377">
        <f t="shared" si="6"/>
        <v>27822.059999999998</v>
      </c>
      <c r="BZ17" s="377">
        <f t="shared" si="7"/>
        <v>16748.899999999998</v>
      </c>
      <c r="CA17" s="378">
        <f t="shared" si="8"/>
        <v>299.194355126831</v>
      </c>
      <c r="CB17" s="379"/>
    </row>
    <row r="18" spans="1:80" s="414" customFormat="1" ht="19.5" customHeight="1">
      <c r="A18" s="311" t="s">
        <v>437</v>
      </c>
      <c r="B18" s="309">
        <v>2010102288</v>
      </c>
      <c r="C18" s="317" t="s">
        <v>566</v>
      </c>
      <c r="D18" s="317">
        <v>2</v>
      </c>
      <c r="E18" s="386" t="s">
        <v>83</v>
      </c>
      <c r="F18" s="311" t="s">
        <v>462</v>
      </c>
      <c r="G18" s="311">
        <v>62046231</v>
      </c>
      <c r="H18" s="311" t="s">
        <v>965</v>
      </c>
      <c r="I18" s="387" t="s">
        <v>50</v>
      </c>
      <c r="J18" s="311" t="s">
        <v>420</v>
      </c>
      <c r="K18" s="311" t="s">
        <v>474</v>
      </c>
      <c r="L18" s="312" t="s">
        <v>553</v>
      </c>
      <c r="M18" s="312" t="s">
        <v>670</v>
      </c>
      <c r="N18" s="312"/>
      <c r="O18" s="388"/>
      <c r="P18" s="307" t="s">
        <v>73</v>
      </c>
      <c r="Q18" s="324" t="s">
        <v>78</v>
      </c>
      <c r="R18" s="307" t="s">
        <v>732</v>
      </c>
      <c r="S18" s="324" t="s">
        <v>735</v>
      </c>
      <c r="T18" s="389" t="s">
        <v>28</v>
      </c>
      <c r="U18" s="389"/>
      <c r="V18" s="322" t="s">
        <v>737</v>
      </c>
      <c r="W18" s="322">
        <v>9541</v>
      </c>
      <c r="X18" s="322" t="s">
        <v>743</v>
      </c>
      <c r="Y18" s="322"/>
      <c r="Z18" s="390">
        <v>42023</v>
      </c>
      <c r="AA18" s="390">
        <v>42044</v>
      </c>
      <c r="AB18" s="390">
        <v>42079</v>
      </c>
      <c r="AC18" s="391">
        <v>1.19</v>
      </c>
      <c r="AD18" s="391"/>
      <c r="AE18" s="392" t="s">
        <v>799</v>
      </c>
      <c r="AF18" s="392"/>
      <c r="AG18" s="393"/>
      <c r="AH18" s="394">
        <v>28.2</v>
      </c>
      <c r="AI18" s="393">
        <v>27.76</v>
      </c>
      <c r="AJ18" s="394">
        <v>0.25</v>
      </c>
      <c r="AK18" s="394">
        <f t="shared" si="0"/>
        <v>28.01</v>
      </c>
      <c r="AL18" s="394">
        <f>AN18/2.5</f>
        <v>63.98</v>
      </c>
      <c r="AM18" s="394">
        <v>159.94999999999999</v>
      </c>
      <c r="AN18" s="394">
        <v>159.94999999999999</v>
      </c>
      <c r="AO18" s="395">
        <f t="shared" si="2"/>
        <v>0.56220693966864643</v>
      </c>
      <c r="AP18" s="396">
        <f t="shared" si="3"/>
        <v>902.4</v>
      </c>
      <c r="AQ18" s="397"/>
      <c r="AR18" s="397"/>
      <c r="AS18" s="397"/>
      <c r="AT18" s="398"/>
      <c r="AU18" s="398"/>
      <c r="AV18" s="397"/>
      <c r="AW18" s="399">
        <v>16</v>
      </c>
      <c r="AX18" s="399" t="s">
        <v>626</v>
      </c>
      <c r="AY18" s="399">
        <v>16</v>
      </c>
      <c r="AZ18" s="400">
        <v>41977</v>
      </c>
      <c r="BA18" s="331"/>
      <c r="BB18" s="330">
        <v>41978</v>
      </c>
      <c r="BC18" s="330">
        <v>41988</v>
      </c>
      <c r="BD18" s="401"/>
      <c r="BE18" s="402" t="s">
        <v>626</v>
      </c>
      <c r="BF18" s="403">
        <v>42081</v>
      </c>
      <c r="BG18" s="404" t="s">
        <v>801</v>
      </c>
      <c r="BH18" s="405"/>
      <c r="BI18" s="397"/>
      <c r="BJ18" s="397"/>
      <c r="BK18" s="398"/>
      <c r="BL18" s="406"/>
      <c r="BM18" s="525"/>
      <c r="BN18" s="407"/>
      <c r="BO18" s="397"/>
      <c r="BP18" s="397">
        <f t="shared" si="4"/>
        <v>0</v>
      </c>
      <c r="BQ18" s="408">
        <v>6</v>
      </c>
      <c r="BR18" s="409">
        <v>12.04716162597529</v>
      </c>
      <c r="BS18" s="409">
        <v>0</v>
      </c>
      <c r="BT18" s="409">
        <v>0</v>
      </c>
      <c r="BU18" s="409">
        <f t="shared" si="5"/>
        <v>0</v>
      </c>
      <c r="BV18" s="409"/>
      <c r="BW18" s="410"/>
      <c r="BX18" s="410"/>
      <c r="BY18" s="411">
        <f t="shared" si="6"/>
        <v>0</v>
      </c>
      <c r="BZ18" s="411">
        <f t="shared" si="7"/>
        <v>0</v>
      </c>
      <c r="CA18" s="412">
        <f t="shared" si="8"/>
        <v>0</v>
      </c>
      <c r="CB18" s="413"/>
    </row>
    <row r="19" spans="1:80" s="414" customFormat="1" ht="19.5" customHeight="1">
      <c r="A19" s="311" t="s">
        <v>438</v>
      </c>
      <c r="B19" s="309">
        <v>2010102321</v>
      </c>
      <c r="C19" s="317" t="s">
        <v>566</v>
      </c>
      <c r="D19" s="317">
        <v>2</v>
      </c>
      <c r="E19" s="386" t="s">
        <v>83</v>
      </c>
      <c r="F19" s="311" t="s">
        <v>462</v>
      </c>
      <c r="G19" s="311">
        <v>62046231</v>
      </c>
      <c r="H19" s="311" t="s">
        <v>965</v>
      </c>
      <c r="I19" s="387" t="s">
        <v>50</v>
      </c>
      <c r="J19" s="311" t="s">
        <v>420</v>
      </c>
      <c r="K19" s="311" t="s">
        <v>815</v>
      </c>
      <c r="L19" s="312" t="s">
        <v>555</v>
      </c>
      <c r="M19" s="312" t="s">
        <v>670</v>
      </c>
      <c r="N19" s="312"/>
      <c r="O19" s="388"/>
      <c r="P19" s="307" t="s">
        <v>73</v>
      </c>
      <c r="Q19" s="324" t="s">
        <v>78</v>
      </c>
      <c r="R19" s="307" t="s">
        <v>733</v>
      </c>
      <c r="S19" s="324" t="s">
        <v>734</v>
      </c>
      <c r="T19" s="389" t="s">
        <v>28</v>
      </c>
      <c r="U19" s="389"/>
      <c r="V19" s="322" t="s">
        <v>737</v>
      </c>
      <c r="W19" s="322">
        <v>8148</v>
      </c>
      <c r="X19" s="322" t="s">
        <v>743</v>
      </c>
      <c r="Y19" s="322"/>
      <c r="Z19" s="390">
        <v>42023</v>
      </c>
      <c r="AA19" s="390">
        <v>42044</v>
      </c>
      <c r="AB19" s="390">
        <v>42079</v>
      </c>
      <c r="AC19" s="391">
        <v>1.2</v>
      </c>
      <c r="AD19" s="391"/>
      <c r="AE19" s="392" t="s">
        <v>799</v>
      </c>
      <c r="AF19" s="392"/>
      <c r="AG19" s="393"/>
      <c r="AH19" s="394">
        <v>32.79</v>
      </c>
      <c r="AI19" s="393"/>
      <c r="AJ19" s="394">
        <v>0.25</v>
      </c>
      <c r="AK19" s="394">
        <f t="shared" si="0"/>
        <v>33.04</v>
      </c>
      <c r="AL19" s="394">
        <f>AN19/2.5</f>
        <v>71.97999999999999</v>
      </c>
      <c r="AM19" s="394">
        <v>179.95</v>
      </c>
      <c r="AN19" s="394">
        <v>179.95</v>
      </c>
      <c r="AO19" s="395">
        <f t="shared" si="2"/>
        <v>0.54098360655737698</v>
      </c>
      <c r="AP19" s="396">
        <f t="shared" si="3"/>
        <v>1049.28</v>
      </c>
      <c r="AQ19" s="397"/>
      <c r="AR19" s="397"/>
      <c r="AS19" s="397"/>
      <c r="AT19" s="398"/>
      <c r="AU19" s="398"/>
      <c r="AV19" s="397"/>
      <c r="AW19" s="399">
        <v>16</v>
      </c>
      <c r="AX19" s="399" t="s">
        <v>626</v>
      </c>
      <c r="AY19" s="399"/>
      <c r="AZ19" s="418"/>
      <c r="BA19" s="331"/>
      <c r="BB19" s="330">
        <v>41978</v>
      </c>
      <c r="BC19" s="330">
        <v>42009</v>
      </c>
      <c r="BD19" s="401"/>
      <c r="BE19" s="402" t="s">
        <v>836</v>
      </c>
      <c r="BF19" s="403">
        <v>42101</v>
      </c>
      <c r="BG19" s="404" t="s">
        <v>801</v>
      </c>
      <c r="BH19" s="405"/>
      <c r="BI19" s="397"/>
      <c r="BJ19" s="397"/>
      <c r="BK19" s="398"/>
      <c r="BL19" s="406"/>
      <c r="BM19" s="525"/>
      <c r="BN19" s="407"/>
      <c r="BO19" s="397"/>
      <c r="BP19" s="397">
        <f t="shared" si="4"/>
        <v>0</v>
      </c>
      <c r="BQ19" s="408">
        <v>28</v>
      </c>
      <c r="BR19" s="409">
        <v>56.220087587884692</v>
      </c>
      <c r="BS19" s="409">
        <v>0</v>
      </c>
      <c r="BT19" s="409">
        <v>0</v>
      </c>
      <c r="BU19" s="409">
        <f t="shared" si="5"/>
        <v>0</v>
      </c>
      <c r="BV19" s="409"/>
      <c r="BW19" s="410"/>
      <c r="BX19" s="410"/>
      <c r="BY19" s="411">
        <f t="shared" si="6"/>
        <v>0</v>
      </c>
      <c r="BZ19" s="411">
        <f t="shared" si="7"/>
        <v>0</v>
      </c>
      <c r="CA19" s="412">
        <f t="shared" si="8"/>
        <v>0</v>
      </c>
      <c r="CB19" s="413"/>
    </row>
    <row r="20" spans="1:80" s="382" customFormat="1" ht="19.5" customHeight="1">
      <c r="A20" s="309" t="s">
        <v>439</v>
      </c>
      <c r="B20" s="309">
        <v>2010102289</v>
      </c>
      <c r="C20" s="316"/>
      <c r="D20" s="316">
        <v>2</v>
      </c>
      <c r="E20" s="352" t="s">
        <v>83</v>
      </c>
      <c r="F20" s="309" t="s">
        <v>462</v>
      </c>
      <c r="G20" s="309">
        <v>62046231</v>
      </c>
      <c r="H20" s="309" t="s">
        <v>965</v>
      </c>
      <c r="I20" s="353" t="s">
        <v>50</v>
      </c>
      <c r="J20" s="309" t="s">
        <v>420</v>
      </c>
      <c r="K20" s="309" t="s">
        <v>475</v>
      </c>
      <c r="L20" s="310" t="s">
        <v>553</v>
      </c>
      <c r="M20" s="310" t="s">
        <v>670</v>
      </c>
      <c r="N20" s="310"/>
      <c r="O20" s="354"/>
      <c r="P20" s="230" t="s">
        <v>73</v>
      </c>
      <c r="Q20" s="232" t="s">
        <v>78</v>
      </c>
      <c r="R20" s="230" t="s">
        <v>732</v>
      </c>
      <c r="S20" s="232" t="s">
        <v>735</v>
      </c>
      <c r="T20" s="355" t="s">
        <v>28</v>
      </c>
      <c r="U20" s="355"/>
      <c r="V20" s="323" t="s">
        <v>878</v>
      </c>
      <c r="W20" s="323" t="s">
        <v>879</v>
      </c>
      <c r="X20" s="323" t="s">
        <v>743</v>
      </c>
      <c r="Y20" s="323"/>
      <c r="Z20" s="356">
        <v>42023</v>
      </c>
      <c r="AA20" s="356">
        <v>42044</v>
      </c>
      <c r="AB20" s="356">
        <v>42079</v>
      </c>
      <c r="AC20" s="357">
        <v>1.21</v>
      </c>
      <c r="AD20" s="357"/>
      <c r="AE20" s="358" t="s">
        <v>799</v>
      </c>
      <c r="AF20" s="358"/>
      <c r="AG20" s="359"/>
      <c r="AH20" s="360">
        <v>21.12</v>
      </c>
      <c r="AI20" s="359">
        <v>20.68</v>
      </c>
      <c r="AJ20" s="360">
        <v>0.25</v>
      </c>
      <c r="AK20" s="360">
        <f t="shared" si="0"/>
        <v>20.93</v>
      </c>
      <c r="AL20" s="360">
        <f>AN20/2.5</f>
        <v>59.98</v>
      </c>
      <c r="AM20" s="360">
        <v>149.94999999999999</v>
      </c>
      <c r="AN20" s="360">
        <v>149.94999999999999</v>
      </c>
      <c r="AO20" s="361">
        <f t="shared" si="2"/>
        <v>0.65105035011670553</v>
      </c>
      <c r="AP20" s="362">
        <f t="shared" si="3"/>
        <v>675.84</v>
      </c>
      <c r="AQ20" s="363"/>
      <c r="AR20" s="363"/>
      <c r="AS20" s="363"/>
      <c r="AT20" s="364"/>
      <c r="AU20" s="364"/>
      <c r="AV20" s="363"/>
      <c r="AW20" s="365">
        <v>16</v>
      </c>
      <c r="AX20" s="365" t="s">
        <v>626</v>
      </c>
      <c r="AY20" s="365">
        <v>16</v>
      </c>
      <c r="AZ20" s="366">
        <v>41977</v>
      </c>
      <c r="BA20" s="211"/>
      <c r="BB20" s="211" t="s">
        <v>798</v>
      </c>
      <c r="BC20" s="212">
        <v>42030</v>
      </c>
      <c r="BD20" s="367"/>
      <c r="BE20" s="368" t="s">
        <v>626</v>
      </c>
      <c r="BF20" s="369">
        <v>42096</v>
      </c>
      <c r="BG20" s="370">
        <v>42115</v>
      </c>
      <c r="BH20" s="371"/>
      <c r="BI20" s="363"/>
      <c r="BJ20" s="363"/>
      <c r="BK20" s="364"/>
      <c r="BL20" s="372"/>
      <c r="BM20" s="524">
        <v>42222</v>
      </c>
      <c r="BN20" s="373" t="s">
        <v>939</v>
      </c>
      <c r="BO20" s="363"/>
      <c r="BP20" s="363">
        <f t="shared" si="4"/>
        <v>0</v>
      </c>
      <c r="BQ20" s="374">
        <v>57</v>
      </c>
      <c r="BR20" s="375">
        <v>114.44803544676526</v>
      </c>
      <c r="BS20" s="375">
        <v>70</v>
      </c>
      <c r="BT20" s="473">
        <v>161</v>
      </c>
      <c r="BU20" s="375">
        <f t="shared" si="5"/>
        <v>194.81</v>
      </c>
      <c r="BV20" s="375"/>
      <c r="BW20" s="376"/>
      <c r="BX20" s="376"/>
      <c r="BY20" s="377">
        <f t="shared" si="6"/>
        <v>9656.7799999999988</v>
      </c>
      <c r="BZ20" s="377">
        <f t="shared" si="7"/>
        <v>6287.0499999999993</v>
      </c>
      <c r="CA20" s="378">
        <f t="shared" si="8"/>
        <v>104.81910636878959</v>
      </c>
      <c r="CB20" s="379"/>
    </row>
    <row r="21" spans="1:80" s="382" customFormat="1" ht="19.5" customHeight="1">
      <c r="A21" s="309" t="s">
        <v>440</v>
      </c>
      <c r="B21" s="309">
        <v>2010102290</v>
      </c>
      <c r="C21" s="316"/>
      <c r="D21" s="316">
        <v>2</v>
      </c>
      <c r="E21" s="352" t="s">
        <v>83</v>
      </c>
      <c r="F21" s="309" t="s">
        <v>462</v>
      </c>
      <c r="G21" s="309">
        <v>62046231</v>
      </c>
      <c r="H21" s="309" t="s">
        <v>965</v>
      </c>
      <c r="I21" s="353" t="s">
        <v>50</v>
      </c>
      <c r="J21" s="309" t="s">
        <v>421</v>
      </c>
      <c r="K21" s="309" t="s">
        <v>477</v>
      </c>
      <c r="L21" s="310" t="s">
        <v>556</v>
      </c>
      <c r="M21" s="310" t="s">
        <v>668</v>
      </c>
      <c r="N21" s="310"/>
      <c r="O21" s="354"/>
      <c r="P21" s="230" t="s">
        <v>73</v>
      </c>
      <c r="Q21" s="232" t="s">
        <v>78</v>
      </c>
      <c r="R21" s="230" t="s">
        <v>732</v>
      </c>
      <c r="S21" s="232" t="s">
        <v>735</v>
      </c>
      <c r="T21" s="355" t="s">
        <v>28</v>
      </c>
      <c r="U21" s="355"/>
      <c r="V21" s="323" t="s">
        <v>738</v>
      </c>
      <c r="W21" s="323" t="s">
        <v>741</v>
      </c>
      <c r="X21" s="323" t="s">
        <v>894</v>
      </c>
      <c r="Y21" s="323"/>
      <c r="Z21" s="417">
        <v>41995</v>
      </c>
      <c r="AA21" s="356">
        <v>42016</v>
      </c>
      <c r="AB21" s="356">
        <v>42051</v>
      </c>
      <c r="AC21" s="357">
        <v>1.4</v>
      </c>
      <c r="AD21" s="357"/>
      <c r="AE21" s="358" t="s">
        <v>799</v>
      </c>
      <c r="AF21" s="358"/>
      <c r="AG21" s="359"/>
      <c r="AH21" s="360">
        <v>24.95</v>
      </c>
      <c r="AI21" s="359">
        <v>24.61</v>
      </c>
      <c r="AJ21" s="360">
        <v>0.25</v>
      </c>
      <c r="AK21" s="360">
        <f t="shared" si="0"/>
        <v>24.86</v>
      </c>
      <c r="AL21" s="360">
        <f>AN21/2.5</f>
        <v>51.98</v>
      </c>
      <c r="AM21" s="360">
        <v>129.94999999999999</v>
      </c>
      <c r="AN21" s="360">
        <v>129.94999999999999</v>
      </c>
      <c r="AO21" s="361">
        <f t="shared" si="2"/>
        <v>0.52173913043478259</v>
      </c>
      <c r="AP21" s="362">
        <f t="shared" si="3"/>
        <v>798.4</v>
      </c>
      <c r="AQ21" s="363"/>
      <c r="AR21" s="363"/>
      <c r="AS21" s="363"/>
      <c r="AT21" s="364"/>
      <c r="AU21" s="364"/>
      <c r="AV21" s="363"/>
      <c r="AW21" s="365">
        <v>16</v>
      </c>
      <c r="AX21" s="365" t="s">
        <v>626</v>
      </c>
      <c r="AY21" s="365">
        <v>16</v>
      </c>
      <c r="AZ21" s="366">
        <v>41977</v>
      </c>
      <c r="BA21" s="211"/>
      <c r="BB21" s="212">
        <v>41978</v>
      </c>
      <c r="BC21" s="212">
        <v>41988</v>
      </c>
      <c r="BD21" s="367"/>
      <c r="BE21" s="368" t="s">
        <v>626</v>
      </c>
      <c r="BF21" s="369">
        <v>42081</v>
      </c>
      <c r="BG21" s="370">
        <v>42095</v>
      </c>
      <c r="BH21" s="371"/>
      <c r="BI21" s="363"/>
      <c r="BJ21" s="363"/>
      <c r="BK21" s="364"/>
      <c r="BL21" s="372"/>
      <c r="BM21" s="524"/>
      <c r="BN21" s="373"/>
      <c r="BO21" s="363"/>
      <c r="BP21" s="363">
        <f t="shared" si="4"/>
        <v>0</v>
      </c>
      <c r="BQ21" s="374">
        <v>296</v>
      </c>
      <c r="BR21" s="375">
        <v>594.32664021478104</v>
      </c>
      <c r="BS21" s="375">
        <v>70</v>
      </c>
      <c r="BT21" s="473">
        <v>458</v>
      </c>
      <c r="BU21" s="375">
        <f t="shared" si="5"/>
        <v>641.19999999999993</v>
      </c>
      <c r="BV21" s="375"/>
      <c r="BW21" s="376"/>
      <c r="BX21" s="376"/>
      <c r="BY21" s="377">
        <f t="shared" si="6"/>
        <v>23806.84</v>
      </c>
      <c r="BZ21" s="377">
        <f t="shared" si="7"/>
        <v>12420.960000000001</v>
      </c>
      <c r="CA21" s="378">
        <f t="shared" si="8"/>
        <v>238.95652173913044</v>
      </c>
      <c r="CB21" s="379"/>
    </row>
    <row r="22" spans="1:80" s="414" customFormat="1" ht="19.5" customHeight="1">
      <c r="A22" s="311" t="s">
        <v>441</v>
      </c>
      <c r="B22" s="309"/>
      <c r="C22" s="317" t="s">
        <v>566</v>
      </c>
      <c r="D22" s="317"/>
      <c r="E22" s="386" t="s">
        <v>83</v>
      </c>
      <c r="F22" s="311" t="s">
        <v>462</v>
      </c>
      <c r="G22" s="311">
        <v>62046231</v>
      </c>
      <c r="H22" s="311" t="s">
        <v>965</v>
      </c>
      <c r="I22" s="387" t="s">
        <v>50</v>
      </c>
      <c r="J22" s="311" t="s">
        <v>421</v>
      </c>
      <c r="K22" s="311" t="s">
        <v>478</v>
      </c>
      <c r="L22" s="312" t="s">
        <v>555</v>
      </c>
      <c r="M22" s="312" t="s">
        <v>668</v>
      </c>
      <c r="N22" s="312"/>
      <c r="O22" s="388">
        <v>41981</v>
      </c>
      <c r="P22" s="307" t="s">
        <v>73</v>
      </c>
      <c r="Q22" s="324" t="s">
        <v>78</v>
      </c>
      <c r="R22" s="324" t="s">
        <v>757</v>
      </c>
      <c r="S22" s="324"/>
      <c r="T22" s="389"/>
      <c r="U22" s="389"/>
      <c r="V22" s="311" t="s">
        <v>738</v>
      </c>
      <c r="W22" s="322"/>
      <c r="X22" s="311" t="s">
        <v>748</v>
      </c>
      <c r="Y22" s="322"/>
      <c r="Z22" s="322"/>
      <c r="AA22" s="322"/>
      <c r="AB22" s="322"/>
      <c r="AC22" s="391"/>
      <c r="AD22" s="391"/>
      <c r="AE22" s="358" t="s">
        <v>799</v>
      </c>
      <c r="AF22" s="358"/>
      <c r="AG22" s="393"/>
      <c r="AH22" s="394">
        <v>24.68</v>
      </c>
      <c r="AI22" s="393"/>
      <c r="AJ22" s="394">
        <v>0.25</v>
      </c>
      <c r="AK22" s="394">
        <f t="shared" si="0"/>
        <v>24.93</v>
      </c>
      <c r="AL22" s="394">
        <f>AK22*2</f>
        <v>49.86</v>
      </c>
      <c r="AM22" s="394">
        <f>AK22*2.5</f>
        <v>62.325000000000003</v>
      </c>
      <c r="AN22" s="394">
        <f>AL22*2.5</f>
        <v>124.65</v>
      </c>
      <c r="AO22" s="395">
        <f t="shared" si="2"/>
        <v>0.5</v>
      </c>
      <c r="AP22" s="396">
        <f t="shared" si="3"/>
        <v>789.76</v>
      </c>
      <c r="AQ22" s="397"/>
      <c r="AR22" s="397"/>
      <c r="AS22" s="397"/>
      <c r="AT22" s="398"/>
      <c r="AU22" s="398"/>
      <c r="AV22" s="397"/>
      <c r="AW22" s="399">
        <v>16</v>
      </c>
      <c r="AX22" s="399" t="s">
        <v>626</v>
      </c>
      <c r="AY22" s="399"/>
      <c r="AZ22" s="399"/>
      <c r="BA22" s="331"/>
      <c r="BB22" s="330">
        <v>41978</v>
      </c>
      <c r="BC22" s="331"/>
      <c r="BD22" s="401"/>
      <c r="BE22" s="402" t="s">
        <v>801</v>
      </c>
      <c r="BF22" s="403" t="s">
        <v>801</v>
      </c>
      <c r="BG22" s="404" t="s">
        <v>801</v>
      </c>
      <c r="BH22" s="405"/>
      <c r="BI22" s="397"/>
      <c r="BJ22" s="397"/>
      <c r="BK22" s="398"/>
      <c r="BL22" s="406"/>
      <c r="BM22" s="525"/>
      <c r="BN22" s="407"/>
      <c r="BO22" s="397"/>
      <c r="BP22" s="397">
        <f t="shared" si="4"/>
        <v>0</v>
      </c>
      <c r="BQ22" s="408" t="e">
        <v>#N/A</v>
      </c>
      <c r="BR22" s="409" t="e">
        <v>#N/A</v>
      </c>
      <c r="BS22" s="409" t="e">
        <v>#N/A</v>
      </c>
      <c r="BT22" s="409" t="e">
        <v>#N/A</v>
      </c>
      <c r="BU22" s="409" t="e">
        <f t="shared" si="5"/>
        <v>#N/A</v>
      </c>
      <c r="BV22" s="409"/>
      <c r="BW22" s="410"/>
      <c r="BX22" s="410"/>
      <c r="BY22" s="411" t="e">
        <f t="shared" si="6"/>
        <v>#N/A</v>
      </c>
      <c r="BZ22" s="411" t="e">
        <f t="shared" si="7"/>
        <v>#N/A</v>
      </c>
      <c r="CA22" s="412" t="e">
        <f t="shared" si="8"/>
        <v>#N/A</v>
      </c>
      <c r="CB22" s="413"/>
    </row>
    <row r="23" spans="1:80" s="382" customFormat="1" ht="19.5" customHeight="1">
      <c r="A23" s="309" t="s">
        <v>442</v>
      </c>
      <c r="B23" s="309">
        <v>2010102291</v>
      </c>
      <c r="C23" s="316"/>
      <c r="D23" s="316">
        <v>2</v>
      </c>
      <c r="E23" s="352" t="s">
        <v>83</v>
      </c>
      <c r="F23" s="309" t="s">
        <v>462</v>
      </c>
      <c r="G23" s="309">
        <v>62046231</v>
      </c>
      <c r="H23" s="309" t="s">
        <v>965</v>
      </c>
      <c r="I23" s="353" t="s">
        <v>50</v>
      </c>
      <c r="J23" s="309" t="s">
        <v>421</v>
      </c>
      <c r="K23" s="309" t="s">
        <v>479</v>
      </c>
      <c r="L23" s="310" t="s">
        <v>555</v>
      </c>
      <c r="M23" s="310" t="s">
        <v>668</v>
      </c>
      <c r="N23" s="310"/>
      <c r="O23" s="354"/>
      <c r="P23" s="230" t="s">
        <v>73</v>
      </c>
      <c r="Q23" s="232" t="s">
        <v>78</v>
      </c>
      <c r="R23" s="230" t="s">
        <v>732</v>
      </c>
      <c r="S23" s="232" t="s">
        <v>735</v>
      </c>
      <c r="T23" s="355" t="s">
        <v>28</v>
      </c>
      <c r="U23" s="355"/>
      <c r="V23" s="323" t="s">
        <v>738</v>
      </c>
      <c r="W23" s="323" t="s">
        <v>750</v>
      </c>
      <c r="X23" s="323" t="s">
        <v>748</v>
      </c>
      <c r="Y23" s="323"/>
      <c r="Z23" s="417">
        <v>41995</v>
      </c>
      <c r="AA23" s="356">
        <v>42016</v>
      </c>
      <c r="AB23" s="356">
        <v>42051</v>
      </c>
      <c r="AC23" s="357">
        <v>1.22</v>
      </c>
      <c r="AD23" s="357"/>
      <c r="AE23" s="358" t="s">
        <v>799</v>
      </c>
      <c r="AF23" s="358"/>
      <c r="AG23" s="359"/>
      <c r="AH23" s="360">
        <v>24.79</v>
      </c>
      <c r="AI23" s="359">
        <v>24.42</v>
      </c>
      <c r="AJ23" s="360">
        <v>0.25</v>
      </c>
      <c r="AK23" s="360">
        <f t="shared" si="0"/>
        <v>24.67</v>
      </c>
      <c r="AL23" s="360">
        <f t="shared" ref="AL23:AL36" si="9">AN23/2.5</f>
        <v>47.980000000000004</v>
      </c>
      <c r="AM23" s="360">
        <v>119.95</v>
      </c>
      <c r="AN23" s="360">
        <v>119.95</v>
      </c>
      <c r="AO23" s="361">
        <f t="shared" si="2"/>
        <v>0.48582742809503959</v>
      </c>
      <c r="AP23" s="362">
        <f t="shared" si="3"/>
        <v>793.28</v>
      </c>
      <c r="AQ23" s="363"/>
      <c r="AR23" s="363"/>
      <c r="AS23" s="363"/>
      <c r="AT23" s="364"/>
      <c r="AU23" s="364"/>
      <c r="AV23" s="363"/>
      <c r="AW23" s="365">
        <v>16</v>
      </c>
      <c r="AX23" s="365" t="s">
        <v>626</v>
      </c>
      <c r="AY23" s="419">
        <v>16</v>
      </c>
      <c r="AZ23" s="420">
        <v>41977</v>
      </c>
      <c r="BA23" s="211"/>
      <c r="BB23" s="212">
        <v>41978</v>
      </c>
      <c r="BC23" s="212">
        <v>41988</v>
      </c>
      <c r="BD23" s="367"/>
      <c r="BE23" s="368" t="s">
        <v>626</v>
      </c>
      <c r="BF23" s="369">
        <v>42074</v>
      </c>
      <c r="BG23" s="370">
        <v>42095</v>
      </c>
      <c r="BH23" s="371"/>
      <c r="BI23" s="363"/>
      <c r="BJ23" s="363"/>
      <c r="BK23" s="364"/>
      <c r="BL23" s="372"/>
      <c r="BM23" s="524"/>
      <c r="BN23" s="373"/>
      <c r="BO23" s="363"/>
      <c r="BP23" s="363">
        <f t="shared" si="4"/>
        <v>0</v>
      </c>
      <c r="BQ23" s="374">
        <v>263</v>
      </c>
      <c r="BR23" s="375">
        <v>528.06725127191692</v>
      </c>
      <c r="BS23" s="375">
        <v>70</v>
      </c>
      <c r="BT23" s="473">
        <v>551</v>
      </c>
      <c r="BU23" s="375">
        <f t="shared" si="5"/>
        <v>672.22</v>
      </c>
      <c r="BV23" s="375">
        <v>3000</v>
      </c>
      <c r="BW23" s="376">
        <v>42060</v>
      </c>
      <c r="BX23" s="376"/>
      <c r="BY23" s="377">
        <f t="shared" si="6"/>
        <v>26436.980000000003</v>
      </c>
      <c r="BZ23" s="377">
        <f t="shared" si="7"/>
        <v>12843.810000000003</v>
      </c>
      <c r="CA23" s="378">
        <f t="shared" si="8"/>
        <v>267.6909128803668</v>
      </c>
      <c r="CB23" s="379"/>
    </row>
    <row r="24" spans="1:80" s="414" customFormat="1" ht="19.5" customHeight="1">
      <c r="A24" s="311" t="s">
        <v>443</v>
      </c>
      <c r="B24" s="309">
        <v>2010102292</v>
      </c>
      <c r="C24" s="317" t="s">
        <v>566</v>
      </c>
      <c r="D24" s="317">
        <v>2</v>
      </c>
      <c r="E24" s="386" t="s">
        <v>83</v>
      </c>
      <c r="F24" s="311" t="s">
        <v>462</v>
      </c>
      <c r="G24" s="311">
        <v>62046231</v>
      </c>
      <c r="H24" s="311" t="s">
        <v>965</v>
      </c>
      <c r="I24" s="387" t="s">
        <v>50</v>
      </c>
      <c r="J24" s="311" t="s">
        <v>421</v>
      </c>
      <c r="K24" s="311" t="s">
        <v>480</v>
      </c>
      <c r="L24" s="312" t="s">
        <v>553</v>
      </c>
      <c r="M24" s="312" t="s">
        <v>668</v>
      </c>
      <c r="N24" s="312"/>
      <c r="O24" s="388"/>
      <c r="P24" s="307" t="s">
        <v>73</v>
      </c>
      <c r="Q24" s="324" t="s">
        <v>78</v>
      </c>
      <c r="R24" s="307" t="s">
        <v>732</v>
      </c>
      <c r="S24" s="324" t="s">
        <v>735</v>
      </c>
      <c r="T24" s="389" t="s">
        <v>28</v>
      </c>
      <c r="U24" s="389"/>
      <c r="V24" s="322" t="s">
        <v>738</v>
      </c>
      <c r="W24" s="322" t="s">
        <v>751</v>
      </c>
      <c r="X24" s="322" t="s">
        <v>892</v>
      </c>
      <c r="Y24" s="322"/>
      <c r="Z24" s="421">
        <v>41995</v>
      </c>
      <c r="AA24" s="390">
        <v>42016</v>
      </c>
      <c r="AB24" s="390">
        <v>42051</v>
      </c>
      <c r="AC24" s="391">
        <v>1.19</v>
      </c>
      <c r="AD24" s="391"/>
      <c r="AE24" s="392" t="s">
        <v>799</v>
      </c>
      <c r="AF24" s="392"/>
      <c r="AG24" s="393"/>
      <c r="AH24" s="394">
        <v>25.65</v>
      </c>
      <c r="AI24" s="393">
        <v>25.21</v>
      </c>
      <c r="AJ24" s="394">
        <v>0.25</v>
      </c>
      <c r="AK24" s="394">
        <f t="shared" si="0"/>
        <v>25.46</v>
      </c>
      <c r="AL24" s="394">
        <f t="shared" si="9"/>
        <v>55.98</v>
      </c>
      <c r="AM24" s="394">
        <v>139.94999999999999</v>
      </c>
      <c r="AN24" s="394">
        <v>139.94999999999999</v>
      </c>
      <c r="AO24" s="395">
        <f t="shared" si="2"/>
        <v>0.54519471239728468</v>
      </c>
      <c r="AP24" s="396">
        <f t="shared" si="3"/>
        <v>820.8</v>
      </c>
      <c r="AQ24" s="397"/>
      <c r="AR24" s="397"/>
      <c r="AS24" s="397"/>
      <c r="AT24" s="398"/>
      <c r="AU24" s="398"/>
      <c r="AV24" s="397"/>
      <c r="AW24" s="399">
        <v>16</v>
      </c>
      <c r="AX24" s="399" t="s">
        <v>626</v>
      </c>
      <c r="AY24" s="399">
        <v>16</v>
      </c>
      <c r="AZ24" s="400">
        <v>41977</v>
      </c>
      <c r="BA24" s="331"/>
      <c r="BB24" s="330">
        <v>41978</v>
      </c>
      <c r="BC24" s="330">
        <v>41988</v>
      </c>
      <c r="BD24" s="401"/>
      <c r="BE24" s="402" t="s">
        <v>626</v>
      </c>
      <c r="BF24" s="403">
        <v>42081</v>
      </c>
      <c r="BG24" s="404" t="s">
        <v>801</v>
      </c>
      <c r="BH24" s="405"/>
      <c r="BI24" s="397"/>
      <c r="BJ24" s="397"/>
      <c r="BK24" s="398"/>
      <c r="BL24" s="406"/>
      <c r="BM24" s="525"/>
      <c r="BN24" s="407"/>
      <c r="BO24" s="397"/>
      <c r="BP24" s="397">
        <f t="shared" si="4"/>
        <v>0</v>
      </c>
      <c r="BQ24" s="408">
        <v>10</v>
      </c>
      <c r="BR24" s="409">
        <v>20.078602709958819</v>
      </c>
      <c r="BS24" s="409">
        <v>0</v>
      </c>
      <c r="BT24" s="409">
        <v>0</v>
      </c>
      <c r="BU24" s="409">
        <f t="shared" si="5"/>
        <v>0</v>
      </c>
      <c r="BV24" s="409"/>
      <c r="BW24" s="410"/>
      <c r="BX24" s="410"/>
      <c r="BY24" s="411">
        <f t="shared" si="6"/>
        <v>0</v>
      </c>
      <c r="BZ24" s="411">
        <f t="shared" si="7"/>
        <v>0</v>
      </c>
      <c r="CA24" s="412">
        <f t="shared" si="8"/>
        <v>0</v>
      </c>
      <c r="CB24" s="413"/>
    </row>
    <row r="25" spans="1:80" s="382" customFormat="1" ht="19.5" customHeight="1">
      <c r="A25" s="309" t="s">
        <v>444</v>
      </c>
      <c r="B25" s="309">
        <v>2010102293</v>
      </c>
      <c r="C25" s="316"/>
      <c r="D25" s="316">
        <v>3</v>
      </c>
      <c r="E25" s="352" t="s">
        <v>83</v>
      </c>
      <c r="F25" s="309" t="s">
        <v>462</v>
      </c>
      <c r="G25" s="309">
        <v>62046231</v>
      </c>
      <c r="H25" s="309" t="s">
        <v>965</v>
      </c>
      <c r="I25" s="353" t="s">
        <v>50</v>
      </c>
      <c r="J25" s="309" t="s">
        <v>421</v>
      </c>
      <c r="K25" s="309" t="s">
        <v>481</v>
      </c>
      <c r="L25" s="310" t="s">
        <v>553</v>
      </c>
      <c r="M25" s="310" t="s">
        <v>668</v>
      </c>
      <c r="N25" s="310"/>
      <c r="O25" s="354"/>
      <c r="P25" s="230" t="s">
        <v>73</v>
      </c>
      <c r="Q25" s="232" t="s">
        <v>78</v>
      </c>
      <c r="R25" s="230" t="s">
        <v>732</v>
      </c>
      <c r="S25" s="232" t="s">
        <v>735</v>
      </c>
      <c r="T25" s="355" t="s">
        <v>28</v>
      </c>
      <c r="U25" s="355"/>
      <c r="V25" s="323" t="s">
        <v>737</v>
      </c>
      <c r="W25" s="323">
        <v>9541</v>
      </c>
      <c r="X25" s="323" t="s">
        <v>743</v>
      </c>
      <c r="Y25" s="323"/>
      <c r="Z25" s="356">
        <v>42023</v>
      </c>
      <c r="AA25" s="356">
        <v>42044</v>
      </c>
      <c r="AB25" s="356">
        <v>42079</v>
      </c>
      <c r="AC25" s="357">
        <v>1.19</v>
      </c>
      <c r="AD25" s="357"/>
      <c r="AE25" s="358" t="s">
        <v>799</v>
      </c>
      <c r="AF25" s="358"/>
      <c r="AG25" s="359"/>
      <c r="AH25" s="360">
        <v>26.65</v>
      </c>
      <c r="AI25" s="359">
        <v>26.28</v>
      </c>
      <c r="AJ25" s="360">
        <v>0.25</v>
      </c>
      <c r="AK25" s="360">
        <f t="shared" si="0"/>
        <v>26.53</v>
      </c>
      <c r="AL25" s="360">
        <f t="shared" si="9"/>
        <v>59.98</v>
      </c>
      <c r="AM25" s="360">
        <v>149.94999999999999</v>
      </c>
      <c r="AN25" s="360">
        <v>149.94999999999999</v>
      </c>
      <c r="AO25" s="361">
        <f t="shared" si="2"/>
        <v>0.55768589529843282</v>
      </c>
      <c r="AP25" s="362">
        <f t="shared" si="3"/>
        <v>852.8</v>
      </c>
      <c r="AQ25" s="363"/>
      <c r="AR25" s="363"/>
      <c r="AS25" s="363"/>
      <c r="AT25" s="364"/>
      <c r="AU25" s="364"/>
      <c r="AV25" s="363"/>
      <c r="AW25" s="365">
        <v>16</v>
      </c>
      <c r="AX25" s="365" t="s">
        <v>626</v>
      </c>
      <c r="AY25" s="365">
        <v>16</v>
      </c>
      <c r="AZ25" s="366">
        <v>41977</v>
      </c>
      <c r="BA25" s="211"/>
      <c r="BB25" s="212">
        <v>41978</v>
      </c>
      <c r="BC25" s="212">
        <v>41988</v>
      </c>
      <c r="BD25" s="367"/>
      <c r="BE25" s="368" t="s">
        <v>626</v>
      </c>
      <c r="BF25" s="369">
        <v>42102</v>
      </c>
      <c r="BG25" s="370">
        <v>42115</v>
      </c>
      <c r="BH25" s="371"/>
      <c r="BI25" s="363"/>
      <c r="BJ25" s="363"/>
      <c r="BK25" s="364"/>
      <c r="BL25" s="372"/>
      <c r="BM25" s="524">
        <v>42222</v>
      </c>
      <c r="BN25" s="373" t="s">
        <v>942</v>
      </c>
      <c r="BO25" s="363"/>
      <c r="BP25" s="363">
        <f t="shared" si="4"/>
        <v>0</v>
      </c>
      <c r="BQ25" s="374">
        <v>174</v>
      </c>
      <c r="BR25" s="375">
        <v>349.36768715328344</v>
      </c>
      <c r="BS25" s="375">
        <v>70</v>
      </c>
      <c r="BT25" s="473">
        <v>336</v>
      </c>
      <c r="BU25" s="375">
        <f t="shared" si="5"/>
        <v>399.84</v>
      </c>
      <c r="BV25" s="375"/>
      <c r="BW25" s="376"/>
      <c r="BX25" s="376"/>
      <c r="BY25" s="377">
        <f t="shared" si="6"/>
        <v>20153.28</v>
      </c>
      <c r="BZ25" s="377">
        <f t="shared" si="7"/>
        <v>11239.199999999999</v>
      </c>
      <c r="CA25" s="378">
        <f t="shared" si="8"/>
        <v>187.38246082027342</v>
      </c>
      <c r="CB25" s="379"/>
    </row>
    <row r="26" spans="1:80" s="414" customFormat="1" ht="19.5" customHeight="1">
      <c r="A26" s="311" t="s">
        <v>445</v>
      </c>
      <c r="B26" s="309">
        <v>2010102294</v>
      </c>
      <c r="C26" s="317" t="s">
        <v>566</v>
      </c>
      <c r="D26" s="317">
        <v>2</v>
      </c>
      <c r="E26" s="386" t="s">
        <v>83</v>
      </c>
      <c r="F26" s="311" t="s">
        <v>462</v>
      </c>
      <c r="G26" s="311">
        <v>62046231</v>
      </c>
      <c r="H26" s="311" t="s">
        <v>965</v>
      </c>
      <c r="I26" s="387" t="s">
        <v>50</v>
      </c>
      <c r="J26" s="311" t="s">
        <v>422</v>
      </c>
      <c r="K26" s="311" t="s">
        <v>470</v>
      </c>
      <c r="L26" s="312" t="s">
        <v>555</v>
      </c>
      <c r="M26" s="312" t="s">
        <v>667</v>
      </c>
      <c r="N26" s="312"/>
      <c r="O26" s="388"/>
      <c r="P26" s="307" t="s">
        <v>73</v>
      </c>
      <c r="Q26" s="324" t="s">
        <v>78</v>
      </c>
      <c r="R26" s="307" t="s">
        <v>732</v>
      </c>
      <c r="S26" s="324" t="s">
        <v>735</v>
      </c>
      <c r="T26" s="389" t="s">
        <v>28</v>
      </c>
      <c r="U26" s="389"/>
      <c r="V26" s="322" t="s">
        <v>738</v>
      </c>
      <c r="W26" s="322" t="s">
        <v>741</v>
      </c>
      <c r="X26" s="322" t="s">
        <v>894</v>
      </c>
      <c r="Y26" s="322"/>
      <c r="Z26" s="421">
        <v>41995</v>
      </c>
      <c r="AA26" s="390">
        <v>42016</v>
      </c>
      <c r="AB26" s="390">
        <v>42051</v>
      </c>
      <c r="AC26" s="391">
        <v>1.36</v>
      </c>
      <c r="AD26" s="391"/>
      <c r="AE26" s="392" t="s">
        <v>799</v>
      </c>
      <c r="AF26" s="392"/>
      <c r="AG26" s="393"/>
      <c r="AH26" s="394">
        <v>21.56</v>
      </c>
      <c r="AI26" s="393">
        <v>21.12</v>
      </c>
      <c r="AJ26" s="394">
        <v>0.25</v>
      </c>
      <c r="AK26" s="394">
        <f t="shared" si="0"/>
        <v>21.37</v>
      </c>
      <c r="AL26" s="394">
        <f t="shared" si="9"/>
        <v>55.98</v>
      </c>
      <c r="AM26" s="394">
        <v>139.94999999999999</v>
      </c>
      <c r="AN26" s="394">
        <v>139.94999999999999</v>
      </c>
      <c r="AO26" s="395">
        <f t="shared" si="2"/>
        <v>0.6182565201857807</v>
      </c>
      <c r="AP26" s="396">
        <f t="shared" si="3"/>
        <v>689.92</v>
      </c>
      <c r="AQ26" s="397"/>
      <c r="AR26" s="397"/>
      <c r="AS26" s="397"/>
      <c r="AT26" s="398"/>
      <c r="AU26" s="398"/>
      <c r="AV26" s="397"/>
      <c r="AW26" s="399">
        <v>16</v>
      </c>
      <c r="AX26" s="399" t="s">
        <v>626</v>
      </c>
      <c r="AY26" s="399">
        <v>16</v>
      </c>
      <c r="AZ26" s="422">
        <v>41977</v>
      </c>
      <c r="BA26" s="331"/>
      <c r="BB26" s="330">
        <v>41978</v>
      </c>
      <c r="BC26" s="330">
        <v>41988</v>
      </c>
      <c r="BD26" s="401"/>
      <c r="BE26" s="402" t="s">
        <v>626</v>
      </c>
      <c r="BF26" s="403">
        <v>42061</v>
      </c>
      <c r="BG26" s="404" t="s">
        <v>801</v>
      </c>
      <c r="BH26" s="405"/>
      <c r="BI26" s="397"/>
      <c r="BJ26" s="397"/>
      <c r="BK26" s="398"/>
      <c r="BL26" s="406"/>
      <c r="BM26" s="525"/>
      <c r="BN26" s="407"/>
      <c r="BO26" s="397"/>
      <c r="BP26" s="397">
        <f t="shared" si="4"/>
        <v>0</v>
      </c>
      <c r="BQ26" s="408">
        <v>10</v>
      </c>
      <c r="BR26" s="409">
        <v>20.078602709958819</v>
      </c>
      <c r="BS26" s="409">
        <v>0</v>
      </c>
      <c r="BT26" s="409">
        <v>0</v>
      </c>
      <c r="BU26" s="409">
        <f t="shared" si="5"/>
        <v>0</v>
      </c>
      <c r="BV26" s="409"/>
      <c r="BW26" s="410"/>
      <c r="BX26" s="410"/>
      <c r="BY26" s="411">
        <f t="shared" si="6"/>
        <v>0</v>
      </c>
      <c r="BZ26" s="411">
        <f t="shared" si="7"/>
        <v>0</v>
      </c>
      <c r="CA26" s="412">
        <f t="shared" si="8"/>
        <v>0</v>
      </c>
      <c r="CB26" s="413"/>
    </row>
    <row r="27" spans="1:80" s="382" customFormat="1" ht="19.5" customHeight="1">
      <c r="A27" s="309" t="s">
        <v>446</v>
      </c>
      <c r="B27" s="309">
        <v>2010102295</v>
      </c>
      <c r="C27" s="316"/>
      <c r="D27" s="316">
        <v>3</v>
      </c>
      <c r="E27" s="352" t="s">
        <v>83</v>
      </c>
      <c r="F27" s="309" t="s">
        <v>462</v>
      </c>
      <c r="G27" s="309">
        <v>62046231</v>
      </c>
      <c r="H27" s="309" t="s">
        <v>965</v>
      </c>
      <c r="I27" s="353" t="s">
        <v>50</v>
      </c>
      <c r="J27" s="309" t="s">
        <v>422</v>
      </c>
      <c r="K27" s="309" t="s">
        <v>468</v>
      </c>
      <c r="L27" s="310" t="s">
        <v>845</v>
      </c>
      <c r="M27" s="310" t="s">
        <v>667</v>
      </c>
      <c r="N27" s="310"/>
      <c r="O27" s="354"/>
      <c r="P27" s="230" t="s">
        <v>73</v>
      </c>
      <c r="Q27" s="232" t="s">
        <v>78</v>
      </c>
      <c r="R27" s="230" t="s">
        <v>732</v>
      </c>
      <c r="S27" s="232" t="s">
        <v>735</v>
      </c>
      <c r="T27" s="355" t="s">
        <v>28</v>
      </c>
      <c r="U27" s="355"/>
      <c r="V27" s="323" t="s">
        <v>737</v>
      </c>
      <c r="W27" s="323" t="s">
        <v>740</v>
      </c>
      <c r="X27" s="323" t="s">
        <v>893</v>
      </c>
      <c r="Y27" s="323"/>
      <c r="Z27" s="356">
        <v>42023</v>
      </c>
      <c r="AA27" s="356">
        <v>42044</v>
      </c>
      <c r="AB27" s="356">
        <v>42079</v>
      </c>
      <c r="AC27" s="357">
        <v>1.34</v>
      </c>
      <c r="AD27" s="357"/>
      <c r="AE27" s="358" t="s">
        <v>799</v>
      </c>
      <c r="AF27" s="358"/>
      <c r="AG27" s="359"/>
      <c r="AH27" s="360">
        <v>19.72</v>
      </c>
      <c r="AI27" s="359">
        <v>19.350000000000001</v>
      </c>
      <c r="AJ27" s="360">
        <v>0.25</v>
      </c>
      <c r="AK27" s="360">
        <f t="shared" si="0"/>
        <v>19.600000000000001</v>
      </c>
      <c r="AL27" s="360">
        <f t="shared" si="9"/>
        <v>47.980000000000004</v>
      </c>
      <c r="AM27" s="360">
        <v>119.95</v>
      </c>
      <c r="AN27" s="360">
        <v>119.95</v>
      </c>
      <c r="AO27" s="361">
        <f t="shared" si="2"/>
        <v>0.59149645685702379</v>
      </c>
      <c r="AP27" s="362">
        <f t="shared" si="3"/>
        <v>631.04</v>
      </c>
      <c r="AQ27" s="363"/>
      <c r="AR27" s="363"/>
      <c r="AS27" s="363"/>
      <c r="AT27" s="364"/>
      <c r="AU27" s="364"/>
      <c r="AV27" s="363"/>
      <c r="AW27" s="365">
        <v>16</v>
      </c>
      <c r="AX27" s="365" t="s">
        <v>626</v>
      </c>
      <c r="AY27" s="365">
        <v>16</v>
      </c>
      <c r="AZ27" s="416">
        <v>41977</v>
      </c>
      <c r="BA27" s="211"/>
      <c r="BB27" s="212">
        <v>41978</v>
      </c>
      <c r="BC27" s="212">
        <v>41988</v>
      </c>
      <c r="BD27" s="367"/>
      <c r="BE27" s="368" t="s">
        <v>626</v>
      </c>
      <c r="BF27" s="369">
        <v>42081</v>
      </c>
      <c r="BG27" s="370">
        <v>42090</v>
      </c>
      <c r="BH27" s="371"/>
      <c r="BI27" s="363"/>
      <c r="BJ27" s="363"/>
      <c r="BK27" s="364"/>
      <c r="BL27" s="511" t="s">
        <v>278</v>
      </c>
      <c r="BM27" s="524">
        <v>42160</v>
      </c>
      <c r="BN27" s="373"/>
      <c r="BO27" s="363"/>
      <c r="BP27" s="363">
        <f t="shared" si="4"/>
        <v>0</v>
      </c>
      <c r="BQ27" s="374">
        <v>34</v>
      </c>
      <c r="BR27" s="375">
        <v>68.267249213859984</v>
      </c>
      <c r="BS27" s="375">
        <v>70</v>
      </c>
      <c r="BT27" s="473">
        <v>198</v>
      </c>
      <c r="BU27" s="375">
        <f t="shared" si="5"/>
        <v>265.32</v>
      </c>
      <c r="BV27" s="375"/>
      <c r="BW27" s="376"/>
      <c r="BX27" s="376"/>
      <c r="BY27" s="377">
        <f t="shared" si="6"/>
        <v>9500.0400000000009</v>
      </c>
      <c r="BZ27" s="377">
        <f t="shared" si="7"/>
        <v>5619.2400000000007</v>
      </c>
      <c r="CA27" s="378">
        <f t="shared" si="8"/>
        <v>117.1162984576907</v>
      </c>
      <c r="CB27" s="379"/>
    </row>
    <row r="28" spans="1:80" s="382" customFormat="1" ht="19.5" customHeight="1">
      <c r="A28" s="309" t="s">
        <v>447</v>
      </c>
      <c r="B28" s="309">
        <v>2010102296</v>
      </c>
      <c r="C28" s="316"/>
      <c r="D28" s="316">
        <v>2</v>
      </c>
      <c r="E28" s="352" t="s">
        <v>83</v>
      </c>
      <c r="F28" s="309" t="s">
        <v>462</v>
      </c>
      <c r="G28" s="309">
        <v>62046231</v>
      </c>
      <c r="H28" s="309" t="s">
        <v>965</v>
      </c>
      <c r="I28" s="353" t="s">
        <v>50</v>
      </c>
      <c r="J28" s="309" t="s">
        <v>422</v>
      </c>
      <c r="K28" s="309" t="s">
        <v>482</v>
      </c>
      <c r="L28" s="310" t="s">
        <v>555</v>
      </c>
      <c r="M28" s="310" t="s">
        <v>667</v>
      </c>
      <c r="N28" s="310"/>
      <c r="O28" s="354"/>
      <c r="P28" s="230" t="s">
        <v>73</v>
      </c>
      <c r="Q28" s="232" t="s">
        <v>78</v>
      </c>
      <c r="R28" s="230" t="s">
        <v>731</v>
      </c>
      <c r="S28" s="232" t="s">
        <v>734</v>
      </c>
      <c r="T28" s="355" t="s">
        <v>28</v>
      </c>
      <c r="U28" s="355"/>
      <c r="V28" s="323" t="s">
        <v>737</v>
      </c>
      <c r="W28" s="323" t="s">
        <v>869</v>
      </c>
      <c r="X28" s="323" t="s">
        <v>743</v>
      </c>
      <c r="Y28" s="323"/>
      <c r="Z28" s="356">
        <v>42023</v>
      </c>
      <c r="AA28" s="356">
        <v>42044</v>
      </c>
      <c r="AB28" s="356">
        <v>42079</v>
      </c>
      <c r="AC28" s="357">
        <v>1.29</v>
      </c>
      <c r="AD28" s="357"/>
      <c r="AE28" s="358" t="s">
        <v>799</v>
      </c>
      <c r="AF28" s="358"/>
      <c r="AG28" s="359"/>
      <c r="AH28" s="360">
        <v>28.55</v>
      </c>
      <c r="AI28" s="359">
        <f>21.3+9</f>
        <v>30.3</v>
      </c>
      <c r="AJ28" s="360">
        <v>0.25</v>
      </c>
      <c r="AK28" s="360">
        <f t="shared" si="0"/>
        <v>30.55</v>
      </c>
      <c r="AL28" s="360">
        <f t="shared" si="9"/>
        <v>63.98</v>
      </c>
      <c r="AM28" s="360">
        <v>159.94999999999999</v>
      </c>
      <c r="AN28" s="360">
        <v>159.94999999999999</v>
      </c>
      <c r="AO28" s="361">
        <f t="shared" si="2"/>
        <v>0.52250703344795235</v>
      </c>
      <c r="AP28" s="362">
        <f t="shared" si="3"/>
        <v>913.6</v>
      </c>
      <c r="AQ28" s="363"/>
      <c r="AR28" s="363"/>
      <c r="AS28" s="363"/>
      <c r="AT28" s="364"/>
      <c r="AU28" s="364"/>
      <c r="AV28" s="363"/>
      <c r="AW28" s="365">
        <v>16</v>
      </c>
      <c r="AX28" s="365" t="s">
        <v>626</v>
      </c>
      <c r="AY28" s="365"/>
      <c r="AZ28" s="415"/>
      <c r="BA28" s="211"/>
      <c r="BB28" s="212">
        <v>41978</v>
      </c>
      <c r="BC28" s="212">
        <v>42009</v>
      </c>
      <c r="BD28" s="367"/>
      <c r="BE28" s="368" t="s">
        <v>836</v>
      </c>
      <c r="BF28" s="369">
        <v>42114</v>
      </c>
      <c r="BG28" s="370">
        <v>42123</v>
      </c>
      <c r="BH28" s="371"/>
      <c r="BI28" s="363"/>
      <c r="BJ28" s="363"/>
      <c r="BK28" s="364"/>
      <c r="BL28" s="372"/>
      <c r="BM28" s="524">
        <v>42223</v>
      </c>
      <c r="BN28" s="373" t="s">
        <v>945</v>
      </c>
      <c r="BO28" s="363"/>
      <c r="BP28" s="363">
        <f t="shared" si="4"/>
        <v>0</v>
      </c>
      <c r="BQ28" s="374">
        <v>8</v>
      </c>
      <c r="BR28" s="375">
        <v>516.06288216796702</v>
      </c>
      <c r="BS28" s="375">
        <v>120</v>
      </c>
      <c r="BT28" s="375">
        <v>500</v>
      </c>
      <c r="BU28" s="375">
        <f t="shared" si="5"/>
        <v>645</v>
      </c>
      <c r="BV28" s="376"/>
      <c r="BW28" s="376"/>
      <c r="BX28" s="376"/>
      <c r="BY28" s="377">
        <f t="shared" si="6"/>
        <v>31990</v>
      </c>
      <c r="BZ28" s="377">
        <f t="shared" si="7"/>
        <v>16715</v>
      </c>
      <c r="CA28" s="378">
        <f t="shared" si="8"/>
        <v>261.25351672397619</v>
      </c>
      <c r="CB28" s="379"/>
    </row>
    <row r="29" spans="1:80" s="382" customFormat="1" ht="19.5" customHeight="1">
      <c r="A29" s="309" t="s">
        <v>448</v>
      </c>
      <c r="B29" s="309">
        <v>2010102297</v>
      </c>
      <c r="C29" s="316"/>
      <c r="D29" s="316">
        <v>3</v>
      </c>
      <c r="E29" s="352" t="s">
        <v>83</v>
      </c>
      <c r="F29" s="309" t="s">
        <v>462</v>
      </c>
      <c r="G29" s="309">
        <v>62046231</v>
      </c>
      <c r="H29" s="309" t="s">
        <v>965</v>
      </c>
      <c r="I29" s="353" t="s">
        <v>50</v>
      </c>
      <c r="J29" s="309" t="s">
        <v>422</v>
      </c>
      <c r="K29" s="309" t="s">
        <v>477</v>
      </c>
      <c r="L29" s="310" t="s">
        <v>556</v>
      </c>
      <c r="M29" s="310" t="s">
        <v>667</v>
      </c>
      <c r="N29" s="310"/>
      <c r="O29" s="354"/>
      <c r="P29" s="230" t="s">
        <v>73</v>
      </c>
      <c r="Q29" s="232" t="s">
        <v>78</v>
      </c>
      <c r="R29" s="230" t="s">
        <v>732</v>
      </c>
      <c r="S29" s="232" t="s">
        <v>735</v>
      </c>
      <c r="T29" s="355" t="s">
        <v>28</v>
      </c>
      <c r="U29" s="355"/>
      <c r="V29" s="323" t="s">
        <v>738</v>
      </c>
      <c r="W29" s="323" t="s">
        <v>741</v>
      </c>
      <c r="X29" s="323" t="s">
        <v>894</v>
      </c>
      <c r="Y29" s="323"/>
      <c r="Z29" s="417">
        <v>41995</v>
      </c>
      <c r="AA29" s="356">
        <v>42016</v>
      </c>
      <c r="AB29" s="356">
        <v>42051</v>
      </c>
      <c r="AC29" s="357">
        <v>1.35</v>
      </c>
      <c r="AD29" s="357"/>
      <c r="AE29" s="358" t="s">
        <v>799</v>
      </c>
      <c r="AF29" s="358"/>
      <c r="AG29" s="359"/>
      <c r="AH29" s="360">
        <v>24.66</v>
      </c>
      <c r="AI29" s="359">
        <v>24.29</v>
      </c>
      <c r="AJ29" s="360">
        <v>0.25</v>
      </c>
      <c r="AK29" s="360">
        <f t="shared" si="0"/>
        <v>24.54</v>
      </c>
      <c r="AL29" s="360">
        <f t="shared" si="9"/>
        <v>55.98</v>
      </c>
      <c r="AM29" s="360">
        <v>139.94999999999999</v>
      </c>
      <c r="AN29" s="360">
        <v>139.94999999999999</v>
      </c>
      <c r="AO29" s="361">
        <f t="shared" si="2"/>
        <v>0.56162915326902463</v>
      </c>
      <c r="AP29" s="362">
        <f t="shared" si="3"/>
        <v>789.12</v>
      </c>
      <c r="AQ29" s="363"/>
      <c r="AR29" s="363"/>
      <c r="AS29" s="363"/>
      <c r="AT29" s="364"/>
      <c r="AU29" s="364"/>
      <c r="AV29" s="363"/>
      <c r="AW29" s="365">
        <v>16</v>
      </c>
      <c r="AX29" s="365" t="s">
        <v>626</v>
      </c>
      <c r="AY29" s="365">
        <v>16</v>
      </c>
      <c r="AZ29" s="416">
        <v>41977</v>
      </c>
      <c r="BA29" s="211"/>
      <c r="BB29" s="212">
        <v>41978</v>
      </c>
      <c r="BC29" s="212">
        <v>41988</v>
      </c>
      <c r="BD29" s="367"/>
      <c r="BE29" s="368" t="s">
        <v>626</v>
      </c>
      <c r="BF29" s="369">
        <v>42102</v>
      </c>
      <c r="BG29" s="370">
        <v>42115</v>
      </c>
      <c r="BH29" s="371"/>
      <c r="BI29" s="363"/>
      <c r="BJ29" s="363"/>
      <c r="BK29" s="364"/>
      <c r="BL29" s="372"/>
      <c r="BM29" s="524">
        <v>42235</v>
      </c>
      <c r="BN29" s="373"/>
      <c r="BO29" s="363"/>
      <c r="BP29" s="363">
        <f t="shared" si="4"/>
        <v>0</v>
      </c>
      <c r="BQ29" s="374">
        <v>87</v>
      </c>
      <c r="BR29" s="375">
        <v>174.68384357664172</v>
      </c>
      <c r="BS29" s="375">
        <v>70</v>
      </c>
      <c r="BT29" s="473">
        <v>324</v>
      </c>
      <c r="BU29" s="375">
        <f t="shared" si="5"/>
        <v>437.40000000000003</v>
      </c>
      <c r="BV29" s="375"/>
      <c r="BW29" s="376"/>
      <c r="BX29" s="376"/>
      <c r="BY29" s="377">
        <f t="shared" si="6"/>
        <v>18137.52</v>
      </c>
      <c r="BZ29" s="377">
        <f t="shared" si="7"/>
        <v>10186.560000000001</v>
      </c>
      <c r="CA29" s="378">
        <f t="shared" si="8"/>
        <v>181.96784565916397</v>
      </c>
      <c r="CB29" s="379"/>
    </row>
    <row r="30" spans="1:80" s="382" customFormat="1" ht="19.5" customHeight="1">
      <c r="A30" s="309" t="s">
        <v>449</v>
      </c>
      <c r="B30" s="309">
        <v>2010102298</v>
      </c>
      <c r="C30" s="316"/>
      <c r="D30" s="316">
        <v>2</v>
      </c>
      <c r="E30" s="352" t="s">
        <v>83</v>
      </c>
      <c r="F30" s="309" t="s">
        <v>462</v>
      </c>
      <c r="G30" s="309">
        <v>62046231</v>
      </c>
      <c r="H30" s="309" t="s">
        <v>965</v>
      </c>
      <c r="I30" s="353" t="s">
        <v>50</v>
      </c>
      <c r="J30" s="309" t="s">
        <v>422</v>
      </c>
      <c r="K30" s="309" t="s">
        <v>473</v>
      </c>
      <c r="L30" s="310" t="s">
        <v>553</v>
      </c>
      <c r="M30" s="310" t="s">
        <v>667</v>
      </c>
      <c r="N30" s="310"/>
      <c r="O30" s="354"/>
      <c r="P30" s="230" t="s">
        <v>73</v>
      </c>
      <c r="Q30" s="232" t="s">
        <v>78</v>
      </c>
      <c r="R30" s="230" t="s">
        <v>732</v>
      </c>
      <c r="S30" s="232" t="s">
        <v>735</v>
      </c>
      <c r="T30" s="355" t="s">
        <v>28</v>
      </c>
      <c r="U30" s="355"/>
      <c r="V30" s="323" t="s">
        <v>737</v>
      </c>
      <c r="W30" s="323">
        <v>9540</v>
      </c>
      <c r="X30" s="323" t="s">
        <v>743</v>
      </c>
      <c r="Y30" s="323"/>
      <c r="Z30" s="356">
        <v>42023</v>
      </c>
      <c r="AA30" s="356">
        <v>42044</v>
      </c>
      <c r="AB30" s="356">
        <v>42079</v>
      </c>
      <c r="AC30" s="357">
        <v>1.08</v>
      </c>
      <c r="AD30" s="357"/>
      <c r="AE30" s="358" t="s">
        <v>799</v>
      </c>
      <c r="AF30" s="358"/>
      <c r="AG30" s="359"/>
      <c r="AH30" s="360">
        <v>22.68</v>
      </c>
      <c r="AI30" s="359">
        <v>22.31</v>
      </c>
      <c r="AJ30" s="360">
        <v>0.25</v>
      </c>
      <c r="AK30" s="360">
        <f t="shared" si="0"/>
        <v>22.56</v>
      </c>
      <c r="AL30" s="360">
        <f t="shared" si="9"/>
        <v>55.98</v>
      </c>
      <c r="AM30" s="360">
        <v>139.94999999999999</v>
      </c>
      <c r="AN30" s="360">
        <v>139.94999999999999</v>
      </c>
      <c r="AO30" s="361">
        <f t="shared" si="2"/>
        <v>0.59699892818863887</v>
      </c>
      <c r="AP30" s="362">
        <f t="shared" si="3"/>
        <v>725.76</v>
      </c>
      <c r="AQ30" s="363"/>
      <c r="AR30" s="363"/>
      <c r="AS30" s="363"/>
      <c r="AT30" s="364"/>
      <c r="AU30" s="364"/>
      <c r="AV30" s="363"/>
      <c r="AW30" s="365">
        <v>16</v>
      </c>
      <c r="AX30" s="365" t="s">
        <v>626</v>
      </c>
      <c r="AY30" s="365">
        <v>16</v>
      </c>
      <c r="AZ30" s="366">
        <v>41977</v>
      </c>
      <c r="BA30" s="211"/>
      <c r="BB30" s="212">
        <v>41978</v>
      </c>
      <c r="BC30" s="212">
        <v>41988</v>
      </c>
      <c r="BD30" s="367"/>
      <c r="BE30" s="368" t="s">
        <v>626</v>
      </c>
      <c r="BF30" s="369">
        <v>42074</v>
      </c>
      <c r="BG30" s="370">
        <v>42090</v>
      </c>
      <c r="BH30" s="371"/>
      <c r="BI30" s="363"/>
      <c r="BJ30" s="363"/>
      <c r="BK30" s="364"/>
      <c r="BL30" s="372"/>
      <c r="BM30" s="524"/>
      <c r="BN30" s="373"/>
      <c r="BO30" s="363"/>
      <c r="BP30" s="363">
        <f t="shared" si="4"/>
        <v>0</v>
      </c>
      <c r="BQ30" s="374">
        <v>64</v>
      </c>
      <c r="BR30" s="375">
        <v>128.50305734373643</v>
      </c>
      <c r="BS30" s="375">
        <v>120</v>
      </c>
      <c r="BT30" s="473">
        <v>255</v>
      </c>
      <c r="BU30" s="375">
        <f t="shared" si="5"/>
        <v>275.40000000000003</v>
      </c>
      <c r="BV30" s="375"/>
      <c r="BW30" s="376"/>
      <c r="BX30" s="376"/>
      <c r="BY30" s="377">
        <f t="shared" si="6"/>
        <v>14274.9</v>
      </c>
      <c r="BZ30" s="377">
        <f t="shared" si="7"/>
        <v>8522.1</v>
      </c>
      <c r="CA30" s="378">
        <f t="shared" si="8"/>
        <v>152.23472668810291</v>
      </c>
      <c r="CB30" s="379"/>
    </row>
    <row r="31" spans="1:80" s="382" customFormat="1" ht="19.5" customHeight="1">
      <c r="A31" s="309" t="s">
        <v>450</v>
      </c>
      <c r="B31" s="309">
        <v>2010102299</v>
      </c>
      <c r="C31" s="316"/>
      <c r="D31" s="316">
        <v>2</v>
      </c>
      <c r="E31" s="352" t="s">
        <v>83</v>
      </c>
      <c r="F31" s="309" t="s">
        <v>462</v>
      </c>
      <c r="G31" s="309">
        <v>62046231</v>
      </c>
      <c r="H31" s="309" t="s">
        <v>965</v>
      </c>
      <c r="I31" s="353" t="s">
        <v>50</v>
      </c>
      <c r="J31" s="309" t="s">
        <v>425</v>
      </c>
      <c r="K31" s="309" t="s">
        <v>468</v>
      </c>
      <c r="L31" s="310" t="s">
        <v>845</v>
      </c>
      <c r="M31" s="310" t="s">
        <v>671</v>
      </c>
      <c r="N31" s="310"/>
      <c r="O31" s="354"/>
      <c r="P31" s="230" t="s">
        <v>73</v>
      </c>
      <c r="Q31" s="232" t="s">
        <v>78</v>
      </c>
      <c r="R31" s="230" t="s">
        <v>732</v>
      </c>
      <c r="S31" s="232" t="s">
        <v>735</v>
      </c>
      <c r="T31" s="355" t="s">
        <v>28</v>
      </c>
      <c r="U31" s="355"/>
      <c r="V31" s="323" t="s">
        <v>737</v>
      </c>
      <c r="W31" s="323" t="s">
        <v>740</v>
      </c>
      <c r="X31" s="323" t="s">
        <v>893</v>
      </c>
      <c r="Y31" s="323"/>
      <c r="Z31" s="356">
        <v>42023</v>
      </c>
      <c r="AA31" s="356">
        <v>42044</v>
      </c>
      <c r="AB31" s="356">
        <v>42079</v>
      </c>
      <c r="AC31" s="357">
        <v>1.48</v>
      </c>
      <c r="AD31" s="357"/>
      <c r="AE31" s="358" t="s">
        <v>799</v>
      </c>
      <c r="AF31" s="358"/>
      <c r="AG31" s="359"/>
      <c r="AH31" s="360">
        <v>20.07</v>
      </c>
      <c r="AI31" s="359">
        <v>19.7</v>
      </c>
      <c r="AJ31" s="360">
        <v>0.25</v>
      </c>
      <c r="AK31" s="360">
        <f t="shared" si="0"/>
        <v>19.95</v>
      </c>
      <c r="AL31" s="360">
        <f t="shared" si="9"/>
        <v>47.980000000000004</v>
      </c>
      <c r="AM31" s="360">
        <v>119.95</v>
      </c>
      <c r="AN31" s="360">
        <v>119.95</v>
      </c>
      <c r="AO31" s="361">
        <f t="shared" si="2"/>
        <v>0.58420175072947067</v>
      </c>
      <c r="AP31" s="362">
        <f t="shared" si="3"/>
        <v>642.24</v>
      </c>
      <c r="AQ31" s="363"/>
      <c r="AR31" s="363"/>
      <c r="AS31" s="363"/>
      <c r="AT31" s="364"/>
      <c r="AU31" s="364"/>
      <c r="AV31" s="363"/>
      <c r="AW31" s="365">
        <v>16</v>
      </c>
      <c r="AX31" s="365" t="s">
        <v>626</v>
      </c>
      <c r="AY31" s="365">
        <v>16</v>
      </c>
      <c r="AZ31" s="366">
        <v>41977</v>
      </c>
      <c r="BA31" s="211"/>
      <c r="BB31" s="212">
        <v>41978</v>
      </c>
      <c r="BC31" s="212">
        <v>41988</v>
      </c>
      <c r="BD31" s="367"/>
      <c r="BE31" s="368" t="s">
        <v>626</v>
      </c>
      <c r="BF31" s="369">
        <v>42081</v>
      </c>
      <c r="BG31" s="370">
        <v>42096</v>
      </c>
      <c r="BH31" s="371"/>
      <c r="BI31" s="363"/>
      <c r="BJ31" s="363"/>
      <c r="BK31" s="364"/>
      <c r="BL31" s="372"/>
      <c r="BM31" s="524">
        <v>42187</v>
      </c>
      <c r="BN31" s="373"/>
      <c r="BO31" s="363"/>
      <c r="BP31" s="363">
        <f t="shared" si="4"/>
        <v>0</v>
      </c>
      <c r="BQ31" s="374">
        <v>60</v>
      </c>
      <c r="BR31" s="375">
        <v>120.47161625975291</v>
      </c>
      <c r="BS31" s="375">
        <v>60</v>
      </c>
      <c r="BT31" s="473">
        <v>137</v>
      </c>
      <c r="BU31" s="375">
        <f t="shared" si="5"/>
        <v>202.76</v>
      </c>
      <c r="BV31" s="375">
        <v>1300</v>
      </c>
      <c r="BW31" s="376">
        <v>42060</v>
      </c>
      <c r="BX31" s="376">
        <v>42104</v>
      </c>
      <c r="BY31" s="377">
        <f t="shared" si="6"/>
        <v>6573.26</v>
      </c>
      <c r="BZ31" s="377">
        <f t="shared" si="7"/>
        <v>3840.11</v>
      </c>
      <c r="CA31" s="378">
        <f t="shared" si="8"/>
        <v>80.035639849937482</v>
      </c>
      <c r="CB31" s="379"/>
    </row>
    <row r="32" spans="1:80" s="382" customFormat="1" ht="19.5" customHeight="1">
      <c r="A32" s="309" t="s">
        <v>451</v>
      </c>
      <c r="B32" s="309">
        <v>2010102300</v>
      </c>
      <c r="C32" s="316"/>
      <c r="D32" s="316">
        <v>2</v>
      </c>
      <c r="E32" s="352" t="s">
        <v>83</v>
      </c>
      <c r="F32" s="309" t="s">
        <v>462</v>
      </c>
      <c r="G32" s="309">
        <v>62046231</v>
      </c>
      <c r="H32" s="309" t="s">
        <v>965</v>
      </c>
      <c r="I32" s="353" t="s">
        <v>50</v>
      </c>
      <c r="J32" s="309" t="s">
        <v>425</v>
      </c>
      <c r="K32" s="309" t="s">
        <v>485</v>
      </c>
      <c r="L32" s="310" t="s">
        <v>555</v>
      </c>
      <c r="M32" s="310" t="s">
        <v>671</v>
      </c>
      <c r="N32" s="310"/>
      <c r="O32" s="354"/>
      <c r="P32" s="230" t="s">
        <v>73</v>
      </c>
      <c r="Q32" s="232" t="s">
        <v>78</v>
      </c>
      <c r="R32" s="230" t="s">
        <v>732</v>
      </c>
      <c r="S32" s="232" t="s">
        <v>735</v>
      </c>
      <c r="T32" s="355" t="s">
        <v>28</v>
      </c>
      <c r="U32" s="355"/>
      <c r="V32" s="323" t="s">
        <v>738</v>
      </c>
      <c r="W32" s="323" t="s">
        <v>741</v>
      </c>
      <c r="X32" s="323" t="s">
        <v>894</v>
      </c>
      <c r="Y32" s="323"/>
      <c r="Z32" s="417">
        <v>41995</v>
      </c>
      <c r="AA32" s="356">
        <v>42016</v>
      </c>
      <c r="AB32" s="356">
        <v>42051</v>
      </c>
      <c r="AC32" s="357">
        <v>1.33</v>
      </c>
      <c r="AD32" s="357"/>
      <c r="AE32" s="358" t="s">
        <v>799</v>
      </c>
      <c r="AF32" s="358"/>
      <c r="AG32" s="359"/>
      <c r="AH32" s="360">
        <v>23.8</v>
      </c>
      <c r="AI32" s="359">
        <v>23.35</v>
      </c>
      <c r="AJ32" s="360">
        <v>0.25</v>
      </c>
      <c r="AK32" s="360">
        <f t="shared" si="0"/>
        <v>23.6</v>
      </c>
      <c r="AL32" s="360">
        <f t="shared" si="9"/>
        <v>51.98</v>
      </c>
      <c r="AM32" s="360">
        <v>129.94999999999999</v>
      </c>
      <c r="AN32" s="360">
        <v>129.94999999999999</v>
      </c>
      <c r="AO32" s="361">
        <f t="shared" si="2"/>
        <v>0.54597922277799149</v>
      </c>
      <c r="AP32" s="362">
        <f t="shared" si="3"/>
        <v>761.6</v>
      </c>
      <c r="AQ32" s="363"/>
      <c r="AR32" s="363"/>
      <c r="AS32" s="363"/>
      <c r="AT32" s="364"/>
      <c r="AU32" s="364"/>
      <c r="AV32" s="363"/>
      <c r="AW32" s="365">
        <v>16</v>
      </c>
      <c r="AX32" s="365" t="s">
        <v>626</v>
      </c>
      <c r="AY32" s="365">
        <v>16</v>
      </c>
      <c r="AZ32" s="416">
        <v>41977</v>
      </c>
      <c r="BA32" s="211"/>
      <c r="BB32" s="212">
        <v>41978</v>
      </c>
      <c r="BC32" s="212">
        <v>41988</v>
      </c>
      <c r="BD32" s="367"/>
      <c r="BE32" s="368" t="s">
        <v>626</v>
      </c>
      <c r="BF32" s="369">
        <v>42090</v>
      </c>
      <c r="BG32" s="370">
        <v>42096</v>
      </c>
      <c r="BH32" s="371"/>
      <c r="BI32" s="363"/>
      <c r="BJ32" s="363"/>
      <c r="BK32" s="364"/>
      <c r="BL32" s="372"/>
      <c r="BM32" s="524"/>
      <c r="BN32" s="373"/>
      <c r="BO32" s="363"/>
      <c r="BP32" s="363">
        <f t="shared" si="4"/>
        <v>0</v>
      </c>
      <c r="BQ32" s="374">
        <v>83</v>
      </c>
      <c r="BR32" s="375">
        <v>166.65240249265818</v>
      </c>
      <c r="BS32" s="375">
        <v>60</v>
      </c>
      <c r="BT32" s="473">
        <v>202</v>
      </c>
      <c r="BU32" s="375">
        <f t="shared" si="5"/>
        <v>268.66000000000003</v>
      </c>
      <c r="BV32" s="375"/>
      <c r="BW32" s="376"/>
      <c r="BX32" s="376"/>
      <c r="BY32" s="377">
        <f t="shared" si="6"/>
        <v>10499.96</v>
      </c>
      <c r="BZ32" s="377">
        <f t="shared" si="7"/>
        <v>5732.7599999999984</v>
      </c>
      <c r="CA32" s="378">
        <f t="shared" si="8"/>
        <v>110.28780300115429</v>
      </c>
      <c r="CB32" s="379"/>
    </row>
    <row r="33" spans="1:80" s="414" customFormat="1" ht="19.5" customHeight="1">
      <c r="A33" s="311" t="s">
        <v>452</v>
      </c>
      <c r="B33" s="309"/>
      <c r="C33" s="317" t="s">
        <v>566</v>
      </c>
      <c r="D33" s="317">
        <v>2</v>
      </c>
      <c r="E33" s="386" t="s">
        <v>83</v>
      </c>
      <c r="F33" s="311" t="s">
        <v>462</v>
      </c>
      <c r="G33" s="311">
        <v>62046231</v>
      </c>
      <c r="H33" s="311" t="s">
        <v>965</v>
      </c>
      <c r="I33" s="387" t="s">
        <v>50</v>
      </c>
      <c r="J33" s="311" t="s">
        <v>426</v>
      </c>
      <c r="K33" s="311" t="s">
        <v>474</v>
      </c>
      <c r="L33" s="312" t="s">
        <v>553</v>
      </c>
      <c r="M33" s="312" t="s">
        <v>669</v>
      </c>
      <c r="N33" s="312"/>
      <c r="O33" s="388"/>
      <c r="P33" s="307" t="s">
        <v>73</v>
      </c>
      <c r="Q33" s="324" t="s">
        <v>78</v>
      </c>
      <c r="R33" s="307" t="s">
        <v>732</v>
      </c>
      <c r="S33" s="324" t="s">
        <v>735</v>
      </c>
      <c r="T33" s="389" t="s">
        <v>28</v>
      </c>
      <c r="U33" s="389"/>
      <c r="V33" s="322" t="s">
        <v>737</v>
      </c>
      <c r="W33" s="322">
        <v>9541</v>
      </c>
      <c r="X33" s="322" t="s">
        <v>743</v>
      </c>
      <c r="Y33" s="322"/>
      <c r="Z33" s="390">
        <v>42023</v>
      </c>
      <c r="AA33" s="390">
        <v>42044</v>
      </c>
      <c r="AB33" s="390">
        <v>42079</v>
      </c>
      <c r="AC33" s="391">
        <v>1.24</v>
      </c>
      <c r="AD33" s="391"/>
      <c r="AE33" s="392" t="s">
        <v>799</v>
      </c>
      <c r="AF33" s="392"/>
      <c r="AG33" s="393"/>
      <c r="AH33" s="394">
        <v>28.7</v>
      </c>
      <c r="AI33" s="393">
        <v>28.26</v>
      </c>
      <c r="AJ33" s="394">
        <v>0.25</v>
      </c>
      <c r="AK33" s="394">
        <f t="shared" si="0"/>
        <v>28.51</v>
      </c>
      <c r="AL33" s="394">
        <f t="shared" si="9"/>
        <v>63.98</v>
      </c>
      <c r="AM33" s="394">
        <v>169.95</v>
      </c>
      <c r="AN33" s="394">
        <v>159.94999999999999</v>
      </c>
      <c r="AO33" s="395">
        <f t="shared" si="2"/>
        <v>0.55439199749921853</v>
      </c>
      <c r="AP33" s="396">
        <f t="shared" si="3"/>
        <v>918.4</v>
      </c>
      <c r="AQ33" s="397"/>
      <c r="AR33" s="397"/>
      <c r="AS33" s="397"/>
      <c r="AT33" s="398"/>
      <c r="AU33" s="398"/>
      <c r="AV33" s="397"/>
      <c r="AW33" s="399">
        <v>16</v>
      </c>
      <c r="AX33" s="399" t="s">
        <v>626</v>
      </c>
      <c r="AY33" s="399">
        <v>16</v>
      </c>
      <c r="AZ33" s="422">
        <v>41977</v>
      </c>
      <c r="BA33" s="331"/>
      <c r="BB33" s="330">
        <v>41978</v>
      </c>
      <c r="BC33" s="330">
        <v>41988</v>
      </c>
      <c r="BD33" s="401"/>
      <c r="BE33" s="402" t="s">
        <v>626</v>
      </c>
      <c r="BF33" s="403">
        <v>42074</v>
      </c>
      <c r="BG33" s="404" t="s">
        <v>801</v>
      </c>
      <c r="BH33" s="405"/>
      <c r="BI33" s="397"/>
      <c r="BJ33" s="397"/>
      <c r="BK33" s="398"/>
      <c r="BL33" s="406"/>
      <c r="BM33" s="525"/>
      <c r="BN33" s="407"/>
      <c r="BO33" s="397"/>
      <c r="BP33" s="397">
        <f t="shared" si="4"/>
        <v>0</v>
      </c>
      <c r="BQ33" s="408">
        <v>28</v>
      </c>
      <c r="BR33" s="409">
        <v>56.220087587884692</v>
      </c>
      <c r="BS33" s="409">
        <v>0</v>
      </c>
      <c r="BT33" s="409">
        <v>0</v>
      </c>
      <c r="BU33" s="409">
        <f t="shared" si="5"/>
        <v>0</v>
      </c>
      <c r="BV33" s="409"/>
      <c r="BW33" s="410"/>
      <c r="BX33" s="410"/>
      <c r="BY33" s="411">
        <f t="shared" si="6"/>
        <v>0</v>
      </c>
      <c r="BZ33" s="411">
        <f t="shared" si="7"/>
        <v>0</v>
      </c>
      <c r="CA33" s="412">
        <f t="shared" si="8"/>
        <v>0</v>
      </c>
      <c r="CB33" s="413"/>
    </row>
    <row r="34" spans="1:80" s="382" customFormat="1" ht="19.5" customHeight="1">
      <c r="A34" s="309" t="s">
        <v>453</v>
      </c>
      <c r="B34" s="309">
        <v>2010102301</v>
      </c>
      <c r="C34" s="316"/>
      <c r="D34" s="316">
        <v>3</v>
      </c>
      <c r="E34" s="352" t="s">
        <v>83</v>
      </c>
      <c r="F34" s="309" t="s">
        <v>462</v>
      </c>
      <c r="G34" s="309">
        <v>62046231</v>
      </c>
      <c r="H34" s="309" t="s">
        <v>965</v>
      </c>
      <c r="I34" s="353" t="s">
        <v>50</v>
      </c>
      <c r="J34" s="309" t="s">
        <v>426</v>
      </c>
      <c r="K34" s="309" t="s">
        <v>486</v>
      </c>
      <c r="L34" s="310" t="s">
        <v>553</v>
      </c>
      <c r="M34" s="310" t="s">
        <v>669</v>
      </c>
      <c r="N34" s="310"/>
      <c r="O34" s="354"/>
      <c r="P34" s="230" t="s">
        <v>73</v>
      </c>
      <c r="Q34" s="232" t="s">
        <v>78</v>
      </c>
      <c r="R34" s="230" t="s">
        <v>732</v>
      </c>
      <c r="S34" s="232" t="s">
        <v>735</v>
      </c>
      <c r="T34" s="355" t="s">
        <v>28</v>
      </c>
      <c r="U34" s="355"/>
      <c r="V34" s="323" t="s">
        <v>752</v>
      </c>
      <c r="W34" s="323" t="s">
        <v>890</v>
      </c>
      <c r="X34" s="323" t="s">
        <v>747</v>
      </c>
      <c r="Y34" s="323"/>
      <c r="Z34" s="356">
        <v>42006</v>
      </c>
      <c r="AA34" s="356">
        <v>42027</v>
      </c>
      <c r="AB34" s="356">
        <v>42062</v>
      </c>
      <c r="AC34" s="357">
        <v>1.25</v>
      </c>
      <c r="AD34" s="357"/>
      <c r="AE34" s="358" t="s">
        <v>799</v>
      </c>
      <c r="AF34" s="358"/>
      <c r="AG34" s="359"/>
      <c r="AH34" s="360">
        <v>24.87</v>
      </c>
      <c r="AI34" s="359">
        <v>24.42</v>
      </c>
      <c r="AJ34" s="360">
        <v>0.25</v>
      </c>
      <c r="AK34" s="360">
        <f t="shared" si="0"/>
        <v>24.67</v>
      </c>
      <c r="AL34" s="360">
        <f t="shared" si="9"/>
        <v>55.98</v>
      </c>
      <c r="AM34" s="360">
        <v>139.94999999999999</v>
      </c>
      <c r="AN34" s="360">
        <v>139.94999999999999</v>
      </c>
      <c r="AO34" s="361">
        <f t="shared" si="2"/>
        <v>0.55930689531975697</v>
      </c>
      <c r="AP34" s="362">
        <f t="shared" si="3"/>
        <v>795.84</v>
      </c>
      <c r="AQ34" s="363"/>
      <c r="AR34" s="363"/>
      <c r="AS34" s="363"/>
      <c r="AT34" s="364"/>
      <c r="AU34" s="364"/>
      <c r="AV34" s="363"/>
      <c r="AW34" s="365">
        <v>16</v>
      </c>
      <c r="AX34" s="365" t="s">
        <v>626</v>
      </c>
      <c r="AY34" s="365">
        <v>16</v>
      </c>
      <c r="AZ34" s="366">
        <v>41977</v>
      </c>
      <c r="BA34" s="211"/>
      <c r="BB34" s="212">
        <v>41978</v>
      </c>
      <c r="BC34" s="212">
        <v>41988</v>
      </c>
      <c r="BD34" s="367"/>
      <c r="BE34" s="368" t="s">
        <v>626</v>
      </c>
      <c r="BF34" s="369">
        <v>42074</v>
      </c>
      <c r="BG34" s="370">
        <v>42095</v>
      </c>
      <c r="BH34" s="371"/>
      <c r="BI34" s="363"/>
      <c r="BJ34" s="363"/>
      <c r="BK34" s="364"/>
      <c r="BL34" s="511" t="s">
        <v>278</v>
      </c>
      <c r="BM34" s="524">
        <v>42160</v>
      </c>
      <c r="BN34" s="373" t="s">
        <v>913</v>
      </c>
      <c r="BO34" s="363"/>
      <c r="BP34" s="363">
        <f t="shared" si="4"/>
        <v>0</v>
      </c>
      <c r="BQ34" s="374">
        <v>128</v>
      </c>
      <c r="BR34" s="375">
        <v>257.00611468747286</v>
      </c>
      <c r="BS34" s="375">
        <v>70</v>
      </c>
      <c r="BT34" s="473">
        <v>330</v>
      </c>
      <c r="BU34" s="375">
        <f t="shared" si="5"/>
        <v>412.5</v>
      </c>
      <c r="BV34" s="375">
        <v>500</v>
      </c>
      <c r="BW34" s="376">
        <v>42060</v>
      </c>
      <c r="BX34" s="376">
        <v>42069</v>
      </c>
      <c r="BY34" s="377">
        <f t="shared" si="6"/>
        <v>18473.399999999998</v>
      </c>
      <c r="BZ34" s="377">
        <f t="shared" si="7"/>
        <v>10332.299999999997</v>
      </c>
      <c r="CA34" s="378">
        <f t="shared" si="8"/>
        <v>184.57127545551981</v>
      </c>
      <c r="CB34" s="379"/>
    </row>
    <row r="35" spans="1:80" s="414" customFormat="1" ht="19.5" customHeight="1">
      <c r="A35" s="311" t="s">
        <v>454</v>
      </c>
      <c r="B35" s="309">
        <v>2010102302</v>
      </c>
      <c r="C35" s="317" t="s">
        <v>566</v>
      </c>
      <c r="D35" s="317">
        <v>2</v>
      </c>
      <c r="E35" s="386" t="s">
        <v>83</v>
      </c>
      <c r="F35" s="311" t="s">
        <v>462</v>
      </c>
      <c r="G35" s="311">
        <v>62046231</v>
      </c>
      <c r="H35" s="311" t="s">
        <v>965</v>
      </c>
      <c r="I35" s="387" t="s">
        <v>50</v>
      </c>
      <c r="J35" s="311" t="s">
        <v>426</v>
      </c>
      <c r="K35" s="311" t="s">
        <v>487</v>
      </c>
      <c r="L35" s="312" t="s">
        <v>554</v>
      </c>
      <c r="M35" s="312" t="s">
        <v>669</v>
      </c>
      <c r="N35" s="312"/>
      <c r="O35" s="388"/>
      <c r="P35" s="307" t="s">
        <v>73</v>
      </c>
      <c r="Q35" s="324" t="s">
        <v>78</v>
      </c>
      <c r="R35" s="307" t="s">
        <v>731</v>
      </c>
      <c r="S35" s="324" t="s">
        <v>734</v>
      </c>
      <c r="T35" s="389" t="s">
        <v>28</v>
      </c>
      <c r="U35" s="389"/>
      <c r="V35" s="322" t="s">
        <v>737</v>
      </c>
      <c r="W35" s="322" t="s">
        <v>830</v>
      </c>
      <c r="X35" s="322" t="s">
        <v>831</v>
      </c>
      <c r="Y35" s="322"/>
      <c r="Z35" s="390">
        <v>42023</v>
      </c>
      <c r="AA35" s="390">
        <v>42044</v>
      </c>
      <c r="AB35" s="390">
        <v>42079</v>
      </c>
      <c r="AC35" s="391">
        <v>1.22</v>
      </c>
      <c r="AD35" s="391"/>
      <c r="AE35" s="392" t="s">
        <v>799</v>
      </c>
      <c r="AF35" s="392"/>
      <c r="AG35" s="393"/>
      <c r="AH35" s="394">
        <v>33.299999999999997</v>
      </c>
      <c r="AI35" s="393"/>
      <c r="AJ35" s="394">
        <v>0.25</v>
      </c>
      <c r="AK35" s="394">
        <f t="shared" si="0"/>
        <v>33.549999999999997</v>
      </c>
      <c r="AL35" s="394">
        <f t="shared" si="9"/>
        <v>71.97999999999999</v>
      </c>
      <c r="AM35" s="394">
        <v>189.95</v>
      </c>
      <c r="AN35" s="394">
        <v>179.95</v>
      </c>
      <c r="AO35" s="395">
        <f t="shared" si="2"/>
        <v>0.53389830508474578</v>
      </c>
      <c r="AP35" s="396">
        <f t="shared" ref="AP35:AP56" si="10">16*(2*AH35)</f>
        <v>1065.5999999999999</v>
      </c>
      <c r="AQ35" s="397"/>
      <c r="AR35" s="397"/>
      <c r="AS35" s="397"/>
      <c r="AT35" s="398"/>
      <c r="AU35" s="398"/>
      <c r="AV35" s="397"/>
      <c r="AW35" s="399">
        <v>16</v>
      </c>
      <c r="AX35" s="399" t="s">
        <v>626</v>
      </c>
      <c r="AY35" s="399"/>
      <c r="AZ35" s="418"/>
      <c r="BA35" s="331"/>
      <c r="BB35" s="330">
        <v>41978</v>
      </c>
      <c r="BC35" s="330">
        <v>42009</v>
      </c>
      <c r="BD35" s="401"/>
      <c r="BE35" s="402" t="s">
        <v>836</v>
      </c>
      <c r="BF35" s="403" t="s">
        <v>801</v>
      </c>
      <c r="BG35" s="404" t="s">
        <v>801</v>
      </c>
      <c r="BH35" s="405"/>
      <c r="BI35" s="397"/>
      <c r="BJ35" s="397"/>
      <c r="BK35" s="398"/>
      <c r="BL35" s="406"/>
      <c r="BM35" s="525"/>
      <c r="BN35" s="407"/>
      <c r="BO35" s="397"/>
      <c r="BP35" s="397">
        <f t="shared" si="4"/>
        <v>0</v>
      </c>
      <c r="BQ35" s="408">
        <v>0</v>
      </c>
      <c r="BR35" s="409">
        <v>0</v>
      </c>
      <c r="BS35" s="409">
        <v>0</v>
      </c>
      <c r="BT35" s="409">
        <v>0</v>
      </c>
      <c r="BU35" s="409">
        <f t="shared" si="5"/>
        <v>0</v>
      </c>
      <c r="BV35" s="409"/>
      <c r="BW35" s="410"/>
      <c r="BX35" s="410"/>
      <c r="BY35" s="411">
        <f t="shared" si="6"/>
        <v>0</v>
      </c>
      <c r="BZ35" s="411">
        <f t="shared" si="7"/>
        <v>0</v>
      </c>
      <c r="CA35" s="412">
        <f t="shared" si="8"/>
        <v>0</v>
      </c>
      <c r="CB35" s="413"/>
    </row>
    <row r="36" spans="1:80" s="414" customFormat="1" ht="19.5" customHeight="1">
      <c r="A36" s="311" t="s">
        <v>455</v>
      </c>
      <c r="B36" s="309">
        <v>2010102322</v>
      </c>
      <c r="C36" s="317" t="s">
        <v>566</v>
      </c>
      <c r="D36" s="317">
        <v>3</v>
      </c>
      <c r="E36" s="386" t="s">
        <v>83</v>
      </c>
      <c r="F36" s="311" t="s">
        <v>462</v>
      </c>
      <c r="G36" s="311">
        <v>62046231</v>
      </c>
      <c r="H36" s="311" t="s">
        <v>965</v>
      </c>
      <c r="I36" s="387" t="s">
        <v>50</v>
      </c>
      <c r="J36" s="311" t="s">
        <v>426</v>
      </c>
      <c r="K36" s="311" t="s">
        <v>488</v>
      </c>
      <c r="L36" s="312" t="s">
        <v>553</v>
      </c>
      <c r="M36" s="312" t="s">
        <v>669</v>
      </c>
      <c r="N36" s="312"/>
      <c r="O36" s="388"/>
      <c r="P36" s="307" t="s">
        <v>73</v>
      </c>
      <c r="Q36" s="324" t="s">
        <v>78</v>
      </c>
      <c r="R36" s="307" t="s">
        <v>733</v>
      </c>
      <c r="S36" s="324" t="s">
        <v>734</v>
      </c>
      <c r="T36" s="389" t="s">
        <v>28</v>
      </c>
      <c r="U36" s="389"/>
      <c r="V36" s="322" t="s">
        <v>737</v>
      </c>
      <c r="W36" s="322">
        <v>8148</v>
      </c>
      <c r="X36" s="322" t="s">
        <v>743</v>
      </c>
      <c r="Y36" s="322"/>
      <c r="Z36" s="390">
        <v>42023</v>
      </c>
      <c r="AA36" s="390">
        <v>42044</v>
      </c>
      <c r="AB36" s="390">
        <v>42079</v>
      </c>
      <c r="AC36" s="391">
        <v>1.29</v>
      </c>
      <c r="AD36" s="391"/>
      <c r="AE36" s="392" t="s">
        <v>799</v>
      </c>
      <c r="AF36" s="392"/>
      <c r="AG36" s="393"/>
      <c r="AH36" s="394">
        <v>35.58</v>
      </c>
      <c r="AI36" s="393"/>
      <c r="AJ36" s="394">
        <v>0.25</v>
      </c>
      <c r="AK36" s="394">
        <f t="shared" si="0"/>
        <v>35.83</v>
      </c>
      <c r="AL36" s="394">
        <f t="shared" si="9"/>
        <v>79.97999999999999</v>
      </c>
      <c r="AM36" s="394">
        <v>199.95</v>
      </c>
      <c r="AN36" s="394">
        <v>199.95</v>
      </c>
      <c r="AO36" s="395">
        <f t="shared" si="2"/>
        <v>0.55201300325081271</v>
      </c>
      <c r="AP36" s="396">
        <f t="shared" si="10"/>
        <v>1138.56</v>
      </c>
      <c r="AQ36" s="397"/>
      <c r="AR36" s="397"/>
      <c r="AS36" s="397"/>
      <c r="AT36" s="398"/>
      <c r="AU36" s="398"/>
      <c r="AV36" s="397"/>
      <c r="AW36" s="399">
        <v>16</v>
      </c>
      <c r="AX36" s="399" t="s">
        <v>626</v>
      </c>
      <c r="AY36" s="399"/>
      <c r="AZ36" s="418"/>
      <c r="BA36" s="331"/>
      <c r="BB36" s="330">
        <v>41978</v>
      </c>
      <c r="BC36" s="330">
        <v>42009</v>
      </c>
      <c r="BD36" s="401"/>
      <c r="BE36" s="402" t="s">
        <v>836</v>
      </c>
      <c r="BF36" s="403" t="s">
        <v>801</v>
      </c>
      <c r="BG36" s="404" t="s">
        <v>801</v>
      </c>
      <c r="BH36" s="405"/>
      <c r="BI36" s="397"/>
      <c r="BJ36" s="397"/>
      <c r="BK36" s="398"/>
      <c r="BL36" s="406"/>
      <c r="BM36" s="525"/>
      <c r="BN36" s="407"/>
      <c r="BO36" s="397"/>
      <c r="BP36" s="397">
        <f t="shared" si="4"/>
        <v>0</v>
      </c>
      <c r="BQ36" s="408">
        <v>0</v>
      </c>
      <c r="BR36" s="409">
        <v>0</v>
      </c>
      <c r="BS36" s="409">
        <v>0</v>
      </c>
      <c r="BT36" s="409">
        <v>0</v>
      </c>
      <c r="BU36" s="409">
        <f t="shared" si="5"/>
        <v>0</v>
      </c>
      <c r="BV36" s="409"/>
      <c r="BW36" s="410"/>
      <c r="BX36" s="410"/>
      <c r="BY36" s="411">
        <f t="shared" si="6"/>
        <v>0</v>
      </c>
      <c r="BZ36" s="411">
        <f t="shared" si="7"/>
        <v>0</v>
      </c>
      <c r="CA36" s="412">
        <f t="shared" si="8"/>
        <v>0</v>
      </c>
      <c r="CB36" s="413"/>
    </row>
    <row r="37" spans="1:80" s="414" customFormat="1" ht="19.5" customHeight="1">
      <c r="A37" s="311" t="s">
        <v>456</v>
      </c>
      <c r="B37" s="309"/>
      <c r="C37" s="317" t="s">
        <v>566</v>
      </c>
      <c r="D37" s="317"/>
      <c r="E37" s="386" t="s">
        <v>83</v>
      </c>
      <c r="F37" s="311" t="s">
        <v>462</v>
      </c>
      <c r="G37" s="311">
        <v>62046231</v>
      </c>
      <c r="H37" s="311" t="s">
        <v>965</v>
      </c>
      <c r="I37" s="387" t="s">
        <v>50</v>
      </c>
      <c r="J37" s="311" t="s">
        <v>426</v>
      </c>
      <c r="K37" s="311" t="s">
        <v>489</v>
      </c>
      <c r="L37" s="312" t="s">
        <v>553</v>
      </c>
      <c r="M37" s="312" t="s">
        <v>669</v>
      </c>
      <c r="N37" s="312"/>
      <c r="O37" s="388"/>
      <c r="P37" s="307" t="s">
        <v>73</v>
      </c>
      <c r="Q37" s="324" t="s">
        <v>78</v>
      </c>
      <c r="R37" s="307" t="s">
        <v>732</v>
      </c>
      <c r="S37" s="324" t="s">
        <v>735</v>
      </c>
      <c r="T37" s="389" t="s">
        <v>28</v>
      </c>
      <c r="U37" s="389"/>
      <c r="V37" s="322" t="s">
        <v>738</v>
      </c>
      <c r="W37" s="322" t="s">
        <v>756</v>
      </c>
      <c r="X37" s="322" t="s">
        <v>754</v>
      </c>
      <c r="Y37" s="322"/>
      <c r="Z37" s="322"/>
      <c r="AA37" s="322"/>
      <c r="AB37" s="322"/>
      <c r="AC37" s="391"/>
      <c r="AD37" s="391"/>
      <c r="AE37" s="392" t="s">
        <v>799</v>
      </c>
      <c r="AF37" s="392"/>
      <c r="AG37" s="393"/>
      <c r="AH37" s="394">
        <v>21.65</v>
      </c>
      <c r="AI37" s="393">
        <v>21.2</v>
      </c>
      <c r="AJ37" s="394">
        <v>0.25</v>
      </c>
      <c r="AK37" s="394">
        <f t="shared" si="0"/>
        <v>21.45</v>
      </c>
      <c r="AL37" s="394">
        <f>AK37*2</f>
        <v>42.9</v>
      </c>
      <c r="AM37" s="394">
        <f>AK37*2.5</f>
        <v>53.625</v>
      </c>
      <c r="AN37" s="394">
        <f>AL37*2.5</f>
        <v>107.25</v>
      </c>
      <c r="AO37" s="395">
        <f>(AL37-AK37)/AL37</f>
        <v>0.5</v>
      </c>
      <c r="AP37" s="396">
        <f t="shared" si="10"/>
        <v>692.8</v>
      </c>
      <c r="AQ37" s="397"/>
      <c r="AR37" s="397"/>
      <c r="AS37" s="397"/>
      <c r="AT37" s="398"/>
      <c r="AU37" s="398"/>
      <c r="AV37" s="397"/>
      <c r="AW37" s="399">
        <v>16</v>
      </c>
      <c r="AX37" s="399" t="s">
        <v>626</v>
      </c>
      <c r="AY37" s="399">
        <v>16</v>
      </c>
      <c r="AZ37" s="332" t="s">
        <v>60</v>
      </c>
      <c r="BA37" s="331" t="s">
        <v>60</v>
      </c>
      <c r="BB37" s="330">
        <v>41978</v>
      </c>
      <c r="BC37" s="331" t="s">
        <v>60</v>
      </c>
      <c r="BD37" s="401"/>
      <c r="BE37" s="402" t="s">
        <v>801</v>
      </c>
      <c r="BF37" s="403" t="s">
        <v>801</v>
      </c>
      <c r="BG37" s="404" t="s">
        <v>801</v>
      </c>
      <c r="BH37" s="405"/>
      <c r="BI37" s="397"/>
      <c r="BJ37" s="397"/>
      <c r="BK37" s="398"/>
      <c r="BL37" s="406"/>
      <c r="BM37" s="525"/>
      <c r="BN37" s="407"/>
      <c r="BO37" s="397"/>
      <c r="BP37" s="397">
        <f t="shared" si="4"/>
        <v>0</v>
      </c>
      <c r="BQ37" s="408" t="e">
        <v>#N/A</v>
      </c>
      <c r="BR37" s="409" t="e">
        <v>#N/A</v>
      </c>
      <c r="BS37" s="409" t="e">
        <v>#N/A</v>
      </c>
      <c r="BT37" s="409" t="e">
        <v>#N/A</v>
      </c>
      <c r="BU37" s="409" t="e">
        <f t="shared" si="5"/>
        <v>#N/A</v>
      </c>
      <c r="BV37" s="409"/>
      <c r="BW37" s="410"/>
      <c r="BX37" s="410"/>
      <c r="BY37" s="411" t="e">
        <f t="shared" si="6"/>
        <v>#N/A</v>
      </c>
      <c r="BZ37" s="411" t="e">
        <f t="shared" si="7"/>
        <v>#N/A</v>
      </c>
      <c r="CA37" s="412" t="e">
        <f t="shared" si="8"/>
        <v>#N/A</v>
      </c>
      <c r="CB37" s="413"/>
    </row>
    <row r="38" spans="1:80" s="414" customFormat="1" ht="19.5" customHeight="1">
      <c r="A38" s="311" t="s">
        <v>457</v>
      </c>
      <c r="B38" s="309">
        <v>2010102303</v>
      </c>
      <c r="C38" s="317" t="s">
        <v>566</v>
      </c>
      <c r="D38" s="317">
        <v>2</v>
      </c>
      <c r="E38" s="386" t="s">
        <v>83</v>
      </c>
      <c r="F38" s="311" t="s">
        <v>462</v>
      </c>
      <c r="G38" s="311">
        <v>62046231</v>
      </c>
      <c r="H38" s="311" t="s">
        <v>965</v>
      </c>
      <c r="I38" s="387" t="s">
        <v>50</v>
      </c>
      <c r="J38" s="311" t="s">
        <v>427</v>
      </c>
      <c r="K38" s="311" t="s">
        <v>490</v>
      </c>
      <c r="L38" s="312" t="s">
        <v>554</v>
      </c>
      <c r="M38" s="312" t="s">
        <v>672</v>
      </c>
      <c r="N38" s="312"/>
      <c r="O38" s="388"/>
      <c r="P38" s="307" t="s">
        <v>73</v>
      </c>
      <c r="Q38" s="324" t="s">
        <v>78</v>
      </c>
      <c r="R38" s="307" t="s">
        <v>757</v>
      </c>
      <c r="S38" s="324" t="s">
        <v>735</v>
      </c>
      <c r="T38" s="389" t="s">
        <v>28</v>
      </c>
      <c r="U38" s="389"/>
      <c r="V38" s="322" t="s">
        <v>758</v>
      </c>
      <c r="W38" s="322" t="s">
        <v>760</v>
      </c>
      <c r="X38" s="322" t="s">
        <v>759</v>
      </c>
      <c r="Y38" s="322"/>
      <c r="Z38" s="421">
        <v>41995</v>
      </c>
      <c r="AA38" s="390">
        <v>42016</v>
      </c>
      <c r="AB38" s="390">
        <v>42051</v>
      </c>
      <c r="AC38" s="391">
        <v>2.2200000000000002</v>
      </c>
      <c r="AD38" s="391"/>
      <c r="AE38" s="392" t="s">
        <v>799</v>
      </c>
      <c r="AF38" s="392"/>
      <c r="AG38" s="393"/>
      <c r="AH38" s="394">
        <v>30.98</v>
      </c>
      <c r="AI38" s="393">
        <v>30.54</v>
      </c>
      <c r="AJ38" s="394">
        <v>0.25</v>
      </c>
      <c r="AK38" s="394">
        <f t="shared" si="0"/>
        <v>30.79</v>
      </c>
      <c r="AL38" s="394">
        <f t="shared" ref="AL38:AL43" si="11">AN38/2.5</f>
        <v>63.98</v>
      </c>
      <c r="AM38" s="394">
        <v>159.94999999999999</v>
      </c>
      <c r="AN38" s="394">
        <v>159.94999999999999</v>
      </c>
      <c r="AO38" s="395">
        <f t="shared" ref="AO38:AO45" si="12">((AL38-AK38)/AL38)</f>
        <v>0.51875586120662709</v>
      </c>
      <c r="AP38" s="396">
        <f t="shared" si="10"/>
        <v>991.36</v>
      </c>
      <c r="AQ38" s="397"/>
      <c r="AR38" s="397"/>
      <c r="AS38" s="397"/>
      <c r="AT38" s="398"/>
      <c r="AU38" s="398"/>
      <c r="AV38" s="397"/>
      <c r="AW38" s="399">
        <v>16</v>
      </c>
      <c r="AX38" s="399" t="s">
        <v>626</v>
      </c>
      <c r="AY38" s="399">
        <v>14</v>
      </c>
      <c r="AZ38" s="422">
        <v>41977</v>
      </c>
      <c r="BA38" s="331"/>
      <c r="BB38" s="330">
        <v>41978</v>
      </c>
      <c r="BC38" s="330">
        <v>41988</v>
      </c>
      <c r="BD38" s="401"/>
      <c r="BE38" s="402" t="s">
        <v>801</v>
      </c>
      <c r="BF38" s="403" t="s">
        <v>801</v>
      </c>
      <c r="BG38" s="404" t="s">
        <v>801</v>
      </c>
      <c r="BH38" s="405"/>
      <c r="BI38" s="397"/>
      <c r="BJ38" s="397"/>
      <c r="BK38" s="398"/>
      <c r="BL38" s="406"/>
      <c r="BM38" s="525"/>
      <c r="BN38" s="407"/>
      <c r="BO38" s="397"/>
      <c r="BP38" s="397">
        <f t="shared" si="4"/>
        <v>0</v>
      </c>
      <c r="BQ38" s="408">
        <v>0</v>
      </c>
      <c r="BR38" s="409">
        <v>0</v>
      </c>
      <c r="BS38" s="409">
        <v>0</v>
      </c>
      <c r="BT38" s="409">
        <v>0</v>
      </c>
      <c r="BU38" s="409">
        <f t="shared" si="5"/>
        <v>0</v>
      </c>
      <c r="BV38" s="409"/>
      <c r="BW38" s="410"/>
      <c r="BX38" s="410"/>
      <c r="BY38" s="411">
        <f t="shared" si="6"/>
        <v>0</v>
      </c>
      <c r="BZ38" s="411">
        <f t="shared" si="7"/>
        <v>0</v>
      </c>
      <c r="CA38" s="412">
        <f t="shared" si="8"/>
        <v>0</v>
      </c>
      <c r="CB38" s="413"/>
    </row>
    <row r="39" spans="1:80" s="414" customFormat="1" ht="19.5" customHeight="1">
      <c r="A39" s="311" t="s">
        <v>458</v>
      </c>
      <c r="B39" s="309">
        <v>2010102323</v>
      </c>
      <c r="C39" s="317" t="s">
        <v>566</v>
      </c>
      <c r="D39" s="317">
        <v>3</v>
      </c>
      <c r="E39" s="386" t="s">
        <v>83</v>
      </c>
      <c r="F39" s="311" t="s">
        <v>462</v>
      </c>
      <c r="G39" s="311">
        <v>62046231</v>
      </c>
      <c r="H39" s="311" t="s">
        <v>965</v>
      </c>
      <c r="I39" s="387" t="s">
        <v>50</v>
      </c>
      <c r="J39" s="311" t="s">
        <v>428</v>
      </c>
      <c r="K39" s="311" t="s">
        <v>491</v>
      </c>
      <c r="L39" s="312" t="s">
        <v>554</v>
      </c>
      <c r="M39" s="312" t="s">
        <v>672</v>
      </c>
      <c r="N39" s="312"/>
      <c r="O39" s="388"/>
      <c r="P39" s="307" t="s">
        <v>73</v>
      </c>
      <c r="Q39" s="324" t="s">
        <v>78</v>
      </c>
      <c r="R39" s="307" t="s">
        <v>733</v>
      </c>
      <c r="S39" s="324" t="s">
        <v>734</v>
      </c>
      <c r="T39" s="389" t="s">
        <v>28</v>
      </c>
      <c r="U39" s="389"/>
      <c r="V39" s="322" t="s">
        <v>737</v>
      </c>
      <c r="W39" s="322" t="s">
        <v>830</v>
      </c>
      <c r="X39" s="322" t="s">
        <v>831</v>
      </c>
      <c r="Y39" s="322"/>
      <c r="Z39" s="390">
        <v>42023</v>
      </c>
      <c r="AA39" s="390">
        <v>42044</v>
      </c>
      <c r="AB39" s="390">
        <v>42079</v>
      </c>
      <c r="AC39" s="391">
        <v>1.2</v>
      </c>
      <c r="AD39" s="391"/>
      <c r="AE39" s="392" t="s">
        <v>799</v>
      </c>
      <c r="AF39" s="392"/>
      <c r="AG39" s="393"/>
      <c r="AH39" s="393"/>
      <c r="AI39" s="393">
        <v>20.56</v>
      </c>
      <c r="AJ39" s="394">
        <v>0.25</v>
      </c>
      <c r="AK39" s="394">
        <f t="shared" si="0"/>
        <v>20.81</v>
      </c>
      <c r="AL39" s="394">
        <f t="shared" si="11"/>
        <v>79.97999999999999</v>
      </c>
      <c r="AM39" s="394">
        <v>219.95</v>
      </c>
      <c r="AN39" s="394">
        <v>199.95</v>
      </c>
      <c r="AO39" s="395">
        <f t="shared" si="12"/>
        <v>0.73980995248812198</v>
      </c>
      <c r="AP39" s="396">
        <f t="shared" si="10"/>
        <v>0</v>
      </c>
      <c r="AQ39" s="397"/>
      <c r="AR39" s="397"/>
      <c r="AS39" s="397"/>
      <c r="AT39" s="398"/>
      <c r="AU39" s="398"/>
      <c r="AV39" s="397"/>
      <c r="AW39" s="399">
        <v>0</v>
      </c>
      <c r="AX39" s="399" t="s">
        <v>626</v>
      </c>
      <c r="AY39" s="399"/>
      <c r="AZ39" s="418"/>
      <c r="BA39" s="331"/>
      <c r="BB39" s="330">
        <v>41978</v>
      </c>
      <c r="BC39" s="330">
        <v>42009</v>
      </c>
      <c r="BD39" s="401"/>
      <c r="BE39" s="402" t="s">
        <v>836</v>
      </c>
      <c r="BF39" s="403" t="s">
        <v>801</v>
      </c>
      <c r="BG39" s="404" t="s">
        <v>801</v>
      </c>
      <c r="BH39" s="405"/>
      <c r="BI39" s="397"/>
      <c r="BJ39" s="397"/>
      <c r="BK39" s="398"/>
      <c r="BL39" s="406"/>
      <c r="BM39" s="525"/>
      <c r="BN39" s="407"/>
      <c r="BO39" s="397"/>
      <c r="BP39" s="397">
        <f t="shared" si="4"/>
        <v>0</v>
      </c>
      <c r="BQ39" s="408">
        <v>0</v>
      </c>
      <c r="BR39" s="409">
        <v>0</v>
      </c>
      <c r="BS39" s="409">
        <v>0</v>
      </c>
      <c r="BT39" s="409">
        <v>0</v>
      </c>
      <c r="BU39" s="409">
        <f t="shared" si="5"/>
        <v>0</v>
      </c>
      <c r="BV39" s="409"/>
      <c r="BW39" s="410"/>
      <c r="BX39" s="410"/>
      <c r="BY39" s="411">
        <f t="shared" si="6"/>
        <v>0</v>
      </c>
      <c r="BZ39" s="411">
        <f t="shared" si="7"/>
        <v>0</v>
      </c>
      <c r="CA39" s="412">
        <f t="shared" si="8"/>
        <v>0</v>
      </c>
      <c r="CB39" s="413"/>
    </row>
    <row r="40" spans="1:80" s="382" customFormat="1" ht="19.5" customHeight="1">
      <c r="A40" s="309" t="s">
        <v>459</v>
      </c>
      <c r="B40" s="309">
        <v>2010102304</v>
      </c>
      <c r="C40" s="316"/>
      <c r="D40" s="316">
        <v>2</v>
      </c>
      <c r="E40" s="352" t="s">
        <v>83</v>
      </c>
      <c r="F40" s="309" t="s">
        <v>462</v>
      </c>
      <c r="G40" s="309">
        <v>62046231</v>
      </c>
      <c r="H40" s="309" t="s">
        <v>965</v>
      </c>
      <c r="I40" s="353" t="s">
        <v>50</v>
      </c>
      <c r="J40" s="309" t="s">
        <v>428</v>
      </c>
      <c r="K40" s="309" t="s">
        <v>492</v>
      </c>
      <c r="L40" s="310" t="s">
        <v>554</v>
      </c>
      <c r="M40" s="310" t="s">
        <v>672</v>
      </c>
      <c r="N40" s="310"/>
      <c r="O40" s="354"/>
      <c r="P40" s="230" t="s">
        <v>73</v>
      </c>
      <c r="Q40" s="232" t="s">
        <v>78</v>
      </c>
      <c r="R40" s="230" t="s">
        <v>732</v>
      </c>
      <c r="S40" s="232" t="s">
        <v>735</v>
      </c>
      <c r="T40" s="355" t="s">
        <v>28</v>
      </c>
      <c r="U40" s="355"/>
      <c r="V40" s="323" t="s">
        <v>737</v>
      </c>
      <c r="W40" s="323" t="s">
        <v>895</v>
      </c>
      <c r="X40" s="323" t="s">
        <v>753</v>
      </c>
      <c r="Y40" s="323"/>
      <c r="Z40" s="356">
        <v>42023</v>
      </c>
      <c r="AA40" s="356">
        <v>42044</v>
      </c>
      <c r="AB40" s="356">
        <v>42079</v>
      </c>
      <c r="AC40" s="357">
        <v>1.21</v>
      </c>
      <c r="AD40" s="357"/>
      <c r="AE40" s="358" t="s">
        <v>799</v>
      </c>
      <c r="AF40" s="358"/>
      <c r="AG40" s="359"/>
      <c r="AH40" s="360">
        <v>25.3</v>
      </c>
      <c r="AI40" s="359">
        <v>24.93</v>
      </c>
      <c r="AJ40" s="360">
        <v>0.25</v>
      </c>
      <c r="AK40" s="360">
        <f t="shared" si="0"/>
        <v>25.18</v>
      </c>
      <c r="AL40" s="360">
        <f t="shared" si="11"/>
        <v>63.98</v>
      </c>
      <c r="AM40" s="360">
        <v>169.95</v>
      </c>
      <c r="AN40" s="360">
        <v>159.94999999999999</v>
      </c>
      <c r="AO40" s="361">
        <f t="shared" si="12"/>
        <v>0.60643951234760862</v>
      </c>
      <c r="AP40" s="362">
        <f t="shared" si="10"/>
        <v>809.6</v>
      </c>
      <c r="AQ40" s="363"/>
      <c r="AR40" s="363"/>
      <c r="AS40" s="363"/>
      <c r="AT40" s="364"/>
      <c r="AU40" s="364"/>
      <c r="AV40" s="363"/>
      <c r="AW40" s="365">
        <v>16</v>
      </c>
      <c r="AX40" s="365" t="s">
        <v>626</v>
      </c>
      <c r="AY40" s="365">
        <v>16</v>
      </c>
      <c r="AZ40" s="416">
        <v>41977</v>
      </c>
      <c r="BA40" s="211"/>
      <c r="BB40" s="212">
        <v>41978</v>
      </c>
      <c r="BC40" s="212">
        <v>41988</v>
      </c>
      <c r="BD40" s="367"/>
      <c r="BE40" s="368" t="s">
        <v>626</v>
      </c>
      <c r="BF40" s="369">
        <v>42081</v>
      </c>
      <c r="BG40" s="370">
        <v>42095</v>
      </c>
      <c r="BH40" s="371"/>
      <c r="BI40" s="363"/>
      <c r="BJ40" s="363"/>
      <c r="BK40" s="364"/>
      <c r="BL40" s="372"/>
      <c r="BM40" s="524">
        <v>42222</v>
      </c>
      <c r="BN40" s="373" t="s">
        <v>941</v>
      </c>
      <c r="BO40" s="363"/>
      <c r="BP40" s="363">
        <f t="shared" si="4"/>
        <v>0</v>
      </c>
      <c r="BQ40" s="374">
        <v>27</v>
      </c>
      <c r="BR40" s="375">
        <v>54.212227316888807</v>
      </c>
      <c r="BS40" s="375">
        <v>70</v>
      </c>
      <c r="BT40" s="473">
        <v>148</v>
      </c>
      <c r="BU40" s="375">
        <f t="shared" si="5"/>
        <v>179.07999999999998</v>
      </c>
      <c r="BV40" s="375">
        <v>150</v>
      </c>
      <c r="BW40" s="376" t="s">
        <v>868</v>
      </c>
      <c r="BX40" s="376" t="s">
        <v>868</v>
      </c>
      <c r="BY40" s="377">
        <f t="shared" si="6"/>
        <v>9469.0399999999991</v>
      </c>
      <c r="BZ40" s="377">
        <f t="shared" si="7"/>
        <v>5742.4</v>
      </c>
      <c r="CA40" s="378">
        <f t="shared" si="8"/>
        <v>89.753047827446082</v>
      </c>
      <c r="CB40" s="379"/>
    </row>
    <row r="41" spans="1:80" s="382" customFormat="1" ht="19.5" customHeight="1">
      <c r="A41" s="309" t="s">
        <v>460</v>
      </c>
      <c r="B41" s="309">
        <v>2010102305</v>
      </c>
      <c r="C41" s="316"/>
      <c r="D41" s="316">
        <v>2</v>
      </c>
      <c r="E41" s="352" t="s">
        <v>83</v>
      </c>
      <c r="F41" s="309" t="s">
        <v>462</v>
      </c>
      <c r="G41" s="309">
        <v>62046231</v>
      </c>
      <c r="H41" s="309" t="s">
        <v>965</v>
      </c>
      <c r="I41" s="353" t="s">
        <v>50</v>
      </c>
      <c r="J41" s="309" t="s">
        <v>428</v>
      </c>
      <c r="K41" s="309" t="s">
        <v>473</v>
      </c>
      <c r="L41" s="310" t="s">
        <v>554</v>
      </c>
      <c r="M41" s="310" t="s">
        <v>672</v>
      </c>
      <c r="N41" s="310"/>
      <c r="O41" s="354"/>
      <c r="P41" s="230" t="s">
        <v>73</v>
      </c>
      <c r="Q41" s="232" t="s">
        <v>78</v>
      </c>
      <c r="R41" s="230" t="s">
        <v>732</v>
      </c>
      <c r="S41" s="232" t="s">
        <v>735</v>
      </c>
      <c r="T41" s="355" t="s">
        <v>28</v>
      </c>
      <c r="U41" s="355"/>
      <c r="V41" s="323" t="s">
        <v>737</v>
      </c>
      <c r="W41" s="323">
        <v>9540</v>
      </c>
      <c r="X41" s="323" t="s">
        <v>743</v>
      </c>
      <c r="Y41" s="323"/>
      <c r="Z41" s="356">
        <v>42023</v>
      </c>
      <c r="AA41" s="356">
        <v>42044</v>
      </c>
      <c r="AB41" s="356">
        <v>42079</v>
      </c>
      <c r="AC41" s="357">
        <v>1.22</v>
      </c>
      <c r="AD41" s="357"/>
      <c r="AE41" s="358" t="s">
        <v>799</v>
      </c>
      <c r="AF41" s="358"/>
      <c r="AG41" s="359"/>
      <c r="AH41" s="360">
        <v>25.22</v>
      </c>
      <c r="AI41" s="359">
        <v>22.98</v>
      </c>
      <c r="AJ41" s="360">
        <v>0.25</v>
      </c>
      <c r="AK41" s="360">
        <f t="shared" si="0"/>
        <v>23.23</v>
      </c>
      <c r="AL41" s="360">
        <f t="shared" si="11"/>
        <v>55.98</v>
      </c>
      <c r="AM41" s="360">
        <v>139.94999999999999</v>
      </c>
      <c r="AN41" s="360">
        <v>139.94999999999999</v>
      </c>
      <c r="AO41" s="361">
        <f t="shared" si="12"/>
        <v>0.58503036798856733</v>
      </c>
      <c r="AP41" s="362">
        <f t="shared" si="10"/>
        <v>807.04</v>
      </c>
      <c r="AQ41" s="363"/>
      <c r="AR41" s="363"/>
      <c r="AS41" s="363"/>
      <c r="AT41" s="364"/>
      <c r="AU41" s="364"/>
      <c r="AV41" s="363"/>
      <c r="AW41" s="365">
        <v>16</v>
      </c>
      <c r="AX41" s="365" t="s">
        <v>626</v>
      </c>
      <c r="AY41" s="365">
        <v>16</v>
      </c>
      <c r="AZ41" s="416">
        <v>41977</v>
      </c>
      <c r="BA41" s="211"/>
      <c r="BB41" s="212">
        <v>41978</v>
      </c>
      <c r="BC41" s="212">
        <v>41988</v>
      </c>
      <c r="BD41" s="367"/>
      <c r="BE41" s="368" t="s">
        <v>626</v>
      </c>
      <c r="BF41" s="369">
        <v>42074</v>
      </c>
      <c r="BG41" s="370">
        <v>42095</v>
      </c>
      <c r="BH41" s="371"/>
      <c r="BI41" s="363"/>
      <c r="BJ41" s="363"/>
      <c r="BK41" s="364"/>
      <c r="BL41" s="372"/>
      <c r="BM41" s="524"/>
      <c r="BN41" s="373"/>
      <c r="BO41" s="363"/>
      <c r="BP41" s="363">
        <f t="shared" si="4"/>
        <v>0</v>
      </c>
      <c r="BQ41" s="374">
        <v>51</v>
      </c>
      <c r="BR41" s="375">
        <v>102.40087382078997</v>
      </c>
      <c r="BS41" s="375">
        <v>70</v>
      </c>
      <c r="BT41" s="473">
        <v>148</v>
      </c>
      <c r="BU41" s="375">
        <f t="shared" si="5"/>
        <v>180.56</v>
      </c>
      <c r="BV41" s="375"/>
      <c r="BW41" s="376"/>
      <c r="BX41" s="376"/>
      <c r="BY41" s="377">
        <f t="shared" si="6"/>
        <v>8285.0399999999991</v>
      </c>
      <c r="BZ41" s="377">
        <f t="shared" si="7"/>
        <v>4846.9999999999991</v>
      </c>
      <c r="CA41" s="378">
        <f t="shared" si="8"/>
        <v>86.584494462307958</v>
      </c>
      <c r="CB41" s="379"/>
    </row>
    <row r="42" spans="1:80" s="414" customFormat="1" ht="19.5" customHeight="1">
      <c r="A42" s="311" t="s">
        <v>461</v>
      </c>
      <c r="B42" s="309">
        <v>2010102306</v>
      </c>
      <c r="C42" s="317" t="s">
        <v>566</v>
      </c>
      <c r="D42" s="317">
        <v>3</v>
      </c>
      <c r="E42" s="386" t="s">
        <v>83</v>
      </c>
      <c r="F42" s="311" t="s">
        <v>462</v>
      </c>
      <c r="G42" s="311">
        <v>62046231</v>
      </c>
      <c r="H42" s="311" t="s">
        <v>965</v>
      </c>
      <c r="I42" s="387" t="s">
        <v>50</v>
      </c>
      <c r="J42" s="311" t="s">
        <v>428</v>
      </c>
      <c r="K42" s="311" t="s">
        <v>470</v>
      </c>
      <c r="L42" s="312" t="s">
        <v>553</v>
      </c>
      <c r="M42" s="312" t="s">
        <v>672</v>
      </c>
      <c r="N42" s="312"/>
      <c r="O42" s="388"/>
      <c r="P42" s="307" t="s">
        <v>73</v>
      </c>
      <c r="Q42" s="324" t="s">
        <v>78</v>
      </c>
      <c r="R42" s="307" t="s">
        <v>732</v>
      </c>
      <c r="S42" s="324" t="s">
        <v>735</v>
      </c>
      <c r="T42" s="389" t="s">
        <v>28</v>
      </c>
      <c r="U42" s="389"/>
      <c r="V42" s="322" t="s">
        <v>738</v>
      </c>
      <c r="W42" s="322" t="s">
        <v>741</v>
      </c>
      <c r="X42" s="322" t="s">
        <v>894</v>
      </c>
      <c r="Y42" s="322"/>
      <c r="Z42" s="421">
        <v>41995</v>
      </c>
      <c r="AA42" s="390">
        <v>42016</v>
      </c>
      <c r="AB42" s="390">
        <v>42051</v>
      </c>
      <c r="AC42" s="391">
        <v>1.39</v>
      </c>
      <c r="AD42" s="391"/>
      <c r="AE42" s="392" t="s">
        <v>799</v>
      </c>
      <c r="AF42" s="392"/>
      <c r="AG42" s="393"/>
      <c r="AH42" s="394">
        <v>21.71</v>
      </c>
      <c r="AI42" s="393">
        <v>21.71</v>
      </c>
      <c r="AJ42" s="394">
        <v>0.25</v>
      </c>
      <c r="AK42" s="394">
        <f t="shared" si="0"/>
        <v>21.96</v>
      </c>
      <c r="AL42" s="394">
        <f t="shared" si="11"/>
        <v>59.98</v>
      </c>
      <c r="AM42" s="394">
        <v>149.94999999999999</v>
      </c>
      <c r="AN42" s="394">
        <v>149.94999999999999</v>
      </c>
      <c r="AO42" s="395">
        <f t="shared" si="12"/>
        <v>0.6338779593197732</v>
      </c>
      <c r="AP42" s="396">
        <f t="shared" si="10"/>
        <v>694.72</v>
      </c>
      <c r="AQ42" s="397"/>
      <c r="AR42" s="397"/>
      <c r="AS42" s="397"/>
      <c r="AT42" s="398"/>
      <c r="AU42" s="398"/>
      <c r="AV42" s="397"/>
      <c r="AW42" s="399">
        <v>16</v>
      </c>
      <c r="AX42" s="399" t="s">
        <v>626</v>
      </c>
      <c r="AY42" s="399">
        <v>16</v>
      </c>
      <c r="AZ42" s="400">
        <v>41977</v>
      </c>
      <c r="BA42" s="331"/>
      <c r="BB42" s="330">
        <v>41978</v>
      </c>
      <c r="BC42" s="330">
        <v>41988</v>
      </c>
      <c r="BD42" s="401"/>
      <c r="BE42" s="402" t="s">
        <v>626</v>
      </c>
      <c r="BF42" s="403">
        <v>42102</v>
      </c>
      <c r="BG42" s="404" t="s">
        <v>801</v>
      </c>
      <c r="BH42" s="405"/>
      <c r="BI42" s="397"/>
      <c r="BJ42" s="397"/>
      <c r="BK42" s="398"/>
      <c r="BL42" s="406"/>
      <c r="BM42" s="525"/>
      <c r="BN42" s="407"/>
      <c r="BO42" s="397"/>
      <c r="BP42" s="397">
        <f t="shared" si="4"/>
        <v>0</v>
      </c>
      <c r="BQ42" s="408">
        <v>0</v>
      </c>
      <c r="BR42" s="409">
        <v>0</v>
      </c>
      <c r="BS42" s="409">
        <v>0</v>
      </c>
      <c r="BT42" s="409">
        <v>0</v>
      </c>
      <c r="BU42" s="409">
        <f t="shared" si="5"/>
        <v>0</v>
      </c>
      <c r="BV42" s="409"/>
      <c r="BW42" s="410"/>
      <c r="BX42" s="410"/>
      <c r="BY42" s="411">
        <f t="shared" si="6"/>
        <v>0</v>
      </c>
      <c r="BZ42" s="411">
        <f t="shared" si="7"/>
        <v>0</v>
      </c>
      <c r="CA42" s="412">
        <f t="shared" si="8"/>
        <v>0</v>
      </c>
      <c r="CB42" s="413"/>
    </row>
    <row r="43" spans="1:80" s="382" customFormat="1" ht="19.5" customHeight="1">
      <c r="A43" s="309" t="s">
        <v>171</v>
      </c>
      <c r="B43" s="309">
        <v>2060300051</v>
      </c>
      <c r="C43" s="316"/>
      <c r="D43" s="316">
        <v>3</v>
      </c>
      <c r="E43" s="352" t="s">
        <v>83</v>
      </c>
      <c r="F43" s="309" t="s">
        <v>168</v>
      </c>
      <c r="G43" s="309">
        <v>62043100</v>
      </c>
      <c r="H43" s="309" t="s">
        <v>982</v>
      </c>
      <c r="I43" s="353" t="s">
        <v>50</v>
      </c>
      <c r="J43" s="309" t="s">
        <v>101</v>
      </c>
      <c r="K43" s="309" t="s">
        <v>59</v>
      </c>
      <c r="L43" s="310"/>
      <c r="M43" s="310" t="s">
        <v>676</v>
      </c>
      <c r="N43" s="310" t="s">
        <v>905</v>
      </c>
      <c r="O43" s="354"/>
      <c r="P43" s="230" t="s">
        <v>74</v>
      </c>
      <c r="Q43" s="232" t="s">
        <v>74</v>
      </c>
      <c r="R43" s="232"/>
      <c r="S43" s="232" t="s">
        <v>802</v>
      </c>
      <c r="T43" s="355" t="s">
        <v>32</v>
      </c>
      <c r="U43" s="355"/>
      <c r="V43" s="323"/>
      <c r="W43" s="323" t="s">
        <v>306</v>
      </c>
      <c r="X43" s="323" t="s">
        <v>898</v>
      </c>
      <c r="Y43" s="323" t="s">
        <v>308</v>
      </c>
      <c r="Z43" s="356">
        <v>42034</v>
      </c>
      <c r="AA43" s="356">
        <v>42062</v>
      </c>
      <c r="AB43" s="356">
        <v>42062</v>
      </c>
      <c r="AC43" s="357"/>
      <c r="AD43" s="357"/>
      <c r="AE43" s="358" t="s">
        <v>800</v>
      </c>
      <c r="AF43" s="358"/>
      <c r="AG43" s="424">
        <v>80</v>
      </c>
      <c r="AH43" s="425">
        <v>70</v>
      </c>
      <c r="AI43" s="424">
        <v>79</v>
      </c>
      <c r="AJ43" s="425">
        <f>(IF(AI43&gt;0, AI43, IF(AH43&gt;0, AH43, IF(AG43&gt;0, AG43, 0))))*0.2</f>
        <v>15.8</v>
      </c>
      <c r="AK43" s="360">
        <f>((IF(AI43&gt;0, AI43, IF(AH43&gt;0, AH43, IF(AG43&gt;0, AG43, 0))))/1.25)+AJ43</f>
        <v>79</v>
      </c>
      <c r="AL43" s="360">
        <f t="shared" si="11"/>
        <v>139.97999999999999</v>
      </c>
      <c r="AM43" s="360">
        <v>349.95</v>
      </c>
      <c r="AN43" s="360">
        <v>349.95</v>
      </c>
      <c r="AO43" s="361">
        <f t="shared" si="12"/>
        <v>0.43563366195170733</v>
      </c>
      <c r="AP43" s="362">
        <f t="shared" si="10"/>
        <v>2240</v>
      </c>
      <c r="AQ43" s="363"/>
      <c r="AR43" s="363"/>
      <c r="AS43" s="363"/>
      <c r="AT43" s="364">
        <v>41932</v>
      </c>
      <c r="AU43" s="364"/>
      <c r="AV43" s="363"/>
      <c r="AW43" s="365">
        <v>16</v>
      </c>
      <c r="AX43" s="365" t="s">
        <v>290</v>
      </c>
      <c r="AY43" s="365"/>
      <c r="AZ43" s="415"/>
      <c r="BA43" s="212">
        <v>41992</v>
      </c>
      <c r="BB43" s="212">
        <v>41992</v>
      </c>
      <c r="BC43" s="288">
        <v>41992</v>
      </c>
      <c r="BD43" s="367"/>
      <c r="BE43" s="368" t="s">
        <v>871</v>
      </c>
      <c r="BF43" s="369" t="s">
        <v>912</v>
      </c>
      <c r="BG43" s="370">
        <v>42192</v>
      </c>
      <c r="BH43" s="371"/>
      <c r="BI43" s="363"/>
      <c r="BJ43" s="363"/>
      <c r="BK43" s="364"/>
      <c r="BL43" s="372"/>
      <c r="BM43" s="524">
        <v>42221</v>
      </c>
      <c r="BN43" s="373" t="s">
        <v>947</v>
      </c>
      <c r="BO43" s="363"/>
      <c r="BP43" s="363">
        <f t="shared" si="4"/>
        <v>0</v>
      </c>
      <c r="BQ43" s="374">
        <v>32</v>
      </c>
      <c r="BR43" s="375">
        <v>64.251528671868215</v>
      </c>
      <c r="BS43" s="375">
        <v>50</v>
      </c>
      <c r="BT43" s="375">
        <v>114.25152867186821</v>
      </c>
      <c r="BU43" s="375" t="s">
        <v>859</v>
      </c>
      <c r="BV43" s="375"/>
      <c r="BW43" s="376"/>
      <c r="BX43" s="376"/>
      <c r="BY43" s="377">
        <f t="shared" si="6"/>
        <v>15992.928983488111</v>
      </c>
      <c r="BZ43" s="377">
        <f t="shared" si="7"/>
        <v>6967.0582184105224</v>
      </c>
      <c r="CA43" s="378">
        <f t="shared" si="8"/>
        <v>49.771811818906436</v>
      </c>
      <c r="CB43" s="379"/>
    </row>
    <row r="44" spans="1:80" s="414" customFormat="1" ht="19.5" customHeight="1">
      <c r="A44" s="311" t="s">
        <v>172</v>
      </c>
      <c r="B44" s="309">
        <v>2050300159</v>
      </c>
      <c r="C44" s="317" t="s">
        <v>566</v>
      </c>
      <c r="D44" s="317">
        <v>2</v>
      </c>
      <c r="E44" s="386" t="s">
        <v>83</v>
      </c>
      <c r="F44" s="311" t="s">
        <v>168</v>
      </c>
      <c r="G44" s="311">
        <v>62043290</v>
      </c>
      <c r="H44" s="311" t="s">
        <v>983</v>
      </c>
      <c r="I44" s="387" t="s">
        <v>50</v>
      </c>
      <c r="J44" s="311" t="s">
        <v>102</v>
      </c>
      <c r="K44" s="311" t="s">
        <v>563</v>
      </c>
      <c r="L44" s="312" t="s">
        <v>554</v>
      </c>
      <c r="M44" s="312" t="s">
        <v>673</v>
      </c>
      <c r="N44" s="312"/>
      <c r="O44" s="388"/>
      <c r="P44" s="307" t="s">
        <v>73</v>
      </c>
      <c r="Q44" s="324" t="s">
        <v>78</v>
      </c>
      <c r="R44" s="307" t="s">
        <v>732</v>
      </c>
      <c r="S44" s="324" t="s">
        <v>735</v>
      </c>
      <c r="T44" s="389" t="s">
        <v>28</v>
      </c>
      <c r="U44" s="389"/>
      <c r="V44" s="322" t="s">
        <v>737</v>
      </c>
      <c r="W44" s="322" t="s">
        <v>830</v>
      </c>
      <c r="X44" s="322" t="s">
        <v>831</v>
      </c>
      <c r="Y44" s="322"/>
      <c r="Z44" s="390">
        <v>42023</v>
      </c>
      <c r="AA44" s="390">
        <v>42044</v>
      </c>
      <c r="AB44" s="390">
        <v>42079</v>
      </c>
      <c r="AC44" s="391">
        <v>1.2</v>
      </c>
      <c r="AD44" s="391"/>
      <c r="AE44" s="392" t="s">
        <v>799</v>
      </c>
      <c r="AF44" s="392"/>
      <c r="AG44" s="393"/>
      <c r="AH44" s="394">
        <v>31.37</v>
      </c>
      <c r="AI44" s="393">
        <v>30.87</v>
      </c>
      <c r="AJ44" s="394">
        <v>0.25</v>
      </c>
      <c r="AK44" s="394">
        <f>(IF(AI44&gt;0, AI44, IF(AH44&gt;0, AH44, IF(AG44&gt;0, AG44, 0))))+AJ44</f>
        <v>31.12</v>
      </c>
      <c r="AL44" s="394">
        <f>AK44*2</f>
        <v>62.24</v>
      </c>
      <c r="AM44" s="394">
        <f>AK44*2.5</f>
        <v>77.8</v>
      </c>
      <c r="AN44" s="394">
        <f>AL44*2.5</f>
        <v>155.6</v>
      </c>
      <c r="AO44" s="395">
        <f t="shared" si="12"/>
        <v>0.5</v>
      </c>
      <c r="AP44" s="396">
        <f t="shared" si="10"/>
        <v>1003.84</v>
      </c>
      <c r="AQ44" s="397"/>
      <c r="AR44" s="397"/>
      <c r="AS44" s="397"/>
      <c r="AT44" s="398">
        <v>41900</v>
      </c>
      <c r="AU44" s="398"/>
      <c r="AV44" s="397"/>
      <c r="AW44" s="399">
        <v>16</v>
      </c>
      <c r="AX44" s="399" t="s">
        <v>290</v>
      </c>
      <c r="AY44" s="399"/>
      <c r="AZ44" s="418"/>
      <c r="BA44" s="330">
        <v>41991</v>
      </c>
      <c r="BB44" s="330">
        <v>41978</v>
      </c>
      <c r="BC44" s="330">
        <v>41991</v>
      </c>
      <c r="BD44" s="401"/>
      <c r="BE44" s="402" t="s">
        <v>290</v>
      </c>
      <c r="BF44" s="403">
        <v>42118</v>
      </c>
      <c r="BG44" s="404" t="s">
        <v>801</v>
      </c>
      <c r="BH44" s="405"/>
      <c r="BI44" s="397"/>
      <c r="BJ44" s="397"/>
      <c r="BK44" s="398"/>
      <c r="BL44" s="406"/>
      <c r="BM44" s="525"/>
      <c r="BN44" s="407"/>
      <c r="BO44" s="397"/>
      <c r="BP44" s="397">
        <f t="shared" si="4"/>
        <v>0</v>
      </c>
      <c r="BQ44" s="408">
        <v>1</v>
      </c>
      <c r="BR44" s="409">
        <v>2.0078602709958817</v>
      </c>
      <c r="BS44" s="409">
        <v>0</v>
      </c>
      <c r="BT44" s="409">
        <v>0</v>
      </c>
      <c r="BU44" s="409">
        <f>BT44*AC44</f>
        <v>0</v>
      </c>
      <c r="BV44" s="409"/>
      <c r="BW44" s="410"/>
      <c r="BX44" s="410"/>
      <c r="BY44" s="411">
        <f t="shared" si="6"/>
        <v>0</v>
      </c>
      <c r="BZ44" s="411">
        <f t="shared" si="7"/>
        <v>0</v>
      </c>
      <c r="CA44" s="412">
        <f t="shared" si="8"/>
        <v>0</v>
      </c>
      <c r="CB44" s="413"/>
    </row>
    <row r="45" spans="1:80" s="414" customFormat="1" ht="19.5" customHeight="1">
      <c r="A45" s="311" t="s">
        <v>173</v>
      </c>
      <c r="B45" s="309"/>
      <c r="C45" s="317" t="s">
        <v>566</v>
      </c>
      <c r="D45" s="317">
        <v>2</v>
      </c>
      <c r="E45" s="386" t="s">
        <v>83</v>
      </c>
      <c r="F45" s="311" t="s">
        <v>168</v>
      </c>
      <c r="G45" s="311">
        <v>62043390</v>
      </c>
      <c r="H45" s="311" t="s">
        <v>984</v>
      </c>
      <c r="I45" s="387" t="s">
        <v>50</v>
      </c>
      <c r="J45" s="311" t="s">
        <v>103</v>
      </c>
      <c r="K45" s="311" t="s">
        <v>577</v>
      </c>
      <c r="L45" s="312"/>
      <c r="M45" s="312" t="s">
        <v>674</v>
      </c>
      <c r="N45" s="312"/>
      <c r="O45" s="388"/>
      <c r="P45" s="307" t="s">
        <v>74</v>
      </c>
      <c r="Q45" s="324" t="s">
        <v>74</v>
      </c>
      <c r="R45" s="324"/>
      <c r="S45" s="324" t="s">
        <v>802</v>
      </c>
      <c r="T45" s="389" t="s">
        <v>32</v>
      </c>
      <c r="U45" s="389"/>
      <c r="V45" s="322"/>
      <c r="W45" s="322"/>
      <c r="X45" s="322" t="s">
        <v>317</v>
      </c>
      <c r="Y45" s="322"/>
      <c r="Z45" s="390">
        <v>42034</v>
      </c>
      <c r="AA45" s="390">
        <v>42062</v>
      </c>
      <c r="AB45" s="390">
        <v>42090</v>
      </c>
      <c r="AC45" s="391"/>
      <c r="AD45" s="391"/>
      <c r="AE45" s="392" t="s">
        <v>800</v>
      </c>
      <c r="AF45" s="392"/>
      <c r="AG45" s="426">
        <v>53</v>
      </c>
      <c r="AH45" s="427">
        <v>48</v>
      </c>
      <c r="AI45" s="426"/>
      <c r="AJ45" s="427">
        <f>(IF(AI45&gt;0, AI45, IF(AH45&gt;0, AH45, IF(AG45&gt;0, AG45, 0))))*0.2</f>
        <v>9.6000000000000014</v>
      </c>
      <c r="AK45" s="394">
        <f>((IF(AI45&gt;0, AI45, IF(AH45&gt;0, AH45, IF(AG45&gt;0, AG45, 0))))/1.25)+AJ45</f>
        <v>48</v>
      </c>
      <c r="AL45" s="394">
        <f>AN45/2.5</f>
        <v>87.97999999999999</v>
      </c>
      <c r="AM45" s="394">
        <v>219.95</v>
      </c>
      <c r="AN45" s="394">
        <v>219.95</v>
      </c>
      <c r="AO45" s="395">
        <f t="shared" si="12"/>
        <v>0.45442145942259599</v>
      </c>
      <c r="AP45" s="396">
        <f t="shared" si="10"/>
        <v>1536</v>
      </c>
      <c r="AQ45" s="397"/>
      <c r="AR45" s="397"/>
      <c r="AS45" s="397"/>
      <c r="AT45" s="398" t="s">
        <v>637</v>
      </c>
      <c r="AU45" s="398"/>
      <c r="AV45" s="397"/>
      <c r="AW45" s="399">
        <v>16</v>
      </c>
      <c r="AX45" s="399" t="s">
        <v>290</v>
      </c>
      <c r="AY45" s="399"/>
      <c r="AZ45" s="418"/>
      <c r="BA45" s="330">
        <v>41992</v>
      </c>
      <c r="BB45" s="330">
        <v>41992</v>
      </c>
      <c r="BC45" s="333">
        <v>41992</v>
      </c>
      <c r="BD45" s="401"/>
      <c r="BE45" s="402"/>
      <c r="BF45" s="403"/>
      <c r="BG45" s="404"/>
      <c r="BH45" s="405"/>
      <c r="BI45" s="397"/>
      <c r="BJ45" s="397"/>
      <c r="BK45" s="398"/>
      <c r="BL45" s="406"/>
      <c r="BM45" s="525"/>
      <c r="BN45" s="407"/>
      <c r="BO45" s="397"/>
      <c r="BP45" s="397">
        <f t="shared" si="4"/>
        <v>0</v>
      </c>
      <c r="BQ45" s="408">
        <v>10</v>
      </c>
      <c r="BR45" s="409">
        <v>20.078602709958819</v>
      </c>
      <c r="BS45" s="409">
        <v>0</v>
      </c>
      <c r="BT45" s="409">
        <v>0</v>
      </c>
      <c r="BU45" s="409">
        <f>BT45*AC45</f>
        <v>0</v>
      </c>
      <c r="BV45" s="409"/>
      <c r="BW45" s="410"/>
      <c r="BX45" s="410"/>
      <c r="BY45" s="411">
        <f t="shared" si="6"/>
        <v>0</v>
      </c>
      <c r="BZ45" s="411">
        <f t="shared" si="7"/>
        <v>0</v>
      </c>
      <c r="CA45" s="412">
        <f t="shared" si="8"/>
        <v>0</v>
      </c>
      <c r="CB45" s="413"/>
    </row>
    <row r="46" spans="1:80" s="414" customFormat="1" ht="19.5" customHeight="1">
      <c r="A46" s="311" t="s">
        <v>174</v>
      </c>
      <c r="B46" s="309"/>
      <c r="C46" s="317" t="s">
        <v>566</v>
      </c>
      <c r="D46" s="317"/>
      <c r="E46" s="386" t="s">
        <v>83</v>
      </c>
      <c r="F46" s="311" t="s">
        <v>168</v>
      </c>
      <c r="G46" s="311"/>
      <c r="H46" s="311"/>
      <c r="I46" s="387" t="s">
        <v>50</v>
      </c>
      <c r="J46" s="311" t="s">
        <v>104</v>
      </c>
      <c r="K46" s="311" t="s">
        <v>578</v>
      </c>
      <c r="L46" s="312"/>
      <c r="M46" s="312"/>
      <c r="N46" s="312"/>
      <c r="O46" s="388" t="s">
        <v>637</v>
      </c>
      <c r="P46" s="307" t="s">
        <v>75</v>
      </c>
      <c r="Q46" s="324"/>
      <c r="R46" s="324"/>
      <c r="S46" s="324"/>
      <c r="T46" s="389"/>
      <c r="U46" s="389"/>
      <c r="V46" s="322" t="s">
        <v>319</v>
      </c>
      <c r="W46" s="322"/>
      <c r="X46" s="322"/>
      <c r="Y46" s="322"/>
      <c r="Z46" s="322"/>
      <c r="AA46" s="322"/>
      <c r="AB46" s="322"/>
      <c r="AC46" s="391"/>
      <c r="AD46" s="391"/>
      <c r="AE46" s="392"/>
      <c r="AF46" s="392"/>
      <c r="AG46" s="393"/>
      <c r="AH46" s="394"/>
      <c r="AI46" s="393"/>
      <c r="AJ46" s="394">
        <f>(IF(AI46&gt;0, AI46, IF(AH46&gt;0, AH46, IF(AG46&gt;0, AG46, 0))))*0.3</f>
        <v>0</v>
      </c>
      <c r="AK46" s="394">
        <f>(IF(AI46&gt;0, AI46, IF(AH46&gt;0, AH46, IF(AG46&gt;0, AG46, 0))))+AJ46</f>
        <v>0</v>
      </c>
      <c r="AL46" s="394">
        <f>AK46*2</f>
        <v>0</v>
      </c>
      <c r="AM46" s="394">
        <f>AK46*2.5</f>
        <v>0</v>
      </c>
      <c r="AN46" s="394">
        <f>AL46*2.5</f>
        <v>0</v>
      </c>
      <c r="AO46" s="395" t="e">
        <f>(AL46-AK46)/AL46</f>
        <v>#DIV/0!</v>
      </c>
      <c r="AP46" s="396">
        <f t="shared" si="10"/>
        <v>0</v>
      </c>
      <c r="AQ46" s="397"/>
      <c r="AR46" s="397"/>
      <c r="AS46" s="397"/>
      <c r="AT46" s="398">
        <v>41933</v>
      </c>
      <c r="AU46" s="398"/>
      <c r="AV46" s="397"/>
      <c r="AW46" s="399">
        <v>16</v>
      </c>
      <c r="AX46" s="399" t="s">
        <v>290</v>
      </c>
      <c r="AY46" s="399"/>
      <c r="AZ46" s="418"/>
      <c r="BA46" s="331"/>
      <c r="BB46" s="331" t="s">
        <v>631</v>
      </c>
      <c r="BC46" s="331"/>
      <c r="BD46" s="401"/>
      <c r="BE46" s="428"/>
      <c r="BF46" s="403"/>
      <c r="BG46" s="404"/>
      <c r="BH46" s="405"/>
      <c r="BI46" s="397"/>
      <c r="BJ46" s="397"/>
      <c r="BK46" s="398"/>
      <c r="BL46" s="406"/>
      <c r="BM46" s="525"/>
      <c r="BN46" s="407"/>
      <c r="BO46" s="397"/>
      <c r="BP46" s="397">
        <f t="shared" si="4"/>
        <v>0</v>
      </c>
      <c r="BQ46" s="408" t="e">
        <v>#N/A</v>
      </c>
      <c r="BR46" s="409" t="e">
        <v>#N/A</v>
      </c>
      <c r="BS46" s="409" t="e">
        <v>#N/A</v>
      </c>
      <c r="BT46" s="409" t="e">
        <v>#N/A</v>
      </c>
      <c r="BU46" s="409" t="e">
        <f>BT46*AC46</f>
        <v>#N/A</v>
      </c>
      <c r="BV46" s="409"/>
      <c r="BW46" s="410"/>
      <c r="BX46" s="410"/>
      <c r="BY46" s="411" t="e">
        <f t="shared" si="6"/>
        <v>#N/A</v>
      </c>
      <c r="BZ46" s="411" t="e">
        <f t="shared" si="7"/>
        <v>#N/A</v>
      </c>
      <c r="CA46" s="412" t="e">
        <f t="shared" si="8"/>
        <v>#N/A</v>
      </c>
      <c r="CB46" s="413"/>
    </row>
    <row r="47" spans="1:80" s="414" customFormat="1" ht="19.5" customHeight="1">
      <c r="A47" s="311" t="s">
        <v>175</v>
      </c>
      <c r="B47" s="309"/>
      <c r="C47" s="317" t="s">
        <v>566</v>
      </c>
      <c r="D47" s="317">
        <v>2</v>
      </c>
      <c r="E47" s="386" t="s">
        <v>83</v>
      </c>
      <c r="F47" s="311" t="s">
        <v>168</v>
      </c>
      <c r="G47" s="311">
        <v>62043390</v>
      </c>
      <c r="H47" s="311" t="s">
        <v>984</v>
      </c>
      <c r="I47" s="387" t="s">
        <v>50</v>
      </c>
      <c r="J47" s="311" t="s">
        <v>105</v>
      </c>
      <c r="K47" s="311" t="s">
        <v>373</v>
      </c>
      <c r="L47" s="312"/>
      <c r="M47" s="312" t="s">
        <v>674</v>
      </c>
      <c r="N47" s="312"/>
      <c r="O47" s="388"/>
      <c r="P47" s="307" t="s">
        <v>74</v>
      </c>
      <c r="Q47" s="324" t="s">
        <v>74</v>
      </c>
      <c r="R47" s="324"/>
      <c r="S47" s="324" t="s">
        <v>802</v>
      </c>
      <c r="T47" s="389" t="s">
        <v>32</v>
      </c>
      <c r="U47" s="389"/>
      <c r="V47" s="322"/>
      <c r="W47" s="322"/>
      <c r="X47" s="322" t="s">
        <v>321</v>
      </c>
      <c r="Y47" s="322"/>
      <c r="Z47" s="390">
        <v>42034</v>
      </c>
      <c r="AA47" s="390">
        <v>42062</v>
      </c>
      <c r="AB47" s="390">
        <v>42090</v>
      </c>
      <c r="AC47" s="391"/>
      <c r="AD47" s="391"/>
      <c r="AE47" s="392" t="s">
        <v>800</v>
      </c>
      <c r="AF47" s="392"/>
      <c r="AG47" s="426">
        <v>49.5</v>
      </c>
      <c r="AH47" s="427">
        <v>45</v>
      </c>
      <c r="AI47" s="426"/>
      <c r="AJ47" s="427">
        <f>(IF(AI47&gt;0, AI47, IF(AH47&gt;0, AH47, IF(AG47&gt;0, AG47, 0))))*0.2</f>
        <v>9</v>
      </c>
      <c r="AK47" s="394">
        <f>((IF(AI47&gt;0, AI47, IF(AH47&gt;0, AH47, IF(AG47&gt;0, AG47, 0))))/1.25)+AJ47</f>
        <v>45</v>
      </c>
      <c r="AL47" s="394">
        <f t="shared" ref="AL47:AL54" si="13">AN47/2.5</f>
        <v>79.97999999999999</v>
      </c>
      <c r="AM47" s="394">
        <v>199.95</v>
      </c>
      <c r="AN47" s="394">
        <v>199.95</v>
      </c>
      <c r="AO47" s="395">
        <f>((AL47-AK47)/AL47)</f>
        <v>0.43735933983495867</v>
      </c>
      <c r="AP47" s="396">
        <f t="shared" si="10"/>
        <v>1440</v>
      </c>
      <c r="AQ47" s="397"/>
      <c r="AR47" s="397"/>
      <c r="AS47" s="397"/>
      <c r="AT47" s="398" t="s">
        <v>636</v>
      </c>
      <c r="AU47" s="398"/>
      <c r="AV47" s="397"/>
      <c r="AW47" s="399">
        <v>16</v>
      </c>
      <c r="AX47" s="399" t="s">
        <v>290</v>
      </c>
      <c r="AY47" s="399"/>
      <c r="AZ47" s="418"/>
      <c r="BA47" s="331"/>
      <c r="BB47" s="330">
        <v>41983</v>
      </c>
      <c r="BC47" s="333">
        <v>42030</v>
      </c>
      <c r="BD47" s="401"/>
      <c r="BE47" s="402"/>
      <c r="BF47" s="403"/>
      <c r="BG47" s="404"/>
      <c r="BH47" s="405"/>
      <c r="BI47" s="397"/>
      <c r="BJ47" s="397"/>
      <c r="BK47" s="398"/>
      <c r="BL47" s="406"/>
      <c r="BM47" s="525"/>
      <c r="BN47" s="407"/>
      <c r="BO47" s="397"/>
      <c r="BP47" s="397">
        <f t="shared" si="4"/>
        <v>0</v>
      </c>
      <c r="BQ47" s="408">
        <v>26</v>
      </c>
      <c r="BR47" s="409">
        <v>52.204367045892923</v>
      </c>
      <c r="BS47" s="409">
        <v>0</v>
      </c>
      <c r="BT47" s="409">
        <v>0</v>
      </c>
      <c r="BU47" s="409">
        <f>BT47*AC47</f>
        <v>0</v>
      </c>
      <c r="BV47" s="409"/>
      <c r="BW47" s="410"/>
      <c r="BX47" s="410"/>
      <c r="BY47" s="411">
        <f t="shared" si="6"/>
        <v>0</v>
      </c>
      <c r="BZ47" s="411">
        <f t="shared" si="7"/>
        <v>0</v>
      </c>
      <c r="CA47" s="412">
        <f t="shared" si="8"/>
        <v>0</v>
      </c>
      <c r="CB47" s="413"/>
    </row>
    <row r="48" spans="1:80" s="414" customFormat="1" ht="19.5" customHeight="1">
      <c r="A48" s="311" t="s">
        <v>176</v>
      </c>
      <c r="B48" s="309"/>
      <c r="C48" s="317" t="s">
        <v>566</v>
      </c>
      <c r="D48" s="317">
        <v>3</v>
      </c>
      <c r="E48" s="386" t="s">
        <v>83</v>
      </c>
      <c r="F48" s="311" t="s">
        <v>168</v>
      </c>
      <c r="G48" s="311">
        <v>62043290</v>
      </c>
      <c r="H48" s="311" t="s">
        <v>983</v>
      </c>
      <c r="I48" s="387" t="s">
        <v>50</v>
      </c>
      <c r="J48" s="311" t="s">
        <v>106</v>
      </c>
      <c r="K48" s="311" t="s">
        <v>564</v>
      </c>
      <c r="L48" s="312"/>
      <c r="M48" s="312" t="s">
        <v>674</v>
      </c>
      <c r="N48" s="312"/>
      <c r="O48" s="388"/>
      <c r="P48" s="307" t="s">
        <v>74</v>
      </c>
      <c r="Q48" s="324" t="s">
        <v>74</v>
      </c>
      <c r="R48" s="324"/>
      <c r="S48" s="324" t="s">
        <v>802</v>
      </c>
      <c r="T48" s="389" t="s">
        <v>32</v>
      </c>
      <c r="U48" s="389"/>
      <c r="V48" s="322"/>
      <c r="W48" s="322"/>
      <c r="X48" s="322" t="s">
        <v>329</v>
      </c>
      <c r="Y48" s="322"/>
      <c r="Z48" s="390">
        <v>42034</v>
      </c>
      <c r="AA48" s="390">
        <v>42062</v>
      </c>
      <c r="AB48" s="390">
        <v>42090</v>
      </c>
      <c r="AC48" s="391"/>
      <c r="AD48" s="391"/>
      <c r="AE48" s="392" t="s">
        <v>800</v>
      </c>
      <c r="AF48" s="392"/>
      <c r="AG48" s="426">
        <v>60</v>
      </c>
      <c r="AH48" s="427">
        <v>65</v>
      </c>
      <c r="AI48" s="426"/>
      <c r="AJ48" s="427">
        <f>(IF(AI48&gt;0, AI48, IF(AH48&gt;0, AH48, IF(AG48&gt;0, AG48, 0))))*0.2</f>
        <v>13</v>
      </c>
      <c r="AK48" s="394">
        <f>((IF(AI48&gt;0, AI48, IF(AH48&gt;0, AH48, IF(AG48&gt;0, AG48, 0))))/1.25)+AJ48</f>
        <v>65</v>
      </c>
      <c r="AL48" s="394">
        <f t="shared" si="13"/>
        <v>119.97999999999999</v>
      </c>
      <c r="AM48" s="394">
        <v>299.95</v>
      </c>
      <c r="AN48" s="394">
        <v>299.95</v>
      </c>
      <c r="AO48" s="395">
        <f>((AL48-AK48)/AL48)</f>
        <v>0.45824304050675108</v>
      </c>
      <c r="AP48" s="396">
        <f t="shared" si="10"/>
        <v>2080</v>
      </c>
      <c r="AQ48" s="397"/>
      <c r="AR48" s="397"/>
      <c r="AS48" s="397"/>
      <c r="AT48" s="398" t="s">
        <v>637</v>
      </c>
      <c r="AU48" s="398"/>
      <c r="AV48" s="397"/>
      <c r="AW48" s="399">
        <v>16</v>
      </c>
      <c r="AX48" s="399" t="s">
        <v>290</v>
      </c>
      <c r="AY48" s="399"/>
      <c r="AZ48" s="418"/>
      <c r="BA48" s="331"/>
      <c r="BB48" s="330">
        <v>41992</v>
      </c>
      <c r="BC48" s="333">
        <v>42009</v>
      </c>
      <c r="BD48" s="401"/>
      <c r="BE48" s="402"/>
      <c r="BF48" s="403"/>
      <c r="BG48" s="404"/>
      <c r="BH48" s="405"/>
      <c r="BI48" s="397"/>
      <c r="BJ48" s="397"/>
      <c r="BK48" s="398"/>
      <c r="BL48" s="406"/>
      <c r="BM48" s="525"/>
      <c r="BN48" s="407"/>
      <c r="BO48" s="397"/>
      <c r="BP48" s="397">
        <f t="shared" si="4"/>
        <v>0</v>
      </c>
      <c r="BQ48" s="408">
        <v>30</v>
      </c>
      <c r="BR48" s="409">
        <v>60.235808129876453</v>
      </c>
      <c r="BS48" s="409">
        <v>0</v>
      </c>
      <c r="BT48" s="409">
        <v>0</v>
      </c>
      <c r="BU48" s="409">
        <f>BT48*AC48</f>
        <v>0</v>
      </c>
      <c r="BV48" s="409"/>
      <c r="BW48" s="410"/>
      <c r="BX48" s="410"/>
      <c r="BY48" s="411">
        <f t="shared" si="6"/>
        <v>0</v>
      </c>
      <c r="BZ48" s="411">
        <f t="shared" si="7"/>
        <v>0</v>
      </c>
      <c r="CA48" s="412">
        <f t="shared" si="8"/>
        <v>0</v>
      </c>
      <c r="CB48" s="413"/>
    </row>
    <row r="49" spans="1:80" s="382" customFormat="1" ht="19.5" customHeight="1">
      <c r="A49" s="309" t="s">
        <v>177</v>
      </c>
      <c r="B49" s="309">
        <v>2090101261</v>
      </c>
      <c r="C49" s="316"/>
      <c r="D49" s="316">
        <v>2</v>
      </c>
      <c r="E49" s="352" t="s">
        <v>83</v>
      </c>
      <c r="F49" s="309" t="s">
        <v>169</v>
      </c>
      <c r="G49" s="309">
        <v>62063000</v>
      </c>
      <c r="H49" s="309" t="s">
        <v>986</v>
      </c>
      <c r="I49" s="353" t="s">
        <v>50</v>
      </c>
      <c r="J49" s="309" t="s">
        <v>107</v>
      </c>
      <c r="K49" s="309" t="s">
        <v>579</v>
      </c>
      <c r="L49" s="310"/>
      <c r="M49" s="310" t="s">
        <v>674</v>
      </c>
      <c r="N49" s="310" t="s">
        <v>905</v>
      </c>
      <c r="O49" s="354"/>
      <c r="P49" s="230" t="s">
        <v>75</v>
      </c>
      <c r="Q49" s="232" t="s">
        <v>856</v>
      </c>
      <c r="R49" s="232"/>
      <c r="S49" s="232"/>
      <c r="T49" s="355" t="s">
        <v>32</v>
      </c>
      <c r="U49" s="355"/>
      <c r="V49" s="323"/>
      <c r="W49" s="323" t="s">
        <v>767</v>
      </c>
      <c r="X49" s="323" t="s">
        <v>952</v>
      </c>
      <c r="Y49" s="323"/>
      <c r="Z49" s="356">
        <v>42010</v>
      </c>
      <c r="AA49" s="356">
        <v>42038</v>
      </c>
      <c r="AB49" s="356">
        <v>42066</v>
      </c>
      <c r="AC49" s="357"/>
      <c r="AD49" s="357"/>
      <c r="AE49" s="358" t="s">
        <v>799</v>
      </c>
      <c r="AF49" s="358"/>
      <c r="AG49" s="360">
        <v>20</v>
      </c>
      <c r="AH49" s="359">
        <v>17.649999999999999</v>
      </c>
      <c r="AI49" s="359">
        <v>20.149999999999999</v>
      </c>
      <c r="AJ49" s="360">
        <f>(IF(AI49&gt;0, AI49, IF(AH49&gt;0, AH49, IF(AG49&gt;0, AG49, 0))))*0.3</f>
        <v>6.044999999999999</v>
      </c>
      <c r="AK49" s="360">
        <f t="shared" ref="AK49:AK80" si="14">(IF(AI49&gt;0, AI49, IF(AH49&gt;0, AH49, IF(AG49&gt;0, AG49, 0))))+AJ49</f>
        <v>26.194999999999997</v>
      </c>
      <c r="AL49" s="360">
        <f t="shared" si="13"/>
        <v>51.98</v>
      </c>
      <c r="AM49" s="360">
        <v>129.94999999999999</v>
      </c>
      <c r="AN49" s="360">
        <v>129.94999999999999</v>
      </c>
      <c r="AO49" s="361">
        <f t="shared" ref="AO49:AO85" si="15">(AL49-AK49)/AL49</f>
        <v>0.49605617545209701</v>
      </c>
      <c r="AP49" s="362">
        <f t="shared" si="10"/>
        <v>564.79999999999995</v>
      </c>
      <c r="AQ49" s="363"/>
      <c r="AR49" s="363"/>
      <c r="AS49" s="363"/>
      <c r="AT49" s="364">
        <v>41908</v>
      </c>
      <c r="AU49" s="364">
        <v>41957</v>
      </c>
      <c r="AV49" s="363" t="s">
        <v>590</v>
      </c>
      <c r="AW49" s="365">
        <v>16</v>
      </c>
      <c r="AX49" s="365" t="s">
        <v>290</v>
      </c>
      <c r="AY49" s="365"/>
      <c r="AZ49" s="365"/>
      <c r="BA49" s="211"/>
      <c r="BB49" s="212">
        <v>41980</v>
      </c>
      <c r="BC49" s="212">
        <v>42030</v>
      </c>
      <c r="BD49" s="367"/>
      <c r="BE49" s="368" t="s">
        <v>871</v>
      </c>
      <c r="BF49" s="369">
        <v>42170</v>
      </c>
      <c r="BG49" s="370">
        <v>42173</v>
      </c>
      <c r="BH49" s="371"/>
      <c r="BI49" s="363"/>
      <c r="BJ49" s="363"/>
      <c r="BK49" s="364"/>
      <c r="BL49" s="372"/>
      <c r="BM49" s="524">
        <v>42221</v>
      </c>
      <c r="BN49" s="373"/>
      <c r="BO49" s="363"/>
      <c r="BP49" s="363">
        <f t="shared" si="4"/>
        <v>0</v>
      </c>
      <c r="BQ49" s="374">
        <v>54</v>
      </c>
      <c r="BR49" s="375">
        <v>108.42445463377761</v>
      </c>
      <c r="BS49" s="375">
        <v>50</v>
      </c>
      <c r="BT49" s="375">
        <v>150</v>
      </c>
      <c r="BU49" s="375" t="s">
        <v>862</v>
      </c>
      <c r="BV49" s="375"/>
      <c r="BW49" s="376"/>
      <c r="BX49" s="376"/>
      <c r="BY49" s="377">
        <f t="shared" si="6"/>
        <v>7796.9999999999991</v>
      </c>
      <c r="BZ49" s="377">
        <f t="shared" si="7"/>
        <v>3867.7499999999995</v>
      </c>
      <c r="CA49" s="378">
        <f t="shared" si="8"/>
        <v>74.408426317814559</v>
      </c>
      <c r="CB49" s="379"/>
    </row>
    <row r="50" spans="1:80" s="382" customFormat="1" ht="19.5" customHeight="1">
      <c r="A50" s="309" t="s">
        <v>178</v>
      </c>
      <c r="B50" s="309">
        <v>2090101262</v>
      </c>
      <c r="C50" s="316"/>
      <c r="D50" s="316">
        <v>2</v>
      </c>
      <c r="E50" s="352" t="s">
        <v>83</v>
      </c>
      <c r="F50" s="309" t="s">
        <v>169</v>
      </c>
      <c r="G50" s="309">
        <v>62063000</v>
      </c>
      <c r="H50" s="309" t="s">
        <v>986</v>
      </c>
      <c r="I50" s="353" t="s">
        <v>50</v>
      </c>
      <c r="J50" s="309" t="s">
        <v>108</v>
      </c>
      <c r="K50" s="309" t="s">
        <v>310</v>
      </c>
      <c r="L50" s="310"/>
      <c r="M50" s="310" t="s">
        <v>676</v>
      </c>
      <c r="N50" s="310" t="s">
        <v>905</v>
      </c>
      <c r="O50" s="354"/>
      <c r="P50" s="230" t="s">
        <v>75</v>
      </c>
      <c r="Q50" s="232" t="s">
        <v>856</v>
      </c>
      <c r="R50" s="232"/>
      <c r="S50" s="232"/>
      <c r="T50" s="355" t="s">
        <v>32</v>
      </c>
      <c r="U50" s="355"/>
      <c r="V50" s="323"/>
      <c r="W50" s="323" t="s">
        <v>309</v>
      </c>
      <c r="X50" s="323" t="s">
        <v>952</v>
      </c>
      <c r="Y50" s="323"/>
      <c r="Z50" s="356">
        <v>42041</v>
      </c>
      <c r="AA50" s="356">
        <v>42038</v>
      </c>
      <c r="AB50" s="356">
        <v>42066</v>
      </c>
      <c r="AC50" s="357"/>
      <c r="AD50" s="357"/>
      <c r="AE50" s="358" t="s">
        <v>799</v>
      </c>
      <c r="AF50" s="358"/>
      <c r="AG50" s="360">
        <v>20.6</v>
      </c>
      <c r="AH50" s="359">
        <v>18.100000000000001</v>
      </c>
      <c r="AI50" s="359">
        <v>20.6</v>
      </c>
      <c r="AJ50" s="360">
        <f>(IF(AI50&gt;0, AI50, IF(AH50&gt;0, AH50, IF(AG50&gt;0, AG50, 0))))*0.3</f>
        <v>6.1800000000000006</v>
      </c>
      <c r="AK50" s="360">
        <f t="shared" si="14"/>
        <v>26.78</v>
      </c>
      <c r="AL50" s="360">
        <f t="shared" si="13"/>
        <v>47.980000000000004</v>
      </c>
      <c r="AM50" s="360">
        <v>119.95</v>
      </c>
      <c r="AN50" s="360">
        <v>119.95</v>
      </c>
      <c r="AO50" s="361">
        <f t="shared" si="15"/>
        <v>0.44185077115464777</v>
      </c>
      <c r="AP50" s="362">
        <f t="shared" si="10"/>
        <v>579.20000000000005</v>
      </c>
      <c r="AQ50" s="363"/>
      <c r="AR50" s="363"/>
      <c r="AS50" s="363"/>
      <c r="AT50" s="364">
        <v>41908</v>
      </c>
      <c r="AU50" s="364">
        <v>41957</v>
      </c>
      <c r="AV50" s="363" t="s">
        <v>591</v>
      </c>
      <c r="AW50" s="365">
        <v>16</v>
      </c>
      <c r="AX50" s="365" t="s">
        <v>290</v>
      </c>
      <c r="AY50" s="365"/>
      <c r="AZ50" s="365"/>
      <c r="BA50" s="212">
        <v>42020</v>
      </c>
      <c r="BB50" s="212">
        <v>41980</v>
      </c>
      <c r="BC50" s="212">
        <v>42020</v>
      </c>
      <c r="BD50" s="367"/>
      <c r="BE50" s="368" t="s">
        <v>871</v>
      </c>
      <c r="BF50" s="369">
        <v>42170</v>
      </c>
      <c r="BG50" s="370">
        <v>42173</v>
      </c>
      <c r="BH50" s="371"/>
      <c r="BI50" s="363"/>
      <c r="BJ50" s="363"/>
      <c r="BK50" s="364"/>
      <c r="BL50" s="372"/>
      <c r="BM50" s="524">
        <v>42221</v>
      </c>
      <c r="BN50" s="373" t="s">
        <v>932</v>
      </c>
      <c r="BO50" s="363"/>
      <c r="BP50" s="363">
        <f t="shared" si="4"/>
        <v>0</v>
      </c>
      <c r="BQ50" s="374">
        <v>49</v>
      </c>
      <c r="BR50" s="375">
        <v>98.385153278798199</v>
      </c>
      <c r="BS50" s="375">
        <v>50</v>
      </c>
      <c r="BT50" s="375">
        <v>170</v>
      </c>
      <c r="BU50" s="375" t="s">
        <v>862</v>
      </c>
      <c r="BV50" s="375"/>
      <c r="BW50" s="376"/>
      <c r="BX50" s="376"/>
      <c r="BY50" s="377">
        <f t="shared" si="6"/>
        <v>8156.6</v>
      </c>
      <c r="BZ50" s="377">
        <f t="shared" si="7"/>
        <v>3604</v>
      </c>
      <c r="CA50" s="378">
        <f t="shared" si="8"/>
        <v>75.114631096290125</v>
      </c>
      <c r="CB50" s="379"/>
    </row>
    <row r="51" spans="1:80" s="414" customFormat="1" ht="19.5" customHeight="1">
      <c r="A51" s="311" t="s">
        <v>179</v>
      </c>
      <c r="B51" s="309">
        <v>2090400026</v>
      </c>
      <c r="C51" s="317" t="s">
        <v>566</v>
      </c>
      <c r="D51" s="317">
        <v>2</v>
      </c>
      <c r="E51" s="386" t="s">
        <v>83</v>
      </c>
      <c r="F51" s="311" t="s">
        <v>169</v>
      </c>
      <c r="G51" s="311">
        <v>62063000</v>
      </c>
      <c r="H51" s="311" t="s">
        <v>986</v>
      </c>
      <c r="I51" s="387" t="s">
        <v>50</v>
      </c>
      <c r="J51" s="311" t="s">
        <v>109</v>
      </c>
      <c r="K51" s="311" t="s">
        <v>580</v>
      </c>
      <c r="L51" s="312"/>
      <c r="M51" s="312" t="s">
        <v>668</v>
      </c>
      <c r="N51" s="312"/>
      <c r="O51" s="388"/>
      <c r="P51" s="307" t="s">
        <v>75</v>
      </c>
      <c r="Q51" s="324" t="s">
        <v>856</v>
      </c>
      <c r="R51" s="324"/>
      <c r="S51" s="324"/>
      <c r="T51" s="389" t="s">
        <v>28</v>
      </c>
      <c r="U51" s="389"/>
      <c r="V51" s="322"/>
      <c r="W51" s="322" t="s">
        <v>320</v>
      </c>
      <c r="X51" s="322"/>
      <c r="Y51" s="322"/>
      <c r="Z51" s="390">
        <v>42010</v>
      </c>
      <c r="AA51" s="390">
        <v>42038</v>
      </c>
      <c r="AB51" s="390">
        <v>42066</v>
      </c>
      <c r="AC51" s="391"/>
      <c r="AD51" s="391"/>
      <c r="AE51" s="392" t="s">
        <v>799</v>
      </c>
      <c r="AF51" s="392"/>
      <c r="AG51" s="394">
        <v>21.25</v>
      </c>
      <c r="AH51" s="394">
        <v>19.3</v>
      </c>
      <c r="AI51" s="393">
        <v>13</v>
      </c>
      <c r="AJ51" s="394">
        <f>(IF(AI51&gt;0, AI51, IF(AH51&gt;0, AH51, IF(AG51&gt;0, AG51, 0))))*0.3</f>
        <v>3.9</v>
      </c>
      <c r="AK51" s="394">
        <f t="shared" si="14"/>
        <v>16.899999999999999</v>
      </c>
      <c r="AL51" s="394">
        <f t="shared" si="13"/>
        <v>47.980000000000004</v>
      </c>
      <c r="AM51" s="394">
        <v>119.95</v>
      </c>
      <c r="AN51" s="394">
        <v>119.95</v>
      </c>
      <c r="AO51" s="395">
        <f t="shared" si="15"/>
        <v>0.64776990412671953</v>
      </c>
      <c r="AP51" s="396">
        <f t="shared" si="10"/>
        <v>617.6</v>
      </c>
      <c r="AQ51" s="397"/>
      <c r="AR51" s="397"/>
      <c r="AS51" s="397"/>
      <c r="AT51" s="398">
        <v>41915</v>
      </c>
      <c r="AU51" s="398">
        <v>41957</v>
      </c>
      <c r="AV51" s="397" t="s">
        <v>591</v>
      </c>
      <c r="AW51" s="399">
        <v>16</v>
      </c>
      <c r="AX51" s="399" t="s">
        <v>290</v>
      </c>
      <c r="AY51" s="399"/>
      <c r="AZ51" s="399"/>
      <c r="BA51" s="330">
        <v>42020</v>
      </c>
      <c r="BB51" s="330">
        <v>42020</v>
      </c>
      <c r="BC51" s="330">
        <v>42020</v>
      </c>
      <c r="BD51" s="401"/>
      <c r="BE51" s="402"/>
      <c r="BF51" s="403"/>
      <c r="BG51" s="404"/>
      <c r="BH51" s="405"/>
      <c r="BI51" s="397"/>
      <c r="BJ51" s="397"/>
      <c r="BK51" s="398"/>
      <c r="BL51" s="406"/>
      <c r="BM51" s="525"/>
      <c r="BN51" s="407"/>
      <c r="BO51" s="397"/>
      <c r="BP51" s="397">
        <f t="shared" si="4"/>
        <v>0</v>
      </c>
      <c r="BQ51" s="408">
        <v>6</v>
      </c>
      <c r="BR51" s="409">
        <v>12.04716162597529</v>
      </c>
      <c r="BS51" s="409">
        <v>0</v>
      </c>
      <c r="BT51" s="409">
        <v>0</v>
      </c>
      <c r="BU51" s="409">
        <f>BT51*AC51</f>
        <v>0</v>
      </c>
      <c r="BV51" s="409"/>
      <c r="BW51" s="410"/>
      <c r="BX51" s="410"/>
      <c r="BY51" s="411">
        <f t="shared" si="6"/>
        <v>0</v>
      </c>
      <c r="BZ51" s="411">
        <f t="shared" si="7"/>
        <v>0</v>
      </c>
      <c r="CA51" s="412">
        <f t="shared" si="8"/>
        <v>0</v>
      </c>
      <c r="CB51" s="413"/>
    </row>
    <row r="52" spans="1:80" s="382" customFormat="1" ht="19.5" customHeight="1">
      <c r="A52" s="309" t="s">
        <v>180</v>
      </c>
      <c r="B52" s="309">
        <v>2090101263</v>
      </c>
      <c r="C52" s="316"/>
      <c r="D52" s="316">
        <v>2</v>
      </c>
      <c r="E52" s="352" t="s">
        <v>83</v>
      </c>
      <c r="F52" s="309" t="s">
        <v>169</v>
      </c>
      <c r="G52" s="309">
        <v>62069090</v>
      </c>
      <c r="H52" s="309" t="s">
        <v>987</v>
      </c>
      <c r="I52" s="353" t="s">
        <v>50</v>
      </c>
      <c r="J52" s="309" t="s">
        <v>110</v>
      </c>
      <c r="K52" s="309" t="s">
        <v>581</v>
      </c>
      <c r="L52" s="310"/>
      <c r="M52" s="310" t="s">
        <v>675</v>
      </c>
      <c r="N52" s="310" t="s">
        <v>905</v>
      </c>
      <c r="O52" s="354"/>
      <c r="P52" s="230" t="s">
        <v>888</v>
      </c>
      <c r="Q52" s="232"/>
      <c r="R52" s="232"/>
      <c r="S52" s="232" t="s">
        <v>792</v>
      </c>
      <c r="T52" s="355" t="s">
        <v>32</v>
      </c>
      <c r="U52" s="355"/>
      <c r="V52" s="323"/>
      <c r="W52" s="323">
        <v>11166</v>
      </c>
      <c r="X52" s="323" t="s">
        <v>955</v>
      </c>
      <c r="Y52" s="323" t="s">
        <v>325</v>
      </c>
      <c r="Z52" s="356">
        <v>42010</v>
      </c>
      <c r="AA52" s="356">
        <v>42038</v>
      </c>
      <c r="AB52" s="356">
        <v>42066</v>
      </c>
      <c r="AC52" s="357"/>
      <c r="AD52" s="357"/>
      <c r="AE52" s="358" t="s">
        <v>799</v>
      </c>
      <c r="AF52" s="358"/>
      <c r="AG52" s="359">
        <v>22.5</v>
      </c>
      <c r="AH52" s="359">
        <v>23.9</v>
      </c>
      <c r="AI52" s="359">
        <v>23.75</v>
      </c>
      <c r="AJ52" s="360">
        <v>0.25</v>
      </c>
      <c r="AK52" s="360">
        <f t="shared" si="14"/>
        <v>24</v>
      </c>
      <c r="AL52" s="360">
        <f t="shared" si="13"/>
        <v>47.980000000000004</v>
      </c>
      <c r="AM52" s="360">
        <v>119.95</v>
      </c>
      <c r="AN52" s="360">
        <v>119.95</v>
      </c>
      <c r="AO52" s="361">
        <f t="shared" si="15"/>
        <v>0.49979157982492711</v>
      </c>
      <c r="AP52" s="362">
        <f t="shared" si="10"/>
        <v>764.8</v>
      </c>
      <c r="AQ52" s="429"/>
      <c r="AR52" s="429"/>
      <c r="AS52" s="429"/>
      <c r="AT52" s="364">
        <v>41892</v>
      </c>
      <c r="AU52" s="364">
        <v>41956</v>
      </c>
      <c r="AV52" s="363"/>
      <c r="AW52" s="365">
        <v>16</v>
      </c>
      <c r="AX52" s="365" t="s">
        <v>290</v>
      </c>
      <c r="AY52" s="365"/>
      <c r="AZ52" s="365"/>
      <c r="BA52" s="212">
        <v>41995</v>
      </c>
      <c r="BB52" s="212">
        <v>41978</v>
      </c>
      <c r="BC52" s="212">
        <v>41995</v>
      </c>
      <c r="BD52" s="367"/>
      <c r="BE52" s="368" t="s">
        <v>871</v>
      </c>
      <c r="BF52" s="369">
        <v>42114</v>
      </c>
      <c r="BG52" s="370">
        <v>42117</v>
      </c>
      <c r="BH52" s="371"/>
      <c r="BI52" s="363"/>
      <c r="BJ52" s="363"/>
      <c r="BK52" s="364"/>
      <c r="BL52" s="372"/>
      <c r="BM52" s="524">
        <v>42188</v>
      </c>
      <c r="BN52" s="373" t="s">
        <v>928</v>
      </c>
      <c r="BO52" s="363"/>
      <c r="BP52" s="363">
        <f t="shared" si="4"/>
        <v>0</v>
      </c>
      <c r="BQ52" s="374">
        <v>67</v>
      </c>
      <c r="BR52" s="375">
        <v>134.52663815672409</v>
      </c>
      <c r="BS52" s="375">
        <v>60</v>
      </c>
      <c r="BT52" s="375">
        <v>200</v>
      </c>
      <c r="BU52" s="375" t="s">
        <v>857</v>
      </c>
      <c r="BV52" s="375"/>
      <c r="BW52" s="376"/>
      <c r="BX52" s="376"/>
      <c r="BY52" s="377">
        <f t="shared" si="6"/>
        <v>9596</v>
      </c>
      <c r="BZ52" s="377">
        <f t="shared" si="7"/>
        <v>4796</v>
      </c>
      <c r="CA52" s="378">
        <f t="shared" si="8"/>
        <v>99.958315964985417</v>
      </c>
      <c r="CB52" s="379"/>
    </row>
    <row r="53" spans="1:80" s="382" customFormat="1" ht="19.5" customHeight="1">
      <c r="A53" s="309" t="s">
        <v>181</v>
      </c>
      <c r="B53" s="309">
        <v>2090400027</v>
      </c>
      <c r="C53" s="316"/>
      <c r="D53" s="316">
        <v>2</v>
      </c>
      <c r="E53" s="352" t="s">
        <v>83</v>
      </c>
      <c r="F53" s="309" t="s">
        <v>169</v>
      </c>
      <c r="G53" s="309">
        <v>62063000</v>
      </c>
      <c r="H53" s="309" t="s">
        <v>986</v>
      </c>
      <c r="I53" s="353" t="s">
        <v>50</v>
      </c>
      <c r="J53" s="309" t="s">
        <v>111</v>
      </c>
      <c r="K53" s="309" t="s">
        <v>810</v>
      </c>
      <c r="L53" s="310"/>
      <c r="M53" s="310" t="s">
        <v>676</v>
      </c>
      <c r="N53" s="310" t="s">
        <v>905</v>
      </c>
      <c r="O53" s="354"/>
      <c r="P53" s="230" t="s">
        <v>888</v>
      </c>
      <c r="Q53" s="232"/>
      <c r="R53" s="232"/>
      <c r="S53" s="232" t="s">
        <v>792</v>
      </c>
      <c r="T53" s="355" t="s">
        <v>32</v>
      </c>
      <c r="U53" s="355"/>
      <c r="V53" s="323"/>
      <c r="W53" s="323" t="s">
        <v>333</v>
      </c>
      <c r="X53" s="323" t="s">
        <v>954</v>
      </c>
      <c r="Y53" s="323"/>
      <c r="Z53" s="356">
        <v>42010</v>
      </c>
      <c r="AA53" s="356">
        <v>42038</v>
      </c>
      <c r="AB53" s="356">
        <v>42066</v>
      </c>
      <c r="AC53" s="357"/>
      <c r="AD53" s="357"/>
      <c r="AE53" s="358" t="s">
        <v>799</v>
      </c>
      <c r="AF53" s="358"/>
      <c r="AG53" s="359">
        <v>21.9</v>
      </c>
      <c r="AH53" s="359">
        <v>22.9</v>
      </c>
      <c r="AI53" s="359">
        <v>19</v>
      </c>
      <c r="AJ53" s="360">
        <v>0.25</v>
      </c>
      <c r="AK53" s="360">
        <f t="shared" si="14"/>
        <v>19.25</v>
      </c>
      <c r="AL53" s="360">
        <f t="shared" si="13"/>
        <v>47.980000000000004</v>
      </c>
      <c r="AM53" s="360">
        <v>119.95</v>
      </c>
      <c r="AN53" s="360">
        <v>119.95</v>
      </c>
      <c r="AO53" s="361">
        <f t="shared" si="15"/>
        <v>0.59879116298457691</v>
      </c>
      <c r="AP53" s="362">
        <f t="shared" si="10"/>
        <v>732.8</v>
      </c>
      <c r="AQ53" s="429"/>
      <c r="AR53" s="429"/>
      <c r="AS53" s="429"/>
      <c r="AT53" s="364">
        <v>41900</v>
      </c>
      <c r="AU53" s="364">
        <v>41956</v>
      </c>
      <c r="AV53" s="363"/>
      <c r="AW53" s="365">
        <v>16</v>
      </c>
      <c r="AX53" s="365" t="s">
        <v>290</v>
      </c>
      <c r="AY53" s="365"/>
      <c r="AZ53" s="365"/>
      <c r="BA53" s="212">
        <v>41995</v>
      </c>
      <c r="BB53" s="212">
        <v>41982</v>
      </c>
      <c r="BC53" s="212">
        <v>41995</v>
      </c>
      <c r="BD53" s="367"/>
      <c r="BE53" s="368" t="s">
        <v>871</v>
      </c>
      <c r="BF53" s="369">
        <v>42171</v>
      </c>
      <c r="BG53" s="370">
        <v>42174</v>
      </c>
      <c r="BH53" s="371"/>
      <c r="BI53" s="363"/>
      <c r="BJ53" s="363"/>
      <c r="BK53" s="364"/>
      <c r="BL53" s="372"/>
      <c r="BM53" s="524">
        <v>42244</v>
      </c>
      <c r="BN53" s="373" t="s">
        <v>950</v>
      </c>
      <c r="BO53" s="363"/>
      <c r="BP53" s="363">
        <f t="shared" si="4"/>
        <v>0</v>
      </c>
      <c r="BQ53" s="374">
        <v>42</v>
      </c>
      <c r="BR53" s="375">
        <v>84.33013138182703</v>
      </c>
      <c r="BS53" s="375">
        <v>100</v>
      </c>
      <c r="BT53" s="375">
        <v>200</v>
      </c>
      <c r="BU53" s="375" t="s">
        <v>857</v>
      </c>
      <c r="BV53" s="375"/>
      <c r="BW53" s="376"/>
      <c r="BX53" s="376"/>
      <c r="BY53" s="377">
        <f t="shared" si="6"/>
        <v>9596</v>
      </c>
      <c r="BZ53" s="377">
        <f t="shared" si="7"/>
        <v>5746</v>
      </c>
      <c r="CA53" s="378">
        <f t="shared" si="8"/>
        <v>119.75823259691538</v>
      </c>
      <c r="CB53" s="379"/>
    </row>
    <row r="54" spans="1:80" s="414" customFormat="1" ht="19.5" customHeight="1">
      <c r="A54" s="311" t="s">
        <v>133</v>
      </c>
      <c r="B54" s="309">
        <v>2090400028</v>
      </c>
      <c r="C54" s="317" t="s">
        <v>566</v>
      </c>
      <c r="D54" s="317">
        <v>3</v>
      </c>
      <c r="E54" s="386" t="s">
        <v>83</v>
      </c>
      <c r="F54" s="311" t="s">
        <v>169</v>
      </c>
      <c r="G54" s="311">
        <v>62069090</v>
      </c>
      <c r="H54" s="311" t="s">
        <v>987</v>
      </c>
      <c r="I54" s="387" t="s">
        <v>50</v>
      </c>
      <c r="J54" s="311" t="s">
        <v>112</v>
      </c>
      <c r="K54" s="311" t="s">
        <v>582</v>
      </c>
      <c r="L54" s="312"/>
      <c r="M54" s="312" t="s">
        <v>677</v>
      </c>
      <c r="N54" s="312"/>
      <c r="O54" s="388"/>
      <c r="P54" s="307" t="s">
        <v>75</v>
      </c>
      <c r="Q54" s="324" t="s">
        <v>856</v>
      </c>
      <c r="R54" s="324"/>
      <c r="S54" s="324"/>
      <c r="T54" s="389" t="s">
        <v>32</v>
      </c>
      <c r="U54" s="389"/>
      <c r="V54" s="322"/>
      <c r="W54" s="322" t="s">
        <v>338</v>
      </c>
      <c r="X54" s="322"/>
      <c r="Y54" s="322"/>
      <c r="Z54" s="421">
        <v>41980</v>
      </c>
      <c r="AA54" s="390">
        <v>42008</v>
      </c>
      <c r="AB54" s="390">
        <v>42036</v>
      </c>
      <c r="AC54" s="391">
        <v>2.15</v>
      </c>
      <c r="AD54" s="391"/>
      <c r="AE54" s="392" t="s">
        <v>799</v>
      </c>
      <c r="AF54" s="392"/>
      <c r="AG54" s="393"/>
      <c r="AH54" s="394">
        <v>42.1</v>
      </c>
      <c r="AI54" s="393">
        <v>32.06</v>
      </c>
      <c r="AJ54" s="394">
        <f>(IF(AI54&gt;0, AI54, IF(AH54&gt;0, AH54, IF(AG54&gt;0, AG54, 0))))*0.3</f>
        <v>9.6180000000000003</v>
      </c>
      <c r="AK54" s="394">
        <f t="shared" si="14"/>
        <v>41.678000000000004</v>
      </c>
      <c r="AL54" s="394">
        <f t="shared" si="13"/>
        <v>51.98</v>
      </c>
      <c r="AM54" s="394">
        <v>129.94999999999999</v>
      </c>
      <c r="AN54" s="394">
        <v>129.94999999999999</v>
      </c>
      <c r="AO54" s="395">
        <f t="shared" si="15"/>
        <v>0.19819161215852238</v>
      </c>
      <c r="AP54" s="396">
        <f t="shared" si="10"/>
        <v>1347.2</v>
      </c>
      <c r="AQ54" s="397"/>
      <c r="AR54" s="397"/>
      <c r="AS54" s="398">
        <v>41961</v>
      </c>
      <c r="AT54" s="398">
        <v>41915</v>
      </c>
      <c r="AU54" s="398" t="s">
        <v>717</v>
      </c>
      <c r="AV54" s="397" t="s">
        <v>591</v>
      </c>
      <c r="AW54" s="399">
        <v>16</v>
      </c>
      <c r="AX54" s="399" t="s">
        <v>290</v>
      </c>
      <c r="AY54" s="399"/>
      <c r="AZ54" s="418"/>
      <c r="BA54" s="330">
        <v>42020</v>
      </c>
      <c r="BB54" s="330">
        <v>42020</v>
      </c>
      <c r="BC54" s="330">
        <v>42020</v>
      </c>
      <c r="BD54" s="401"/>
      <c r="BE54" s="402"/>
      <c r="BF54" s="403"/>
      <c r="BG54" s="404"/>
      <c r="BH54" s="405"/>
      <c r="BI54" s="397"/>
      <c r="BJ54" s="397"/>
      <c r="BK54" s="398"/>
      <c r="BL54" s="406"/>
      <c r="BM54" s="525"/>
      <c r="BN54" s="407"/>
      <c r="BO54" s="397"/>
      <c r="BP54" s="397">
        <f t="shared" si="4"/>
        <v>0</v>
      </c>
      <c r="BQ54" s="408">
        <v>3</v>
      </c>
      <c r="BR54" s="409">
        <v>6.0235808129876451</v>
      </c>
      <c r="BS54" s="409">
        <v>0</v>
      </c>
      <c r="BT54" s="409">
        <v>0</v>
      </c>
      <c r="BU54" s="409">
        <f t="shared" ref="BU54:BU72" si="16">BT54*AC54</f>
        <v>0</v>
      </c>
      <c r="BV54" s="409"/>
      <c r="BW54" s="410"/>
      <c r="BX54" s="410"/>
      <c r="BY54" s="411">
        <f t="shared" si="6"/>
        <v>0</v>
      </c>
      <c r="BZ54" s="411">
        <f t="shared" si="7"/>
        <v>0</v>
      </c>
      <c r="CA54" s="412">
        <f t="shared" si="8"/>
        <v>0</v>
      </c>
      <c r="CB54" s="413"/>
    </row>
    <row r="55" spans="1:80" s="414" customFormat="1" ht="19.5" customHeight="1">
      <c r="A55" s="311" t="s">
        <v>134</v>
      </c>
      <c r="B55" s="309"/>
      <c r="C55" s="317" t="s">
        <v>566</v>
      </c>
      <c r="D55" s="317"/>
      <c r="E55" s="386" t="s">
        <v>83</v>
      </c>
      <c r="F55" s="311" t="s">
        <v>169</v>
      </c>
      <c r="G55" s="311"/>
      <c r="H55" s="311"/>
      <c r="I55" s="387" t="s">
        <v>50</v>
      </c>
      <c r="J55" s="311" t="s">
        <v>113</v>
      </c>
      <c r="K55" s="311" t="s">
        <v>582</v>
      </c>
      <c r="L55" s="312"/>
      <c r="M55" s="312"/>
      <c r="N55" s="312"/>
      <c r="O55" s="388">
        <v>41927</v>
      </c>
      <c r="P55" s="307" t="s">
        <v>75</v>
      </c>
      <c r="Q55" s="324"/>
      <c r="R55" s="324"/>
      <c r="S55" s="324"/>
      <c r="T55" s="389"/>
      <c r="U55" s="389"/>
      <c r="V55" s="322" t="s">
        <v>336</v>
      </c>
      <c r="W55" s="322"/>
      <c r="X55" s="322"/>
      <c r="Y55" s="322"/>
      <c r="Z55" s="322"/>
      <c r="AA55" s="322"/>
      <c r="AB55" s="322"/>
      <c r="AC55" s="391"/>
      <c r="AD55" s="391"/>
      <c r="AE55" s="392"/>
      <c r="AF55" s="392"/>
      <c r="AG55" s="393"/>
      <c r="AH55" s="394"/>
      <c r="AI55" s="393"/>
      <c r="AJ55" s="394">
        <f>(IF(AI55&gt;0, AI55, IF(AH55&gt;0, AH55, IF(AG55&gt;0, AG55, 0))))*0.3</f>
        <v>0</v>
      </c>
      <c r="AK55" s="394">
        <f t="shared" si="14"/>
        <v>0</v>
      </c>
      <c r="AL55" s="394">
        <f>AK55*2</f>
        <v>0</v>
      </c>
      <c r="AM55" s="394">
        <f>AK55*2.5</f>
        <v>0</v>
      </c>
      <c r="AN55" s="394">
        <f>AL55*2.5</f>
        <v>0</v>
      </c>
      <c r="AO55" s="395" t="e">
        <f t="shared" si="15"/>
        <v>#DIV/0!</v>
      </c>
      <c r="AP55" s="396">
        <f t="shared" si="10"/>
        <v>0</v>
      </c>
      <c r="AQ55" s="397"/>
      <c r="AR55" s="397"/>
      <c r="AS55" s="397"/>
      <c r="AT55" s="398">
        <v>41915</v>
      </c>
      <c r="AU55" s="398" t="s">
        <v>717</v>
      </c>
      <c r="AV55" s="397" t="s">
        <v>591</v>
      </c>
      <c r="AW55" s="399">
        <v>16</v>
      </c>
      <c r="AX55" s="399" t="s">
        <v>290</v>
      </c>
      <c r="AY55" s="399"/>
      <c r="AZ55" s="399"/>
      <c r="BA55" s="331"/>
      <c r="BB55" s="331" t="s">
        <v>631</v>
      </c>
      <c r="BC55" s="331"/>
      <c r="BD55" s="401"/>
      <c r="BE55" s="402"/>
      <c r="BF55" s="403"/>
      <c r="BG55" s="404"/>
      <c r="BH55" s="405"/>
      <c r="BI55" s="397"/>
      <c r="BJ55" s="397"/>
      <c r="BK55" s="398"/>
      <c r="BL55" s="406"/>
      <c r="BM55" s="525"/>
      <c r="BN55" s="407"/>
      <c r="BO55" s="397"/>
      <c r="BP55" s="397">
        <f t="shared" si="4"/>
        <v>0</v>
      </c>
      <c r="BQ55" s="408" t="e">
        <v>#N/A</v>
      </c>
      <c r="BR55" s="409" t="e">
        <v>#N/A</v>
      </c>
      <c r="BS55" s="409" t="e">
        <v>#N/A</v>
      </c>
      <c r="BT55" s="409" t="e">
        <v>#N/A</v>
      </c>
      <c r="BU55" s="409" t="e">
        <f t="shared" si="16"/>
        <v>#N/A</v>
      </c>
      <c r="BV55" s="409"/>
      <c r="BW55" s="410"/>
      <c r="BX55" s="410"/>
      <c r="BY55" s="411" t="e">
        <f t="shared" si="6"/>
        <v>#N/A</v>
      </c>
      <c r="BZ55" s="411" t="e">
        <f t="shared" si="7"/>
        <v>#N/A</v>
      </c>
      <c r="CA55" s="412" t="e">
        <f t="shared" si="8"/>
        <v>#N/A</v>
      </c>
      <c r="CB55" s="413"/>
    </row>
    <row r="56" spans="1:80" s="414" customFormat="1" ht="19.5" customHeight="1">
      <c r="A56" s="311" t="s">
        <v>135</v>
      </c>
      <c r="B56" s="309"/>
      <c r="C56" s="317" t="s">
        <v>566</v>
      </c>
      <c r="D56" s="317"/>
      <c r="E56" s="386" t="s">
        <v>83</v>
      </c>
      <c r="F56" s="311" t="s">
        <v>170</v>
      </c>
      <c r="G56" s="311"/>
      <c r="H56" s="311"/>
      <c r="I56" s="387" t="s">
        <v>50</v>
      </c>
      <c r="J56" s="311" t="s">
        <v>114</v>
      </c>
      <c r="K56" s="311"/>
      <c r="L56" s="312"/>
      <c r="M56" s="312"/>
      <c r="N56" s="312"/>
      <c r="O56" s="388">
        <v>41919</v>
      </c>
      <c r="P56" s="307" t="s">
        <v>76</v>
      </c>
      <c r="Q56" s="324"/>
      <c r="R56" s="324"/>
      <c r="S56" s="324"/>
      <c r="T56" s="389"/>
      <c r="U56" s="389"/>
      <c r="V56" s="322"/>
      <c r="W56" s="322"/>
      <c r="X56" s="322"/>
      <c r="Y56" s="322"/>
      <c r="Z56" s="322"/>
      <c r="AA56" s="322"/>
      <c r="AB56" s="322"/>
      <c r="AC56" s="391"/>
      <c r="AD56" s="391"/>
      <c r="AE56" s="392"/>
      <c r="AF56" s="392"/>
      <c r="AG56" s="393"/>
      <c r="AH56" s="394"/>
      <c r="AI56" s="393"/>
      <c r="AJ56" s="394">
        <v>0.25</v>
      </c>
      <c r="AK56" s="394">
        <f t="shared" si="14"/>
        <v>0.25</v>
      </c>
      <c r="AL56" s="394">
        <f>AK56*2</f>
        <v>0.5</v>
      </c>
      <c r="AM56" s="394">
        <f>AK56*2.5</f>
        <v>0.625</v>
      </c>
      <c r="AN56" s="394">
        <f>AL56*2.5</f>
        <v>1.25</v>
      </c>
      <c r="AO56" s="395">
        <f t="shared" si="15"/>
        <v>0.5</v>
      </c>
      <c r="AP56" s="396">
        <f t="shared" si="10"/>
        <v>0</v>
      </c>
      <c r="AQ56" s="397"/>
      <c r="AR56" s="397"/>
      <c r="AS56" s="397"/>
      <c r="AT56" s="398">
        <v>41907</v>
      </c>
      <c r="AU56" s="398"/>
      <c r="AV56" s="397"/>
      <c r="AW56" s="399">
        <v>16</v>
      </c>
      <c r="AX56" s="399" t="s">
        <v>290</v>
      </c>
      <c r="AY56" s="399"/>
      <c r="AZ56" s="418"/>
      <c r="BA56" s="331"/>
      <c r="BB56" s="331" t="s">
        <v>631</v>
      </c>
      <c r="BC56" s="331"/>
      <c r="BD56" s="401"/>
      <c r="BE56" s="402"/>
      <c r="BF56" s="403"/>
      <c r="BG56" s="404"/>
      <c r="BH56" s="405"/>
      <c r="BI56" s="397"/>
      <c r="BJ56" s="397"/>
      <c r="BK56" s="398"/>
      <c r="BL56" s="406"/>
      <c r="BM56" s="525"/>
      <c r="BN56" s="407"/>
      <c r="BO56" s="397"/>
      <c r="BP56" s="397">
        <f t="shared" si="4"/>
        <v>0</v>
      </c>
      <c r="BQ56" s="408" t="e">
        <v>#N/A</v>
      </c>
      <c r="BR56" s="409" t="e">
        <v>#N/A</v>
      </c>
      <c r="BS56" s="409" t="e">
        <v>#N/A</v>
      </c>
      <c r="BT56" s="409" t="e">
        <v>#N/A</v>
      </c>
      <c r="BU56" s="409" t="e">
        <f t="shared" si="16"/>
        <v>#N/A</v>
      </c>
      <c r="BV56" s="409"/>
      <c r="BW56" s="410"/>
      <c r="BX56" s="410"/>
      <c r="BY56" s="411" t="e">
        <f t="shared" si="6"/>
        <v>#N/A</v>
      </c>
      <c r="BZ56" s="411" t="e">
        <f t="shared" si="7"/>
        <v>#N/A</v>
      </c>
      <c r="CA56" s="412" t="e">
        <f t="shared" si="8"/>
        <v>#N/A</v>
      </c>
      <c r="CB56" s="413"/>
    </row>
    <row r="57" spans="1:80" s="414" customFormat="1" ht="19.5" customHeight="1">
      <c r="A57" s="311" t="s">
        <v>136</v>
      </c>
      <c r="B57" s="309">
        <v>2070502693</v>
      </c>
      <c r="C57" s="317" t="s">
        <v>566</v>
      </c>
      <c r="D57" s="317">
        <v>1</v>
      </c>
      <c r="E57" s="386" t="s">
        <v>83</v>
      </c>
      <c r="F57" s="311" t="s">
        <v>170</v>
      </c>
      <c r="G57" s="311">
        <v>61091000</v>
      </c>
      <c r="H57" s="311" t="s">
        <v>974</v>
      </c>
      <c r="I57" s="387" t="s">
        <v>50</v>
      </c>
      <c r="J57" s="311" t="s">
        <v>115</v>
      </c>
      <c r="K57" s="311" t="s">
        <v>613</v>
      </c>
      <c r="L57" s="312"/>
      <c r="M57" s="312" t="s">
        <v>668</v>
      </c>
      <c r="N57" s="312"/>
      <c r="O57" s="388"/>
      <c r="P57" s="307" t="s">
        <v>76</v>
      </c>
      <c r="Q57" s="324" t="s">
        <v>794</v>
      </c>
      <c r="R57" s="324"/>
      <c r="S57" s="324" t="s">
        <v>796</v>
      </c>
      <c r="T57" s="389" t="s">
        <v>28</v>
      </c>
      <c r="U57" s="389"/>
      <c r="V57" s="322"/>
      <c r="W57" s="322"/>
      <c r="X57" s="322" t="s">
        <v>315</v>
      </c>
      <c r="Y57" s="322"/>
      <c r="Z57" s="390">
        <v>42066</v>
      </c>
      <c r="AA57" s="322"/>
      <c r="AB57" s="322"/>
      <c r="AC57" s="391"/>
      <c r="AD57" s="391"/>
      <c r="AE57" s="392" t="s">
        <v>799</v>
      </c>
      <c r="AF57" s="392"/>
      <c r="AG57" s="393"/>
      <c r="AH57" s="394">
        <v>8.3000000000000007</v>
      </c>
      <c r="AI57" s="393"/>
      <c r="AJ57" s="394">
        <v>0.25</v>
      </c>
      <c r="AK57" s="394">
        <f t="shared" si="14"/>
        <v>8.5500000000000007</v>
      </c>
      <c r="AL57" s="394">
        <f t="shared" ref="AL57:AL67" si="17">AN57/2.5</f>
        <v>15.98</v>
      </c>
      <c r="AM57" s="394">
        <v>39.950000000000003</v>
      </c>
      <c r="AN57" s="394">
        <v>39.950000000000003</v>
      </c>
      <c r="AO57" s="395">
        <f t="shared" si="15"/>
        <v>0.46495619524405501</v>
      </c>
      <c r="AP57" s="396">
        <f>16*(1*AH57)</f>
        <v>132.80000000000001</v>
      </c>
      <c r="AQ57" s="397"/>
      <c r="AR57" s="397"/>
      <c r="AS57" s="397"/>
      <c r="AT57" s="398">
        <v>41907</v>
      </c>
      <c r="AU57" s="398" t="s">
        <v>604</v>
      </c>
      <c r="AV57" s="397" t="s">
        <v>605</v>
      </c>
      <c r="AW57" s="399">
        <v>16</v>
      </c>
      <c r="AX57" s="399" t="s">
        <v>290</v>
      </c>
      <c r="AY57" s="399"/>
      <c r="AZ57" s="418"/>
      <c r="BA57" s="331"/>
      <c r="BB57" s="330">
        <v>41978</v>
      </c>
      <c r="BC57" s="330">
        <v>42030</v>
      </c>
      <c r="BD57" s="401"/>
      <c r="BE57" s="402"/>
      <c r="BF57" s="403"/>
      <c r="BG57" s="404"/>
      <c r="BH57" s="405"/>
      <c r="BI57" s="397"/>
      <c r="BJ57" s="397"/>
      <c r="BK57" s="398"/>
      <c r="BL57" s="406"/>
      <c r="BM57" s="525"/>
      <c r="BN57" s="407"/>
      <c r="BO57" s="397"/>
      <c r="BP57" s="397">
        <f t="shared" si="4"/>
        <v>0</v>
      </c>
      <c r="BQ57" s="408">
        <v>6</v>
      </c>
      <c r="BR57" s="409">
        <v>12.04716162597529</v>
      </c>
      <c r="BS57" s="409">
        <v>0</v>
      </c>
      <c r="BT57" s="409">
        <v>0</v>
      </c>
      <c r="BU57" s="409">
        <f t="shared" si="16"/>
        <v>0</v>
      </c>
      <c r="BV57" s="409"/>
      <c r="BW57" s="410"/>
      <c r="BX57" s="410"/>
      <c r="BY57" s="411">
        <f t="shared" si="6"/>
        <v>0</v>
      </c>
      <c r="BZ57" s="411">
        <f t="shared" si="7"/>
        <v>0</v>
      </c>
      <c r="CA57" s="412">
        <f t="shared" si="8"/>
        <v>0</v>
      </c>
      <c r="CB57" s="413"/>
    </row>
    <row r="58" spans="1:80" s="414" customFormat="1" ht="19.5" customHeight="1">
      <c r="A58" s="311" t="s">
        <v>137</v>
      </c>
      <c r="B58" s="309">
        <v>2070502694</v>
      </c>
      <c r="C58" s="317" t="s">
        <v>566</v>
      </c>
      <c r="D58" s="317">
        <v>1</v>
      </c>
      <c r="E58" s="386" t="s">
        <v>83</v>
      </c>
      <c r="F58" s="311" t="s">
        <v>170</v>
      </c>
      <c r="G58" s="311">
        <v>61091000</v>
      </c>
      <c r="H58" s="311" t="s">
        <v>974</v>
      </c>
      <c r="I58" s="387" t="s">
        <v>50</v>
      </c>
      <c r="J58" s="311" t="s">
        <v>115</v>
      </c>
      <c r="K58" s="311" t="s">
        <v>183</v>
      </c>
      <c r="L58" s="312"/>
      <c r="M58" s="312" t="s">
        <v>668</v>
      </c>
      <c r="N58" s="312"/>
      <c r="O58" s="388"/>
      <c r="P58" s="307" t="s">
        <v>76</v>
      </c>
      <c r="Q58" s="324" t="s">
        <v>794</v>
      </c>
      <c r="R58" s="324"/>
      <c r="S58" s="324" t="s">
        <v>796</v>
      </c>
      <c r="T58" s="389" t="s">
        <v>28</v>
      </c>
      <c r="U58" s="389"/>
      <c r="V58" s="322"/>
      <c r="W58" s="322"/>
      <c r="X58" s="322" t="s">
        <v>315</v>
      </c>
      <c r="Y58" s="322"/>
      <c r="Z58" s="390">
        <v>42066</v>
      </c>
      <c r="AA58" s="322"/>
      <c r="AB58" s="322"/>
      <c r="AC58" s="391"/>
      <c r="AD58" s="391"/>
      <c r="AE58" s="392" t="s">
        <v>799</v>
      </c>
      <c r="AF58" s="392"/>
      <c r="AG58" s="393"/>
      <c r="AH58" s="394">
        <v>8.3000000000000007</v>
      </c>
      <c r="AI58" s="393"/>
      <c r="AJ58" s="394">
        <v>0.25</v>
      </c>
      <c r="AK58" s="394">
        <f t="shared" si="14"/>
        <v>8.5500000000000007</v>
      </c>
      <c r="AL58" s="394">
        <f t="shared" si="17"/>
        <v>15.98</v>
      </c>
      <c r="AM58" s="394">
        <v>39.950000000000003</v>
      </c>
      <c r="AN58" s="394">
        <v>39.950000000000003</v>
      </c>
      <c r="AO58" s="395">
        <f t="shared" si="15"/>
        <v>0.46495619524405501</v>
      </c>
      <c r="AP58" s="396">
        <f>16*(1*AH58)</f>
        <v>132.80000000000001</v>
      </c>
      <c r="AQ58" s="397"/>
      <c r="AR58" s="397"/>
      <c r="AS58" s="397"/>
      <c r="AT58" s="398">
        <v>41907</v>
      </c>
      <c r="AU58" s="398" t="s">
        <v>604</v>
      </c>
      <c r="AV58" s="397" t="s">
        <v>605</v>
      </c>
      <c r="AW58" s="399">
        <v>16</v>
      </c>
      <c r="AX58" s="399" t="s">
        <v>290</v>
      </c>
      <c r="AY58" s="399"/>
      <c r="AZ58" s="418"/>
      <c r="BA58" s="331"/>
      <c r="BB58" s="330">
        <v>41978</v>
      </c>
      <c r="BC58" s="331" t="s">
        <v>839</v>
      </c>
      <c r="BD58" s="401"/>
      <c r="BE58" s="402"/>
      <c r="BF58" s="403"/>
      <c r="BG58" s="404"/>
      <c r="BH58" s="405"/>
      <c r="BI58" s="397"/>
      <c r="BJ58" s="397"/>
      <c r="BK58" s="398"/>
      <c r="BL58" s="406"/>
      <c r="BM58" s="525"/>
      <c r="BN58" s="407"/>
      <c r="BO58" s="397"/>
      <c r="BP58" s="397">
        <f t="shared" si="4"/>
        <v>0</v>
      </c>
      <c r="BQ58" s="408">
        <v>12</v>
      </c>
      <c r="BR58" s="409">
        <v>24.094323251950581</v>
      </c>
      <c r="BS58" s="409">
        <v>0</v>
      </c>
      <c r="BT58" s="409">
        <v>0</v>
      </c>
      <c r="BU58" s="409">
        <f t="shared" si="16"/>
        <v>0</v>
      </c>
      <c r="BV58" s="409"/>
      <c r="BW58" s="410"/>
      <c r="BX58" s="410"/>
      <c r="BY58" s="411">
        <f t="shared" si="6"/>
        <v>0</v>
      </c>
      <c r="BZ58" s="411">
        <f t="shared" si="7"/>
        <v>0</v>
      </c>
      <c r="CA58" s="412">
        <f t="shared" si="8"/>
        <v>0</v>
      </c>
      <c r="CB58" s="413"/>
    </row>
    <row r="59" spans="1:80" s="414" customFormat="1" ht="19.5" customHeight="1">
      <c r="A59" s="311" t="s">
        <v>138</v>
      </c>
      <c r="B59" s="309">
        <v>2070502695</v>
      </c>
      <c r="C59" s="317" t="s">
        <v>566</v>
      </c>
      <c r="D59" s="317">
        <v>1</v>
      </c>
      <c r="E59" s="386" t="s">
        <v>83</v>
      </c>
      <c r="F59" s="311" t="s">
        <v>170</v>
      </c>
      <c r="G59" s="311">
        <v>61091000</v>
      </c>
      <c r="H59" s="311" t="s">
        <v>974</v>
      </c>
      <c r="I59" s="387" t="s">
        <v>50</v>
      </c>
      <c r="J59" s="311" t="s">
        <v>116</v>
      </c>
      <c r="K59" s="311" t="s">
        <v>184</v>
      </c>
      <c r="L59" s="312"/>
      <c r="M59" s="312" t="s">
        <v>674</v>
      </c>
      <c r="N59" s="312"/>
      <c r="O59" s="388"/>
      <c r="P59" s="307" t="s">
        <v>76</v>
      </c>
      <c r="Q59" s="324" t="s">
        <v>794</v>
      </c>
      <c r="R59" s="324"/>
      <c r="S59" s="324" t="s">
        <v>796</v>
      </c>
      <c r="T59" s="389" t="s">
        <v>32</v>
      </c>
      <c r="U59" s="389"/>
      <c r="V59" s="322"/>
      <c r="W59" s="322"/>
      <c r="X59" s="322" t="s">
        <v>315</v>
      </c>
      <c r="Y59" s="322"/>
      <c r="Z59" s="390">
        <v>42066</v>
      </c>
      <c r="AA59" s="322"/>
      <c r="AB59" s="322"/>
      <c r="AC59" s="391"/>
      <c r="AD59" s="391"/>
      <c r="AE59" s="392" t="s">
        <v>799</v>
      </c>
      <c r="AF59" s="392"/>
      <c r="AG59" s="393"/>
      <c r="AH59" s="394">
        <v>8.1999999999999993</v>
      </c>
      <c r="AI59" s="393"/>
      <c r="AJ59" s="394">
        <v>0.25</v>
      </c>
      <c r="AK59" s="394">
        <f t="shared" si="14"/>
        <v>8.4499999999999993</v>
      </c>
      <c r="AL59" s="394">
        <f t="shared" si="17"/>
        <v>15.98</v>
      </c>
      <c r="AM59" s="394">
        <v>39.950000000000003</v>
      </c>
      <c r="AN59" s="394">
        <v>39.950000000000003</v>
      </c>
      <c r="AO59" s="395">
        <f t="shared" si="15"/>
        <v>0.47121401752190245</v>
      </c>
      <c r="AP59" s="396">
        <f>16*(1*AH59)</f>
        <v>131.19999999999999</v>
      </c>
      <c r="AQ59" s="397"/>
      <c r="AR59" s="397"/>
      <c r="AS59" s="397"/>
      <c r="AT59" s="398">
        <v>41907</v>
      </c>
      <c r="AU59" s="398" t="s">
        <v>604</v>
      </c>
      <c r="AV59" s="397" t="s">
        <v>605</v>
      </c>
      <c r="AW59" s="399">
        <v>16</v>
      </c>
      <c r="AX59" s="399" t="s">
        <v>290</v>
      </c>
      <c r="AY59" s="399"/>
      <c r="AZ59" s="399"/>
      <c r="BA59" s="331"/>
      <c r="BB59" s="330">
        <v>41978</v>
      </c>
      <c r="BC59" s="330">
        <v>42030</v>
      </c>
      <c r="BD59" s="401"/>
      <c r="BE59" s="402"/>
      <c r="BF59" s="403"/>
      <c r="BG59" s="404"/>
      <c r="BH59" s="405"/>
      <c r="BI59" s="397"/>
      <c r="BJ59" s="397"/>
      <c r="BK59" s="398"/>
      <c r="BL59" s="406"/>
      <c r="BM59" s="525"/>
      <c r="BN59" s="407"/>
      <c r="BO59" s="397"/>
      <c r="BP59" s="397">
        <f t="shared" si="4"/>
        <v>0</v>
      </c>
      <c r="BQ59" s="408">
        <v>18</v>
      </c>
      <c r="BR59" s="409">
        <v>36.141484877925869</v>
      </c>
      <c r="BS59" s="409">
        <v>0</v>
      </c>
      <c r="BT59" s="409">
        <v>36.141484877925869</v>
      </c>
      <c r="BU59" s="409">
        <f t="shared" si="16"/>
        <v>0</v>
      </c>
      <c r="BV59" s="409"/>
      <c r="BW59" s="410"/>
      <c r="BX59" s="410"/>
      <c r="BY59" s="411">
        <f t="shared" si="6"/>
        <v>577.54092834925541</v>
      </c>
      <c r="BZ59" s="411">
        <f t="shared" si="7"/>
        <v>272.14538113078186</v>
      </c>
      <c r="CA59" s="412">
        <f t="shared" si="8"/>
        <v>17.030374288534532</v>
      </c>
      <c r="CB59" s="413"/>
    </row>
    <row r="60" spans="1:80" s="382" customFormat="1" ht="19.5" customHeight="1">
      <c r="A60" s="309" t="s">
        <v>139</v>
      </c>
      <c r="B60" s="309">
        <v>2070502696</v>
      </c>
      <c r="C60" s="316"/>
      <c r="D60" s="316">
        <v>1</v>
      </c>
      <c r="E60" s="352" t="s">
        <v>83</v>
      </c>
      <c r="F60" s="309" t="s">
        <v>170</v>
      </c>
      <c r="G60" s="309">
        <v>61091000</v>
      </c>
      <c r="H60" s="309" t="s">
        <v>974</v>
      </c>
      <c r="I60" s="353" t="s">
        <v>50</v>
      </c>
      <c r="J60" s="309" t="s">
        <v>116</v>
      </c>
      <c r="K60" s="309" t="s">
        <v>185</v>
      </c>
      <c r="L60" s="310"/>
      <c r="M60" s="310" t="s">
        <v>674</v>
      </c>
      <c r="N60" s="310" t="s">
        <v>905</v>
      </c>
      <c r="O60" s="354"/>
      <c r="P60" s="230" t="s">
        <v>76</v>
      </c>
      <c r="Q60" s="232" t="s">
        <v>794</v>
      </c>
      <c r="R60" s="232"/>
      <c r="S60" s="232" t="s">
        <v>796</v>
      </c>
      <c r="T60" s="355" t="s">
        <v>32</v>
      </c>
      <c r="U60" s="355"/>
      <c r="V60" s="323"/>
      <c r="W60" s="323" t="s">
        <v>850</v>
      </c>
      <c r="X60" s="323" t="s">
        <v>952</v>
      </c>
      <c r="Y60" s="323"/>
      <c r="Z60" s="356">
        <v>42066</v>
      </c>
      <c r="AA60" s="323"/>
      <c r="AB60" s="323"/>
      <c r="AC60" s="357"/>
      <c r="AD60" s="357"/>
      <c r="AE60" s="358" t="s">
        <v>799</v>
      </c>
      <c r="AF60" s="358"/>
      <c r="AG60" s="359"/>
      <c r="AH60" s="360">
        <v>7.4</v>
      </c>
      <c r="AI60" s="359"/>
      <c r="AJ60" s="360">
        <v>0.25</v>
      </c>
      <c r="AK60" s="360">
        <f t="shared" si="14"/>
        <v>7.65</v>
      </c>
      <c r="AL60" s="360">
        <f t="shared" si="17"/>
        <v>15.98</v>
      </c>
      <c r="AM60" s="360">
        <v>39.950000000000003</v>
      </c>
      <c r="AN60" s="360">
        <v>39.950000000000003</v>
      </c>
      <c r="AO60" s="361">
        <f t="shared" si="15"/>
        <v>0.52127659574468088</v>
      </c>
      <c r="AP60" s="362">
        <f>16*(1*AH60)</f>
        <v>118.4</v>
      </c>
      <c r="AQ60" s="363"/>
      <c r="AR60" s="363"/>
      <c r="AS60" s="363"/>
      <c r="AT60" s="364">
        <v>41907</v>
      </c>
      <c r="AU60" s="364" t="s">
        <v>604</v>
      </c>
      <c r="AV60" s="363" t="s">
        <v>605</v>
      </c>
      <c r="AW60" s="365">
        <v>16</v>
      </c>
      <c r="AX60" s="365" t="s">
        <v>290</v>
      </c>
      <c r="AY60" s="365"/>
      <c r="AZ60" s="365"/>
      <c r="BA60" s="211"/>
      <c r="BB60" s="212">
        <v>41978</v>
      </c>
      <c r="BC60" s="212">
        <v>42009</v>
      </c>
      <c r="BD60" s="367"/>
      <c r="BE60" s="368" t="s">
        <v>871</v>
      </c>
      <c r="BF60" s="369">
        <v>42156</v>
      </c>
      <c r="BG60" s="370">
        <v>42158</v>
      </c>
      <c r="BH60" s="371"/>
      <c r="BI60" s="363"/>
      <c r="BJ60" s="363"/>
      <c r="BK60" s="364"/>
      <c r="BL60" s="372"/>
      <c r="BM60" s="524">
        <v>42188</v>
      </c>
      <c r="BN60" s="373"/>
      <c r="BO60" s="363"/>
      <c r="BP60" s="363">
        <f t="shared" si="4"/>
        <v>0</v>
      </c>
      <c r="BQ60" s="374">
        <v>38</v>
      </c>
      <c r="BR60" s="375">
        <v>76.298690297843507</v>
      </c>
      <c r="BS60" s="375">
        <v>74</v>
      </c>
      <c r="BT60" s="375">
        <v>100</v>
      </c>
      <c r="BU60" s="375">
        <f t="shared" si="16"/>
        <v>0</v>
      </c>
      <c r="BV60" s="375"/>
      <c r="BW60" s="376"/>
      <c r="BX60" s="376"/>
      <c r="BY60" s="377">
        <f t="shared" si="6"/>
        <v>1598</v>
      </c>
      <c r="BZ60" s="377">
        <f t="shared" si="7"/>
        <v>833</v>
      </c>
      <c r="CA60" s="378">
        <f t="shared" si="8"/>
        <v>52.12765957446809</v>
      </c>
      <c r="CB60" s="379"/>
    </row>
    <row r="61" spans="1:80" s="382" customFormat="1" ht="19.5" customHeight="1">
      <c r="A61" s="309" t="s">
        <v>140</v>
      </c>
      <c r="B61" s="309">
        <v>2070502697</v>
      </c>
      <c r="C61" s="316"/>
      <c r="D61" s="316">
        <v>1</v>
      </c>
      <c r="E61" s="352" t="s">
        <v>83</v>
      </c>
      <c r="F61" s="309" t="s">
        <v>170</v>
      </c>
      <c r="G61" s="309">
        <v>61091000</v>
      </c>
      <c r="H61" s="309" t="s">
        <v>974</v>
      </c>
      <c r="I61" s="353" t="s">
        <v>50</v>
      </c>
      <c r="J61" s="309" t="s">
        <v>117</v>
      </c>
      <c r="K61" s="309" t="s">
        <v>583</v>
      </c>
      <c r="L61" s="310"/>
      <c r="M61" s="310" t="s">
        <v>674</v>
      </c>
      <c r="N61" s="310" t="s">
        <v>905</v>
      </c>
      <c r="O61" s="354"/>
      <c r="P61" s="230" t="s">
        <v>76</v>
      </c>
      <c r="Q61" s="232" t="s">
        <v>794</v>
      </c>
      <c r="R61" s="232"/>
      <c r="S61" s="232" t="s">
        <v>796</v>
      </c>
      <c r="T61" s="355" t="s">
        <v>32</v>
      </c>
      <c r="U61" s="355"/>
      <c r="V61" s="323"/>
      <c r="W61" s="323" t="s">
        <v>851</v>
      </c>
      <c r="X61" s="323" t="s">
        <v>953</v>
      </c>
      <c r="Y61" s="323"/>
      <c r="Z61" s="356">
        <v>42066</v>
      </c>
      <c r="AA61" s="323"/>
      <c r="AB61" s="323"/>
      <c r="AC61" s="357"/>
      <c r="AD61" s="357"/>
      <c r="AE61" s="358" t="s">
        <v>799</v>
      </c>
      <c r="AF61" s="358"/>
      <c r="AG61" s="359"/>
      <c r="AH61" s="360">
        <v>10.5</v>
      </c>
      <c r="AI61" s="359"/>
      <c r="AJ61" s="360">
        <v>0.25</v>
      </c>
      <c r="AK61" s="360">
        <f t="shared" si="14"/>
        <v>10.75</v>
      </c>
      <c r="AL61" s="360">
        <f t="shared" si="17"/>
        <v>23.98</v>
      </c>
      <c r="AM61" s="360">
        <v>59.95</v>
      </c>
      <c r="AN61" s="360">
        <v>59.95</v>
      </c>
      <c r="AO61" s="361">
        <f t="shared" si="15"/>
        <v>0.55170975813177647</v>
      </c>
      <c r="AP61" s="362">
        <f>16*(1*AH61)</f>
        <v>168</v>
      </c>
      <c r="AQ61" s="363"/>
      <c r="AR61" s="363"/>
      <c r="AS61" s="363"/>
      <c r="AT61" s="364">
        <v>41907</v>
      </c>
      <c r="AU61" s="364" t="s">
        <v>604</v>
      </c>
      <c r="AV61" s="363" t="s">
        <v>606</v>
      </c>
      <c r="AW61" s="365">
        <v>16</v>
      </c>
      <c r="AX61" s="365" t="s">
        <v>290</v>
      </c>
      <c r="AY61" s="365"/>
      <c r="AZ61" s="365"/>
      <c r="BA61" s="211"/>
      <c r="BB61" s="212">
        <v>41978</v>
      </c>
      <c r="BC61" s="212">
        <v>42030</v>
      </c>
      <c r="BD61" s="367"/>
      <c r="BE61" s="368" t="s">
        <v>882</v>
      </c>
      <c r="BF61" s="369">
        <v>42156</v>
      </c>
      <c r="BG61" s="370">
        <v>42158</v>
      </c>
      <c r="BH61" s="371"/>
      <c r="BI61" s="363"/>
      <c r="BJ61" s="363"/>
      <c r="BK61" s="364"/>
      <c r="BL61" s="372"/>
      <c r="BM61" s="524">
        <v>42188</v>
      </c>
      <c r="BN61" s="373"/>
      <c r="BO61" s="363"/>
      <c r="BP61" s="363">
        <f t="shared" si="4"/>
        <v>0</v>
      </c>
      <c r="BQ61" s="374">
        <v>56</v>
      </c>
      <c r="BR61" s="375">
        <v>112.44017517576938</v>
      </c>
      <c r="BS61" s="375">
        <v>50</v>
      </c>
      <c r="BT61" s="375">
        <v>150</v>
      </c>
      <c r="BU61" s="375">
        <f t="shared" si="16"/>
        <v>0</v>
      </c>
      <c r="BV61" s="375"/>
      <c r="BW61" s="376"/>
      <c r="BX61" s="376"/>
      <c r="BY61" s="377">
        <f t="shared" si="6"/>
        <v>3597</v>
      </c>
      <c r="BZ61" s="377">
        <f t="shared" si="7"/>
        <v>1984.5</v>
      </c>
      <c r="CA61" s="378">
        <f t="shared" si="8"/>
        <v>82.756463719766472</v>
      </c>
      <c r="CB61" s="379"/>
    </row>
    <row r="62" spans="1:80" s="414" customFormat="1" ht="19.5" customHeight="1">
      <c r="A62" s="311" t="s">
        <v>141</v>
      </c>
      <c r="B62" s="309">
        <v>2070502701</v>
      </c>
      <c r="C62" s="317" t="s">
        <v>566</v>
      </c>
      <c r="D62" s="317">
        <v>3</v>
      </c>
      <c r="E62" s="386" t="s">
        <v>83</v>
      </c>
      <c r="F62" s="311" t="s">
        <v>805</v>
      </c>
      <c r="G62" s="311">
        <v>61091000</v>
      </c>
      <c r="H62" s="311" t="s">
        <v>974</v>
      </c>
      <c r="I62" s="387" t="s">
        <v>50</v>
      </c>
      <c r="J62" s="311" t="s">
        <v>118</v>
      </c>
      <c r="K62" s="311" t="s">
        <v>191</v>
      </c>
      <c r="L62" s="312"/>
      <c r="M62" s="312" t="s">
        <v>674</v>
      </c>
      <c r="N62" s="312"/>
      <c r="O62" s="388"/>
      <c r="P62" s="307" t="s">
        <v>75</v>
      </c>
      <c r="Q62" s="324" t="s">
        <v>856</v>
      </c>
      <c r="R62" s="324"/>
      <c r="S62" s="324"/>
      <c r="T62" s="389" t="s">
        <v>28</v>
      </c>
      <c r="U62" s="389"/>
      <c r="V62" s="322"/>
      <c r="W62" s="322" t="s">
        <v>338</v>
      </c>
      <c r="X62" s="322"/>
      <c r="Y62" s="322"/>
      <c r="Z62" s="421">
        <v>41980</v>
      </c>
      <c r="AA62" s="390">
        <v>42008</v>
      </c>
      <c r="AB62" s="390">
        <v>42036</v>
      </c>
      <c r="AC62" s="391">
        <v>1.35</v>
      </c>
      <c r="AD62" s="391"/>
      <c r="AE62" s="392" t="s">
        <v>799</v>
      </c>
      <c r="AF62" s="392"/>
      <c r="AG62" s="393"/>
      <c r="AH62" s="394">
        <v>29.3</v>
      </c>
      <c r="AI62" s="393">
        <v>25.4</v>
      </c>
      <c r="AJ62" s="394">
        <f>(IF(AI62&gt;0, AI62, IF(AH62&gt;0, AH62, IF(AG62&gt;0, AG62, 0))))*0.3</f>
        <v>7.6199999999999992</v>
      </c>
      <c r="AK62" s="394">
        <f t="shared" si="14"/>
        <v>33.019999999999996</v>
      </c>
      <c r="AL62" s="394">
        <f t="shared" si="17"/>
        <v>35.980000000000004</v>
      </c>
      <c r="AM62" s="394">
        <v>89.95</v>
      </c>
      <c r="AN62" s="394">
        <v>89.95</v>
      </c>
      <c r="AO62" s="395">
        <f t="shared" si="15"/>
        <v>8.2267926625903487E-2</v>
      </c>
      <c r="AP62" s="396">
        <f>16*(2*AH62)</f>
        <v>937.6</v>
      </c>
      <c r="AQ62" s="397"/>
      <c r="AR62" s="397"/>
      <c r="AS62" s="398">
        <v>41961</v>
      </c>
      <c r="AT62" s="398">
        <v>41915</v>
      </c>
      <c r="AU62" s="398" t="s">
        <v>717</v>
      </c>
      <c r="AV62" s="397" t="s">
        <v>591</v>
      </c>
      <c r="AW62" s="399">
        <v>16</v>
      </c>
      <c r="AX62" s="399" t="s">
        <v>290</v>
      </c>
      <c r="AY62" s="399"/>
      <c r="AZ62" s="399"/>
      <c r="BA62" s="330">
        <v>42020</v>
      </c>
      <c r="BB62" s="330">
        <v>42020</v>
      </c>
      <c r="BC62" s="330">
        <v>42020</v>
      </c>
      <c r="BD62" s="401"/>
      <c r="BE62" s="402"/>
      <c r="BF62" s="403"/>
      <c r="BG62" s="404"/>
      <c r="BH62" s="405"/>
      <c r="BI62" s="397"/>
      <c r="BJ62" s="397"/>
      <c r="BK62" s="398"/>
      <c r="BL62" s="406"/>
      <c r="BM62" s="525"/>
      <c r="BN62" s="407"/>
      <c r="BO62" s="397"/>
      <c r="BP62" s="397">
        <f t="shared" si="4"/>
        <v>0</v>
      </c>
      <c r="BQ62" s="408">
        <v>0</v>
      </c>
      <c r="BR62" s="409">
        <v>0</v>
      </c>
      <c r="BS62" s="409">
        <v>0</v>
      </c>
      <c r="BT62" s="409">
        <v>0</v>
      </c>
      <c r="BU62" s="409">
        <f t="shared" si="16"/>
        <v>0</v>
      </c>
      <c r="BV62" s="409"/>
      <c r="BW62" s="410"/>
      <c r="BX62" s="410"/>
      <c r="BY62" s="411">
        <f t="shared" si="6"/>
        <v>0</v>
      </c>
      <c r="BZ62" s="411">
        <f t="shared" si="7"/>
        <v>0</v>
      </c>
      <c r="CA62" s="412">
        <f t="shared" si="8"/>
        <v>0</v>
      </c>
      <c r="CB62" s="413" t="s">
        <v>841</v>
      </c>
    </row>
    <row r="63" spans="1:80" s="382" customFormat="1" ht="19.5" customHeight="1">
      <c r="A63" s="309" t="s">
        <v>142</v>
      </c>
      <c r="B63" s="309">
        <v>2040100663</v>
      </c>
      <c r="C63" s="316"/>
      <c r="D63" s="316">
        <v>2</v>
      </c>
      <c r="E63" s="352" t="s">
        <v>83</v>
      </c>
      <c r="F63" s="309" t="s">
        <v>161</v>
      </c>
      <c r="G63" s="309">
        <v>61102099</v>
      </c>
      <c r="H63" s="309" t="s">
        <v>978</v>
      </c>
      <c r="I63" s="353" t="s">
        <v>50</v>
      </c>
      <c r="J63" s="309" t="s">
        <v>119</v>
      </c>
      <c r="K63" s="309" t="s">
        <v>189</v>
      </c>
      <c r="L63" s="310"/>
      <c r="M63" s="310" t="s">
        <v>674</v>
      </c>
      <c r="N63" s="310" t="s">
        <v>905</v>
      </c>
      <c r="O63" s="354"/>
      <c r="P63" s="230" t="s">
        <v>76</v>
      </c>
      <c r="Q63" s="232" t="s">
        <v>803</v>
      </c>
      <c r="R63" s="232"/>
      <c r="S63" s="232" t="s">
        <v>796</v>
      </c>
      <c r="T63" s="355" t="s">
        <v>28</v>
      </c>
      <c r="U63" s="355"/>
      <c r="V63" s="323"/>
      <c r="W63" s="323" t="s">
        <v>853</v>
      </c>
      <c r="X63" s="323" t="s">
        <v>952</v>
      </c>
      <c r="Y63" s="323"/>
      <c r="Z63" s="356">
        <v>42066</v>
      </c>
      <c r="AA63" s="323"/>
      <c r="AB63" s="323"/>
      <c r="AC63" s="357"/>
      <c r="AD63" s="357"/>
      <c r="AE63" s="358" t="s">
        <v>799</v>
      </c>
      <c r="AF63" s="358"/>
      <c r="AG63" s="359"/>
      <c r="AH63" s="360">
        <v>19.5</v>
      </c>
      <c r="AI63" s="359"/>
      <c r="AJ63" s="360">
        <v>0.25</v>
      </c>
      <c r="AK63" s="360">
        <f t="shared" si="14"/>
        <v>19.75</v>
      </c>
      <c r="AL63" s="360">
        <f t="shared" si="17"/>
        <v>55.98</v>
      </c>
      <c r="AM63" s="360">
        <v>139.94999999999999</v>
      </c>
      <c r="AN63" s="360">
        <v>139.94999999999999</v>
      </c>
      <c r="AO63" s="361">
        <f t="shared" si="15"/>
        <v>0.64719542693819221</v>
      </c>
      <c r="AP63" s="362">
        <f>16*(1*AH63)</f>
        <v>312</v>
      </c>
      <c r="AQ63" s="363"/>
      <c r="AR63" s="363"/>
      <c r="AS63" s="363"/>
      <c r="AT63" s="364">
        <v>41915</v>
      </c>
      <c r="AU63" s="364" t="s">
        <v>604</v>
      </c>
      <c r="AV63" s="363" t="s">
        <v>605</v>
      </c>
      <c r="AW63" s="365">
        <v>16</v>
      </c>
      <c r="AX63" s="365" t="s">
        <v>290</v>
      </c>
      <c r="AY63" s="365"/>
      <c r="AZ63" s="365"/>
      <c r="BA63" s="211"/>
      <c r="BB63" s="212">
        <v>41978</v>
      </c>
      <c r="BC63" s="212">
        <v>42030</v>
      </c>
      <c r="BD63" s="367"/>
      <c r="BE63" s="368" t="s">
        <v>290</v>
      </c>
      <c r="BF63" s="369">
        <v>42135</v>
      </c>
      <c r="BG63" s="370">
        <v>42150</v>
      </c>
      <c r="BH63" s="371"/>
      <c r="BI63" s="363"/>
      <c r="BJ63" s="363"/>
      <c r="BK63" s="364"/>
      <c r="BL63" s="372"/>
      <c r="BM63" s="524">
        <v>42188</v>
      </c>
      <c r="BN63" s="373"/>
      <c r="BO63" s="363"/>
      <c r="BP63" s="363">
        <f t="shared" si="4"/>
        <v>0</v>
      </c>
      <c r="BQ63" s="374">
        <v>45</v>
      </c>
      <c r="BR63" s="375">
        <v>90.353712194814676</v>
      </c>
      <c r="BS63" s="375">
        <v>50</v>
      </c>
      <c r="BT63" s="375">
        <v>130</v>
      </c>
      <c r="BU63" s="375">
        <f t="shared" si="16"/>
        <v>0</v>
      </c>
      <c r="BV63" s="375"/>
      <c r="BW63" s="376"/>
      <c r="BX63" s="376"/>
      <c r="BY63" s="377">
        <f t="shared" si="6"/>
        <v>7277.4</v>
      </c>
      <c r="BZ63" s="377">
        <f t="shared" si="7"/>
        <v>4709.8999999999996</v>
      </c>
      <c r="CA63" s="378">
        <f t="shared" si="8"/>
        <v>84.135405501964982</v>
      </c>
      <c r="CB63" s="379"/>
    </row>
    <row r="64" spans="1:80" s="382" customFormat="1" ht="19.5" customHeight="1">
      <c r="A64" s="309" t="s">
        <v>143</v>
      </c>
      <c r="B64" s="309">
        <v>2040100664</v>
      </c>
      <c r="C64" s="316"/>
      <c r="D64" s="316">
        <v>2</v>
      </c>
      <c r="E64" s="352" t="s">
        <v>83</v>
      </c>
      <c r="F64" s="309" t="s">
        <v>161</v>
      </c>
      <c r="G64" s="309">
        <v>61102099</v>
      </c>
      <c r="H64" s="309" t="s">
        <v>978</v>
      </c>
      <c r="I64" s="353" t="s">
        <v>50</v>
      </c>
      <c r="J64" s="309" t="s">
        <v>119</v>
      </c>
      <c r="K64" s="309" t="s">
        <v>608</v>
      </c>
      <c r="L64" s="310"/>
      <c r="M64" s="310" t="s">
        <v>674</v>
      </c>
      <c r="N64" s="310" t="s">
        <v>905</v>
      </c>
      <c r="O64" s="354"/>
      <c r="P64" s="230" t="s">
        <v>76</v>
      </c>
      <c r="Q64" s="232" t="s">
        <v>803</v>
      </c>
      <c r="R64" s="232"/>
      <c r="S64" s="232" t="s">
        <v>796</v>
      </c>
      <c r="T64" s="355" t="s">
        <v>28</v>
      </c>
      <c r="U64" s="355"/>
      <c r="V64" s="323"/>
      <c r="W64" s="323" t="s">
        <v>853</v>
      </c>
      <c r="X64" s="323" t="s">
        <v>952</v>
      </c>
      <c r="Y64" s="323"/>
      <c r="Z64" s="356">
        <v>42066</v>
      </c>
      <c r="AA64" s="323"/>
      <c r="AB64" s="323"/>
      <c r="AC64" s="357"/>
      <c r="AD64" s="357"/>
      <c r="AE64" s="358" t="s">
        <v>799</v>
      </c>
      <c r="AF64" s="358"/>
      <c r="AG64" s="359"/>
      <c r="AH64" s="360">
        <v>10.5</v>
      </c>
      <c r="AI64" s="359"/>
      <c r="AJ64" s="360">
        <v>0.25</v>
      </c>
      <c r="AK64" s="360">
        <f t="shared" si="14"/>
        <v>10.75</v>
      </c>
      <c r="AL64" s="360">
        <f t="shared" si="17"/>
        <v>39.980000000000004</v>
      </c>
      <c r="AM64" s="360">
        <v>119.95</v>
      </c>
      <c r="AN64" s="360">
        <v>99.95</v>
      </c>
      <c r="AO64" s="361">
        <f t="shared" si="15"/>
        <v>0.73111555777888948</v>
      </c>
      <c r="AP64" s="362">
        <f>16*(1*AH64)</f>
        <v>168</v>
      </c>
      <c r="AQ64" s="363"/>
      <c r="AR64" s="363"/>
      <c r="AS64" s="363"/>
      <c r="AT64" s="364" t="s">
        <v>559</v>
      </c>
      <c r="AU64" s="364" t="s">
        <v>604</v>
      </c>
      <c r="AV64" s="363" t="s">
        <v>605</v>
      </c>
      <c r="AW64" s="365">
        <v>16</v>
      </c>
      <c r="AX64" s="365" t="s">
        <v>290</v>
      </c>
      <c r="AY64" s="365"/>
      <c r="AZ64" s="415"/>
      <c r="BA64" s="211"/>
      <c r="BB64" s="212">
        <v>41978</v>
      </c>
      <c r="BC64" s="211" t="s">
        <v>839</v>
      </c>
      <c r="BD64" s="367"/>
      <c r="BE64" s="368" t="s">
        <v>874</v>
      </c>
      <c r="BF64" s="369" t="s">
        <v>907</v>
      </c>
      <c r="BG64" s="370" t="s">
        <v>904</v>
      </c>
      <c r="BH64" s="371"/>
      <c r="BI64" s="363"/>
      <c r="BJ64" s="363"/>
      <c r="BK64" s="364"/>
      <c r="BL64" s="372"/>
      <c r="BM64" s="524">
        <v>42188</v>
      </c>
      <c r="BN64" s="373"/>
      <c r="BO64" s="363"/>
      <c r="BP64" s="363">
        <f t="shared" si="4"/>
        <v>0</v>
      </c>
      <c r="BQ64" s="374">
        <v>32</v>
      </c>
      <c r="BR64" s="375">
        <v>64.251528671868215</v>
      </c>
      <c r="BS64" s="375">
        <v>50</v>
      </c>
      <c r="BT64" s="375">
        <v>130</v>
      </c>
      <c r="BU64" s="375">
        <f t="shared" si="16"/>
        <v>0</v>
      </c>
      <c r="BV64" s="375"/>
      <c r="BW64" s="376"/>
      <c r="BX64" s="376"/>
      <c r="BY64" s="377">
        <f t="shared" si="6"/>
        <v>5197.4000000000005</v>
      </c>
      <c r="BZ64" s="377">
        <f t="shared" si="7"/>
        <v>3799.9000000000005</v>
      </c>
      <c r="CA64" s="378">
        <f t="shared" si="8"/>
        <v>95.045022511255638</v>
      </c>
      <c r="CB64" s="379"/>
    </row>
    <row r="65" spans="1:80" s="414" customFormat="1" ht="19.5" customHeight="1">
      <c r="A65" s="311" t="s">
        <v>144</v>
      </c>
      <c r="B65" s="309">
        <v>2070502691</v>
      </c>
      <c r="C65" s="317" t="s">
        <v>566</v>
      </c>
      <c r="D65" s="317">
        <v>1</v>
      </c>
      <c r="E65" s="386" t="s">
        <v>83</v>
      </c>
      <c r="F65" s="311" t="s">
        <v>170</v>
      </c>
      <c r="G65" s="311">
        <v>61102099</v>
      </c>
      <c r="H65" s="311" t="s">
        <v>978</v>
      </c>
      <c r="I65" s="387" t="s">
        <v>50</v>
      </c>
      <c r="J65" s="311" t="s">
        <v>120</v>
      </c>
      <c r="K65" s="311" t="s">
        <v>313</v>
      </c>
      <c r="L65" s="312"/>
      <c r="M65" s="312" t="s">
        <v>673</v>
      </c>
      <c r="N65" s="312"/>
      <c r="O65" s="388"/>
      <c r="P65" s="307" t="s">
        <v>75</v>
      </c>
      <c r="Q65" s="324" t="s">
        <v>795</v>
      </c>
      <c r="R65" s="324"/>
      <c r="S65" s="324"/>
      <c r="T65" s="389" t="s">
        <v>28</v>
      </c>
      <c r="U65" s="389"/>
      <c r="V65" s="322"/>
      <c r="W65" s="322" t="s">
        <v>312</v>
      </c>
      <c r="X65" s="322"/>
      <c r="Y65" s="322"/>
      <c r="Z65" s="390">
        <v>42010</v>
      </c>
      <c r="AA65" s="390">
        <v>42038</v>
      </c>
      <c r="AB65" s="390">
        <v>42066</v>
      </c>
      <c r="AC65" s="391"/>
      <c r="AD65" s="391"/>
      <c r="AE65" s="392" t="s">
        <v>799</v>
      </c>
      <c r="AF65" s="392"/>
      <c r="AG65" s="393"/>
      <c r="AH65" s="394">
        <v>13</v>
      </c>
      <c r="AI65" s="393">
        <v>10.5</v>
      </c>
      <c r="AJ65" s="394">
        <f>(IF(AI65&gt;0, AI65, IF(AH65&gt;0, AH65, IF(AG65&gt;0, AG65, 0))))*0.3</f>
        <v>3.15</v>
      </c>
      <c r="AK65" s="394">
        <f t="shared" si="14"/>
        <v>13.65</v>
      </c>
      <c r="AL65" s="394">
        <f t="shared" si="17"/>
        <v>35.980000000000004</v>
      </c>
      <c r="AM65" s="394">
        <v>89.95</v>
      </c>
      <c r="AN65" s="394">
        <v>89.95</v>
      </c>
      <c r="AO65" s="395">
        <f t="shared" si="15"/>
        <v>0.62062256809338534</v>
      </c>
      <c r="AP65" s="396">
        <f>16*(2*AH65)</f>
        <v>416</v>
      </c>
      <c r="AQ65" s="397"/>
      <c r="AR65" s="397"/>
      <c r="AS65" s="397"/>
      <c r="AT65" s="398">
        <v>41894</v>
      </c>
      <c r="AU65" s="398"/>
      <c r="AV65" s="397" t="s">
        <v>607</v>
      </c>
      <c r="AW65" s="399">
        <v>16</v>
      </c>
      <c r="AX65" s="399" t="s">
        <v>290</v>
      </c>
      <c r="AY65" s="399"/>
      <c r="AZ65" s="399"/>
      <c r="BA65" s="331"/>
      <c r="BB65" s="330">
        <v>41980</v>
      </c>
      <c r="BC65" s="330">
        <v>42009</v>
      </c>
      <c r="BD65" s="401"/>
      <c r="BE65" s="402"/>
      <c r="BF65" s="403"/>
      <c r="BG65" s="404"/>
      <c r="BH65" s="405"/>
      <c r="BI65" s="397"/>
      <c r="BJ65" s="397"/>
      <c r="BK65" s="398"/>
      <c r="BL65" s="406"/>
      <c r="BM65" s="525"/>
      <c r="BN65" s="407"/>
      <c r="BO65" s="397"/>
      <c r="BP65" s="397">
        <f t="shared" si="4"/>
        <v>0</v>
      </c>
      <c r="BQ65" s="408">
        <v>18</v>
      </c>
      <c r="BR65" s="409">
        <v>36.141484877925869</v>
      </c>
      <c r="BS65" s="409">
        <v>0</v>
      </c>
      <c r="BT65" s="409">
        <v>0</v>
      </c>
      <c r="BU65" s="409">
        <f t="shared" si="16"/>
        <v>0</v>
      </c>
      <c r="BV65" s="409"/>
      <c r="BW65" s="410"/>
      <c r="BX65" s="410"/>
      <c r="BY65" s="411">
        <f t="shared" si="6"/>
        <v>0</v>
      </c>
      <c r="BZ65" s="411">
        <f t="shared" si="7"/>
        <v>0</v>
      </c>
      <c r="CA65" s="412">
        <f t="shared" si="8"/>
        <v>0</v>
      </c>
      <c r="CB65" s="413"/>
    </row>
    <row r="66" spans="1:80" s="414" customFormat="1" ht="19.5" customHeight="1">
      <c r="A66" s="311" t="s">
        <v>145</v>
      </c>
      <c r="B66" s="309">
        <v>2040100653</v>
      </c>
      <c r="C66" s="317" t="s">
        <v>566</v>
      </c>
      <c r="D66" s="317">
        <v>1</v>
      </c>
      <c r="E66" s="386" t="s">
        <v>83</v>
      </c>
      <c r="F66" s="311" t="s">
        <v>161</v>
      </c>
      <c r="G66" s="311">
        <v>61102099</v>
      </c>
      <c r="H66" s="311" t="s">
        <v>978</v>
      </c>
      <c r="I66" s="387" t="s">
        <v>50</v>
      </c>
      <c r="J66" s="311" t="s">
        <v>121</v>
      </c>
      <c r="K66" s="311" t="s">
        <v>47</v>
      </c>
      <c r="L66" s="312"/>
      <c r="M66" s="312" t="s">
        <v>674</v>
      </c>
      <c r="N66" s="312"/>
      <c r="O66" s="388"/>
      <c r="P66" s="307" t="s">
        <v>76</v>
      </c>
      <c r="Q66" s="324" t="s">
        <v>794</v>
      </c>
      <c r="R66" s="324"/>
      <c r="S66" s="324" t="s">
        <v>796</v>
      </c>
      <c r="T66" s="389"/>
      <c r="U66" s="389"/>
      <c r="V66" s="322"/>
      <c r="W66" s="322"/>
      <c r="X66" s="322" t="s">
        <v>314</v>
      </c>
      <c r="Y66" s="322"/>
      <c r="Z66" s="390">
        <v>42066</v>
      </c>
      <c r="AA66" s="322"/>
      <c r="AB66" s="322"/>
      <c r="AC66" s="391"/>
      <c r="AD66" s="391"/>
      <c r="AE66" s="392" t="s">
        <v>799</v>
      </c>
      <c r="AF66" s="392"/>
      <c r="AG66" s="393"/>
      <c r="AH66" s="394">
        <v>18.7</v>
      </c>
      <c r="AI66" s="393"/>
      <c r="AJ66" s="394">
        <v>0.25</v>
      </c>
      <c r="AK66" s="394">
        <f t="shared" si="14"/>
        <v>18.95</v>
      </c>
      <c r="AL66" s="394">
        <f t="shared" si="17"/>
        <v>39.980000000000004</v>
      </c>
      <c r="AM66" s="394">
        <v>99.95</v>
      </c>
      <c r="AN66" s="394">
        <v>99.95</v>
      </c>
      <c r="AO66" s="395">
        <f t="shared" si="15"/>
        <v>0.52601300650325167</v>
      </c>
      <c r="AP66" s="396">
        <f>16*(1*AH66)</f>
        <v>299.2</v>
      </c>
      <c r="AQ66" s="397"/>
      <c r="AR66" s="397"/>
      <c r="AS66" s="397"/>
      <c r="AT66" s="398">
        <v>41907</v>
      </c>
      <c r="AU66" s="398" t="s">
        <v>604</v>
      </c>
      <c r="AV66" s="397" t="s">
        <v>605</v>
      </c>
      <c r="AW66" s="399">
        <v>16</v>
      </c>
      <c r="AX66" s="399" t="s">
        <v>290</v>
      </c>
      <c r="AY66" s="399"/>
      <c r="AZ66" s="399"/>
      <c r="BA66" s="331"/>
      <c r="BB66" s="330">
        <v>41978</v>
      </c>
      <c r="BC66" s="330">
        <v>42030</v>
      </c>
      <c r="BD66" s="401"/>
      <c r="BE66" s="402"/>
      <c r="BF66" s="403"/>
      <c r="BG66" s="404"/>
      <c r="BH66" s="405"/>
      <c r="BI66" s="397"/>
      <c r="BJ66" s="397"/>
      <c r="BK66" s="398"/>
      <c r="BL66" s="406"/>
      <c r="BM66" s="525"/>
      <c r="BN66" s="407"/>
      <c r="BO66" s="397"/>
      <c r="BP66" s="397">
        <f t="shared" si="4"/>
        <v>0</v>
      </c>
      <c r="BQ66" s="408">
        <v>4</v>
      </c>
      <c r="BR66" s="409">
        <v>8.0314410839835269</v>
      </c>
      <c r="BS66" s="409">
        <v>0</v>
      </c>
      <c r="BT66" s="409">
        <v>0</v>
      </c>
      <c r="BU66" s="409">
        <f t="shared" si="16"/>
        <v>0</v>
      </c>
      <c r="BV66" s="409"/>
      <c r="BW66" s="410"/>
      <c r="BX66" s="410"/>
      <c r="BY66" s="411">
        <f t="shared" si="6"/>
        <v>0</v>
      </c>
      <c r="BZ66" s="411">
        <f t="shared" si="7"/>
        <v>0</v>
      </c>
      <c r="CA66" s="412">
        <f t="shared" si="8"/>
        <v>0</v>
      </c>
      <c r="CB66" s="413"/>
    </row>
    <row r="67" spans="1:80" s="414" customFormat="1" ht="19.5" customHeight="1">
      <c r="A67" s="311" t="s">
        <v>146</v>
      </c>
      <c r="B67" s="309">
        <v>2040100654</v>
      </c>
      <c r="C67" s="317" t="s">
        <v>566</v>
      </c>
      <c r="D67" s="317">
        <v>1</v>
      </c>
      <c r="E67" s="386" t="s">
        <v>83</v>
      </c>
      <c r="F67" s="311" t="s">
        <v>161</v>
      </c>
      <c r="G67" s="311">
        <v>61102099</v>
      </c>
      <c r="H67" s="311" t="s">
        <v>978</v>
      </c>
      <c r="I67" s="387" t="s">
        <v>50</v>
      </c>
      <c r="J67" s="311" t="s">
        <v>122</v>
      </c>
      <c r="K67" s="311" t="s">
        <v>188</v>
      </c>
      <c r="L67" s="312"/>
      <c r="M67" s="312" t="s">
        <v>674</v>
      </c>
      <c r="N67" s="312"/>
      <c r="O67" s="388"/>
      <c r="P67" s="307" t="s">
        <v>76</v>
      </c>
      <c r="Q67" s="324" t="s">
        <v>794</v>
      </c>
      <c r="R67" s="324"/>
      <c r="S67" s="324" t="s">
        <v>796</v>
      </c>
      <c r="T67" s="389" t="s">
        <v>32</v>
      </c>
      <c r="U67" s="389"/>
      <c r="V67" s="322"/>
      <c r="W67" s="322"/>
      <c r="X67" s="322" t="s">
        <v>318</v>
      </c>
      <c r="Y67" s="322"/>
      <c r="Z67" s="390">
        <v>42066</v>
      </c>
      <c r="AA67" s="322"/>
      <c r="AB67" s="322"/>
      <c r="AC67" s="391"/>
      <c r="AD67" s="391"/>
      <c r="AE67" s="392" t="s">
        <v>799</v>
      </c>
      <c r="AF67" s="392"/>
      <c r="AG67" s="393"/>
      <c r="AH67" s="394">
        <v>19.75</v>
      </c>
      <c r="AI67" s="393"/>
      <c r="AJ67" s="394">
        <v>0.25</v>
      </c>
      <c r="AK67" s="394">
        <f t="shared" si="14"/>
        <v>20</v>
      </c>
      <c r="AL67" s="394">
        <f t="shared" si="17"/>
        <v>47.980000000000004</v>
      </c>
      <c r="AM67" s="394">
        <v>129.94999999999999</v>
      </c>
      <c r="AN67" s="394">
        <v>119.95</v>
      </c>
      <c r="AO67" s="395">
        <f t="shared" si="15"/>
        <v>0.58315964985410595</v>
      </c>
      <c r="AP67" s="396">
        <f>16*(1*AH67)</f>
        <v>316</v>
      </c>
      <c r="AQ67" s="397"/>
      <c r="AR67" s="397"/>
      <c r="AS67" s="397"/>
      <c r="AT67" s="398">
        <v>41907</v>
      </c>
      <c r="AU67" s="398" t="s">
        <v>604</v>
      </c>
      <c r="AV67" s="397" t="s">
        <v>605</v>
      </c>
      <c r="AW67" s="399">
        <v>16</v>
      </c>
      <c r="AX67" s="399" t="s">
        <v>290</v>
      </c>
      <c r="AY67" s="399"/>
      <c r="AZ67" s="399"/>
      <c r="BA67" s="331"/>
      <c r="BB67" s="330">
        <v>41978</v>
      </c>
      <c r="BC67" s="330">
        <v>42009</v>
      </c>
      <c r="BD67" s="401"/>
      <c r="BE67" s="402"/>
      <c r="BF67" s="403"/>
      <c r="BG67" s="404"/>
      <c r="BH67" s="405"/>
      <c r="BI67" s="397"/>
      <c r="BJ67" s="397"/>
      <c r="BK67" s="398"/>
      <c r="BL67" s="406"/>
      <c r="BM67" s="525"/>
      <c r="BN67" s="407"/>
      <c r="BO67" s="397"/>
      <c r="BP67" s="397">
        <f t="shared" ref="BP67:BP130" si="18">+WEEKNUM(BO67)</f>
        <v>0</v>
      </c>
      <c r="BQ67" s="408">
        <v>13</v>
      </c>
      <c r="BR67" s="409">
        <v>26.102183522946461</v>
      </c>
      <c r="BS67" s="409">
        <v>0</v>
      </c>
      <c r="BT67" s="409">
        <v>0</v>
      </c>
      <c r="BU67" s="409">
        <f t="shared" si="16"/>
        <v>0</v>
      </c>
      <c r="BV67" s="409"/>
      <c r="BW67" s="410"/>
      <c r="BX67" s="410"/>
      <c r="BY67" s="411">
        <f t="shared" ref="BY67:BY130" si="19">BT67*AL67</f>
        <v>0</v>
      </c>
      <c r="BZ67" s="411">
        <f t="shared" ref="BZ67:BZ130" si="20">BY67-(BT67*AK67)</f>
        <v>0</v>
      </c>
      <c r="CA67" s="412">
        <f t="shared" ref="CA67:CA130" si="21">BT67*AO67</f>
        <v>0</v>
      </c>
      <c r="CB67" s="413"/>
    </row>
    <row r="68" spans="1:80" s="414" customFormat="1" ht="19.5" customHeight="1">
      <c r="A68" s="311" t="s">
        <v>147</v>
      </c>
      <c r="B68" s="309">
        <v>2040100655</v>
      </c>
      <c r="C68" s="317" t="s">
        <v>566</v>
      </c>
      <c r="D68" s="317"/>
      <c r="E68" s="386" t="s">
        <v>83</v>
      </c>
      <c r="F68" s="311" t="s">
        <v>161</v>
      </c>
      <c r="G68" s="311">
        <v>61102099</v>
      </c>
      <c r="H68" s="311" t="s">
        <v>978</v>
      </c>
      <c r="I68" s="387" t="s">
        <v>50</v>
      </c>
      <c r="J68" s="311" t="s">
        <v>119</v>
      </c>
      <c r="K68" s="311" t="s">
        <v>189</v>
      </c>
      <c r="L68" s="312"/>
      <c r="M68" s="312"/>
      <c r="N68" s="312"/>
      <c r="O68" s="388">
        <v>41919</v>
      </c>
      <c r="P68" s="307" t="s">
        <v>76</v>
      </c>
      <c r="Q68" s="324"/>
      <c r="R68" s="324"/>
      <c r="S68" s="324"/>
      <c r="T68" s="389"/>
      <c r="U68" s="389"/>
      <c r="V68" s="322"/>
      <c r="W68" s="322"/>
      <c r="X68" s="430" t="s">
        <v>311</v>
      </c>
      <c r="Y68" s="322"/>
      <c r="Z68" s="322"/>
      <c r="AA68" s="322"/>
      <c r="AB68" s="322"/>
      <c r="AC68" s="391"/>
      <c r="AD68" s="391"/>
      <c r="AE68" s="392"/>
      <c r="AF68" s="392"/>
      <c r="AG68" s="393"/>
      <c r="AH68" s="394"/>
      <c r="AI68" s="393"/>
      <c r="AJ68" s="394">
        <v>0.25</v>
      </c>
      <c r="AK68" s="394">
        <f t="shared" si="14"/>
        <v>0.25</v>
      </c>
      <c r="AL68" s="394">
        <f>AK68*2</f>
        <v>0.5</v>
      </c>
      <c r="AM68" s="394">
        <f>AK68*2.5</f>
        <v>0.625</v>
      </c>
      <c r="AN68" s="394">
        <f>AL68*2.5</f>
        <v>1.25</v>
      </c>
      <c r="AO68" s="395">
        <f t="shared" si="15"/>
        <v>0.5</v>
      </c>
      <c r="AP68" s="396">
        <f>16*(2*AH68)</f>
        <v>0</v>
      </c>
      <c r="AQ68" s="397"/>
      <c r="AR68" s="397"/>
      <c r="AS68" s="397"/>
      <c r="AT68" s="398" t="s">
        <v>558</v>
      </c>
      <c r="AU68" s="398"/>
      <c r="AV68" s="397"/>
      <c r="AW68" s="399">
        <v>16</v>
      </c>
      <c r="AX68" s="399" t="s">
        <v>290</v>
      </c>
      <c r="AY68" s="399"/>
      <c r="AZ68" s="399"/>
      <c r="BA68" s="331"/>
      <c r="BB68" s="331" t="s">
        <v>631</v>
      </c>
      <c r="BC68" s="331"/>
      <c r="BD68" s="401"/>
      <c r="BE68" s="402"/>
      <c r="BF68" s="403"/>
      <c r="BG68" s="404"/>
      <c r="BH68" s="405"/>
      <c r="BI68" s="397"/>
      <c r="BJ68" s="397"/>
      <c r="BK68" s="398"/>
      <c r="BL68" s="406"/>
      <c r="BM68" s="525"/>
      <c r="BN68" s="407"/>
      <c r="BO68" s="397"/>
      <c r="BP68" s="397">
        <f t="shared" si="18"/>
        <v>0</v>
      </c>
      <c r="BQ68" s="408">
        <v>5</v>
      </c>
      <c r="BR68" s="409">
        <v>10.039301354979409</v>
      </c>
      <c r="BS68" s="409">
        <v>0</v>
      </c>
      <c r="BT68" s="409">
        <v>0</v>
      </c>
      <c r="BU68" s="409">
        <f t="shared" si="16"/>
        <v>0</v>
      </c>
      <c r="BV68" s="409"/>
      <c r="BW68" s="410"/>
      <c r="BX68" s="410"/>
      <c r="BY68" s="411">
        <f t="shared" si="19"/>
        <v>0</v>
      </c>
      <c r="BZ68" s="411">
        <f t="shared" si="20"/>
        <v>0</v>
      </c>
      <c r="CA68" s="412">
        <f t="shared" si="21"/>
        <v>0</v>
      </c>
      <c r="CB68" s="413"/>
    </row>
    <row r="69" spans="1:80" s="414" customFormat="1" ht="19.5" customHeight="1">
      <c r="A69" s="311" t="s">
        <v>147</v>
      </c>
      <c r="B69" s="309">
        <v>2040100655</v>
      </c>
      <c r="C69" s="317" t="s">
        <v>566</v>
      </c>
      <c r="D69" s="317">
        <v>2</v>
      </c>
      <c r="E69" s="386" t="s">
        <v>83</v>
      </c>
      <c r="F69" s="311" t="s">
        <v>161</v>
      </c>
      <c r="G69" s="311">
        <v>61102099</v>
      </c>
      <c r="H69" s="311" t="s">
        <v>978</v>
      </c>
      <c r="I69" s="387" t="s">
        <v>50</v>
      </c>
      <c r="J69" s="311" t="s">
        <v>119</v>
      </c>
      <c r="K69" s="311" t="s">
        <v>584</v>
      </c>
      <c r="L69" s="312"/>
      <c r="M69" s="312" t="s">
        <v>674</v>
      </c>
      <c r="N69" s="312"/>
      <c r="O69" s="388">
        <v>41919</v>
      </c>
      <c r="P69" s="307" t="s">
        <v>76</v>
      </c>
      <c r="Q69" s="324" t="s">
        <v>794</v>
      </c>
      <c r="R69" s="324"/>
      <c r="S69" s="324" t="s">
        <v>796</v>
      </c>
      <c r="T69" s="389" t="s">
        <v>28</v>
      </c>
      <c r="U69" s="389"/>
      <c r="V69" s="322"/>
      <c r="W69" s="322"/>
      <c r="X69" s="430" t="s">
        <v>311</v>
      </c>
      <c r="Y69" s="322"/>
      <c r="Z69" s="390">
        <v>42066</v>
      </c>
      <c r="AA69" s="322"/>
      <c r="AB69" s="322"/>
      <c r="AC69" s="391"/>
      <c r="AD69" s="391"/>
      <c r="AE69" s="392" t="s">
        <v>799</v>
      </c>
      <c r="AF69" s="392"/>
      <c r="AG69" s="393"/>
      <c r="AH69" s="394">
        <v>21.3</v>
      </c>
      <c r="AI69" s="393"/>
      <c r="AJ69" s="394">
        <v>0.25</v>
      </c>
      <c r="AK69" s="394">
        <f t="shared" si="14"/>
        <v>21.55</v>
      </c>
      <c r="AL69" s="394">
        <f t="shared" ref="AL69:AL74" si="22">AN69/2.5</f>
        <v>47.980000000000004</v>
      </c>
      <c r="AM69" s="394">
        <v>129.94999999999999</v>
      </c>
      <c r="AN69" s="394">
        <v>119.95</v>
      </c>
      <c r="AO69" s="395">
        <f t="shared" si="15"/>
        <v>0.55085452271779911</v>
      </c>
      <c r="AP69" s="396">
        <f>16*(1*AH69)</f>
        <v>340.8</v>
      </c>
      <c r="AQ69" s="397"/>
      <c r="AR69" s="397"/>
      <c r="AS69" s="397"/>
      <c r="AT69" s="398"/>
      <c r="AU69" s="398" t="s">
        <v>604</v>
      </c>
      <c r="AV69" s="397" t="s">
        <v>605</v>
      </c>
      <c r="AW69" s="399">
        <v>16</v>
      </c>
      <c r="AX69" s="399" t="s">
        <v>290</v>
      </c>
      <c r="AY69" s="399"/>
      <c r="AZ69" s="399"/>
      <c r="BA69" s="331"/>
      <c r="BB69" s="330">
        <v>41978</v>
      </c>
      <c r="BC69" s="330">
        <v>42030</v>
      </c>
      <c r="BD69" s="401"/>
      <c r="BE69" s="402"/>
      <c r="BF69" s="403"/>
      <c r="BG69" s="404"/>
      <c r="BH69" s="405"/>
      <c r="BI69" s="397"/>
      <c r="BJ69" s="397"/>
      <c r="BK69" s="398"/>
      <c r="BL69" s="406"/>
      <c r="BM69" s="525"/>
      <c r="BN69" s="407"/>
      <c r="BO69" s="397"/>
      <c r="BP69" s="397">
        <f t="shared" si="18"/>
        <v>0</v>
      </c>
      <c r="BQ69" s="408">
        <v>5</v>
      </c>
      <c r="BR69" s="409">
        <v>10.039301354979409</v>
      </c>
      <c r="BS69" s="409">
        <v>0</v>
      </c>
      <c r="BT69" s="409">
        <v>0</v>
      </c>
      <c r="BU69" s="409">
        <f t="shared" si="16"/>
        <v>0</v>
      </c>
      <c r="BV69" s="409"/>
      <c r="BW69" s="410"/>
      <c r="BX69" s="410"/>
      <c r="BY69" s="411">
        <f t="shared" si="19"/>
        <v>0</v>
      </c>
      <c r="BZ69" s="411">
        <f t="shared" si="20"/>
        <v>0</v>
      </c>
      <c r="CA69" s="412">
        <f t="shared" si="21"/>
        <v>0</v>
      </c>
      <c r="CB69" s="413"/>
    </row>
    <row r="70" spans="1:80" s="414" customFormat="1" ht="19.5" customHeight="1">
      <c r="A70" s="311" t="s">
        <v>148</v>
      </c>
      <c r="B70" s="309">
        <v>2040100656</v>
      </c>
      <c r="C70" s="317" t="s">
        <v>566</v>
      </c>
      <c r="D70" s="317">
        <v>1</v>
      </c>
      <c r="E70" s="386" t="s">
        <v>83</v>
      </c>
      <c r="F70" s="311" t="s">
        <v>161</v>
      </c>
      <c r="G70" s="311">
        <v>61102099</v>
      </c>
      <c r="H70" s="311" t="s">
        <v>978</v>
      </c>
      <c r="I70" s="387" t="s">
        <v>50</v>
      </c>
      <c r="J70" s="311" t="s">
        <v>122</v>
      </c>
      <c r="K70" s="311" t="s">
        <v>190</v>
      </c>
      <c r="L70" s="312"/>
      <c r="M70" s="312" t="s">
        <v>674</v>
      </c>
      <c r="N70" s="312"/>
      <c r="O70" s="388"/>
      <c r="P70" s="307" t="s">
        <v>76</v>
      </c>
      <c r="Q70" s="324" t="s">
        <v>794</v>
      </c>
      <c r="R70" s="324"/>
      <c r="S70" s="324" t="s">
        <v>796</v>
      </c>
      <c r="T70" s="389" t="s">
        <v>32</v>
      </c>
      <c r="U70" s="389"/>
      <c r="V70" s="322"/>
      <c r="W70" s="322"/>
      <c r="X70" s="322" t="s">
        <v>322</v>
      </c>
      <c r="Y70" s="322"/>
      <c r="Z70" s="390">
        <v>42066</v>
      </c>
      <c r="AA70" s="322"/>
      <c r="AB70" s="322"/>
      <c r="AC70" s="391"/>
      <c r="AD70" s="391"/>
      <c r="AE70" s="392" t="s">
        <v>799</v>
      </c>
      <c r="AF70" s="392"/>
      <c r="AG70" s="393"/>
      <c r="AH70" s="394">
        <v>15.5</v>
      </c>
      <c r="AI70" s="393"/>
      <c r="AJ70" s="394">
        <v>0.25</v>
      </c>
      <c r="AK70" s="394">
        <f t="shared" si="14"/>
        <v>15.75</v>
      </c>
      <c r="AL70" s="394">
        <f t="shared" si="22"/>
        <v>47.980000000000004</v>
      </c>
      <c r="AM70" s="394">
        <v>139.94999999999999</v>
      </c>
      <c r="AN70" s="394">
        <v>119.95</v>
      </c>
      <c r="AO70" s="395">
        <f t="shared" si="15"/>
        <v>0.67173822426010843</v>
      </c>
      <c r="AP70" s="396">
        <f>16*(1*AH70)</f>
        <v>248</v>
      </c>
      <c r="AQ70" s="397"/>
      <c r="AR70" s="397"/>
      <c r="AS70" s="397"/>
      <c r="AT70" s="398">
        <v>41907</v>
      </c>
      <c r="AU70" s="398" t="s">
        <v>604</v>
      </c>
      <c r="AV70" s="397" t="s">
        <v>605</v>
      </c>
      <c r="AW70" s="399">
        <v>16</v>
      </c>
      <c r="AX70" s="399" t="s">
        <v>290</v>
      </c>
      <c r="AY70" s="399"/>
      <c r="AZ70" s="399"/>
      <c r="BA70" s="331"/>
      <c r="BB70" s="330">
        <v>42009</v>
      </c>
      <c r="BC70" s="330" t="s">
        <v>839</v>
      </c>
      <c r="BD70" s="401"/>
      <c r="BE70" s="402"/>
      <c r="BF70" s="403"/>
      <c r="BG70" s="404"/>
      <c r="BH70" s="405"/>
      <c r="BI70" s="397"/>
      <c r="BJ70" s="397"/>
      <c r="BK70" s="398"/>
      <c r="BL70" s="406"/>
      <c r="BM70" s="525"/>
      <c r="BN70" s="407"/>
      <c r="BO70" s="397"/>
      <c r="BP70" s="397">
        <f t="shared" si="18"/>
        <v>0</v>
      </c>
      <c r="BQ70" s="408">
        <v>10</v>
      </c>
      <c r="BR70" s="409">
        <v>20.078602709958819</v>
      </c>
      <c r="BS70" s="409">
        <v>0</v>
      </c>
      <c r="BT70" s="409">
        <v>0</v>
      </c>
      <c r="BU70" s="409">
        <f t="shared" si="16"/>
        <v>0</v>
      </c>
      <c r="BV70" s="409"/>
      <c r="BW70" s="410"/>
      <c r="BX70" s="410"/>
      <c r="BY70" s="411">
        <f t="shared" si="19"/>
        <v>0</v>
      </c>
      <c r="BZ70" s="411">
        <f t="shared" si="20"/>
        <v>0</v>
      </c>
      <c r="CA70" s="412">
        <f t="shared" si="21"/>
        <v>0</v>
      </c>
      <c r="CB70" s="413"/>
    </row>
    <row r="71" spans="1:80" s="414" customFormat="1" ht="19.5" customHeight="1">
      <c r="A71" s="311" t="s">
        <v>149</v>
      </c>
      <c r="B71" s="309">
        <v>2040100649</v>
      </c>
      <c r="C71" s="317" t="s">
        <v>566</v>
      </c>
      <c r="D71" s="317">
        <v>3</v>
      </c>
      <c r="E71" s="386" t="s">
        <v>83</v>
      </c>
      <c r="F71" s="311" t="s">
        <v>161</v>
      </c>
      <c r="G71" s="311">
        <v>61102099</v>
      </c>
      <c r="H71" s="311" t="s">
        <v>978</v>
      </c>
      <c r="I71" s="387" t="s">
        <v>50</v>
      </c>
      <c r="J71" s="311" t="s">
        <v>119</v>
      </c>
      <c r="K71" s="311" t="s">
        <v>191</v>
      </c>
      <c r="L71" s="312"/>
      <c r="M71" s="312" t="s">
        <v>674</v>
      </c>
      <c r="N71" s="312"/>
      <c r="O71" s="388"/>
      <c r="P71" s="307" t="s">
        <v>75</v>
      </c>
      <c r="Q71" s="324" t="s">
        <v>795</v>
      </c>
      <c r="R71" s="324"/>
      <c r="S71" s="324"/>
      <c r="T71" s="389" t="s">
        <v>28</v>
      </c>
      <c r="U71" s="389"/>
      <c r="V71" s="322"/>
      <c r="W71" s="322" t="s">
        <v>337</v>
      </c>
      <c r="X71" s="322"/>
      <c r="Y71" s="322"/>
      <c r="Z71" s="390">
        <v>42010</v>
      </c>
      <c r="AA71" s="390">
        <v>42038</v>
      </c>
      <c r="AB71" s="390">
        <v>42066</v>
      </c>
      <c r="AC71" s="391"/>
      <c r="AD71" s="391"/>
      <c r="AE71" s="392" t="s">
        <v>799</v>
      </c>
      <c r="AF71" s="392"/>
      <c r="AG71" s="393"/>
      <c r="AH71" s="394">
        <v>26.5</v>
      </c>
      <c r="AI71" s="393">
        <v>23.65</v>
      </c>
      <c r="AJ71" s="394">
        <f>(IF(AI71&gt;0, AI71, IF(AH71&gt;0, AH71, IF(AG71&gt;0, AG71, 0))))*0.3</f>
        <v>7.0949999999999998</v>
      </c>
      <c r="AK71" s="394">
        <f t="shared" si="14"/>
        <v>30.744999999999997</v>
      </c>
      <c r="AL71" s="394">
        <f t="shared" si="22"/>
        <v>55.98</v>
      </c>
      <c r="AM71" s="394">
        <v>139.94999999999999</v>
      </c>
      <c r="AN71" s="394">
        <v>139.94999999999999</v>
      </c>
      <c r="AO71" s="395">
        <f t="shared" si="15"/>
        <v>0.45078599499821365</v>
      </c>
      <c r="AP71" s="396">
        <f t="shared" ref="AP71:AP76" si="23">16*(2*AH71)</f>
        <v>848</v>
      </c>
      <c r="AQ71" s="397"/>
      <c r="AR71" s="397"/>
      <c r="AS71" s="397"/>
      <c r="AT71" s="398">
        <v>41892</v>
      </c>
      <c r="AU71" s="398">
        <v>41954</v>
      </c>
      <c r="AV71" s="397"/>
      <c r="AW71" s="399">
        <v>16</v>
      </c>
      <c r="AX71" s="399" t="s">
        <v>290</v>
      </c>
      <c r="AY71" s="399"/>
      <c r="AZ71" s="399"/>
      <c r="BA71" s="331"/>
      <c r="BB71" s="330">
        <v>41980</v>
      </c>
      <c r="BC71" s="330">
        <v>42009</v>
      </c>
      <c r="BD71" s="401"/>
      <c r="BE71" s="402"/>
      <c r="BF71" s="403"/>
      <c r="BG71" s="404"/>
      <c r="BH71" s="405"/>
      <c r="BI71" s="397"/>
      <c r="BJ71" s="397"/>
      <c r="BK71" s="398"/>
      <c r="BL71" s="406"/>
      <c r="BM71" s="525"/>
      <c r="BN71" s="407"/>
      <c r="BO71" s="397"/>
      <c r="BP71" s="397">
        <f t="shared" si="18"/>
        <v>0</v>
      </c>
      <c r="BQ71" s="408">
        <v>6</v>
      </c>
      <c r="BR71" s="409">
        <v>12.04716162597529</v>
      </c>
      <c r="BS71" s="409">
        <v>0</v>
      </c>
      <c r="BT71" s="409">
        <v>0</v>
      </c>
      <c r="BU71" s="409">
        <f t="shared" si="16"/>
        <v>0</v>
      </c>
      <c r="BV71" s="409"/>
      <c r="BW71" s="410"/>
      <c r="BX71" s="410"/>
      <c r="BY71" s="411">
        <f t="shared" si="19"/>
        <v>0</v>
      </c>
      <c r="BZ71" s="411">
        <f t="shared" si="20"/>
        <v>0</v>
      </c>
      <c r="CA71" s="412">
        <f t="shared" si="21"/>
        <v>0</v>
      </c>
      <c r="CB71" s="413"/>
    </row>
    <row r="72" spans="1:80" s="414" customFormat="1" ht="19.5" customHeight="1">
      <c r="A72" s="311" t="s">
        <v>150</v>
      </c>
      <c r="B72" s="309">
        <v>2070502692</v>
      </c>
      <c r="C72" s="317" t="s">
        <v>566</v>
      </c>
      <c r="D72" s="317">
        <v>1</v>
      </c>
      <c r="E72" s="386" t="s">
        <v>83</v>
      </c>
      <c r="F72" s="311" t="s">
        <v>170</v>
      </c>
      <c r="G72" s="311">
        <v>61102099</v>
      </c>
      <c r="H72" s="311" t="s">
        <v>978</v>
      </c>
      <c r="I72" s="387" t="s">
        <v>50</v>
      </c>
      <c r="J72" s="311" t="s">
        <v>123</v>
      </c>
      <c r="K72" s="311" t="s">
        <v>313</v>
      </c>
      <c r="L72" s="312"/>
      <c r="M72" s="312" t="s">
        <v>674</v>
      </c>
      <c r="N72" s="312"/>
      <c r="O72" s="388"/>
      <c r="P72" s="307" t="s">
        <v>75</v>
      </c>
      <c r="Q72" s="324" t="s">
        <v>795</v>
      </c>
      <c r="R72" s="324"/>
      <c r="S72" s="324"/>
      <c r="T72" s="389" t="s">
        <v>32</v>
      </c>
      <c r="U72" s="389"/>
      <c r="V72" s="322"/>
      <c r="W72" s="322" t="s">
        <v>312</v>
      </c>
      <c r="X72" s="322"/>
      <c r="Y72" s="322"/>
      <c r="Z72" s="390">
        <v>42010</v>
      </c>
      <c r="AA72" s="390">
        <v>42038</v>
      </c>
      <c r="AB72" s="390">
        <v>42066</v>
      </c>
      <c r="AC72" s="391"/>
      <c r="AD72" s="391"/>
      <c r="AE72" s="392" t="s">
        <v>799</v>
      </c>
      <c r="AF72" s="392"/>
      <c r="AG72" s="393"/>
      <c r="AH72" s="394">
        <v>12</v>
      </c>
      <c r="AI72" s="393">
        <v>9.4499999999999993</v>
      </c>
      <c r="AJ72" s="394">
        <f>(IF(AI72&gt;0, AI72, IF(AH72&gt;0, AH72, IF(AG72&gt;0, AG72, 0))))*0.3</f>
        <v>2.8349999999999995</v>
      </c>
      <c r="AK72" s="394">
        <f t="shared" si="14"/>
        <v>12.284999999999998</v>
      </c>
      <c r="AL72" s="394">
        <f t="shared" si="22"/>
        <v>31.98</v>
      </c>
      <c r="AM72" s="394">
        <v>79.95</v>
      </c>
      <c r="AN72" s="394">
        <v>79.95</v>
      </c>
      <c r="AO72" s="395">
        <f t="shared" si="15"/>
        <v>0.61585365853658536</v>
      </c>
      <c r="AP72" s="396">
        <f t="shared" si="23"/>
        <v>384</v>
      </c>
      <c r="AQ72" s="397"/>
      <c r="AR72" s="397"/>
      <c r="AS72" s="397"/>
      <c r="AT72" s="398">
        <v>41904</v>
      </c>
      <c r="AU72" s="398">
        <v>41954</v>
      </c>
      <c r="AV72" s="397" t="s">
        <v>719</v>
      </c>
      <c r="AW72" s="399">
        <v>16</v>
      </c>
      <c r="AX72" s="399" t="s">
        <v>290</v>
      </c>
      <c r="AY72" s="399"/>
      <c r="AZ72" s="399"/>
      <c r="BA72" s="331"/>
      <c r="BB72" s="330">
        <v>41981</v>
      </c>
      <c r="BC72" s="330">
        <v>42009</v>
      </c>
      <c r="BD72" s="401"/>
      <c r="BE72" s="402"/>
      <c r="BF72" s="403"/>
      <c r="BG72" s="404"/>
      <c r="BH72" s="405"/>
      <c r="BI72" s="397"/>
      <c r="BJ72" s="397"/>
      <c r="BK72" s="398"/>
      <c r="BL72" s="406"/>
      <c r="BM72" s="525"/>
      <c r="BN72" s="407"/>
      <c r="BO72" s="397"/>
      <c r="BP72" s="397">
        <f t="shared" si="18"/>
        <v>0</v>
      </c>
      <c r="BQ72" s="408">
        <v>16</v>
      </c>
      <c r="BR72" s="409">
        <v>32.125764335934107</v>
      </c>
      <c r="BS72" s="409">
        <v>0</v>
      </c>
      <c r="BT72" s="409">
        <v>0</v>
      </c>
      <c r="BU72" s="409">
        <f t="shared" si="16"/>
        <v>0</v>
      </c>
      <c r="BV72" s="409"/>
      <c r="BW72" s="410"/>
      <c r="BX72" s="410"/>
      <c r="BY72" s="411">
        <f t="shared" si="19"/>
        <v>0</v>
      </c>
      <c r="BZ72" s="411">
        <f t="shared" si="20"/>
        <v>0</v>
      </c>
      <c r="CA72" s="412">
        <f t="shared" si="21"/>
        <v>0</v>
      </c>
      <c r="CB72" s="413"/>
    </row>
    <row r="73" spans="1:80" s="382" customFormat="1" ht="19.5" customHeight="1">
      <c r="A73" s="309" t="s">
        <v>151</v>
      </c>
      <c r="B73" s="529">
        <v>2040100650</v>
      </c>
      <c r="C73" s="316"/>
      <c r="D73" s="316">
        <v>2</v>
      </c>
      <c r="E73" s="352" t="s">
        <v>83</v>
      </c>
      <c r="F73" s="309" t="s">
        <v>52</v>
      </c>
      <c r="G73" s="309">
        <v>61103099</v>
      </c>
      <c r="H73" s="309" t="s">
        <v>979</v>
      </c>
      <c r="I73" s="353" t="s">
        <v>50</v>
      </c>
      <c r="J73" s="309" t="s">
        <v>124</v>
      </c>
      <c r="K73" s="309" t="s">
        <v>574</v>
      </c>
      <c r="L73" s="310"/>
      <c r="M73" s="310" t="s">
        <v>674</v>
      </c>
      <c r="N73" s="310" t="s">
        <v>905</v>
      </c>
      <c r="O73" s="354"/>
      <c r="P73" s="230" t="s">
        <v>77</v>
      </c>
      <c r="Q73" s="232"/>
      <c r="R73" s="232"/>
      <c r="S73" s="232" t="s">
        <v>734</v>
      </c>
      <c r="T73" s="355" t="s">
        <v>32</v>
      </c>
      <c r="U73" s="355"/>
      <c r="V73" s="323"/>
      <c r="W73" s="323" t="s">
        <v>295</v>
      </c>
      <c r="X73" s="323" t="s">
        <v>951</v>
      </c>
      <c r="Y73" s="323"/>
      <c r="Z73" s="356">
        <v>42034</v>
      </c>
      <c r="AA73" s="356">
        <v>42062</v>
      </c>
      <c r="AB73" s="356">
        <v>42090</v>
      </c>
      <c r="AC73" s="357"/>
      <c r="AD73" s="357"/>
      <c r="AE73" s="358" t="s">
        <v>799</v>
      </c>
      <c r="AF73" s="358"/>
      <c r="AG73" s="360">
        <v>29</v>
      </c>
      <c r="AH73" s="360">
        <v>29.9</v>
      </c>
      <c r="AI73" s="359">
        <v>37.5</v>
      </c>
      <c r="AJ73" s="360">
        <v>0.25</v>
      </c>
      <c r="AK73" s="360">
        <f t="shared" si="14"/>
        <v>37.75</v>
      </c>
      <c r="AL73" s="360">
        <f t="shared" si="22"/>
        <v>75.97999999999999</v>
      </c>
      <c r="AM73" s="360">
        <v>199.95</v>
      </c>
      <c r="AN73" s="360">
        <v>189.95</v>
      </c>
      <c r="AO73" s="361">
        <f t="shared" si="15"/>
        <v>0.50315872598052114</v>
      </c>
      <c r="AP73" s="362">
        <f t="shared" si="23"/>
        <v>956.8</v>
      </c>
      <c r="AQ73" s="363"/>
      <c r="AR73" s="363"/>
      <c r="AS73" s="363"/>
      <c r="AT73" s="364">
        <v>41915</v>
      </c>
      <c r="AU73" s="364"/>
      <c r="AV73" s="363"/>
      <c r="AW73" s="365">
        <v>17</v>
      </c>
      <c r="AX73" s="365" t="s">
        <v>718</v>
      </c>
      <c r="AY73" s="365"/>
      <c r="AZ73" s="365"/>
      <c r="BA73" s="211"/>
      <c r="BB73" s="212">
        <v>41978</v>
      </c>
      <c r="BC73" s="212">
        <v>41978</v>
      </c>
      <c r="BD73" s="367"/>
      <c r="BE73" s="368" t="s">
        <v>871</v>
      </c>
      <c r="BF73" s="369" t="s">
        <v>874</v>
      </c>
      <c r="BG73" s="370" t="s">
        <v>907</v>
      </c>
      <c r="BH73" s="371"/>
      <c r="BI73" s="363"/>
      <c r="BJ73" s="363"/>
      <c r="BK73" s="364"/>
      <c r="BL73" s="372"/>
      <c r="BM73" s="524">
        <v>42221</v>
      </c>
      <c r="BN73" s="373"/>
      <c r="BO73" s="363"/>
      <c r="BP73" s="363">
        <f t="shared" si="18"/>
        <v>0</v>
      </c>
      <c r="BQ73" s="374">
        <v>10</v>
      </c>
      <c r="BR73" s="375">
        <v>20.078602709958819</v>
      </c>
      <c r="BS73" s="375">
        <v>40</v>
      </c>
      <c r="BT73" s="375">
        <v>100</v>
      </c>
      <c r="BU73" s="375" t="s">
        <v>859</v>
      </c>
      <c r="BV73" s="375"/>
      <c r="BW73" s="376"/>
      <c r="BX73" s="376"/>
      <c r="BY73" s="377">
        <f t="shared" si="19"/>
        <v>7597.9999999999991</v>
      </c>
      <c r="BZ73" s="377">
        <f t="shared" si="20"/>
        <v>3822.9999999999991</v>
      </c>
      <c r="CA73" s="378">
        <f t="shared" si="21"/>
        <v>50.315872598052117</v>
      </c>
      <c r="CB73" s="379"/>
    </row>
    <row r="74" spans="1:80" s="382" customFormat="1" ht="19.5" customHeight="1">
      <c r="A74" s="309" t="s">
        <v>152</v>
      </c>
      <c r="B74" s="529">
        <v>2040100651</v>
      </c>
      <c r="C74" s="316"/>
      <c r="D74" s="316">
        <v>3</v>
      </c>
      <c r="E74" s="352" t="s">
        <v>83</v>
      </c>
      <c r="F74" s="309" t="s">
        <v>52</v>
      </c>
      <c r="G74" s="309">
        <v>61103099</v>
      </c>
      <c r="H74" s="309" t="s">
        <v>979</v>
      </c>
      <c r="I74" s="353" t="s">
        <v>50</v>
      </c>
      <c r="J74" s="309" t="s">
        <v>125</v>
      </c>
      <c r="K74" s="309" t="s">
        <v>585</v>
      </c>
      <c r="L74" s="310"/>
      <c r="M74" s="310" t="s">
        <v>674</v>
      </c>
      <c r="N74" s="310" t="s">
        <v>905</v>
      </c>
      <c r="O74" s="354"/>
      <c r="P74" s="230" t="s">
        <v>77</v>
      </c>
      <c r="Q74" s="232"/>
      <c r="R74" s="232"/>
      <c r="S74" s="232" t="s">
        <v>734</v>
      </c>
      <c r="T74" s="355" t="s">
        <v>32</v>
      </c>
      <c r="U74" s="355"/>
      <c r="V74" s="323"/>
      <c r="W74" s="323" t="s">
        <v>295</v>
      </c>
      <c r="X74" s="323" t="s">
        <v>951</v>
      </c>
      <c r="Y74" s="323"/>
      <c r="Z74" s="356">
        <v>42034</v>
      </c>
      <c r="AA74" s="356">
        <v>42062</v>
      </c>
      <c r="AB74" s="356">
        <v>42090</v>
      </c>
      <c r="AC74" s="357"/>
      <c r="AD74" s="357"/>
      <c r="AE74" s="358" t="s">
        <v>799</v>
      </c>
      <c r="AF74" s="358"/>
      <c r="AG74" s="360">
        <v>23.5</v>
      </c>
      <c r="AH74" s="360">
        <v>22.5</v>
      </c>
      <c r="AI74" s="359">
        <v>27.8</v>
      </c>
      <c r="AJ74" s="360">
        <v>0.25</v>
      </c>
      <c r="AK74" s="360">
        <f t="shared" si="14"/>
        <v>28.05</v>
      </c>
      <c r="AL74" s="360">
        <f t="shared" si="22"/>
        <v>55.98</v>
      </c>
      <c r="AM74" s="360">
        <v>149.94999999999999</v>
      </c>
      <c r="AN74" s="360">
        <v>139.94999999999999</v>
      </c>
      <c r="AO74" s="361">
        <f t="shared" si="15"/>
        <v>0.49892818863879951</v>
      </c>
      <c r="AP74" s="362">
        <f t="shared" si="23"/>
        <v>720</v>
      </c>
      <c r="AQ74" s="363"/>
      <c r="AR74" s="363"/>
      <c r="AS74" s="363"/>
      <c r="AT74" s="364">
        <v>41915</v>
      </c>
      <c r="AU74" s="364"/>
      <c r="AV74" s="363"/>
      <c r="AW74" s="365">
        <v>16</v>
      </c>
      <c r="AX74" s="365" t="s">
        <v>290</v>
      </c>
      <c r="AY74" s="365"/>
      <c r="AZ74" s="365"/>
      <c r="BA74" s="211"/>
      <c r="BB74" s="212">
        <v>41978</v>
      </c>
      <c r="BC74" s="212">
        <v>41978</v>
      </c>
      <c r="BD74" s="367"/>
      <c r="BE74" s="368" t="s">
        <v>871</v>
      </c>
      <c r="BF74" s="369" t="s">
        <v>874</v>
      </c>
      <c r="BG74" s="370" t="s">
        <v>907</v>
      </c>
      <c r="BH74" s="371"/>
      <c r="BI74" s="363"/>
      <c r="BJ74" s="363"/>
      <c r="BK74" s="364"/>
      <c r="BL74" s="372"/>
      <c r="BM74" s="524">
        <v>42221</v>
      </c>
      <c r="BN74" s="373" t="s">
        <v>933</v>
      </c>
      <c r="BO74" s="363"/>
      <c r="BP74" s="363">
        <f t="shared" si="18"/>
        <v>0</v>
      </c>
      <c r="BQ74" s="374">
        <v>17</v>
      </c>
      <c r="BR74" s="375">
        <v>34.133624606929992</v>
      </c>
      <c r="BS74" s="375">
        <v>40</v>
      </c>
      <c r="BT74" s="375">
        <v>100</v>
      </c>
      <c r="BU74" s="375" t="s">
        <v>859</v>
      </c>
      <c r="BV74" s="375"/>
      <c r="BW74" s="376"/>
      <c r="BX74" s="376"/>
      <c r="BY74" s="377">
        <f t="shared" si="19"/>
        <v>5598</v>
      </c>
      <c r="BZ74" s="377">
        <f t="shared" si="20"/>
        <v>2793</v>
      </c>
      <c r="CA74" s="378">
        <f t="shared" si="21"/>
        <v>49.892818863879953</v>
      </c>
      <c r="CB74" s="379"/>
    </row>
    <row r="75" spans="1:80" s="414" customFormat="1" ht="19.5" customHeight="1">
      <c r="A75" s="311" t="s">
        <v>153</v>
      </c>
      <c r="B75" s="529"/>
      <c r="C75" s="317" t="s">
        <v>566</v>
      </c>
      <c r="D75" s="317"/>
      <c r="E75" s="386" t="s">
        <v>83</v>
      </c>
      <c r="F75" s="311" t="s">
        <v>52</v>
      </c>
      <c r="G75" s="311"/>
      <c r="H75" s="311"/>
      <c r="I75" s="387" t="s">
        <v>50</v>
      </c>
      <c r="J75" s="311" t="s">
        <v>125</v>
      </c>
      <c r="K75" s="311" t="s">
        <v>586</v>
      </c>
      <c r="L75" s="312"/>
      <c r="M75" s="312"/>
      <c r="N75" s="312"/>
      <c r="O75" s="388"/>
      <c r="P75" s="307" t="s">
        <v>77</v>
      </c>
      <c r="Q75" s="324"/>
      <c r="R75" s="324"/>
      <c r="S75" s="324"/>
      <c r="T75" s="389"/>
      <c r="U75" s="389"/>
      <c r="V75" s="322"/>
      <c r="W75" s="322"/>
      <c r="X75" s="322"/>
      <c r="Y75" s="322"/>
      <c r="Z75" s="322"/>
      <c r="AA75" s="322"/>
      <c r="AB75" s="322"/>
      <c r="AC75" s="391"/>
      <c r="AD75" s="391"/>
      <c r="AE75" s="392"/>
      <c r="AF75" s="392"/>
      <c r="AG75" s="393"/>
      <c r="AH75" s="394"/>
      <c r="AI75" s="393"/>
      <c r="AJ75" s="394">
        <v>0.25</v>
      </c>
      <c r="AK75" s="394">
        <f t="shared" si="14"/>
        <v>0.25</v>
      </c>
      <c r="AL75" s="394">
        <f>AK75*2</f>
        <v>0.5</v>
      </c>
      <c r="AM75" s="394">
        <f>AK75*2.5</f>
        <v>0.625</v>
      </c>
      <c r="AN75" s="394">
        <f>AL75*2.5</f>
        <v>1.25</v>
      </c>
      <c r="AO75" s="395">
        <f t="shared" si="15"/>
        <v>0.5</v>
      </c>
      <c r="AP75" s="396">
        <f t="shared" si="23"/>
        <v>0</v>
      </c>
      <c r="AQ75" s="397"/>
      <c r="AR75" s="397"/>
      <c r="AS75" s="397"/>
      <c r="AT75" s="398"/>
      <c r="AU75" s="398"/>
      <c r="AV75" s="397"/>
      <c r="AW75" s="399">
        <v>16</v>
      </c>
      <c r="AX75" s="399" t="s">
        <v>290</v>
      </c>
      <c r="AY75" s="399"/>
      <c r="AZ75" s="399"/>
      <c r="BA75" s="331"/>
      <c r="BB75" s="331" t="s">
        <v>631</v>
      </c>
      <c r="BC75" s="331"/>
      <c r="BD75" s="401"/>
      <c r="BE75" s="402"/>
      <c r="BF75" s="403"/>
      <c r="BG75" s="404"/>
      <c r="BH75" s="405"/>
      <c r="BI75" s="397"/>
      <c r="BJ75" s="397"/>
      <c r="BK75" s="398"/>
      <c r="BL75" s="406"/>
      <c r="BM75" s="525"/>
      <c r="BN75" s="407"/>
      <c r="BO75" s="397"/>
      <c r="BP75" s="397">
        <f t="shared" si="18"/>
        <v>0</v>
      </c>
      <c r="BQ75" s="408" t="e">
        <v>#N/A</v>
      </c>
      <c r="BR75" s="409" t="e">
        <v>#N/A</v>
      </c>
      <c r="BS75" s="409" t="e">
        <v>#N/A</v>
      </c>
      <c r="BT75" s="409" t="e">
        <v>#N/A</v>
      </c>
      <c r="BU75" s="409" t="e">
        <f>BT75*AC75</f>
        <v>#N/A</v>
      </c>
      <c r="BV75" s="409"/>
      <c r="BW75" s="410"/>
      <c r="BX75" s="410"/>
      <c r="BY75" s="411" t="e">
        <f t="shared" si="19"/>
        <v>#N/A</v>
      </c>
      <c r="BZ75" s="411" t="e">
        <f t="shared" si="20"/>
        <v>#N/A</v>
      </c>
      <c r="CA75" s="412" t="e">
        <f t="shared" si="21"/>
        <v>#N/A</v>
      </c>
      <c r="CB75" s="413"/>
    </row>
    <row r="76" spans="1:80" s="382" customFormat="1" ht="19.5" customHeight="1">
      <c r="A76" s="309" t="s">
        <v>154</v>
      </c>
      <c r="B76" s="529">
        <v>2040100652</v>
      </c>
      <c r="C76" s="316"/>
      <c r="D76" s="316">
        <v>3</v>
      </c>
      <c r="E76" s="352" t="s">
        <v>83</v>
      </c>
      <c r="F76" s="309" t="s">
        <v>52</v>
      </c>
      <c r="G76" s="309">
        <v>61103099</v>
      </c>
      <c r="H76" s="309" t="s">
        <v>979</v>
      </c>
      <c r="I76" s="353" t="s">
        <v>50</v>
      </c>
      <c r="J76" s="309" t="s">
        <v>126</v>
      </c>
      <c r="K76" s="313" t="s">
        <v>586</v>
      </c>
      <c r="L76" s="310"/>
      <c r="M76" s="310" t="s">
        <v>674</v>
      </c>
      <c r="N76" s="310" t="s">
        <v>905</v>
      </c>
      <c r="O76" s="354"/>
      <c r="P76" s="230" t="s">
        <v>77</v>
      </c>
      <c r="Q76" s="232"/>
      <c r="R76" s="232"/>
      <c r="S76" s="232" t="s">
        <v>734</v>
      </c>
      <c r="T76" s="355" t="s">
        <v>32</v>
      </c>
      <c r="U76" s="355"/>
      <c r="V76" s="323"/>
      <c r="W76" s="323" t="s">
        <v>295</v>
      </c>
      <c r="X76" s="323" t="s">
        <v>951</v>
      </c>
      <c r="Y76" s="323"/>
      <c r="Z76" s="356">
        <v>42034</v>
      </c>
      <c r="AA76" s="356">
        <v>42062</v>
      </c>
      <c r="AB76" s="356">
        <v>42090</v>
      </c>
      <c r="AC76" s="357"/>
      <c r="AD76" s="357"/>
      <c r="AE76" s="358" t="s">
        <v>799</v>
      </c>
      <c r="AF76" s="358"/>
      <c r="AG76" s="360">
        <v>26.5</v>
      </c>
      <c r="AH76" s="360">
        <v>25</v>
      </c>
      <c r="AI76" s="359">
        <v>31</v>
      </c>
      <c r="AJ76" s="360">
        <v>0.25</v>
      </c>
      <c r="AK76" s="360">
        <f t="shared" si="14"/>
        <v>31.25</v>
      </c>
      <c r="AL76" s="360">
        <f t="shared" ref="AL76:AL82" si="24">AN76/2.5</f>
        <v>63.98</v>
      </c>
      <c r="AM76" s="360">
        <v>179.95</v>
      </c>
      <c r="AN76" s="360">
        <v>159.94999999999999</v>
      </c>
      <c r="AO76" s="361">
        <f t="shared" si="15"/>
        <v>0.51156611441075339</v>
      </c>
      <c r="AP76" s="362">
        <f t="shared" si="23"/>
        <v>800</v>
      </c>
      <c r="AQ76" s="363"/>
      <c r="AR76" s="363"/>
      <c r="AS76" s="363"/>
      <c r="AT76" s="364">
        <v>41915</v>
      </c>
      <c r="AU76" s="364"/>
      <c r="AV76" s="363"/>
      <c r="AW76" s="365">
        <v>16</v>
      </c>
      <c r="AX76" s="365" t="s">
        <v>290</v>
      </c>
      <c r="AY76" s="365"/>
      <c r="AZ76" s="365"/>
      <c r="BA76" s="211"/>
      <c r="BB76" s="212">
        <v>41978</v>
      </c>
      <c r="BC76" s="212">
        <v>41978</v>
      </c>
      <c r="BD76" s="367"/>
      <c r="BE76" s="368" t="s">
        <v>871</v>
      </c>
      <c r="BF76" s="369" t="s">
        <v>874</v>
      </c>
      <c r="BG76" s="370" t="s">
        <v>907</v>
      </c>
      <c r="BH76" s="371"/>
      <c r="BI76" s="363"/>
      <c r="BJ76" s="363"/>
      <c r="BK76" s="364"/>
      <c r="BL76" s="372"/>
      <c r="BM76" s="524">
        <v>42221</v>
      </c>
      <c r="BN76" s="373" t="s">
        <v>934</v>
      </c>
      <c r="BO76" s="363"/>
      <c r="BP76" s="363">
        <f t="shared" si="18"/>
        <v>0</v>
      </c>
      <c r="BQ76" s="374">
        <v>14</v>
      </c>
      <c r="BR76" s="375">
        <v>28.110043793942346</v>
      </c>
      <c r="BS76" s="375">
        <v>40</v>
      </c>
      <c r="BT76" s="375">
        <v>100</v>
      </c>
      <c r="BU76" s="375" t="s">
        <v>859</v>
      </c>
      <c r="BV76" s="375"/>
      <c r="BW76" s="376"/>
      <c r="BX76" s="376"/>
      <c r="BY76" s="377">
        <f t="shared" si="19"/>
        <v>6398</v>
      </c>
      <c r="BZ76" s="377">
        <f t="shared" si="20"/>
        <v>3273</v>
      </c>
      <c r="CA76" s="378">
        <f t="shared" si="21"/>
        <v>51.156611441075341</v>
      </c>
      <c r="CB76" s="379"/>
    </row>
    <row r="77" spans="1:80" s="414" customFormat="1" ht="19.5" customHeight="1">
      <c r="A77" s="311" t="s">
        <v>587</v>
      </c>
      <c r="B77" s="309">
        <v>2040100657</v>
      </c>
      <c r="C77" s="317" t="s">
        <v>566</v>
      </c>
      <c r="D77" s="317">
        <v>1</v>
      </c>
      <c r="E77" s="386" t="s">
        <v>83</v>
      </c>
      <c r="F77" s="311" t="s">
        <v>161</v>
      </c>
      <c r="G77" s="311">
        <v>61102099</v>
      </c>
      <c r="H77" s="311" t="s">
        <v>978</v>
      </c>
      <c r="I77" s="387" t="s">
        <v>50</v>
      </c>
      <c r="J77" s="311" t="s">
        <v>119</v>
      </c>
      <c r="K77" s="311" t="s">
        <v>361</v>
      </c>
      <c r="L77" s="312"/>
      <c r="M77" s="312" t="s">
        <v>674</v>
      </c>
      <c r="N77" s="312"/>
      <c r="O77" s="388">
        <v>41919</v>
      </c>
      <c r="P77" s="307" t="s">
        <v>76</v>
      </c>
      <c r="Q77" s="324" t="s">
        <v>794</v>
      </c>
      <c r="R77" s="324"/>
      <c r="S77" s="324" t="s">
        <v>796</v>
      </c>
      <c r="T77" s="389" t="s">
        <v>28</v>
      </c>
      <c r="U77" s="389"/>
      <c r="V77" s="322"/>
      <c r="W77" s="322"/>
      <c r="X77" s="430" t="s">
        <v>311</v>
      </c>
      <c r="Y77" s="322"/>
      <c r="Z77" s="390">
        <v>42066</v>
      </c>
      <c r="AA77" s="322"/>
      <c r="AB77" s="322"/>
      <c r="AC77" s="391"/>
      <c r="AD77" s="391"/>
      <c r="AE77" s="392" t="s">
        <v>799</v>
      </c>
      <c r="AF77" s="392"/>
      <c r="AG77" s="393"/>
      <c r="AH77" s="394">
        <v>18.5</v>
      </c>
      <c r="AI77" s="393"/>
      <c r="AJ77" s="394">
        <v>0.25</v>
      </c>
      <c r="AK77" s="394">
        <f t="shared" si="14"/>
        <v>18.75</v>
      </c>
      <c r="AL77" s="394">
        <f t="shared" si="24"/>
        <v>39.980000000000004</v>
      </c>
      <c r="AM77" s="394">
        <v>109.95</v>
      </c>
      <c r="AN77" s="394">
        <v>99.95</v>
      </c>
      <c r="AO77" s="395">
        <f t="shared" si="15"/>
        <v>0.53101550775387696</v>
      </c>
      <c r="AP77" s="396">
        <f>16*(1*AH77)</f>
        <v>296</v>
      </c>
      <c r="AQ77" s="397"/>
      <c r="AR77" s="397"/>
      <c r="AS77" s="397"/>
      <c r="AT77" s="398"/>
      <c r="AU77" s="398" t="s">
        <v>604</v>
      </c>
      <c r="AV77" s="397" t="s">
        <v>605</v>
      </c>
      <c r="AW77" s="399">
        <v>16</v>
      </c>
      <c r="AX77" s="399" t="s">
        <v>290</v>
      </c>
      <c r="AY77" s="399"/>
      <c r="AZ77" s="399"/>
      <c r="BA77" s="331"/>
      <c r="BB77" s="330">
        <v>41978</v>
      </c>
      <c r="BC77" s="330">
        <v>42030</v>
      </c>
      <c r="BD77" s="401"/>
      <c r="BE77" s="402"/>
      <c r="BF77" s="403"/>
      <c r="BG77" s="404"/>
      <c r="BH77" s="405"/>
      <c r="BI77" s="397"/>
      <c r="BJ77" s="397"/>
      <c r="BK77" s="398"/>
      <c r="BL77" s="406"/>
      <c r="BM77" s="525"/>
      <c r="BN77" s="407"/>
      <c r="BO77" s="397"/>
      <c r="BP77" s="397">
        <f t="shared" si="18"/>
        <v>0</v>
      </c>
      <c r="BQ77" s="408">
        <v>10</v>
      </c>
      <c r="BR77" s="409">
        <v>20.078602709958819</v>
      </c>
      <c r="BS77" s="409">
        <v>0</v>
      </c>
      <c r="BT77" s="409">
        <v>0</v>
      </c>
      <c r="BU77" s="409">
        <f>BT77*AC77</f>
        <v>0</v>
      </c>
      <c r="BV77" s="409"/>
      <c r="BW77" s="410"/>
      <c r="BX77" s="410"/>
      <c r="BY77" s="411">
        <f t="shared" si="19"/>
        <v>0</v>
      </c>
      <c r="BZ77" s="411">
        <f t="shared" si="20"/>
        <v>0</v>
      </c>
      <c r="CA77" s="412">
        <f t="shared" si="21"/>
        <v>0</v>
      </c>
      <c r="CB77" s="413"/>
    </row>
    <row r="78" spans="1:80" s="414" customFormat="1" ht="19.5" customHeight="1">
      <c r="A78" s="311" t="s">
        <v>588</v>
      </c>
      <c r="B78" s="309">
        <v>2040100658</v>
      </c>
      <c r="C78" s="317" t="s">
        <v>566</v>
      </c>
      <c r="D78" s="317">
        <v>1</v>
      </c>
      <c r="E78" s="386" t="s">
        <v>83</v>
      </c>
      <c r="F78" s="311" t="s">
        <v>161</v>
      </c>
      <c r="G78" s="311">
        <v>61102099</v>
      </c>
      <c r="H78" s="311" t="s">
        <v>978</v>
      </c>
      <c r="I78" s="387" t="s">
        <v>50</v>
      </c>
      <c r="J78" s="311" t="s">
        <v>119</v>
      </c>
      <c r="K78" s="311" t="s">
        <v>573</v>
      </c>
      <c r="L78" s="312"/>
      <c r="M78" s="312" t="s">
        <v>674</v>
      </c>
      <c r="N78" s="312"/>
      <c r="O78" s="388">
        <v>41919</v>
      </c>
      <c r="P78" s="307" t="s">
        <v>76</v>
      </c>
      <c r="Q78" s="324" t="s">
        <v>794</v>
      </c>
      <c r="R78" s="324"/>
      <c r="S78" s="324" t="s">
        <v>796</v>
      </c>
      <c r="T78" s="389" t="s">
        <v>28</v>
      </c>
      <c r="U78" s="389"/>
      <c r="V78" s="322"/>
      <c r="W78" s="322"/>
      <c r="X78" s="430" t="s">
        <v>311</v>
      </c>
      <c r="Y78" s="322"/>
      <c r="Z78" s="390">
        <v>42066</v>
      </c>
      <c r="AA78" s="322"/>
      <c r="AB78" s="322"/>
      <c r="AC78" s="391"/>
      <c r="AD78" s="391"/>
      <c r="AE78" s="392" t="s">
        <v>799</v>
      </c>
      <c r="AF78" s="392"/>
      <c r="AG78" s="393"/>
      <c r="AH78" s="394">
        <v>18.5</v>
      </c>
      <c r="AI78" s="393"/>
      <c r="AJ78" s="394">
        <v>0.25</v>
      </c>
      <c r="AK78" s="394">
        <f t="shared" si="14"/>
        <v>18.75</v>
      </c>
      <c r="AL78" s="394">
        <f t="shared" si="24"/>
        <v>39.980000000000004</v>
      </c>
      <c r="AM78" s="394">
        <v>109.95</v>
      </c>
      <c r="AN78" s="394">
        <v>99.95</v>
      </c>
      <c r="AO78" s="395">
        <f t="shared" si="15"/>
        <v>0.53101550775387696</v>
      </c>
      <c r="AP78" s="396">
        <f>16*(1*AH78)</f>
        <v>296</v>
      </c>
      <c r="AQ78" s="397"/>
      <c r="AR78" s="397"/>
      <c r="AS78" s="397"/>
      <c r="AT78" s="398"/>
      <c r="AU78" s="398" t="s">
        <v>604</v>
      </c>
      <c r="AV78" s="397" t="s">
        <v>605</v>
      </c>
      <c r="AW78" s="399">
        <v>16</v>
      </c>
      <c r="AX78" s="399" t="s">
        <v>290</v>
      </c>
      <c r="AY78" s="399"/>
      <c r="AZ78" s="399"/>
      <c r="BA78" s="331"/>
      <c r="BB78" s="331" t="s">
        <v>721</v>
      </c>
      <c r="BC78" s="330">
        <v>42030</v>
      </c>
      <c r="BD78" s="401"/>
      <c r="BE78" s="402"/>
      <c r="BF78" s="403"/>
      <c r="BG78" s="404"/>
      <c r="BH78" s="405"/>
      <c r="BI78" s="397"/>
      <c r="BJ78" s="397"/>
      <c r="BK78" s="398"/>
      <c r="BL78" s="406"/>
      <c r="BM78" s="525"/>
      <c r="BN78" s="407"/>
      <c r="BO78" s="397"/>
      <c r="BP78" s="397">
        <f t="shared" si="18"/>
        <v>0</v>
      </c>
      <c r="BQ78" s="408" t="e">
        <v>#N/A</v>
      </c>
      <c r="BR78" s="409" t="e">
        <v>#N/A</v>
      </c>
      <c r="BS78" s="409" t="e">
        <v>#N/A</v>
      </c>
      <c r="BT78" s="409" t="e">
        <v>#N/A</v>
      </c>
      <c r="BU78" s="409" t="e">
        <f>BT78*AC78</f>
        <v>#N/A</v>
      </c>
      <c r="BV78" s="409"/>
      <c r="BW78" s="410"/>
      <c r="BX78" s="410"/>
      <c r="BY78" s="411" t="e">
        <f t="shared" si="19"/>
        <v>#N/A</v>
      </c>
      <c r="BZ78" s="411" t="e">
        <f t="shared" si="20"/>
        <v>#N/A</v>
      </c>
      <c r="CA78" s="412" t="e">
        <f t="shared" si="21"/>
        <v>#N/A</v>
      </c>
      <c r="CB78" s="413"/>
    </row>
    <row r="79" spans="1:80" s="414" customFormat="1" ht="19.5" customHeight="1">
      <c r="A79" s="311" t="s">
        <v>155</v>
      </c>
      <c r="B79" s="309"/>
      <c r="C79" s="317" t="s">
        <v>566</v>
      </c>
      <c r="D79" s="317" t="s">
        <v>566</v>
      </c>
      <c r="E79" s="386" t="s">
        <v>83</v>
      </c>
      <c r="F79" s="311" t="s">
        <v>162</v>
      </c>
      <c r="G79" s="311">
        <v>62044200</v>
      </c>
      <c r="H79" s="311" t="s">
        <v>985</v>
      </c>
      <c r="I79" s="387" t="s">
        <v>50</v>
      </c>
      <c r="J79" s="311" t="s">
        <v>127</v>
      </c>
      <c r="K79" s="311"/>
      <c r="L79" s="312"/>
      <c r="M79" s="312" t="s">
        <v>668</v>
      </c>
      <c r="N79" s="312"/>
      <c r="O79" s="388"/>
      <c r="P79" s="307" t="s">
        <v>72</v>
      </c>
      <c r="Q79" s="324"/>
      <c r="R79" s="324"/>
      <c r="S79" s="324" t="s">
        <v>792</v>
      </c>
      <c r="T79" s="389" t="s">
        <v>32</v>
      </c>
      <c r="U79" s="389"/>
      <c r="V79" s="322" t="s">
        <v>823</v>
      </c>
      <c r="W79" s="322" t="s">
        <v>824</v>
      </c>
      <c r="X79" s="322"/>
      <c r="Y79" s="322"/>
      <c r="Z79" s="390">
        <v>42010</v>
      </c>
      <c r="AA79" s="390">
        <v>42038</v>
      </c>
      <c r="AB79" s="390">
        <v>42066</v>
      </c>
      <c r="AC79" s="391"/>
      <c r="AD79" s="391" t="s">
        <v>419</v>
      </c>
      <c r="AE79" s="392" t="s">
        <v>799</v>
      </c>
      <c r="AF79" s="392"/>
      <c r="AG79" s="393">
        <v>28.5</v>
      </c>
      <c r="AH79" s="393">
        <v>29.5</v>
      </c>
      <c r="AI79" s="393"/>
      <c r="AJ79" s="394">
        <v>0.25</v>
      </c>
      <c r="AK79" s="394">
        <f t="shared" si="14"/>
        <v>29.75</v>
      </c>
      <c r="AL79" s="394">
        <f t="shared" si="24"/>
        <v>63.98</v>
      </c>
      <c r="AM79" s="394">
        <v>159.94999999999999</v>
      </c>
      <c r="AN79" s="394">
        <v>159.94999999999999</v>
      </c>
      <c r="AO79" s="395">
        <f t="shared" si="15"/>
        <v>0.53501094091903723</v>
      </c>
      <c r="AP79" s="396">
        <f t="shared" ref="AP79:AP110" si="25">16*(2*AH79)</f>
        <v>944</v>
      </c>
      <c r="AQ79" s="431"/>
      <c r="AR79" s="431"/>
      <c r="AS79" s="431"/>
      <c r="AT79" s="398" t="s">
        <v>418</v>
      </c>
      <c r="AU79" s="398">
        <v>41956</v>
      </c>
      <c r="AV79" s="397"/>
      <c r="AW79" s="399">
        <v>16</v>
      </c>
      <c r="AX79" s="399" t="s">
        <v>290</v>
      </c>
      <c r="AY79" s="399"/>
      <c r="AZ79" s="399"/>
      <c r="BA79" s="330">
        <v>41995</v>
      </c>
      <c r="BB79" s="330">
        <v>41981</v>
      </c>
      <c r="BC79" s="334">
        <v>41995</v>
      </c>
      <c r="BD79" s="401"/>
      <c r="BE79" s="402"/>
      <c r="BF79" s="403"/>
      <c r="BG79" s="404"/>
      <c r="BH79" s="405"/>
      <c r="BI79" s="397"/>
      <c r="BJ79" s="397"/>
      <c r="BK79" s="398"/>
      <c r="BL79" s="406"/>
      <c r="BM79" s="525"/>
      <c r="BN79" s="407"/>
      <c r="BO79" s="397"/>
      <c r="BP79" s="397">
        <f t="shared" si="18"/>
        <v>0</v>
      </c>
      <c r="BQ79" s="408">
        <v>20</v>
      </c>
      <c r="BR79" s="409">
        <v>40.157205419917638</v>
      </c>
      <c r="BS79" s="409">
        <v>0</v>
      </c>
      <c r="BT79" s="409">
        <v>0</v>
      </c>
      <c r="BU79" s="409">
        <f>BT79*AC79</f>
        <v>0</v>
      </c>
      <c r="BV79" s="409"/>
      <c r="BW79" s="410"/>
      <c r="BX79" s="410"/>
      <c r="BY79" s="411">
        <f t="shared" si="19"/>
        <v>0</v>
      </c>
      <c r="BZ79" s="411">
        <f t="shared" si="20"/>
        <v>0</v>
      </c>
      <c r="CA79" s="412">
        <f t="shared" si="21"/>
        <v>0</v>
      </c>
      <c r="CB79" s="413"/>
    </row>
    <row r="80" spans="1:80" s="382" customFormat="1" ht="19.5" customHeight="1">
      <c r="A80" s="309" t="s">
        <v>156</v>
      </c>
      <c r="B80" s="309">
        <v>2010800337</v>
      </c>
      <c r="C80" s="316"/>
      <c r="D80" s="316">
        <v>2</v>
      </c>
      <c r="E80" s="352" t="s">
        <v>83</v>
      </c>
      <c r="F80" s="309" t="s">
        <v>163</v>
      </c>
      <c r="G80" s="309">
        <v>62041200</v>
      </c>
      <c r="H80" s="309" t="s">
        <v>981</v>
      </c>
      <c r="I80" s="353" t="s">
        <v>50</v>
      </c>
      <c r="J80" s="309" t="s">
        <v>128</v>
      </c>
      <c r="K80" s="309" t="s">
        <v>581</v>
      </c>
      <c r="L80" s="310"/>
      <c r="M80" s="310" t="s">
        <v>674</v>
      </c>
      <c r="N80" s="310" t="s">
        <v>905</v>
      </c>
      <c r="O80" s="354"/>
      <c r="P80" s="230" t="s">
        <v>888</v>
      </c>
      <c r="Q80" s="232"/>
      <c r="R80" s="232"/>
      <c r="S80" s="232" t="s">
        <v>792</v>
      </c>
      <c r="T80" s="355" t="s">
        <v>28</v>
      </c>
      <c r="U80" s="355"/>
      <c r="V80" s="323"/>
      <c r="W80" s="323">
        <v>11166</v>
      </c>
      <c r="X80" s="323" t="s">
        <v>955</v>
      </c>
      <c r="Y80" s="323" t="s">
        <v>325</v>
      </c>
      <c r="Z80" s="356">
        <v>42010</v>
      </c>
      <c r="AA80" s="356">
        <v>42038</v>
      </c>
      <c r="AB80" s="356">
        <v>42066</v>
      </c>
      <c r="AC80" s="357"/>
      <c r="AD80" s="357" t="s">
        <v>419</v>
      </c>
      <c r="AE80" s="358" t="s">
        <v>799</v>
      </c>
      <c r="AF80" s="358"/>
      <c r="AG80" s="359">
        <v>28.5</v>
      </c>
      <c r="AH80" s="359">
        <v>29.5</v>
      </c>
      <c r="AI80" s="359">
        <v>33</v>
      </c>
      <c r="AJ80" s="360">
        <v>0.25</v>
      </c>
      <c r="AK80" s="360">
        <f t="shared" si="14"/>
        <v>33.25</v>
      </c>
      <c r="AL80" s="360">
        <f t="shared" si="24"/>
        <v>67.97999999999999</v>
      </c>
      <c r="AM80" s="360">
        <v>169.95</v>
      </c>
      <c r="AN80" s="360">
        <v>169.95</v>
      </c>
      <c r="AO80" s="361">
        <f t="shared" si="15"/>
        <v>0.51088555457487494</v>
      </c>
      <c r="AP80" s="362">
        <f t="shared" si="25"/>
        <v>944</v>
      </c>
      <c r="AQ80" s="429"/>
      <c r="AR80" s="429"/>
      <c r="AS80" s="429"/>
      <c r="AT80" s="364">
        <v>41892</v>
      </c>
      <c r="AU80" s="364">
        <v>41956</v>
      </c>
      <c r="AV80" s="363"/>
      <c r="AW80" s="365">
        <v>16</v>
      </c>
      <c r="AX80" s="365" t="s">
        <v>290</v>
      </c>
      <c r="AY80" s="365"/>
      <c r="AZ80" s="365"/>
      <c r="BA80" s="212">
        <v>41995</v>
      </c>
      <c r="BB80" s="212">
        <v>41981</v>
      </c>
      <c r="BC80" s="291">
        <v>41995</v>
      </c>
      <c r="BD80" s="367"/>
      <c r="BE80" s="368" t="s">
        <v>290</v>
      </c>
      <c r="BF80" s="369">
        <v>42114</v>
      </c>
      <c r="BG80" s="370">
        <v>42117</v>
      </c>
      <c r="BH80" s="371"/>
      <c r="BI80" s="363"/>
      <c r="BJ80" s="363"/>
      <c r="BK80" s="364"/>
      <c r="BL80" s="372"/>
      <c r="BM80" s="524">
        <v>42188</v>
      </c>
      <c r="BN80" s="373" t="s">
        <v>927</v>
      </c>
      <c r="BO80" s="363"/>
      <c r="BP80" s="363">
        <f t="shared" si="18"/>
        <v>0</v>
      </c>
      <c r="BQ80" s="374">
        <v>64</v>
      </c>
      <c r="BR80" s="375">
        <v>128.50305734373643</v>
      </c>
      <c r="BS80" s="375">
        <v>50</v>
      </c>
      <c r="BT80" s="375">
        <v>200</v>
      </c>
      <c r="BU80" s="375" t="s">
        <v>857</v>
      </c>
      <c r="BV80" s="375"/>
      <c r="BW80" s="376"/>
      <c r="BX80" s="376"/>
      <c r="BY80" s="377">
        <f t="shared" si="19"/>
        <v>13595.999999999998</v>
      </c>
      <c r="BZ80" s="377">
        <f t="shared" si="20"/>
        <v>6945.9999999999982</v>
      </c>
      <c r="CA80" s="378">
        <f t="shared" si="21"/>
        <v>102.17711091497499</v>
      </c>
      <c r="CB80" s="379"/>
    </row>
    <row r="81" spans="1:80" s="414" customFormat="1" ht="19.5" customHeight="1">
      <c r="A81" s="311" t="s">
        <v>157</v>
      </c>
      <c r="B81" s="309"/>
      <c r="C81" s="317" t="s">
        <v>566</v>
      </c>
      <c r="D81" s="317" t="s">
        <v>566</v>
      </c>
      <c r="E81" s="386" t="s">
        <v>83</v>
      </c>
      <c r="F81" s="311" t="s">
        <v>163</v>
      </c>
      <c r="G81" s="311">
        <v>62041200</v>
      </c>
      <c r="H81" s="311" t="s">
        <v>981</v>
      </c>
      <c r="I81" s="387" t="s">
        <v>50</v>
      </c>
      <c r="J81" s="311" t="s">
        <v>129</v>
      </c>
      <c r="K81" s="311"/>
      <c r="L81" s="312"/>
      <c r="M81" s="312" t="s">
        <v>674</v>
      </c>
      <c r="N81" s="312"/>
      <c r="O81" s="388"/>
      <c r="P81" s="307" t="s">
        <v>72</v>
      </c>
      <c r="Q81" s="324"/>
      <c r="R81" s="324"/>
      <c r="S81" s="324" t="s">
        <v>792</v>
      </c>
      <c r="T81" s="389" t="s">
        <v>32</v>
      </c>
      <c r="U81" s="389"/>
      <c r="V81" s="322"/>
      <c r="W81" s="322" t="s">
        <v>334</v>
      </c>
      <c r="X81" s="322"/>
      <c r="Y81" s="322"/>
      <c r="Z81" s="390">
        <v>42010</v>
      </c>
      <c r="AA81" s="390">
        <v>42038</v>
      </c>
      <c r="AB81" s="390">
        <v>42066</v>
      </c>
      <c r="AC81" s="391"/>
      <c r="AD81" s="391" t="s">
        <v>419</v>
      </c>
      <c r="AE81" s="392" t="s">
        <v>799</v>
      </c>
      <c r="AF81" s="392"/>
      <c r="AG81" s="393">
        <v>30.9</v>
      </c>
      <c r="AH81" s="393">
        <v>33.200000000000003</v>
      </c>
      <c r="AI81" s="393"/>
      <c r="AJ81" s="394">
        <v>0.25</v>
      </c>
      <c r="AK81" s="394">
        <f t="shared" ref="AK81:AK112" si="26">(IF(AI81&gt;0, AI81, IF(AH81&gt;0, AH81, IF(AG81&gt;0, AG81, 0))))+AJ81</f>
        <v>33.450000000000003</v>
      </c>
      <c r="AL81" s="394">
        <f t="shared" si="24"/>
        <v>71.97999999999999</v>
      </c>
      <c r="AM81" s="394">
        <v>179.95</v>
      </c>
      <c r="AN81" s="394">
        <v>179.95</v>
      </c>
      <c r="AO81" s="395">
        <f t="shared" si="15"/>
        <v>0.53528757988330078</v>
      </c>
      <c r="AP81" s="396">
        <f t="shared" si="25"/>
        <v>1062.4000000000001</v>
      </c>
      <c r="AQ81" s="431"/>
      <c r="AR81" s="431"/>
      <c r="AS81" s="431"/>
      <c r="AT81" s="398">
        <v>41915</v>
      </c>
      <c r="AU81" s="398">
        <v>41956</v>
      </c>
      <c r="AV81" s="397"/>
      <c r="AW81" s="399">
        <v>16</v>
      </c>
      <c r="AX81" s="399" t="s">
        <v>290</v>
      </c>
      <c r="AY81" s="399"/>
      <c r="AZ81" s="399"/>
      <c r="BA81" s="330">
        <v>41995</v>
      </c>
      <c r="BB81" s="330">
        <v>41981</v>
      </c>
      <c r="BC81" s="334">
        <v>41995</v>
      </c>
      <c r="BD81" s="401"/>
      <c r="BE81" s="402"/>
      <c r="BF81" s="403"/>
      <c r="BG81" s="404"/>
      <c r="BH81" s="405"/>
      <c r="BI81" s="397"/>
      <c r="BJ81" s="397"/>
      <c r="BK81" s="398"/>
      <c r="BL81" s="406"/>
      <c r="BM81" s="525"/>
      <c r="BN81" s="407"/>
      <c r="BO81" s="397"/>
      <c r="BP81" s="397">
        <f t="shared" si="18"/>
        <v>0</v>
      </c>
      <c r="BQ81" s="408">
        <v>21</v>
      </c>
      <c r="BR81" s="409">
        <v>42.165065690913515</v>
      </c>
      <c r="BS81" s="409">
        <v>0</v>
      </c>
      <c r="BT81" s="409">
        <v>0</v>
      </c>
      <c r="BU81" s="409">
        <f>BT81*AC81</f>
        <v>0</v>
      </c>
      <c r="BV81" s="409"/>
      <c r="BW81" s="410"/>
      <c r="BX81" s="410"/>
      <c r="BY81" s="411">
        <f t="shared" si="19"/>
        <v>0</v>
      </c>
      <c r="BZ81" s="411">
        <f t="shared" si="20"/>
        <v>0</v>
      </c>
      <c r="CA81" s="412">
        <f t="shared" si="21"/>
        <v>0</v>
      </c>
      <c r="CB81" s="413"/>
    </row>
    <row r="82" spans="1:80" s="382" customFormat="1" ht="19.5" customHeight="1">
      <c r="A82" s="309" t="s">
        <v>158</v>
      </c>
      <c r="B82" s="309">
        <v>2050300161</v>
      </c>
      <c r="C82" s="316"/>
      <c r="D82" s="316">
        <v>3</v>
      </c>
      <c r="E82" s="352" t="s">
        <v>83</v>
      </c>
      <c r="F82" s="309" t="s">
        <v>168</v>
      </c>
      <c r="G82" s="309">
        <v>62043290</v>
      </c>
      <c r="H82" s="309" t="s">
        <v>983</v>
      </c>
      <c r="I82" s="353" t="s">
        <v>50</v>
      </c>
      <c r="J82" s="309" t="s">
        <v>130</v>
      </c>
      <c r="K82" s="309" t="s">
        <v>396</v>
      </c>
      <c r="L82" s="310"/>
      <c r="M82" s="310" t="s">
        <v>674</v>
      </c>
      <c r="N82" s="310" t="s">
        <v>905</v>
      </c>
      <c r="O82" s="354"/>
      <c r="P82" s="230" t="s">
        <v>75</v>
      </c>
      <c r="Q82" s="232" t="s">
        <v>855</v>
      </c>
      <c r="R82" s="232"/>
      <c r="S82" s="232"/>
      <c r="T82" s="355"/>
      <c r="U82" s="355"/>
      <c r="V82" s="323"/>
      <c r="W82" s="323" t="s">
        <v>766</v>
      </c>
      <c r="X82" s="323" t="s">
        <v>753</v>
      </c>
      <c r="Y82" s="323"/>
      <c r="Z82" s="356">
        <v>41980</v>
      </c>
      <c r="AA82" s="356">
        <v>42008</v>
      </c>
      <c r="AB82" s="356">
        <v>42036</v>
      </c>
      <c r="AC82" s="357"/>
      <c r="AD82" s="357"/>
      <c r="AE82" s="358" t="s">
        <v>799</v>
      </c>
      <c r="AF82" s="358"/>
      <c r="AG82" s="360">
        <v>46.15</v>
      </c>
      <c r="AH82" s="359">
        <v>35</v>
      </c>
      <c r="AI82" s="359">
        <v>46.15</v>
      </c>
      <c r="AJ82" s="360">
        <f>(IF(AI82&gt;0, AI82, IF(AH82&gt;0, AH82, IF(AG82&gt;0, AG82, 0))))*0.3</f>
        <v>13.844999999999999</v>
      </c>
      <c r="AK82" s="360">
        <f t="shared" si="26"/>
        <v>59.994999999999997</v>
      </c>
      <c r="AL82" s="360">
        <f t="shared" si="24"/>
        <v>119.97999999999999</v>
      </c>
      <c r="AM82" s="360">
        <v>299.95</v>
      </c>
      <c r="AN82" s="360">
        <v>299.95</v>
      </c>
      <c r="AO82" s="361">
        <f t="shared" si="15"/>
        <v>0.49995832638773124</v>
      </c>
      <c r="AP82" s="362">
        <f t="shared" si="25"/>
        <v>1120</v>
      </c>
      <c r="AQ82" s="363"/>
      <c r="AR82" s="363"/>
      <c r="AS82" s="363"/>
      <c r="AT82" s="364">
        <v>41922</v>
      </c>
      <c r="AU82" s="364"/>
      <c r="AV82" s="363"/>
      <c r="AW82" s="365">
        <v>16</v>
      </c>
      <c r="AX82" s="365" t="s">
        <v>290</v>
      </c>
      <c r="AY82" s="365"/>
      <c r="AZ82" s="365"/>
      <c r="BA82" s="212">
        <v>42020</v>
      </c>
      <c r="BB82" s="212">
        <v>42020</v>
      </c>
      <c r="BC82" s="212">
        <v>42020</v>
      </c>
      <c r="BD82" s="367"/>
      <c r="BE82" s="368" t="s">
        <v>871</v>
      </c>
      <c r="BF82" s="369">
        <v>42170</v>
      </c>
      <c r="BG82" s="370" t="s">
        <v>918</v>
      </c>
      <c r="BH82" s="371"/>
      <c r="BI82" s="363"/>
      <c r="BJ82" s="363"/>
      <c r="BK82" s="364"/>
      <c r="BL82" s="372"/>
      <c r="BM82" s="524">
        <v>42221</v>
      </c>
      <c r="BN82" s="373"/>
      <c r="BO82" s="363"/>
      <c r="BP82" s="363">
        <f t="shared" si="18"/>
        <v>0</v>
      </c>
      <c r="BQ82" s="374">
        <v>13</v>
      </c>
      <c r="BR82" s="375">
        <v>26.102183522946461</v>
      </c>
      <c r="BS82" s="375">
        <v>40</v>
      </c>
      <c r="BT82" s="375">
        <v>80</v>
      </c>
      <c r="BU82" s="375" t="s">
        <v>860</v>
      </c>
      <c r="BV82" s="375"/>
      <c r="BW82" s="376"/>
      <c r="BX82" s="376"/>
      <c r="BY82" s="377">
        <f t="shared" si="19"/>
        <v>9598.4</v>
      </c>
      <c r="BZ82" s="377">
        <f t="shared" si="20"/>
        <v>4798.8</v>
      </c>
      <c r="CA82" s="378">
        <f t="shared" si="21"/>
        <v>39.996666111018499</v>
      </c>
      <c r="CB82" s="379"/>
    </row>
    <row r="83" spans="1:80" s="414" customFormat="1" ht="19.5" customHeight="1">
      <c r="A83" s="311" t="s">
        <v>159</v>
      </c>
      <c r="B83" s="309">
        <v>2010401476</v>
      </c>
      <c r="C83" s="317" t="s">
        <v>566</v>
      </c>
      <c r="D83" s="317"/>
      <c r="E83" s="386" t="s">
        <v>83</v>
      </c>
      <c r="F83" s="311" t="s">
        <v>165</v>
      </c>
      <c r="G83" s="311">
        <v>62046231</v>
      </c>
      <c r="H83" s="311" t="s">
        <v>965</v>
      </c>
      <c r="I83" s="387" t="s">
        <v>50</v>
      </c>
      <c r="J83" s="311" t="s">
        <v>131</v>
      </c>
      <c r="K83" s="311" t="s">
        <v>582</v>
      </c>
      <c r="L83" s="312"/>
      <c r="M83" s="312"/>
      <c r="N83" s="312"/>
      <c r="O83" s="388" t="s">
        <v>625</v>
      </c>
      <c r="P83" s="307" t="s">
        <v>75</v>
      </c>
      <c r="Q83" s="324"/>
      <c r="R83" s="324"/>
      <c r="S83" s="324"/>
      <c r="T83" s="389"/>
      <c r="U83" s="389"/>
      <c r="V83" s="322" t="s">
        <v>337</v>
      </c>
      <c r="W83" s="322"/>
      <c r="X83" s="322"/>
      <c r="Y83" s="322"/>
      <c r="Z83" s="322"/>
      <c r="AA83" s="322"/>
      <c r="AB83" s="322"/>
      <c r="AC83" s="391"/>
      <c r="AD83" s="391"/>
      <c r="AE83" s="392"/>
      <c r="AF83" s="392"/>
      <c r="AG83" s="393"/>
      <c r="AH83" s="394"/>
      <c r="AI83" s="393">
        <v>21.53</v>
      </c>
      <c r="AJ83" s="394">
        <v>0.25</v>
      </c>
      <c r="AK83" s="394">
        <f t="shared" si="26"/>
        <v>21.78</v>
      </c>
      <c r="AL83" s="394">
        <f>AK83*2</f>
        <v>43.56</v>
      </c>
      <c r="AM83" s="394">
        <f>AK83*2.5</f>
        <v>54.45</v>
      </c>
      <c r="AN83" s="394">
        <f>AL83*2.5</f>
        <v>108.9</v>
      </c>
      <c r="AO83" s="395">
        <f t="shared" si="15"/>
        <v>0.5</v>
      </c>
      <c r="AP83" s="396">
        <f t="shared" si="25"/>
        <v>0</v>
      </c>
      <c r="AQ83" s="397"/>
      <c r="AR83" s="397"/>
      <c r="AS83" s="397"/>
      <c r="AT83" s="398">
        <v>41892</v>
      </c>
      <c r="AU83" s="398"/>
      <c r="AV83" s="397" t="s">
        <v>591</v>
      </c>
      <c r="AW83" s="399">
        <v>16</v>
      </c>
      <c r="AX83" s="399" t="s">
        <v>290</v>
      </c>
      <c r="AY83" s="399"/>
      <c r="AZ83" s="399"/>
      <c r="BA83" s="331"/>
      <c r="BB83" s="331" t="s">
        <v>631</v>
      </c>
      <c r="BC83" s="331"/>
      <c r="BD83" s="401"/>
      <c r="BE83" s="402"/>
      <c r="BF83" s="403"/>
      <c r="BG83" s="404"/>
      <c r="BH83" s="405"/>
      <c r="BI83" s="397"/>
      <c r="BJ83" s="397"/>
      <c r="BK83" s="398"/>
      <c r="BL83" s="406"/>
      <c r="BM83" s="525"/>
      <c r="BN83" s="407"/>
      <c r="BO83" s="397"/>
      <c r="BP83" s="397">
        <f t="shared" si="18"/>
        <v>0</v>
      </c>
      <c r="BQ83" s="408">
        <v>37</v>
      </c>
      <c r="BR83" s="409">
        <v>74.29083002684763</v>
      </c>
      <c r="BS83" s="409">
        <v>40</v>
      </c>
      <c r="BT83" s="409">
        <v>114.29083002684763</v>
      </c>
      <c r="BU83" s="409">
        <f t="shared" ref="BU83:BU116" si="27">BT83*AC83</f>
        <v>0</v>
      </c>
      <c r="BV83" s="409"/>
      <c r="BW83" s="410"/>
      <c r="BX83" s="410"/>
      <c r="BY83" s="411">
        <f t="shared" si="19"/>
        <v>4978.5085559694826</v>
      </c>
      <c r="BZ83" s="411">
        <f t="shared" si="20"/>
        <v>2489.2542779847413</v>
      </c>
      <c r="CA83" s="412">
        <f t="shared" si="21"/>
        <v>57.145415013423815</v>
      </c>
      <c r="CB83" s="413"/>
    </row>
    <row r="84" spans="1:80" s="382" customFormat="1" ht="19.5" customHeight="1">
      <c r="A84" s="309" t="s">
        <v>159</v>
      </c>
      <c r="B84" s="309">
        <v>2010401476</v>
      </c>
      <c r="C84" s="316"/>
      <c r="D84" s="316">
        <v>2</v>
      </c>
      <c r="E84" s="352" t="s">
        <v>83</v>
      </c>
      <c r="F84" s="309" t="s">
        <v>167</v>
      </c>
      <c r="G84" s="309">
        <v>62046231</v>
      </c>
      <c r="H84" s="309" t="s">
        <v>965</v>
      </c>
      <c r="I84" s="353" t="s">
        <v>50</v>
      </c>
      <c r="J84" s="309" t="s">
        <v>100</v>
      </c>
      <c r="K84" s="309" t="s">
        <v>475</v>
      </c>
      <c r="L84" s="310" t="s">
        <v>553</v>
      </c>
      <c r="M84" s="310" t="s">
        <v>673</v>
      </c>
      <c r="N84" s="310" t="s">
        <v>905</v>
      </c>
      <c r="O84" s="354"/>
      <c r="P84" s="230" t="s">
        <v>73</v>
      </c>
      <c r="Q84" s="232" t="s">
        <v>78</v>
      </c>
      <c r="R84" s="230" t="s">
        <v>732</v>
      </c>
      <c r="S84" s="232" t="s">
        <v>735</v>
      </c>
      <c r="T84" s="355" t="s">
        <v>32</v>
      </c>
      <c r="U84" s="355"/>
      <c r="V84" s="323" t="s">
        <v>878</v>
      </c>
      <c r="W84" s="323" t="s">
        <v>879</v>
      </c>
      <c r="X84" s="323" t="s">
        <v>743</v>
      </c>
      <c r="Y84" s="323"/>
      <c r="Z84" s="356">
        <v>42023</v>
      </c>
      <c r="AA84" s="356">
        <v>42044</v>
      </c>
      <c r="AB84" s="356">
        <v>42079</v>
      </c>
      <c r="AC84" s="357">
        <v>0.7</v>
      </c>
      <c r="AD84" s="357" t="s">
        <v>419</v>
      </c>
      <c r="AE84" s="358" t="s">
        <v>799</v>
      </c>
      <c r="AF84" s="358"/>
      <c r="AG84" s="359"/>
      <c r="AH84" s="360">
        <v>21.97</v>
      </c>
      <c r="AI84" s="359">
        <v>21.53</v>
      </c>
      <c r="AJ84" s="360">
        <v>0.25</v>
      </c>
      <c r="AK84" s="360">
        <f t="shared" si="26"/>
        <v>21.78</v>
      </c>
      <c r="AL84" s="360">
        <f t="shared" ref="AL84:AL118" si="28">AN84/2.5</f>
        <v>39.980000000000004</v>
      </c>
      <c r="AM84" s="360">
        <v>99.95</v>
      </c>
      <c r="AN84" s="360">
        <v>99.95</v>
      </c>
      <c r="AO84" s="361">
        <f t="shared" si="15"/>
        <v>0.45522761380690346</v>
      </c>
      <c r="AP84" s="362">
        <f t="shared" si="25"/>
        <v>703.04</v>
      </c>
      <c r="AQ84" s="363"/>
      <c r="AR84" s="363"/>
      <c r="AS84" s="363"/>
      <c r="AT84" s="364">
        <v>41900</v>
      </c>
      <c r="AU84" s="364"/>
      <c r="AV84" s="363"/>
      <c r="AW84" s="365">
        <v>16</v>
      </c>
      <c r="AX84" s="365" t="s">
        <v>290</v>
      </c>
      <c r="AY84" s="365"/>
      <c r="AZ84" s="365"/>
      <c r="BA84" s="212">
        <v>42020</v>
      </c>
      <c r="BB84" s="212">
        <v>42020</v>
      </c>
      <c r="BC84" s="212">
        <v>42020</v>
      </c>
      <c r="BD84" s="367"/>
      <c r="BE84" s="368" t="s">
        <v>872</v>
      </c>
      <c r="BF84" s="369">
        <v>42096</v>
      </c>
      <c r="BG84" s="370">
        <v>42115</v>
      </c>
      <c r="BH84" s="371"/>
      <c r="BI84" s="363"/>
      <c r="BJ84" s="363"/>
      <c r="BK84" s="364"/>
      <c r="BL84" s="372"/>
      <c r="BM84" s="524">
        <v>42222</v>
      </c>
      <c r="BN84" s="373" t="s">
        <v>938</v>
      </c>
      <c r="BO84" s="363"/>
      <c r="BP84" s="363">
        <f t="shared" si="18"/>
        <v>0</v>
      </c>
      <c r="BQ84" s="374">
        <v>37</v>
      </c>
      <c r="BR84" s="375">
        <v>74.29083002684763</v>
      </c>
      <c r="BS84" s="375">
        <v>40</v>
      </c>
      <c r="BT84" s="473">
        <v>122</v>
      </c>
      <c r="BU84" s="375">
        <f t="shared" si="27"/>
        <v>85.399999999999991</v>
      </c>
      <c r="BV84" s="375"/>
      <c r="BW84" s="376"/>
      <c r="BX84" s="376"/>
      <c r="BY84" s="377">
        <f t="shared" si="19"/>
        <v>4877.5600000000004</v>
      </c>
      <c r="BZ84" s="377">
        <f t="shared" si="20"/>
        <v>2220.4</v>
      </c>
      <c r="CA84" s="378">
        <f t="shared" si="21"/>
        <v>55.537768884442222</v>
      </c>
      <c r="CB84" s="379"/>
    </row>
    <row r="85" spans="1:80" s="414" customFormat="1" ht="19.5" customHeight="1">
      <c r="A85" s="311" t="s">
        <v>228</v>
      </c>
      <c r="B85" s="309">
        <v>5010100017</v>
      </c>
      <c r="C85" s="317" t="s">
        <v>566</v>
      </c>
      <c r="D85" s="317">
        <v>1</v>
      </c>
      <c r="E85" s="386" t="s">
        <v>83</v>
      </c>
      <c r="F85" s="311" t="s">
        <v>462</v>
      </c>
      <c r="G85" s="311">
        <v>62046231</v>
      </c>
      <c r="H85" s="311" t="s">
        <v>967</v>
      </c>
      <c r="I85" s="387" t="s">
        <v>62</v>
      </c>
      <c r="J85" s="311" t="s">
        <v>195</v>
      </c>
      <c r="K85" s="311" t="s">
        <v>806</v>
      </c>
      <c r="L85" s="312"/>
      <c r="M85" s="312"/>
      <c r="N85" s="312"/>
      <c r="O85" s="388"/>
      <c r="P85" s="307" t="s">
        <v>73</v>
      </c>
      <c r="Q85" s="324" t="s">
        <v>78</v>
      </c>
      <c r="R85" s="307" t="s">
        <v>757</v>
      </c>
      <c r="S85" s="232" t="s">
        <v>735</v>
      </c>
      <c r="T85" s="389"/>
      <c r="U85" s="389"/>
      <c r="V85" s="322" t="s">
        <v>739</v>
      </c>
      <c r="W85" s="322" t="s">
        <v>825</v>
      </c>
      <c r="X85" s="322" t="s">
        <v>826</v>
      </c>
      <c r="Y85" s="322"/>
      <c r="Z85" s="390">
        <v>42023</v>
      </c>
      <c r="AA85" s="390">
        <v>42044</v>
      </c>
      <c r="AB85" s="390">
        <v>42079</v>
      </c>
      <c r="AC85" s="391"/>
      <c r="AD85" s="391"/>
      <c r="AE85" s="392" t="s">
        <v>799</v>
      </c>
      <c r="AF85" s="392"/>
      <c r="AG85" s="393"/>
      <c r="AH85" s="394"/>
      <c r="AI85" s="393"/>
      <c r="AJ85" s="394">
        <v>0.25</v>
      </c>
      <c r="AK85" s="394">
        <f t="shared" si="26"/>
        <v>0.25</v>
      </c>
      <c r="AL85" s="394">
        <f t="shared" si="28"/>
        <v>39.980000000000004</v>
      </c>
      <c r="AM85" s="394">
        <v>99.95</v>
      </c>
      <c r="AN85" s="394">
        <v>99.95</v>
      </c>
      <c r="AO85" s="395">
        <f t="shared" si="15"/>
        <v>0.99374687343671841</v>
      </c>
      <c r="AP85" s="396">
        <f t="shared" si="25"/>
        <v>0</v>
      </c>
      <c r="AQ85" s="397"/>
      <c r="AR85" s="397"/>
      <c r="AS85" s="397"/>
      <c r="AT85" s="398"/>
      <c r="AU85" s="398"/>
      <c r="AV85" s="397"/>
      <c r="AW85" s="399">
        <v>0</v>
      </c>
      <c r="AX85" s="399"/>
      <c r="AY85" s="399"/>
      <c r="AZ85" s="399"/>
      <c r="BA85" s="331"/>
      <c r="BB85" s="330" t="s">
        <v>28</v>
      </c>
      <c r="BC85" s="330" t="s">
        <v>28</v>
      </c>
      <c r="BD85" s="401"/>
      <c r="BE85" s="402" t="s">
        <v>844</v>
      </c>
      <c r="BF85" s="403" t="s">
        <v>801</v>
      </c>
      <c r="BG85" s="404" t="s">
        <v>801</v>
      </c>
      <c r="BH85" s="405"/>
      <c r="BI85" s="397"/>
      <c r="BJ85" s="397"/>
      <c r="BK85" s="398"/>
      <c r="BL85" s="406"/>
      <c r="BM85" s="525"/>
      <c r="BN85" s="407"/>
      <c r="BO85" s="397"/>
      <c r="BP85" s="397">
        <f t="shared" si="18"/>
        <v>0</v>
      </c>
      <c r="BQ85" s="408">
        <v>9</v>
      </c>
      <c r="BR85" s="409">
        <v>18.070742438962935</v>
      </c>
      <c r="BS85" s="409">
        <v>0</v>
      </c>
      <c r="BT85" s="409">
        <v>0</v>
      </c>
      <c r="BU85" s="409">
        <f t="shared" si="27"/>
        <v>0</v>
      </c>
      <c r="BV85" s="409"/>
      <c r="BW85" s="410"/>
      <c r="BX85" s="410"/>
      <c r="BY85" s="411">
        <f t="shared" si="19"/>
        <v>0</v>
      </c>
      <c r="BZ85" s="411">
        <f t="shared" si="20"/>
        <v>0</v>
      </c>
      <c r="CA85" s="412">
        <f t="shared" si="21"/>
        <v>0</v>
      </c>
      <c r="CB85" s="413"/>
    </row>
    <row r="86" spans="1:80" s="382" customFormat="1" ht="19.5" customHeight="1">
      <c r="A86" s="309" t="s">
        <v>504</v>
      </c>
      <c r="B86" s="309">
        <v>1010103201</v>
      </c>
      <c r="C86" s="316"/>
      <c r="D86" s="316">
        <v>2</v>
      </c>
      <c r="E86" s="352" t="s">
        <v>83</v>
      </c>
      <c r="F86" s="309" t="s">
        <v>462</v>
      </c>
      <c r="G86" s="309">
        <v>62034231</v>
      </c>
      <c r="H86" s="309" t="s">
        <v>968</v>
      </c>
      <c r="I86" s="353" t="s">
        <v>62</v>
      </c>
      <c r="J86" s="309" t="s">
        <v>495</v>
      </c>
      <c r="K86" s="309" t="s">
        <v>471</v>
      </c>
      <c r="L86" s="310"/>
      <c r="M86" s="310" t="s">
        <v>682</v>
      </c>
      <c r="N86" s="310"/>
      <c r="O86" s="354"/>
      <c r="P86" s="230" t="s">
        <v>73</v>
      </c>
      <c r="Q86" s="232" t="s">
        <v>78</v>
      </c>
      <c r="R86" s="230" t="s">
        <v>732</v>
      </c>
      <c r="S86" s="232" t="s">
        <v>735</v>
      </c>
      <c r="T86" s="355" t="s">
        <v>28</v>
      </c>
      <c r="U86" s="355"/>
      <c r="V86" s="323" t="s">
        <v>738</v>
      </c>
      <c r="W86" s="323" t="s">
        <v>741</v>
      </c>
      <c r="X86" s="323" t="s">
        <v>894</v>
      </c>
      <c r="Y86" s="323"/>
      <c r="Z86" s="417">
        <v>41995</v>
      </c>
      <c r="AA86" s="356">
        <v>42016</v>
      </c>
      <c r="AB86" s="356">
        <v>42051</v>
      </c>
      <c r="AC86" s="357">
        <v>1.42</v>
      </c>
      <c r="AD86" s="357"/>
      <c r="AE86" s="358" t="s">
        <v>799</v>
      </c>
      <c r="AF86" s="358"/>
      <c r="AG86" s="359"/>
      <c r="AH86" s="360">
        <v>28</v>
      </c>
      <c r="AI86" s="359">
        <v>27.02</v>
      </c>
      <c r="AJ86" s="360">
        <v>0.25</v>
      </c>
      <c r="AK86" s="360">
        <f t="shared" si="26"/>
        <v>27.27</v>
      </c>
      <c r="AL86" s="360">
        <f t="shared" si="28"/>
        <v>59.98</v>
      </c>
      <c r="AM86" s="360">
        <v>149.94999999999999</v>
      </c>
      <c r="AN86" s="360">
        <v>149.94999999999999</v>
      </c>
      <c r="AO86" s="361">
        <f t="shared" ref="AO86:AO115" si="29">((AL86-AK86)/AL86)</f>
        <v>0.54534844948316097</v>
      </c>
      <c r="AP86" s="362">
        <f t="shared" si="25"/>
        <v>896</v>
      </c>
      <c r="AQ86" s="363"/>
      <c r="AR86" s="363"/>
      <c r="AS86" s="363"/>
      <c r="AT86" s="364"/>
      <c r="AU86" s="364"/>
      <c r="AV86" s="363"/>
      <c r="AW86" s="365">
        <v>16</v>
      </c>
      <c r="AX86" s="365" t="s">
        <v>834</v>
      </c>
      <c r="AY86" s="365">
        <v>15</v>
      </c>
      <c r="AZ86" s="384">
        <v>41984</v>
      </c>
      <c r="BA86" s="212">
        <v>41991</v>
      </c>
      <c r="BB86" s="212">
        <v>41978</v>
      </c>
      <c r="BC86" s="212">
        <v>41990</v>
      </c>
      <c r="BD86" s="367"/>
      <c r="BE86" s="368" t="s">
        <v>834</v>
      </c>
      <c r="BF86" s="369">
        <v>42118</v>
      </c>
      <c r="BG86" s="370">
        <v>42123</v>
      </c>
      <c r="BH86" s="371"/>
      <c r="BI86" s="363"/>
      <c r="BJ86" s="363"/>
      <c r="BK86" s="364"/>
      <c r="BL86" s="372"/>
      <c r="BM86" s="524"/>
      <c r="BN86" s="373"/>
      <c r="BO86" s="363"/>
      <c r="BP86" s="363">
        <f t="shared" si="18"/>
        <v>0</v>
      </c>
      <c r="BQ86" s="374">
        <v>877</v>
      </c>
      <c r="BR86" s="375">
        <v>1160.8934576633883</v>
      </c>
      <c r="BS86" s="375">
        <v>180</v>
      </c>
      <c r="BT86" s="375">
        <v>1252</v>
      </c>
      <c r="BU86" s="375">
        <f t="shared" si="27"/>
        <v>1777.84</v>
      </c>
      <c r="BV86" s="375"/>
      <c r="BW86" s="376"/>
      <c r="BX86" s="376"/>
      <c r="BY86" s="377">
        <f t="shared" si="19"/>
        <v>75094.959999999992</v>
      </c>
      <c r="BZ86" s="377">
        <f t="shared" si="20"/>
        <v>40952.919999999991</v>
      </c>
      <c r="CA86" s="378">
        <f t="shared" si="21"/>
        <v>682.77625875291756</v>
      </c>
      <c r="CB86" s="379"/>
    </row>
    <row r="87" spans="1:80" s="382" customFormat="1" ht="19.5" customHeight="1">
      <c r="A87" s="309" t="s">
        <v>505</v>
      </c>
      <c r="B87" s="309">
        <v>1010103202</v>
      </c>
      <c r="C87" s="316"/>
      <c r="D87" s="316">
        <v>3</v>
      </c>
      <c r="E87" s="352" t="s">
        <v>83</v>
      </c>
      <c r="F87" s="309" t="s">
        <v>462</v>
      </c>
      <c r="G87" s="309">
        <v>62034231</v>
      </c>
      <c r="H87" s="309" t="s">
        <v>968</v>
      </c>
      <c r="I87" s="353" t="s">
        <v>62</v>
      </c>
      <c r="J87" s="309" t="s">
        <v>495</v>
      </c>
      <c r="K87" s="309" t="s">
        <v>477</v>
      </c>
      <c r="L87" s="310"/>
      <c r="M87" s="310" t="s">
        <v>682</v>
      </c>
      <c r="N87" s="310"/>
      <c r="O87" s="354"/>
      <c r="P87" s="230" t="s">
        <v>73</v>
      </c>
      <c r="Q87" s="232" t="s">
        <v>78</v>
      </c>
      <c r="R87" s="230" t="s">
        <v>732</v>
      </c>
      <c r="S87" s="232" t="s">
        <v>735</v>
      </c>
      <c r="T87" s="355" t="s">
        <v>28</v>
      </c>
      <c r="U87" s="355"/>
      <c r="V87" s="323" t="s">
        <v>738</v>
      </c>
      <c r="W87" s="323" t="s">
        <v>741</v>
      </c>
      <c r="X87" s="323" t="s">
        <v>894</v>
      </c>
      <c r="Y87" s="323"/>
      <c r="Z87" s="417">
        <v>41995</v>
      </c>
      <c r="AA87" s="356">
        <v>42016</v>
      </c>
      <c r="AB87" s="356">
        <v>42051</v>
      </c>
      <c r="AC87" s="357">
        <v>1.42</v>
      </c>
      <c r="AD87" s="357"/>
      <c r="AE87" s="358" t="s">
        <v>799</v>
      </c>
      <c r="AF87" s="358"/>
      <c r="AG87" s="359"/>
      <c r="AH87" s="360">
        <v>25.02</v>
      </c>
      <c r="AI87" s="359">
        <v>24.65</v>
      </c>
      <c r="AJ87" s="360">
        <v>0.25</v>
      </c>
      <c r="AK87" s="360">
        <f t="shared" si="26"/>
        <v>24.9</v>
      </c>
      <c r="AL87" s="360">
        <f t="shared" si="28"/>
        <v>55.98</v>
      </c>
      <c r="AM87" s="360">
        <v>139.94999999999999</v>
      </c>
      <c r="AN87" s="360">
        <v>139.94999999999999</v>
      </c>
      <c r="AO87" s="361">
        <f t="shared" si="29"/>
        <v>0.55519828510182212</v>
      </c>
      <c r="AP87" s="362">
        <f t="shared" si="25"/>
        <v>800.64</v>
      </c>
      <c r="AQ87" s="363"/>
      <c r="AR87" s="363"/>
      <c r="AS87" s="363"/>
      <c r="AT87" s="364"/>
      <c r="AU87" s="364"/>
      <c r="AV87" s="363"/>
      <c r="AW87" s="365">
        <v>16</v>
      </c>
      <c r="AX87" s="365" t="s">
        <v>834</v>
      </c>
      <c r="AY87" s="365">
        <v>16</v>
      </c>
      <c r="AZ87" s="366">
        <v>41977</v>
      </c>
      <c r="BA87" s="211"/>
      <c r="BB87" s="212">
        <v>41978</v>
      </c>
      <c r="BC87" s="212">
        <v>41988</v>
      </c>
      <c r="BD87" s="367"/>
      <c r="BE87" s="368" t="s">
        <v>834</v>
      </c>
      <c r="BF87" s="369">
        <v>42102</v>
      </c>
      <c r="BG87" s="370">
        <v>42109</v>
      </c>
      <c r="BH87" s="371"/>
      <c r="BI87" s="363"/>
      <c r="BJ87" s="363"/>
      <c r="BK87" s="364"/>
      <c r="BL87" s="372"/>
      <c r="BM87" s="524">
        <v>42235</v>
      </c>
      <c r="BN87" s="373"/>
      <c r="BO87" s="363"/>
      <c r="BP87" s="363">
        <f t="shared" si="18"/>
        <v>0</v>
      </c>
      <c r="BQ87" s="374">
        <v>305</v>
      </c>
      <c r="BR87" s="375">
        <v>612.39738265374388</v>
      </c>
      <c r="BS87" s="375">
        <v>80</v>
      </c>
      <c r="BT87" s="375">
        <v>472</v>
      </c>
      <c r="BU87" s="375">
        <f t="shared" si="27"/>
        <v>670.24</v>
      </c>
      <c r="BV87" s="375"/>
      <c r="BW87" s="376"/>
      <c r="BX87" s="376"/>
      <c r="BY87" s="377">
        <f t="shared" si="19"/>
        <v>26422.559999999998</v>
      </c>
      <c r="BZ87" s="377">
        <f t="shared" si="20"/>
        <v>14669.759999999998</v>
      </c>
      <c r="CA87" s="378">
        <f t="shared" si="21"/>
        <v>262.05359056806003</v>
      </c>
      <c r="CB87" s="379"/>
    </row>
    <row r="88" spans="1:80" s="414" customFormat="1" ht="19.5" customHeight="1">
      <c r="A88" s="311" t="s">
        <v>506</v>
      </c>
      <c r="B88" s="309"/>
      <c r="C88" s="317" t="s">
        <v>566</v>
      </c>
      <c r="D88" s="317">
        <v>3</v>
      </c>
      <c r="E88" s="386" t="s">
        <v>83</v>
      </c>
      <c r="F88" s="311" t="s">
        <v>462</v>
      </c>
      <c r="G88" s="311">
        <v>62034231</v>
      </c>
      <c r="H88" s="311" t="s">
        <v>968</v>
      </c>
      <c r="I88" s="387" t="s">
        <v>62</v>
      </c>
      <c r="J88" s="311" t="s">
        <v>495</v>
      </c>
      <c r="K88" s="311" t="s">
        <v>534</v>
      </c>
      <c r="L88" s="312"/>
      <c r="M88" s="312" t="s">
        <v>682</v>
      </c>
      <c r="N88" s="312"/>
      <c r="O88" s="388"/>
      <c r="P88" s="307" t="s">
        <v>73</v>
      </c>
      <c r="Q88" s="324" t="s">
        <v>78</v>
      </c>
      <c r="R88" s="307" t="s">
        <v>732</v>
      </c>
      <c r="S88" s="324" t="s">
        <v>735</v>
      </c>
      <c r="T88" s="389" t="s">
        <v>28</v>
      </c>
      <c r="U88" s="389"/>
      <c r="V88" s="322" t="s">
        <v>752</v>
      </c>
      <c r="W88" s="322" t="s">
        <v>890</v>
      </c>
      <c r="X88" s="322" t="s">
        <v>747</v>
      </c>
      <c r="Y88" s="322"/>
      <c r="Z88" s="390">
        <v>42006</v>
      </c>
      <c r="AA88" s="390">
        <v>42027</v>
      </c>
      <c r="AB88" s="390">
        <v>42062</v>
      </c>
      <c r="AC88" s="391">
        <v>1.23</v>
      </c>
      <c r="AD88" s="391"/>
      <c r="AE88" s="392" t="s">
        <v>799</v>
      </c>
      <c r="AF88" s="392"/>
      <c r="AG88" s="393"/>
      <c r="AH88" s="394">
        <v>25.03</v>
      </c>
      <c r="AI88" s="393">
        <v>24.59</v>
      </c>
      <c r="AJ88" s="394">
        <v>0.25</v>
      </c>
      <c r="AK88" s="394">
        <f t="shared" si="26"/>
        <v>24.84</v>
      </c>
      <c r="AL88" s="394">
        <f t="shared" si="28"/>
        <v>55.98</v>
      </c>
      <c r="AM88" s="394">
        <v>139.94999999999999</v>
      </c>
      <c r="AN88" s="394">
        <v>139.94999999999999</v>
      </c>
      <c r="AO88" s="395">
        <f t="shared" si="29"/>
        <v>0.5562700964630225</v>
      </c>
      <c r="AP88" s="396">
        <f t="shared" si="25"/>
        <v>800.96</v>
      </c>
      <c r="AQ88" s="397"/>
      <c r="AR88" s="397"/>
      <c r="AS88" s="397"/>
      <c r="AT88" s="398"/>
      <c r="AU88" s="398"/>
      <c r="AV88" s="397"/>
      <c r="AW88" s="399">
        <v>16</v>
      </c>
      <c r="AX88" s="399" t="s">
        <v>834</v>
      </c>
      <c r="AY88" s="399">
        <v>16</v>
      </c>
      <c r="AZ88" s="400">
        <v>41977</v>
      </c>
      <c r="BA88" s="331"/>
      <c r="BB88" s="330">
        <v>41978</v>
      </c>
      <c r="BC88" s="330">
        <v>41988</v>
      </c>
      <c r="BD88" s="401"/>
      <c r="BE88" s="402" t="s">
        <v>834</v>
      </c>
      <c r="BF88" s="403">
        <v>42102</v>
      </c>
      <c r="BG88" s="404" t="s">
        <v>889</v>
      </c>
      <c r="BH88" s="405"/>
      <c r="BI88" s="397"/>
      <c r="BJ88" s="397"/>
      <c r="BK88" s="398"/>
      <c r="BL88" s="406"/>
      <c r="BM88" s="525"/>
      <c r="BN88" s="407"/>
      <c r="BO88" s="397"/>
      <c r="BP88" s="397">
        <f t="shared" si="18"/>
        <v>0</v>
      </c>
      <c r="BQ88" s="408">
        <v>33</v>
      </c>
      <c r="BR88" s="409">
        <v>66.259388942864092</v>
      </c>
      <c r="BS88" s="409">
        <v>0</v>
      </c>
      <c r="BT88" s="409">
        <v>0</v>
      </c>
      <c r="BU88" s="409">
        <f t="shared" si="27"/>
        <v>0</v>
      </c>
      <c r="BV88" s="409"/>
      <c r="BW88" s="410"/>
      <c r="BX88" s="410"/>
      <c r="BY88" s="411">
        <f t="shared" si="19"/>
        <v>0</v>
      </c>
      <c r="BZ88" s="411">
        <f t="shared" si="20"/>
        <v>0</v>
      </c>
      <c r="CA88" s="412">
        <f t="shared" si="21"/>
        <v>0</v>
      </c>
      <c r="CB88" s="413"/>
    </row>
    <row r="89" spans="1:80" s="382" customFormat="1" ht="19.5" customHeight="1">
      <c r="A89" s="309" t="s">
        <v>507</v>
      </c>
      <c r="B89" s="309">
        <v>1010103203</v>
      </c>
      <c r="C89" s="316"/>
      <c r="D89" s="316">
        <v>2</v>
      </c>
      <c r="E89" s="352" t="s">
        <v>83</v>
      </c>
      <c r="F89" s="309" t="s">
        <v>462</v>
      </c>
      <c r="G89" s="309">
        <v>62034231</v>
      </c>
      <c r="H89" s="309" t="s">
        <v>968</v>
      </c>
      <c r="I89" s="353" t="s">
        <v>62</v>
      </c>
      <c r="J89" s="309" t="s">
        <v>495</v>
      </c>
      <c r="K89" s="309" t="s">
        <v>476</v>
      </c>
      <c r="L89" s="310"/>
      <c r="M89" s="310" t="s">
        <v>682</v>
      </c>
      <c r="N89" s="310"/>
      <c r="O89" s="354"/>
      <c r="P89" s="230" t="s">
        <v>73</v>
      </c>
      <c r="Q89" s="232" t="s">
        <v>78</v>
      </c>
      <c r="R89" s="230" t="s">
        <v>732</v>
      </c>
      <c r="S89" s="232" t="s">
        <v>735</v>
      </c>
      <c r="T89" s="355" t="s">
        <v>28</v>
      </c>
      <c r="U89" s="355"/>
      <c r="V89" s="323" t="s">
        <v>737</v>
      </c>
      <c r="W89" s="323" t="s">
        <v>869</v>
      </c>
      <c r="X89" s="323" t="s">
        <v>743</v>
      </c>
      <c r="Y89" s="323"/>
      <c r="Z89" s="356">
        <v>42023</v>
      </c>
      <c r="AA89" s="356">
        <v>42044</v>
      </c>
      <c r="AB89" s="356">
        <v>42079</v>
      </c>
      <c r="AC89" s="357">
        <v>1.19</v>
      </c>
      <c r="AD89" s="357"/>
      <c r="AE89" s="358" t="s">
        <v>799</v>
      </c>
      <c r="AF89" s="358"/>
      <c r="AG89" s="359"/>
      <c r="AH89" s="360">
        <v>26.46</v>
      </c>
      <c r="AI89" s="359">
        <v>26.09</v>
      </c>
      <c r="AJ89" s="360">
        <v>0.25</v>
      </c>
      <c r="AK89" s="360">
        <f t="shared" si="26"/>
        <v>26.34</v>
      </c>
      <c r="AL89" s="360">
        <f t="shared" si="28"/>
        <v>63.98</v>
      </c>
      <c r="AM89" s="360">
        <v>159.94999999999999</v>
      </c>
      <c r="AN89" s="360">
        <v>159.94999999999999</v>
      </c>
      <c r="AO89" s="361">
        <f t="shared" si="29"/>
        <v>0.58830884651453585</v>
      </c>
      <c r="AP89" s="362">
        <f t="shared" si="25"/>
        <v>846.72</v>
      </c>
      <c r="AQ89" s="363"/>
      <c r="AR89" s="363"/>
      <c r="AS89" s="363"/>
      <c r="AT89" s="364"/>
      <c r="AU89" s="364"/>
      <c r="AV89" s="363"/>
      <c r="AW89" s="365">
        <v>16</v>
      </c>
      <c r="AX89" s="365" t="s">
        <v>834</v>
      </c>
      <c r="AY89" s="365">
        <v>16</v>
      </c>
      <c r="AZ89" s="366">
        <v>41977</v>
      </c>
      <c r="BA89" s="211"/>
      <c r="BB89" s="212">
        <v>41978</v>
      </c>
      <c r="BC89" s="212">
        <v>41988</v>
      </c>
      <c r="BD89" s="367"/>
      <c r="BE89" s="368" t="s">
        <v>834</v>
      </c>
      <c r="BF89" s="369">
        <v>42090</v>
      </c>
      <c r="BG89" s="370">
        <v>42096</v>
      </c>
      <c r="BH89" s="371"/>
      <c r="BI89" s="363"/>
      <c r="BJ89" s="363"/>
      <c r="BK89" s="364"/>
      <c r="BL89" s="372"/>
      <c r="BM89" s="524">
        <v>42222</v>
      </c>
      <c r="BN89" s="373" t="s">
        <v>944</v>
      </c>
      <c r="BO89" s="363"/>
      <c r="BP89" s="363">
        <f t="shared" si="18"/>
        <v>0</v>
      </c>
      <c r="BQ89" s="374">
        <v>743</v>
      </c>
      <c r="BR89" s="375">
        <v>891.84018134994017</v>
      </c>
      <c r="BS89" s="375">
        <v>180</v>
      </c>
      <c r="BT89" s="375">
        <v>1103</v>
      </c>
      <c r="BU89" s="375">
        <f t="shared" si="27"/>
        <v>1312.57</v>
      </c>
      <c r="BV89" s="375">
        <v>2000</v>
      </c>
      <c r="BW89" s="376">
        <v>42060</v>
      </c>
      <c r="BX89" s="376">
        <v>42069</v>
      </c>
      <c r="BY89" s="377">
        <f t="shared" si="19"/>
        <v>70569.94</v>
      </c>
      <c r="BZ89" s="377">
        <f t="shared" si="20"/>
        <v>41516.92</v>
      </c>
      <c r="CA89" s="378">
        <f t="shared" si="21"/>
        <v>648.90465770553305</v>
      </c>
      <c r="CB89" s="379"/>
    </row>
    <row r="90" spans="1:80" s="382" customFormat="1" ht="19.5" customHeight="1">
      <c r="A90" s="309" t="s">
        <v>508</v>
      </c>
      <c r="B90" s="309">
        <v>1010103204</v>
      </c>
      <c r="C90" s="316"/>
      <c r="D90" s="316">
        <v>3</v>
      </c>
      <c r="E90" s="352" t="s">
        <v>83</v>
      </c>
      <c r="F90" s="309" t="s">
        <v>462</v>
      </c>
      <c r="G90" s="309">
        <v>62034231</v>
      </c>
      <c r="H90" s="309" t="s">
        <v>968</v>
      </c>
      <c r="I90" s="353" t="s">
        <v>62</v>
      </c>
      <c r="J90" s="309" t="s">
        <v>499</v>
      </c>
      <c r="K90" s="309" t="s">
        <v>535</v>
      </c>
      <c r="L90" s="310"/>
      <c r="M90" s="310" t="s">
        <v>681</v>
      </c>
      <c r="N90" s="310"/>
      <c r="O90" s="354"/>
      <c r="P90" s="230" t="s">
        <v>73</v>
      </c>
      <c r="Q90" s="232" t="s">
        <v>78</v>
      </c>
      <c r="R90" s="232" t="s">
        <v>757</v>
      </c>
      <c r="S90" s="232" t="s">
        <v>735</v>
      </c>
      <c r="T90" s="355" t="s">
        <v>28</v>
      </c>
      <c r="U90" s="355"/>
      <c r="V90" s="323" t="s">
        <v>876</v>
      </c>
      <c r="W90" s="323" t="s">
        <v>877</v>
      </c>
      <c r="X90" s="323" t="s">
        <v>753</v>
      </c>
      <c r="Y90" s="323"/>
      <c r="Z90" s="356">
        <v>42006</v>
      </c>
      <c r="AA90" s="356">
        <v>42027</v>
      </c>
      <c r="AB90" s="356">
        <v>42062</v>
      </c>
      <c r="AC90" s="357">
        <v>2.3199999999999998</v>
      </c>
      <c r="AD90" s="357"/>
      <c r="AE90" s="358" t="s">
        <v>799</v>
      </c>
      <c r="AF90" s="358"/>
      <c r="AG90" s="359"/>
      <c r="AH90" s="360">
        <v>26.35</v>
      </c>
      <c r="AI90" s="359">
        <v>25.26</v>
      </c>
      <c r="AJ90" s="360">
        <v>0.25</v>
      </c>
      <c r="AK90" s="360">
        <f t="shared" si="26"/>
        <v>25.51</v>
      </c>
      <c r="AL90" s="360">
        <f t="shared" si="28"/>
        <v>63.98</v>
      </c>
      <c r="AM90" s="360">
        <v>159.94999999999999</v>
      </c>
      <c r="AN90" s="360">
        <v>159.94999999999999</v>
      </c>
      <c r="AO90" s="361">
        <f t="shared" si="29"/>
        <v>0.60128165051578619</v>
      </c>
      <c r="AP90" s="362">
        <f t="shared" si="25"/>
        <v>843.2</v>
      </c>
      <c r="AQ90" s="363"/>
      <c r="AR90" s="363"/>
      <c r="AS90" s="363"/>
      <c r="AT90" s="364"/>
      <c r="AU90" s="364"/>
      <c r="AV90" s="363"/>
      <c r="AW90" s="365">
        <v>16</v>
      </c>
      <c r="AX90" s="365" t="s">
        <v>834</v>
      </c>
      <c r="AY90" s="365">
        <v>16</v>
      </c>
      <c r="AZ90" s="366">
        <v>41977</v>
      </c>
      <c r="BA90" s="211"/>
      <c r="BB90" s="212">
        <v>41978</v>
      </c>
      <c r="BC90" s="212">
        <v>41988</v>
      </c>
      <c r="BD90" s="367"/>
      <c r="BE90" s="368" t="s">
        <v>844</v>
      </c>
      <c r="BF90" s="369" t="s">
        <v>801</v>
      </c>
      <c r="BG90" s="370" t="s">
        <v>801</v>
      </c>
      <c r="BH90" s="371"/>
      <c r="BI90" s="363"/>
      <c r="BJ90" s="363"/>
      <c r="BK90" s="364"/>
      <c r="BL90" s="511" t="s">
        <v>278</v>
      </c>
      <c r="BM90" s="524">
        <v>42160</v>
      </c>
      <c r="BN90" s="373"/>
      <c r="BO90" s="363"/>
      <c r="BP90" s="363">
        <f t="shared" si="18"/>
        <v>0</v>
      </c>
      <c r="BQ90" s="374">
        <v>86</v>
      </c>
      <c r="BR90" s="375">
        <v>172.67598330564581</v>
      </c>
      <c r="BS90" s="375">
        <v>80</v>
      </c>
      <c r="BT90" s="375">
        <v>201</v>
      </c>
      <c r="BU90" s="375">
        <f t="shared" si="27"/>
        <v>466.32</v>
      </c>
      <c r="BV90" s="375"/>
      <c r="BW90" s="376"/>
      <c r="BX90" s="376"/>
      <c r="BY90" s="377">
        <f t="shared" si="19"/>
        <v>12859.98</v>
      </c>
      <c r="BZ90" s="377">
        <f t="shared" si="20"/>
        <v>7732.4699999999993</v>
      </c>
      <c r="CA90" s="378">
        <f t="shared" si="21"/>
        <v>120.85761175367303</v>
      </c>
      <c r="CB90" s="379"/>
    </row>
    <row r="91" spans="1:80" s="382" customFormat="1" ht="19.5" customHeight="1">
      <c r="A91" s="309" t="s">
        <v>509</v>
      </c>
      <c r="B91" s="309">
        <v>1010103205</v>
      </c>
      <c r="C91" s="316"/>
      <c r="D91" s="316">
        <v>2</v>
      </c>
      <c r="E91" s="352" t="s">
        <v>83</v>
      </c>
      <c r="F91" s="309" t="s">
        <v>462</v>
      </c>
      <c r="G91" s="309">
        <v>62034231</v>
      </c>
      <c r="H91" s="309" t="s">
        <v>968</v>
      </c>
      <c r="I91" s="353" t="s">
        <v>62</v>
      </c>
      <c r="J91" s="309" t="s">
        <v>499</v>
      </c>
      <c r="K91" s="309" t="s">
        <v>536</v>
      </c>
      <c r="L91" s="310"/>
      <c r="M91" s="310" t="s">
        <v>681</v>
      </c>
      <c r="N91" s="310"/>
      <c r="O91" s="354"/>
      <c r="P91" s="230" t="s">
        <v>73</v>
      </c>
      <c r="Q91" s="232" t="s">
        <v>78</v>
      </c>
      <c r="R91" s="232" t="s">
        <v>757</v>
      </c>
      <c r="S91" s="232" t="s">
        <v>735</v>
      </c>
      <c r="T91" s="355" t="s">
        <v>28</v>
      </c>
      <c r="U91" s="355"/>
      <c r="V91" s="323" t="s">
        <v>737</v>
      </c>
      <c r="W91" s="323" t="s">
        <v>772</v>
      </c>
      <c r="X91" s="323" t="s">
        <v>753</v>
      </c>
      <c r="Y91" s="323"/>
      <c r="Z91" s="356">
        <v>42023</v>
      </c>
      <c r="AA91" s="356">
        <v>42044</v>
      </c>
      <c r="AB91" s="356">
        <v>42079</v>
      </c>
      <c r="AC91" s="357">
        <v>2.33</v>
      </c>
      <c r="AD91" s="357"/>
      <c r="AE91" s="358" t="s">
        <v>799</v>
      </c>
      <c r="AF91" s="358"/>
      <c r="AG91" s="359"/>
      <c r="AH91" s="360">
        <v>25.76</v>
      </c>
      <c r="AI91" s="359">
        <v>25.32</v>
      </c>
      <c r="AJ91" s="360">
        <v>0.25</v>
      </c>
      <c r="AK91" s="360">
        <f t="shared" si="26"/>
        <v>25.57</v>
      </c>
      <c r="AL91" s="360">
        <f t="shared" si="28"/>
        <v>63.98</v>
      </c>
      <c r="AM91" s="360">
        <v>159.94999999999999</v>
      </c>
      <c r="AN91" s="360">
        <v>159.94999999999999</v>
      </c>
      <c r="AO91" s="361">
        <f t="shared" si="29"/>
        <v>0.60034385745545482</v>
      </c>
      <c r="AP91" s="362">
        <f t="shared" si="25"/>
        <v>824.32</v>
      </c>
      <c r="AQ91" s="363"/>
      <c r="AR91" s="363"/>
      <c r="AS91" s="363"/>
      <c r="AT91" s="364"/>
      <c r="AU91" s="364"/>
      <c r="AV91" s="363"/>
      <c r="AW91" s="365">
        <v>16</v>
      </c>
      <c r="AX91" s="365" t="s">
        <v>834</v>
      </c>
      <c r="AY91" s="365">
        <v>16</v>
      </c>
      <c r="AZ91" s="366">
        <v>41977</v>
      </c>
      <c r="BA91" s="211"/>
      <c r="BB91" s="212">
        <v>41978</v>
      </c>
      <c r="BC91" s="212">
        <v>41988</v>
      </c>
      <c r="BD91" s="367"/>
      <c r="BE91" s="368" t="s">
        <v>834</v>
      </c>
      <c r="BF91" s="369">
        <v>42081</v>
      </c>
      <c r="BG91" s="370">
        <v>42089</v>
      </c>
      <c r="BH91" s="371"/>
      <c r="BI91" s="363"/>
      <c r="BJ91" s="363"/>
      <c r="BK91" s="364"/>
      <c r="BL91" s="511" t="s">
        <v>278</v>
      </c>
      <c r="BM91" s="524">
        <v>42153</v>
      </c>
      <c r="BN91" s="373"/>
      <c r="BO91" s="363"/>
      <c r="BP91" s="363">
        <f t="shared" si="18"/>
        <v>0</v>
      </c>
      <c r="BQ91" s="374">
        <v>63</v>
      </c>
      <c r="BR91" s="375">
        <v>126.49519707274055</v>
      </c>
      <c r="BS91" s="375">
        <v>80</v>
      </c>
      <c r="BT91" s="473">
        <v>201</v>
      </c>
      <c r="BU91" s="375">
        <f t="shared" si="27"/>
        <v>468.33000000000004</v>
      </c>
      <c r="BV91" s="375">
        <v>500</v>
      </c>
      <c r="BW91" s="376">
        <v>42060</v>
      </c>
      <c r="BX91" s="376">
        <v>42060</v>
      </c>
      <c r="BY91" s="377">
        <f t="shared" si="19"/>
        <v>12859.98</v>
      </c>
      <c r="BZ91" s="377">
        <f t="shared" si="20"/>
        <v>7720.41</v>
      </c>
      <c r="CA91" s="378">
        <f t="shared" si="21"/>
        <v>120.66911534854641</v>
      </c>
      <c r="CB91" s="379"/>
    </row>
    <row r="92" spans="1:80" s="382" customFormat="1" ht="19.5" customHeight="1">
      <c r="A92" s="309" t="s">
        <v>510</v>
      </c>
      <c r="B92" s="309">
        <v>1010103206</v>
      </c>
      <c r="C92" s="316"/>
      <c r="D92" s="316">
        <v>3</v>
      </c>
      <c r="E92" s="352" t="s">
        <v>83</v>
      </c>
      <c r="F92" s="309" t="s">
        <v>462</v>
      </c>
      <c r="G92" s="309">
        <v>62034231</v>
      </c>
      <c r="H92" s="309" t="s">
        <v>968</v>
      </c>
      <c r="I92" s="353" t="s">
        <v>62</v>
      </c>
      <c r="J92" s="309" t="s">
        <v>496</v>
      </c>
      <c r="K92" s="309" t="s">
        <v>537</v>
      </c>
      <c r="L92" s="310"/>
      <c r="M92" s="310" t="s">
        <v>681</v>
      </c>
      <c r="N92" s="310"/>
      <c r="O92" s="354"/>
      <c r="P92" s="230" t="s">
        <v>73</v>
      </c>
      <c r="Q92" s="232" t="s">
        <v>78</v>
      </c>
      <c r="R92" s="232" t="s">
        <v>732</v>
      </c>
      <c r="S92" s="232" t="s">
        <v>735</v>
      </c>
      <c r="T92" s="355" t="s">
        <v>28</v>
      </c>
      <c r="U92" s="355"/>
      <c r="V92" s="323" t="s">
        <v>738</v>
      </c>
      <c r="W92" s="323" t="s">
        <v>741</v>
      </c>
      <c r="X92" s="323" t="s">
        <v>894</v>
      </c>
      <c r="Y92" s="323"/>
      <c r="Z92" s="417">
        <v>41995</v>
      </c>
      <c r="AA92" s="356">
        <v>42016</v>
      </c>
      <c r="AB92" s="356">
        <v>42051</v>
      </c>
      <c r="AC92" s="357">
        <v>1.37</v>
      </c>
      <c r="AD92" s="357"/>
      <c r="AE92" s="358" t="s">
        <v>799</v>
      </c>
      <c r="AF92" s="358"/>
      <c r="AG92" s="359"/>
      <c r="AH92" s="360">
        <v>26.78</v>
      </c>
      <c r="AI92" s="359">
        <v>26.41</v>
      </c>
      <c r="AJ92" s="360">
        <v>0.25</v>
      </c>
      <c r="AK92" s="360">
        <f t="shared" si="26"/>
        <v>26.66</v>
      </c>
      <c r="AL92" s="360">
        <f t="shared" si="28"/>
        <v>63.98</v>
      </c>
      <c r="AM92" s="360">
        <v>159.94999999999999</v>
      </c>
      <c r="AN92" s="360">
        <v>159.94999999999999</v>
      </c>
      <c r="AO92" s="361">
        <f t="shared" si="29"/>
        <v>0.58330728352610184</v>
      </c>
      <c r="AP92" s="362">
        <f t="shared" si="25"/>
        <v>856.96</v>
      </c>
      <c r="AQ92" s="363"/>
      <c r="AR92" s="363"/>
      <c r="AS92" s="363"/>
      <c r="AT92" s="364"/>
      <c r="AU92" s="364"/>
      <c r="AV92" s="363"/>
      <c r="AW92" s="365">
        <v>16</v>
      </c>
      <c r="AX92" s="365" t="s">
        <v>834</v>
      </c>
      <c r="AY92" s="365">
        <v>16</v>
      </c>
      <c r="AZ92" s="366">
        <v>41977</v>
      </c>
      <c r="BA92" s="211"/>
      <c r="BB92" s="212">
        <v>41978</v>
      </c>
      <c r="BC92" s="212">
        <v>41988</v>
      </c>
      <c r="BD92" s="367"/>
      <c r="BE92" s="368" t="s">
        <v>834</v>
      </c>
      <c r="BF92" s="369">
        <v>42102</v>
      </c>
      <c r="BG92" s="370">
        <v>42109</v>
      </c>
      <c r="BH92" s="371"/>
      <c r="BI92" s="363"/>
      <c r="BJ92" s="363"/>
      <c r="BK92" s="364"/>
      <c r="BL92" s="372"/>
      <c r="BM92" s="524"/>
      <c r="BN92" s="373"/>
      <c r="BO92" s="363"/>
      <c r="BP92" s="363">
        <f t="shared" si="18"/>
        <v>0</v>
      </c>
      <c r="BQ92" s="374">
        <v>60</v>
      </c>
      <c r="BR92" s="375">
        <v>120.47161625975291</v>
      </c>
      <c r="BS92" s="375">
        <v>40</v>
      </c>
      <c r="BT92" s="375">
        <v>200</v>
      </c>
      <c r="BU92" s="375">
        <f t="shared" si="27"/>
        <v>274</v>
      </c>
      <c r="BV92" s="375"/>
      <c r="BW92" s="376"/>
      <c r="BX92" s="376"/>
      <c r="BY92" s="377">
        <f t="shared" si="19"/>
        <v>12796</v>
      </c>
      <c r="BZ92" s="377">
        <f t="shared" si="20"/>
        <v>7464</v>
      </c>
      <c r="CA92" s="378">
        <f t="shared" si="21"/>
        <v>116.66145670522037</v>
      </c>
      <c r="CB92" s="379"/>
    </row>
    <row r="93" spans="1:80" s="382" customFormat="1" ht="19.5" customHeight="1">
      <c r="A93" s="309" t="s">
        <v>511</v>
      </c>
      <c r="B93" s="309">
        <v>1010103207</v>
      </c>
      <c r="C93" s="316"/>
      <c r="D93" s="316">
        <v>2</v>
      </c>
      <c r="E93" s="352" t="s">
        <v>83</v>
      </c>
      <c r="F93" s="309" t="s">
        <v>462</v>
      </c>
      <c r="G93" s="309">
        <v>62034231</v>
      </c>
      <c r="H93" s="309" t="s">
        <v>968</v>
      </c>
      <c r="I93" s="353" t="s">
        <v>62</v>
      </c>
      <c r="J93" s="309" t="s">
        <v>496</v>
      </c>
      <c r="K93" s="309" t="s">
        <v>470</v>
      </c>
      <c r="L93" s="310"/>
      <c r="M93" s="310" t="s">
        <v>681</v>
      </c>
      <c r="N93" s="310"/>
      <c r="O93" s="354"/>
      <c r="P93" s="230" t="s">
        <v>73</v>
      </c>
      <c r="Q93" s="232" t="s">
        <v>78</v>
      </c>
      <c r="R93" s="232" t="s">
        <v>732</v>
      </c>
      <c r="S93" s="232" t="s">
        <v>735</v>
      </c>
      <c r="T93" s="355" t="s">
        <v>28</v>
      </c>
      <c r="U93" s="355"/>
      <c r="V93" s="323" t="s">
        <v>738</v>
      </c>
      <c r="W93" s="323" t="s">
        <v>741</v>
      </c>
      <c r="X93" s="323" t="s">
        <v>894</v>
      </c>
      <c r="Y93" s="323"/>
      <c r="Z93" s="417">
        <v>41995</v>
      </c>
      <c r="AA93" s="356">
        <v>42016</v>
      </c>
      <c r="AB93" s="356">
        <v>42051</v>
      </c>
      <c r="AC93" s="357">
        <v>1.4</v>
      </c>
      <c r="AD93" s="357"/>
      <c r="AE93" s="358" t="s">
        <v>799</v>
      </c>
      <c r="AF93" s="358"/>
      <c r="AG93" s="359"/>
      <c r="AH93" s="360">
        <v>21.64</v>
      </c>
      <c r="AI93" s="359">
        <v>21.54</v>
      </c>
      <c r="AJ93" s="360">
        <v>0.25</v>
      </c>
      <c r="AK93" s="360">
        <f t="shared" si="26"/>
        <v>21.79</v>
      </c>
      <c r="AL93" s="360">
        <f t="shared" si="28"/>
        <v>55.98</v>
      </c>
      <c r="AM93" s="360">
        <v>139.94999999999999</v>
      </c>
      <c r="AN93" s="360">
        <v>139.94999999999999</v>
      </c>
      <c r="AO93" s="361">
        <f t="shared" si="29"/>
        <v>0.61075384065737759</v>
      </c>
      <c r="AP93" s="362">
        <f t="shared" si="25"/>
        <v>692.48</v>
      </c>
      <c r="AQ93" s="363"/>
      <c r="AR93" s="363"/>
      <c r="AS93" s="363"/>
      <c r="AT93" s="364"/>
      <c r="AU93" s="364"/>
      <c r="AV93" s="363"/>
      <c r="AW93" s="365">
        <v>16</v>
      </c>
      <c r="AX93" s="365" t="s">
        <v>834</v>
      </c>
      <c r="AY93" s="365">
        <v>15</v>
      </c>
      <c r="AZ93" s="384">
        <v>41984</v>
      </c>
      <c r="BA93" s="212">
        <v>41991</v>
      </c>
      <c r="BB93" s="212">
        <v>41978</v>
      </c>
      <c r="BC93" s="212">
        <v>41990</v>
      </c>
      <c r="BD93" s="367"/>
      <c r="BE93" s="368" t="s">
        <v>834</v>
      </c>
      <c r="BF93" s="369">
        <v>42118</v>
      </c>
      <c r="BG93" s="370">
        <v>42123</v>
      </c>
      <c r="BH93" s="371"/>
      <c r="BI93" s="363"/>
      <c r="BJ93" s="363"/>
      <c r="BK93" s="364"/>
      <c r="BL93" s="372"/>
      <c r="BM93" s="524"/>
      <c r="BN93" s="373"/>
      <c r="BO93" s="363"/>
      <c r="BP93" s="363">
        <f t="shared" si="18"/>
        <v>0</v>
      </c>
      <c r="BQ93" s="374">
        <v>42</v>
      </c>
      <c r="BR93" s="375">
        <v>84.33013138182703</v>
      </c>
      <c r="BS93" s="375">
        <v>80</v>
      </c>
      <c r="BT93" s="375">
        <v>296</v>
      </c>
      <c r="BU93" s="375">
        <f t="shared" si="27"/>
        <v>414.4</v>
      </c>
      <c r="BV93" s="375"/>
      <c r="BW93" s="376"/>
      <c r="BX93" s="376"/>
      <c r="BY93" s="377">
        <f t="shared" si="19"/>
        <v>16570.079999999998</v>
      </c>
      <c r="BZ93" s="377">
        <f t="shared" si="20"/>
        <v>10120.239999999998</v>
      </c>
      <c r="CA93" s="378">
        <f t="shared" si="21"/>
        <v>180.78313683458376</v>
      </c>
      <c r="CB93" s="379"/>
    </row>
    <row r="94" spans="1:80" s="414" customFormat="1" ht="19.5" customHeight="1">
      <c r="A94" s="311" t="s">
        <v>512</v>
      </c>
      <c r="B94" s="309">
        <v>1010103208</v>
      </c>
      <c r="C94" s="317" t="s">
        <v>566</v>
      </c>
      <c r="D94" s="317">
        <v>2</v>
      </c>
      <c r="E94" s="386" t="s">
        <v>83</v>
      </c>
      <c r="F94" s="311" t="s">
        <v>462</v>
      </c>
      <c r="G94" s="311">
        <v>62034231</v>
      </c>
      <c r="H94" s="311" t="s">
        <v>968</v>
      </c>
      <c r="I94" s="387" t="s">
        <v>62</v>
      </c>
      <c r="J94" s="311" t="s">
        <v>496</v>
      </c>
      <c r="K94" s="311" t="s">
        <v>538</v>
      </c>
      <c r="L94" s="312"/>
      <c r="M94" s="312" t="s">
        <v>681</v>
      </c>
      <c r="N94" s="312"/>
      <c r="O94" s="388"/>
      <c r="P94" s="307" t="s">
        <v>73</v>
      </c>
      <c r="Q94" s="324" t="s">
        <v>78</v>
      </c>
      <c r="R94" s="324" t="s">
        <v>732</v>
      </c>
      <c r="S94" s="324" t="s">
        <v>735</v>
      </c>
      <c r="T94" s="389" t="s">
        <v>28</v>
      </c>
      <c r="U94" s="389"/>
      <c r="V94" s="322" t="s">
        <v>739</v>
      </c>
      <c r="W94" s="322" t="s">
        <v>764</v>
      </c>
      <c r="X94" s="322" t="s">
        <v>743</v>
      </c>
      <c r="Y94" s="322"/>
      <c r="Z94" s="390">
        <v>42023</v>
      </c>
      <c r="AA94" s="390">
        <v>42044</v>
      </c>
      <c r="AB94" s="390">
        <v>42079</v>
      </c>
      <c r="AC94" s="391">
        <v>1.26</v>
      </c>
      <c r="AD94" s="391"/>
      <c r="AE94" s="392" t="s">
        <v>799</v>
      </c>
      <c r="AF94" s="392"/>
      <c r="AG94" s="393"/>
      <c r="AH94" s="394">
        <v>24.38</v>
      </c>
      <c r="AI94" s="393">
        <v>23.94</v>
      </c>
      <c r="AJ94" s="394">
        <v>0.25</v>
      </c>
      <c r="AK94" s="394">
        <f t="shared" si="26"/>
        <v>24.19</v>
      </c>
      <c r="AL94" s="394">
        <f t="shared" si="28"/>
        <v>55.98</v>
      </c>
      <c r="AM94" s="394">
        <v>139.94999999999999</v>
      </c>
      <c r="AN94" s="394">
        <v>139.94999999999999</v>
      </c>
      <c r="AO94" s="395">
        <f t="shared" si="29"/>
        <v>0.56788138620936046</v>
      </c>
      <c r="AP94" s="396">
        <f t="shared" si="25"/>
        <v>780.16</v>
      </c>
      <c r="AQ94" s="397"/>
      <c r="AR94" s="397"/>
      <c r="AS94" s="397"/>
      <c r="AT94" s="398"/>
      <c r="AU94" s="398"/>
      <c r="AV94" s="397"/>
      <c r="AW94" s="399">
        <v>16</v>
      </c>
      <c r="AX94" s="399" t="s">
        <v>834</v>
      </c>
      <c r="AY94" s="399">
        <v>15</v>
      </c>
      <c r="AZ94" s="400">
        <v>41977</v>
      </c>
      <c r="BA94" s="331"/>
      <c r="BB94" s="330">
        <v>41978</v>
      </c>
      <c r="BC94" s="330">
        <v>41988</v>
      </c>
      <c r="BD94" s="401"/>
      <c r="BE94" s="402" t="s">
        <v>834</v>
      </c>
      <c r="BF94" s="403">
        <v>42090</v>
      </c>
      <c r="BG94" s="404" t="s">
        <v>889</v>
      </c>
      <c r="BH94" s="405"/>
      <c r="BI94" s="397"/>
      <c r="BJ94" s="397"/>
      <c r="BK94" s="398"/>
      <c r="BL94" s="406"/>
      <c r="BM94" s="525"/>
      <c r="BN94" s="407"/>
      <c r="BO94" s="397"/>
      <c r="BP94" s="397">
        <f t="shared" si="18"/>
        <v>0</v>
      </c>
      <c r="BQ94" s="408">
        <v>11</v>
      </c>
      <c r="BR94" s="409">
        <v>22.0864629809547</v>
      </c>
      <c r="BS94" s="409">
        <v>0</v>
      </c>
      <c r="BT94" s="409">
        <v>0</v>
      </c>
      <c r="BU94" s="409">
        <f t="shared" si="27"/>
        <v>0</v>
      </c>
      <c r="BV94" s="409"/>
      <c r="BW94" s="410"/>
      <c r="BX94" s="410"/>
      <c r="BY94" s="411">
        <f t="shared" si="19"/>
        <v>0</v>
      </c>
      <c r="BZ94" s="411">
        <f t="shared" si="20"/>
        <v>0</v>
      </c>
      <c r="CA94" s="412">
        <f t="shared" si="21"/>
        <v>0</v>
      </c>
      <c r="CB94" s="413"/>
    </row>
    <row r="95" spans="1:80" s="414" customFormat="1" ht="19.5" customHeight="1">
      <c r="A95" s="311" t="s">
        <v>513</v>
      </c>
      <c r="B95" s="309">
        <v>1010103242</v>
      </c>
      <c r="C95" s="317" t="s">
        <v>566</v>
      </c>
      <c r="D95" s="317">
        <v>3</v>
      </c>
      <c r="E95" s="386" t="s">
        <v>83</v>
      </c>
      <c r="F95" s="311" t="s">
        <v>462</v>
      </c>
      <c r="G95" s="311">
        <v>62034231</v>
      </c>
      <c r="H95" s="311" t="s">
        <v>968</v>
      </c>
      <c r="I95" s="387" t="s">
        <v>62</v>
      </c>
      <c r="J95" s="311" t="s">
        <v>496</v>
      </c>
      <c r="K95" s="311" t="s">
        <v>488</v>
      </c>
      <c r="L95" s="312"/>
      <c r="M95" s="312" t="s">
        <v>681</v>
      </c>
      <c r="N95" s="312"/>
      <c r="O95" s="388"/>
      <c r="P95" s="307" t="s">
        <v>73</v>
      </c>
      <c r="Q95" s="324" t="s">
        <v>78</v>
      </c>
      <c r="R95" s="324" t="s">
        <v>733</v>
      </c>
      <c r="S95" s="324" t="s">
        <v>734</v>
      </c>
      <c r="T95" s="389" t="s">
        <v>28</v>
      </c>
      <c r="U95" s="389"/>
      <c r="V95" s="322" t="s">
        <v>737</v>
      </c>
      <c r="W95" s="322">
        <v>8148</v>
      </c>
      <c r="X95" s="322" t="s">
        <v>743</v>
      </c>
      <c r="Y95" s="322"/>
      <c r="Z95" s="390">
        <v>42023</v>
      </c>
      <c r="AA95" s="390">
        <v>42044</v>
      </c>
      <c r="AB95" s="390">
        <v>42079</v>
      </c>
      <c r="AC95" s="391">
        <v>1.43</v>
      </c>
      <c r="AD95" s="391"/>
      <c r="AE95" s="392" t="s">
        <v>799</v>
      </c>
      <c r="AF95" s="392"/>
      <c r="AG95" s="393"/>
      <c r="AH95" s="394">
        <v>36.130000000000003</v>
      </c>
      <c r="AI95" s="393"/>
      <c r="AJ95" s="394">
        <v>0.25</v>
      </c>
      <c r="AK95" s="394">
        <f t="shared" si="26"/>
        <v>36.380000000000003</v>
      </c>
      <c r="AL95" s="394">
        <f t="shared" si="28"/>
        <v>87.97999999999999</v>
      </c>
      <c r="AM95" s="394">
        <v>219.95</v>
      </c>
      <c r="AN95" s="394">
        <v>219.95</v>
      </c>
      <c r="AO95" s="395">
        <f t="shared" si="29"/>
        <v>0.58649693112070922</v>
      </c>
      <c r="AP95" s="396">
        <f t="shared" si="25"/>
        <v>1156.1600000000001</v>
      </c>
      <c r="AQ95" s="397"/>
      <c r="AR95" s="397"/>
      <c r="AS95" s="397"/>
      <c r="AT95" s="398"/>
      <c r="AU95" s="398"/>
      <c r="AV95" s="397"/>
      <c r="AW95" s="399">
        <v>16</v>
      </c>
      <c r="AX95" s="399" t="s">
        <v>834</v>
      </c>
      <c r="AY95" s="399"/>
      <c r="AZ95" s="399"/>
      <c r="BA95" s="331"/>
      <c r="BB95" s="330">
        <v>41978</v>
      </c>
      <c r="BC95" s="330">
        <v>42009</v>
      </c>
      <c r="BD95" s="401"/>
      <c r="BE95" s="402" t="s">
        <v>837</v>
      </c>
      <c r="BF95" s="403" t="s">
        <v>801</v>
      </c>
      <c r="BG95" s="404" t="s">
        <v>801</v>
      </c>
      <c r="BH95" s="405"/>
      <c r="BI95" s="397"/>
      <c r="BJ95" s="397"/>
      <c r="BK95" s="398"/>
      <c r="BL95" s="406"/>
      <c r="BM95" s="525"/>
      <c r="BN95" s="407"/>
      <c r="BO95" s="397"/>
      <c r="BP95" s="397">
        <f t="shared" si="18"/>
        <v>0</v>
      </c>
      <c r="BQ95" s="408">
        <v>9</v>
      </c>
      <c r="BR95" s="409">
        <v>18.070742438962935</v>
      </c>
      <c r="BS95" s="409">
        <v>0</v>
      </c>
      <c r="BT95" s="409">
        <v>0</v>
      </c>
      <c r="BU95" s="409">
        <f t="shared" si="27"/>
        <v>0</v>
      </c>
      <c r="BV95" s="409"/>
      <c r="BW95" s="410"/>
      <c r="BX95" s="410"/>
      <c r="BY95" s="411">
        <f t="shared" si="19"/>
        <v>0</v>
      </c>
      <c r="BZ95" s="411">
        <f t="shared" si="20"/>
        <v>0</v>
      </c>
      <c r="CA95" s="412">
        <f t="shared" si="21"/>
        <v>0</v>
      </c>
      <c r="CB95" s="413"/>
    </row>
    <row r="96" spans="1:80" s="382" customFormat="1" ht="19.5" customHeight="1">
      <c r="A96" s="309" t="s">
        <v>514</v>
      </c>
      <c r="B96" s="309">
        <v>1010103209</v>
      </c>
      <c r="C96" s="316"/>
      <c r="D96" s="316">
        <v>3</v>
      </c>
      <c r="E96" s="352" t="s">
        <v>83</v>
      </c>
      <c r="F96" s="309" t="s">
        <v>462</v>
      </c>
      <c r="G96" s="309">
        <v>62034231</v>
      </c>
      <c r="H96" s="309" t="s">
        <v>968</v>
      </c>
      <c r="I96" s="353" t="s">
        <v>62</v>
      </c>
      <c r="J96" s="309" t="s">
        <v>496</v>
      </c>
      <c r="K96" s="309" t="s">
        <v>961</v>
      </c>
      <c r="L96" s="310"/>
      <c r="M96" s="310" t="s">
        <v>681</v>
      </c>
      <c r="N96" s="310"/>
      <c r="O96" s="354"/>
      <c r="P96" s="230" t="s">
        <v>73</v>
      </c>
      <c r="Q96" s="232" t="s">
        <v>78</v>
      </c>
      <c r="R96" s="232" t="s">
        <v>731</v>
      </c>
      <c r="S96" s="232" t="s">
        <v>734</v>
      </c>
      <c r="T96" s="355" t="s">
        <v>28</v>
      </c>
      <c r="U96" s="355"/>
      <c r="V96" s="323" t="s">
        <v>739</v>
      </c>
      <c r="W96" s="323" t="s">
        <v>770</v>
      </c>
      <c r="X96" s="323" t="s">
        <v>769</v>
      </c>
      <c r="Y96" s="323"/>
      <c r="Z96" s="356">
        <v>42023</v>
      </c>
      <c r="AA96" s="356">
        <v>42044</v>
      </c>
      <c r="AB96" s="356">
        <v>42079</v>
      </c>
      <c r="AC96" s="357">
        <v>1.24</v>
      </c>
      <c r="AD96" s="357"/>
      <c r="AE96" s="358" t="s">
        <v>799</v>
      </c>
      <c r="AF96" s="358"/>
      <c r="AG96" s="359"/>
      <c r="AH96" s="360">
        <v>27.1</v>
      </c>
      <c r="AI96" s="359">
        <f>20.08+9.2</f>
        <v>29.279999999999998</v>
      </c>
      <c r="AJ96" s="360">
        <v>0.25</v>
      </c>
      <c r="AK96" s="360">
        <f t="shared" si="26"/>
        <v>29.529999999999998</v>
      </c>
      <c r="AL96" s="360">
        <f t="shared" si="28"/>
        <v>67.97999999999999</v>
      </c>
      <c r="AM96" s="360">
        <v>169.95</v>
      </c>
      <c r="AN96" s="360">
        <v>169.95</v>
      </c>
      <c r="AO96" s="361">
        <f t="shared" si="29"/>
        <v>0.56560753162694899</v>
      </c>
      <c r="AP96" s="362">
        <f t="shared" si="25"/>
        <v>867.2</v>
      </c>
      <c r="AQ96" s="363"/>
      <c r="AR96" s="363"/>
      <c r="AS96" s="363"/>
      <c r="AT96" s="364"/>
      <c r="AU96" s="364"/>
      <c r="AV96" s="363"/>
      <c r="AW96" s="365">
        <v>16</v>
      </c>
      <c r="AX96" s="365" t="s">
        <v>834</v>
      </c>
      <c r="AY96" s="365"/>
      <c r="AZ96" s="365"/>
      <c r="BA96" s="211"/>
      <c r="BB96" s="292">
        <v>41978</v>
      </c>
      <c r="BC96" s="292">
        <v>42009</v>
      </c>
      <c r="BD96" s="367"/>
      <c r="BE96" s="368" t="s">
        <v>837</v>
      </c>
      <c r="BF96" s="369">
        <v>42114</v>
      </c>
      <c r="BG96" s="370">
        <v>42123</v>
      </c>
      <c r="BH96" s="371"/>
      <c r="BI96" s="363"/>
      <c r="BJ96" s="363"/>
      <c r="BK96" s="364"/>
      <c r="BL96" s="372"/>
      <c r="BM96" s="524">
        <v>42223</v>
      </c>
      <c r="BN96" s="373" t="s">
        <v>946</v>
      </c>
      <c r="BO96" s="363"/>
      <c r="BP96" s="363">
        <f t="shared" si="18"/>
        <v>0</v>
      </c>
      <c r="BQ96" s="374">
        <v>169</v>
      </c>
      <c r="BR96" s="375">
        <v>339.328385798304</v>
      </c>
      <c r="BS96" s="375">
        <v>80</v>
      </c>
      <c r="BT96" s="375">
        <v>501</v>
      </c>
      <c r="BU96" s="375">
        <f t="shared" si="27"/>
        <v>621.24</v>
      </c>
      <c r="BV96" s="375">
        <v>500</v>
      </c>
      <c r="BW96" s="376">
        <v>42060</v>
      </c>
      <c r="BX96" s="376">
        <v>42076</v>
      </c>
      <c r="BY96" s="377">
        <f t="shared" si="19"/>
        <v>34057.979999999996</v>
      </c>
      <c r="BZ96" s="377">
        <f t="shared" si="20"/>
        <v>19263.449999999997</v>
      </c>
      <c r="CA96" s="378">
        <f t="shared" si="21"/>
        <v>283.36937334510145</v>
      </c>
      <c r="CB96" s="379"/>
    </row>
    <row r="97" spans="1:80" s="382" customFormat="1" ht="19.5" customHeight="1">
      <c r="A97" s="309" t="s">
        <v>515</v>
      </c>
      <c r="B97" s="309">
        <v>1010103210</v>
      </c>
      <c r="C97" s="316"/>
      <c r="D97" s="316">
        <v>2</v>
      </c>
      <c r="E97" s="352" t="s">
        <v>83</v>
      </c>
      <c r="F97" s="309" t="s">
        <v>462</v>
      </c>
      <c r="G97" s="309">
        <v>62034231</v>
      </c>
      <c r="H97" s="309" t="s">
        <v>968</v>
      </c>
      <c r="I97" s="353" t="s">
        <v>62</v>
      </c>
      <c r="J97" s="309" t="s">
        <v>500</v>
      </c>
      <c r="K97" s="309" t="s">
        <v>540</v>
      </c>
      <c r="L97" s="310"/>
      <c r="M97" s="310" t="s">
        <v>683</v>
      </c>
      <c r="N97" s="310"/>
      <c r="O97" s="354"/>
      <c r="P97" s="230" t="s">
        <v>73</v>
      </c>
      <c r="Q97" s="232" t="s">
        <v>78</v>
      </c>
      <c r="R97" s="232" t="s">
        <v>757</v>
      </c>
      <c r="S97" s="232" t="s">
        <v>735</v>
      </c>
      <c r="T97" s="355" t="s">
        <v>28</v>
      </c>
      <c r="U97" s="355"/>
      <c r="V97" s="323" t="s">
        <v>738</v>
      </c>
      <c r="W97" s="323" t="s">
        <v>921</v>
      </c>
      <c r="X97" s="323" t="s">
        <v>753</v>
      </c>
      <c r="Y97" s="323"/>
      <c r="Z97" s="417">
        <v>41995</v>
      </c>
      <c r="AA97" s="356">
        <v>42016</v>
      </c>
      <c r="AB97" s="356">
        <v>42051</v>
      </c>
      <c r="AC97" s="357">
        <v>2.29</v>
      </c>
      <c r="AD97" s="357"/>
      <c r="AE97" s="358" t="s">
        <v>799</v>
      </c>
      <c r="AF97" s="358"/>
      <c r="AG97" s="359"/>
      <c r="AH97" s="360">
        <v>24.15</v>
      </c>
      <c r="AI97" s="359">
        <v>23.71</v>
      </c>
      <c r="AJ97" s="360">
        <v>0.25</v>
      </c>
      <c r="AK97" s="360">
        <f t="shared" si="26"/>
        <v>23.96</v>
      </c>
      <c r="AL97" s="360">
        <f t="shared" si="28"/>
        <v>59.98</v>
      </c>
      <c r="AM97" s="360">
        <v>149.94999999999999</v>
      </c>
      <c r="AN97" s="360">
        <v>149.94999999999999</v>
      </c>
      <c r="AO97" s="361">
        <f t="shared" si="29"/>
        <v>0.60053351117039011</v>
      </c>
      <c r="AP97" s="362">
        <f t="shared" si="25"/>
        <v>772.8</v>
      </c>
      <c r="AQ97" s="363"/>
      <c r="AR97" s="363"/>
      <c r="AS97" s="363"/>
      <c r="AT97" s="364"/>
      <c r="AU97" s="364"/>
      <c r="AV97" s="363"/>
      <c r="AW97" s="365">
        <v>16</v>
      </c>
      <c r="AX97" s="365" t="s">
        <v>834</v>
      </c>
      <c r="AY97" s="365">
        <v>16</v>
      </c>
      <c r="AZ97" s="366">
        <v>41977</v>
      </c>
      <c r="BA97" s="211"/>
      <c r="BB97" s="212">
        <v>41978</v>
      </c>
      <c r="BC97" s="212">
        <v>41988</v>
      </c>
      <c r="BD97" s="367"/>
      <c r="BE97" s="368" t="s">
        <v>837</v>
      </c>
      <c r="BF97" s="369">
        <v>42081</v>
      </c>
      <c r="BG97" s="370">
        <v>42089</v>
      </c>
      <c r="BH97" s="371"/>
      <c r="BI97" s="363"/>
      <c r="BJ97" s="363"/>
      <c r="BK97" s="364"/>
      <c r="BL97" s="372"/>
      <c r="BM97" s="524" t="s">
        <v>958</v>
      </c>
      <c r="BN97" s="373" t="s">
        <v>948</v>
      </c>
      <c r="BO97" s="363"/>
      <c r="BP97" s="363">
        <f t="shared" si="18"/>
        <v>0</v>
      </c>
      <c r="BQ97" s="374">
        <v>112</v>
      </c>
      <c r="BR97" s="375">
        <v>224.88035035153877</v>
      </c>
      <c r="BS97" s="375">
        <v>70</v>
      </c>
      <c r="BT97" s="473">
        <v>350</v>
      </c>
      <c r="BU97" s="375">
        <f t="shared" si="27"/>
        <v>801.5</v>
      </c>
      <c r="BV97" s="375" t="s">
        <v>891</v>
      </c>
      <c r="BW97" s="376">
        <v>42060</v>
      </c>
      <c r="BX97" s="376"/>
      <c r="BY97" s="377">
        <f t="shared" si="19"/>
        <v>20993</v>
      </c>
      <c r="BZ97" s="377">
        <f t="shared" si="20"/>
        <v>12607</v>
      </c>
      <c r="CA97" s="378">
        <f t="shared" si="21"/>
        <v>210.18672890963654</v>
      </c>
      <c r="CB97" s="379"/>
    </row>
    <row r="98" spans="1:80" s="382" customFormat="1" ht="19.5" customHeight="1">
      <c r="A98" s="309" t="s">
        <v>516</v>
      </c>
      <c r="B98" s="309">
        <v>1010103211</v>
      </c>
      <c r="C98" s="316"/>
      <c r="D98" s="316">
        <v>2</v>
      </c>
      <c r="E98" s="352" t="s">
        <v>83</v>
      </c>
      <c r="F98" s="309" t="s">
        <v>462</v>
      </c>
      <c r="G98" s="309">
        <v>62034231</v>
      </c>
      <c r="H98" s="309" t="s">
        <v>968</v>
      </c>
      <c r="I98" s="353" t="s">
        <v>62</v>
      </c>
      <c r="J98" s="309" t="s">
        <v>500</v>
      </c>
      <c r="K98" s="309" t="s">
        <v>541</v>
      </c>
      <c r="L98" s="310"/>
      <c r="M98" s="310" t="s">
        <v>683</v>
      </c>
      <c r="N98" s="310"/>
      <c r="O98" s="354"/>
      <c r="P98" s="230" t="s">
        <v>73</v>
      </c>
      <c r="Q98" s="232" t="s">
        <v>78</v>
      </c>
      <c r="R98" s="232" t="s">
        <v>757</v>
      </c>
      <c r="S98" s="232" t="s">
        <v>735</v>
      </c>
      <c r="T98" s="355" t="s">
        <v>28</v>
      </c>
      <c r="U98" s="355"/>
      <c r="V98" s="323" t="s">
        <v>739</v>
      </c>
      <c r="W98" s="323" t="s">
        <v>775</v>
      </c>
      <c r="X98" s="323" t="s">
        <v>753</v>
      </c>
      <c r="Y98" s="323"/>
      <c r="Z98" s="356">
        <v>42023</v>
      </c>
      <c r="AA98" s="356">
        <v>42044</v>
      </c>
      <c r="AB98" s="356">
        <v>42079</v>
      </c>
      <c r="AC98" s="357">
        <v>2.3199999999999998</v>
      </c>
      <c r="AD98" s="357"/>
      <c r="AE98" s="358" t="s">
        <v>799</v>
      </c>
      <c r="AF98" s="358"/>
      <c r="AG98" s="359"/>
      <c r="AH98" s="360">
        <v>25.41</v>
      </c>
      <c r="AI98" s="359">
        <v>24.97</v>
      </c>
      <c r="AJ98" s="360">
        <v>0.25</v>
      </c>
      <c r="AK98" s="360">
        <f t="shared" si="26"/>
        <v>25.22</v>
      </c>
      <c r="AL98" s="360">
        <f t="shared" si="28"/>
        <v>67.97999999999999</v>
      </c>
      <c r="AM98" s="360">
        <v>169.95</v>
      </c>
      <c r="AN98" s="360">
        <v>169.95</v>
      </c>
      <c r="AO98" s="361">
        <f t="shared" si="29"/>
        <v>0.62900853192115325</v>
      </c>
      <c r="AP98" s="362">
        <f t="shared" si="25"/>
        <v>813.12</v>
      </c>
      <c r="AQ98" s="363"/>
      <c r="AR98" s="363"/>
      <c r="AS98" s="363"/>
      <c r="AT98" s="364"/>
      <c r="AU98" s="364"/>
      <c r="AV98" s="363"/>
      <c r="AW98" s="365">
        <v>16</v>
      </c>
      <c r="AX98" s="365" t="s">
        <v>834</v>
      </c>
      <c r="AY98" s="365">
        <v>16</v>
      </c>
      <c r="AZ98" s="366">
        <v>41977</v>
      </c>
      <c r="BA98" s="211"/>
      <c r="BB98" s="212">
        <v>41978</v>
      </c>
      <c r="BC98" s="212">
        <v>41988</v>
      </c>
      <c r="BD98" s="367"/>
      <c r="BE98" s="368" t="s">
        <v>844</v>
      </c>
      <c r="BF98" s="369" t="s">
        <v>801</v>
      </c>
      <c r="BG98" s="370" t="s">
        <v>801</v>
      </c>
      <c r="BH98" s="371"/>
      <c r="BI98" s="363"/>
      <c r="BJ98" s="363"/>
      <c r="BK98" s="364"/>
      <c r="BL98" s="372" t="s">
        <v>278</v>
      </c>
      <c r="BM98" s="524">
        <v>42174</v>
      </c>
      <c r="BN98" s="373"/>
      <c r="BO98" s="363"/>
      <c r="BP98" s="363">
        <f t="shared" si="18"/>
        <v>0</v>
      </c>
      <c r="BQ98" s="374">
        <v>69</v>
      </c>
      <c r="BR98" s="375">
        <v>138.54235869871584</v>
      </c>
      <c r="BS98" s="375">
        <v>70</v>
      </c>
      <c r="BT98" s="473">
        <v>222</v>
      </c>
      <c r="BU98" s="375">
        <f t="shared" si="27"/>
        <v>515.04</v>
      </c>
      <c r="BV98" s="375">
        <v>1000</v>
      </c>
      <c r="BW98" s="376">
        <v>42096</v>
      </c>
      <c r="BX98" s="376">
        <v>42132</v>
      </c>
      <c r="BY98" s="377">
        <f t="shared" si="19"/>
        <v>15091.559999999998</v>
      </c>
      <c r="BZ98" s="377">
        <f t="shared" si="20"/>
        <v>9492.7199999999975</v>
      </c>
      <c r="CA98" s="378">
        <f t="shared" si="21"/>
        <v>139.63989408649601</v>
      </c>
      <c r="CB98" s="379"/>
    </row>
    <row r="99" spans="1:80" s="382" customFormat="1" ht="19.5" customHeight="1">
      <c r="A99" s="309" t="s">
        <v>517</v>
      </c>
      <c r="B99" s="309">
        <v>1010103212</v>
      </c>
      <c r="C99" s="316"/>
      <c r="D99" s="316">
        <v>2</v>
      </c>
      <c r="E99" s="352" t="s">
        <v>83</v>
      </c>
      <c r="F99" s="309" t="s">
        <v>462</v>
      </c>
      <c r="G99" s="309">
        <v>62034231</v>
      </c>
      <c r="H99" s="309" t="s">
        <v>968</v>
      </c>
      <c r="I99" s="353" t="s">
        <v>62</v>
      </c>
      <c r="J99" s="309" t="s">
        <v>497</v>
      </c>
      <c r="K99" s="309" t="s">
        <v>480</v>
      </c>
      <c r="L99" s="310"/>
      <c r="M99" s="310" t="s">
        <v>683</v>
      </c>
      <c r="N99" s="310"/>
      <c r="O99" s="354"/>
      <c r="P99" s="230" t="s">
        <v>73</v>
      </c>
      <c r="Q99" s="232" t="s">
        <v>78</v>
      </c>
      <c r="R99" s="232" t="s">
        <v>732</v>
      </c>
      <c r="S99" s="232" t="s">
        <v>735</v>
      </c>
      <c r="T99" s="355" t="s">
        <v>28</v>
      </c>
      <c r="U99" s="355"/>
      <c r="V99" s="323" t="s">
        <v>738</v>
      </c>
      <c r="W99" s="323" t="s">
        <v>751</v>
      </c>
      <c r="X99" s="323" t="s">
        <v>892</v>
      </c>
      <c r="Y99" s="323"/>
      <c r="Z99" s="417">
        <v>41995</v>
      </c>
      <c r="AA99" s="356">
        <v>42016</v>
      </c>
      <c r="AB99" s="356">
        <v>42051</v>
      </c>
      <c r="AC99" s="357">
        <v>1.27</v>
      </c>
      <c r="AD99" s="357"/>
      <c r="AE99" s="358" t="s">
        <v>799</v>
      </c>
      <c r="AF99" s="358"/>
      <c r="AG99" s="359"/>
      <c r="AH99" s="360">
        <v>25.86</v>
      </c>
      <c r="AI99" s="359">
        <v>25.49</v>
      </c>
      <c r="AJ99" s="360">
        <v>0.25</v>
      </c>
      <c r="AK99" s="360">
        <f t="shared" si="26"/>
        <v>25.74</v>
      </c>
      <c r="AL99" s="360">
        <f t="shared" si="28"/>
        <v>55.98</v>
      </c>
      <c r="AM99" s="360">
        <v>139.94999999999999</v>
      </c>
      <c r="AN99" s="360">
        <v>139.94999999999999</v>
      </c>
      <c r="AO99" s="361">
        <f t="shared" si="29"/>
        <v>0.54019292604501612</v>
      </c>
      <c r="AP99" s="362">
        <f t="shared" si="25"/>
        <v>827.52</v>
      </c>
      <c r="AQ99" s="363"/>
      <c r="AR99" s="363"/>
      <c r="AS99" s="363"/>
      <c r="AT99" s="364"/>
      <c r="AU99" s="364"/>
      <c r="AV99" s="363"/>
      <c r="AW99" s="365">
        <v>16</v>
      </c>
      <c r="AX99" s="365" t="s">
        <v>834</v>
      </c>
      <c r="AY99" s="365">
        <v>16</v>
      </c>
      <c r="AZ99" s="366">
        <v>41977</v>
      </c>
      <c r="BA99" s="211"/>
      <c r="BB99" s="212">
        <v>41978</v>
      </c>
      <c r="BC99" s="212">
        <v>41988</v>
      </c>
      <c r="BD99" s="367"/>
      <c r="BE99" s="368" t="s">
        <v>834</v>
      </c>
      <c r="BF99" s="369">
        <v>42090</v>
      </c>
      <c r="BG99" s="370">
        <v>42096</v>
      </c>
      <c r="BH99" s="371"/>
      <c r="BI99" s="363"/>
      <c r="BJ99" s="363"/>
      <c r="BK99" s="364"/>
      <c r="BL99" s="511" t="s">
        <v>914</v>
      </c>
      <c r="BM99" s="524" t="s">
        <v>916</v>
      </c>
      <c r="BN99" s="373" t="s">
        <v>915</v>
      </c>
      <c r="BO99" s="363"/>
      <c r="BP99" s="363">
        <f t="shared" si="18"/>
        <v>0</v>
      </c>
      <c r="BQ99" s="374">
        <v>33</v>
      </c>
      <c r="BR99" s="375">
        <v>66.259388942864092</v>
      </c>
      <c r="BS99" s="375">
        <v>0</v>
      </c>
      <c r="BT99" s="375">
        <v>154</v>
      </c>
      <c r="BU99" s="375">
        <f t="shared" si="27"/>
        <v>195.58</v>
      </c>
      <c r="BV99" s="375"/>
      <c r="BW99" s="376"/>
      <c r="BX99" s="376"/>
      <c r="BY99" s="377">
        <f t="shared" si="19"/>
        <v>8620.92</v>
      </c>
      <c r="BZ99" s="377">
        <f t="shared" si="20"/>
        <v>4656.9600000000009</v>
      </c>
      <c r="CA99" s="378">
        <f t="shared" si="21"/>
        <v>83.18971061093248</v>
      </c>
      <c r="CB99" s="379"/>
    </row>
    <row r="100" spans="1:80" s="382" customFormat="1" ht="19.5" customHeight="1">
      <c r="A100" s="309" t="s">
        <v>518</v>
      </c>
      <c r="B100" s="309">
        <v>1010103213</v>
      </c>
      <c r="C100" s="316"/>
      <c r="D100" s="316">
        <v>2</v>
      </c>
      <c r="E100" s="352" t="s">
        <v>83</v>
      </c>
      <c r="F100" s="309" t="s">
        <v>462</v>
      </c>
      <c r="G100" s="309">
        <v>62034231</v>
      </c>
      <c r="H100" s="309" t="s">
        <v>968</v>
      </c>
      <c r="I100" s="353" t="s">
        <v>62</v>
      </c>
      <c r="J100" s="309" t="s">
        <v>497</v>
      </c>
      <c r="K100" s="309" t="s">
        <v>477</v>
      </c>
      <c r="L100" s="310"/>
      <c r="M100" s="310" t="s">
        <v>683</v>
      </c>
      <c r="N100" s="310"/>
      <c r="O100" s="354"/>
      <c r="P100" s="230" t="s">
        <v>73</v>
      </c>
      <c r="Q100" s="232" t="s">
        <v>78</v>
      </c>
      <c r="R100" s="232" t="s">
        <v>732</v>
      </c>
      <c r="S100" s="232" t="s">
        <v>735</v>
      </c>
      <c r="T100" s="355" t="s">
        <v>28</v>
      </c>
      <c r="U100" s="355"/>
      <c r="V100" s="323" t="s">
        <v>738</v>
      </c>
      <c r="W100" s="323" t="s">
        <v>741</v>
      </c>
      <c r="X100" s="323" t="s">
        <v>894</v>
      </c>
      <c r="Y100" s="323"/>
      <c r="Z100" s="417">
        <v>41995</v>
      </c>
      <c r="AA100" s="356">
        <v>42016</v>
      </c>
      <c r="AB100" s="356">
        <v>42051</v>
      </c>
      <c r="AC100" s="357">
        <v>1.5</v>
      </c>
      <c r="AD100" s="357"/>
      <c r="AE100" s="358" t="s">
        <v>799</v>
      </c>
      <c r="AF100" s="358"/>
      <c r="AG100" s="359"/>
      <c r="AH100" s="360">
        <v>25.5</v>
      </c>
      <c r="AI100" s="359">
        <v>25.13</v>
      </c>
      <c r="AJ100" s="360">
        <v>0.25</v>
      </c>
      <c r="AK100" s="360">
        <f t="shared" si="26"/>
        <v>25.38</v>
      </c>
      <c r="AL100" s="360">
        <f t="shared" si="28"/>
        <v>55.98</v>
      </c>
      <c r="AM100" s="360">
        <v>139.94999999999999</v>
      </c>
      <c r="AN100" s="360">
        <v>139.94999999999999</v>
      </c>
      <c r="AO100" s="361">
        <f t="shared" si="29"/>
        <v>0.54662379421221863</v>
      </c>
      <c r="AP100" s="362">
        <f t="shared" si="25"/>
        <v>816</v>
      </c>
      <c r="AQ100" s="363"/>
      <c r="AR100" s="363"/>
      <c r="AS100" s="363"/>
      <c r="AT100" s="364"/>
      <c r="AU100" s="364"/>
      <c r="AV100" s="363"/>
      <c r="AW100" s="365">
        <v>16</v>
      </c>
      <c r="AX100" s="365" t="s">
        <v>834</v>
      </c>
      <c r="AY100" s="365">
        <v>16</v>
      </c>
      <c r="AZ100" s="366">
        <v>41977</v>
      </c>
      <c r="BA100" s="211"/>
      <c r="BB100" s="212">
        <v>41978</v>
      </c>
      <c r="BC100" s="212">
        <v>41988</v>
      </c>
      <c r="BD100" s="367"/>
      <c r="BE100" s="368" t="s">
        <v>834</v>
      </c>
      <c r="BF100" s="369">
        <v>42102</v>
      </c>
      <c r="BG100" s="370">
        <v>42109</v>
      </c>
      <c r="BH100" s="371"/>
      <c r="BI100" s="363"/>
      <c r="BJ100" s="363"/>
      <c r="BK100" s="364"/>
      <c r="BL100" s="372"/>
      <c r="BM100" s="524"/>
      <c r="BN100" s="373"/>
      <c r="BO100" s="363"/>
      <c r="BP100" s="363">
        <f t="shared" si="18"/>
        <v>0</v>
      </c>
      <c r="BQ100" s="374">
        <v>249</v>
      </c>
      <c r="BR100" s="375">
        <v>499.95720747797458</v>
      </c>
      <c r="BS100" s="375">
        <v>90</v>
      </c>
      <c r="BT100" s="375">
        <v>600</v>
      </c>
      <c r="BU100" s="375">
        <f t="shared" si="27"/>
        <v>900</v>
      </c>
      <c r="BV100" s="375"/>
      <c r="BW100" s="376"/>
      <c r="BX100" s="376"/>
      <c r="BY100" s="377">
        <f t="shared" si="19"/>
        <v>33588</v>
      </c>
      <c r="BZ100" s="377">
        <f t="shared" si="20"/>
        <v>18360</v>
      </c>
      <c r="CA100" s="378">
        <f t="shared" si="21"/>
        <v>327.9742765273312</v>
      </c>
      <c r="CB100" s="379"/>
    </row>
    <row r="101" spans="1:80" s="382" customFormat="1" ht="19.5" customHeight="1">
      <c r="A101" s="309" t="s">
        <v>519</v>
      </c>
      <c r="B101" s="309">
        <v>1010103214</v>
      </c>
      <c r="C101" s="316"/>
      <c r="D101" s="316">
        <v>2</v>
      </c>
      <c r="E101" s="352" t="s">
        <v>83</v>
      </c>
      <c r="F101" s="309" t="s">
        <v>462</v>
      </c>
      <c r="G101" s="309">
        <v>62034231</v>
      </c>
      <c r="H101" s="309" t="s">
        <v>968</v>
      </c>
      <c r="I101" s="353" t="s">
        <v>62</v>
      </c>
      <c r="J101" s="309" t="s">
        <v>497</v>
      </c>
      <c r="K101" s="309" t="s">
        <v>473</v>
      </c>
      <c r="L101" s="310"/>
      <c r="M101" s="310" t="s">
        <v>683</v>
      </c>
      <c r="N101" s="310"/>
      <c r="O101" s="354"/>
      <c r="P101" s="230" t="s">
        <v>73</v>
      </c>
      <c r="Q101" s="232" t="s">
        <v>78</v>
      </c>
      <c r="R101" s="232" t="s">
        <v>732</v>
      </c>
      <c r="S101" s="232" t="s">
        <v>735</v>
      </c>
      <c r="T101" s="355" t="s">
        <v>28</v>
      </c>
      <c r="U101" s="355"/>
      <c r="V101" s="323" t="s">
        <v>737</v>
      </c>
      <c r="W101" s="323">
        <v>9540</v>
      </c>
      <c r="X101" s="323" t="s">
        <v>743</v>
      </c>
      <c r="Y101" s="323"/>
      <c r="Z101" s="356">
        <v>42023</v>
      </c>
      <c r="AA101" s="356">
        <v>42044</v>
      </c>
      <c r="AB101" s="356">
        <v>42079</v>
      </c>
      <c r="AC101" s="357">
        <v>1.1499999999999999</v>
      </c>
      <c r="AD101" s="357"/>
      <c r="AE101" s="358" t="s">
        <v>799</v>
      </c>
      <c r="AF101" s="358"/>
      <c r="AG101" s="359"/>
      <c r="AH101" s="360">
        <v>22.88</v>
      </c>
      <c r="AI101" s="359">
        <v>22.51</v>
      </c>
      <c r="AJ101" s="360">
        <v>0.25</v>
      </c>
      <c r="AK101" s="360">
        <f t="shared" si="26"/>
        <v>22.76</v>
      </c>
      <c r="AL101" s="360">
        <f t="shared" si="28"/>
        <v>55.98</v>
      </c>
      <c r="AM101" s="360">
        <v>139.94999999999999</v>
      </c>
      <c r="AN101" s="360">
        <v>139.94999999999999</v>
      </c>
      <c r="AO101" s="361">
        <f t="shared" si="29"/>
        <v>0.59342622365130404</v>
      </c>
      <c r="AP101" s="362">
        <f t="shared" si="25"/>
        <v>732.16</v>
      </c>
      <c r="AQ101" s="363"/>
      <c r="AR101" s="363"/>
      <c r="AS101" s="363"/>
      <c r="AT101" s="364"/>
      <c r="AU101" s="364"/>
      <c r="AV101" s="363"/>
      <c r="AW101" s="365">
        <v>16</v>
      </c>
      <c r="AX101" s="365" t="s">
        <v>834</v>
      </c>
      <c r="AY101" s="365">
        <v>16</v>
      </c>
      <c r="AZ101" s="366">
        <v>41977</v>
      </c>
      <c r="BA101" s="211"/>
      <c r="BB101" s="212">
        <v>41978</v>
      </c>
      <c r="BC101" s="212">
        <v>41988</v>
      </c>
      <c r="BD101" s="367"/>
      <c r="BE101" s="368" t="s">
        <v>834</v>
      </c>
      <c r="BF101" s="369">
        <v>42090</v>
      </c>
      <c r="BG101" s="370">
        <v>42096</v>
      </c>
      <c r="BH101" s="371"/>
      <c r="BI101" s="363"/>
      <c r="BJ101" s="363"/>
      <c r="BK101" s="364"/>
      <c r="BL101" s="372"/>
      <c r="BM101" s="524"/>
      <c r="BN101" s="373"/>
      <c r="BO101" s="363"/>
      <c r="BP101" s="363">
        <f t="shared" si="18"/>
        <v>0</v>
      </c>
      <c r="BQ101" s="374">
        <v>314</v>
      </c>
      <c r="BR101" s="375">
        <v>630.46812509270683</v>
      </c>
      <c r="BS101" s="375">
        <v>90</v>
      </c>
      <c r="BT101" s="375">
        <v>720.46812509270683</v>
      </c>
      <c r="BU101" s="375">
        <f t="shared" si="27"/>
        <v>828.53834385661276</v>
      </c>
      <c r="BV101" s="375">
        <v>2000</v>
      </c>
      <c r="BW101" s="376">
        <v>42060</v>
      </c>
      <c r="BX101" s="376" t="s">
        <v>870</v>
      </c>
      <c r="BY101" s="377">
        <f t="shared" si="19"/>
        <v>40331.805642689724</v>
      </c>
      <c r="BZ101" s="377">
        <f t="shared" si="20"/>
        <v>23933.951115579715</v>
      </c>
      <c r="CA101" s="378">
        <f t="shared" si="21"/>
        <v>427.54467873490034</v>
      </c>
      <c r="CB101" s="379"/>
    </row>
    <row r="102" spans="1:80" s="382" customFormat="1" ht="19.5" customHeight="1">
      <c r="A102" s="309" t="s">
        <v>520</v>
      </c>
      <c r="B102" s="309">
        <v>1010103215</v>
      </c>
      <c r="C102" s="316"/>
      <c r="D102" s="316">
        <v>2</v>
      </c>
      <c r="E102" s="352" t="s">
        <v>83</v>
      </c>
      <c r="F102" s="309" t="s">
        <v>462</v>
      </c>
      <c r="G102" s="309">
        <v>62034231</v>
      </c>
      <c r="H102" s="309" t="s">
        <v>968</v>
      </c>
      <c r="I102" s="353" t="s">
        <v>62</v>
      </c>
      <c r="J102" s="309" t="s">
        <v>497</v>
      </c>
      <c r="K102" s="309" t="s">
        <v>487</v>
      </c>
      <c r="L102" s="310"/>
      <c r="M102" s="310" t="s">
        <v>683</v>
      </c>
      <c r="N102" s="310"/>
      <c r="O102" s="354"/>
      <c r="P102" s="230" t="s">
        <v>73</v>
      </c>
      <c r="Q102" s="232" t="s">
        <v>78</v>
      </c>
      <c r="R102" s="232" t="s">
        <v>731</v>
      </c>
      <c r="S102" s="232" t="s">
        <v>734</v>
      </c>
      <c r="T102" s="355" t="s">
        <v>28</v>
      </c>
      <c r="U102" s="355"/>
      <c r="V102" s="323" t="s">
        <v>737</v>
      </c>
      <c r="W102" s="323" t="s">
        <v>830</v>
      </c>
      <c r="X102" s="323" t="s">
        <v>831</v>
      </c>
      <c r="Y102" s="323"/>
      <c r="Z102" s="356">
        <v>42023</v>
      </c>
      <c r="AA102" s="356">
        <v>42044</v>
      </c>
      <c r="AB102" s="356">
        <v>42079</v>
      </c>
      <c r="AC102" s="357">
        <v>1.25</v>
      </c>
      <c r="AD102" s="357"/>
      <c r="AE102" s="358" t="s">
        <v>799</v>
      </c>
      <c r="AF102" s="358"/>
      <c r="AG102" s="359"/>
      <c r="AH102" s="360">
        <v>33.82</v>
      </c>
      <c r="AI102" s="359">
        <f>20.7+14.75</f>
        <v>35.450000000000003</v>
      </c>
      <c r="AJ102" s="360">
        <v>0.25</v>
      </c>
      <c r="AK102" s="360">
        <f t="shared" si="26"/>
        <v>35.700000000000003</v>
      </c>
      <c r="AL102" s="360">
        <f t="shared" si="28"/>
        <v>79.97999999999999</v>
      </c>
      <c r="AM102" s="360">
        <v>199.95</v>
      </c>
      <c r="AN102" s="360">
        <v>199.95</v>
      </c>
      <c r="AO102" s="361">
        <f t="shared" si="29"/>
        <v>0.55363840960240052</v>
      </c>
      <c r="AP102" s="362">
        <f t="shared" si="25"/>
        <v>1082.24</v>
      </c>
      <c r="AQ102" s="363"/>
      <c r="AR102" s="363"/>
      <c r="AS102" s="363"/>
      <c r="AT102" s="364"/>
      <c r="AU102" s="364"/>
      <c r="AV102" s="363"/>
      <c r="AW102" s="365">
        <v>16</v>
      </c>
      <c r="AX102" s="365" t="s">
        <v>834</v>
      </c>
      <c r="AY102" s="365"/>
      <c r="AZ102" s="365"/>
      <c r="BA102" s="211"/>
      <c r="BB102" s="212">
        <v>41978</v>
      </c>
      <c r="BC102" s="212">
        <v>42009</v>
      </c>
      <c r="BD102" s="367"/>
      <c r="BE102" s="368" t="s">
        <v>837</v>
      </c>
      <c r="BF102" s="369">
        <v>42143</v>
      </c>
      <c r="BG102" s="370">
        <v>42144</v>
      </c>
      <c r="BH102" s="371"/>
      <c r="BI102" s="363"/>
      <c r="BJ102" s="363"/>
      <c r="BK102" s="364"/>
      <c r="BL102" s="372"/>
      <c r="BM102" s="524"/>
      <c r="BN102" s="373"/>
      <c r="BO102" s="363"/>
      <c r="BP102" s="363">
        <f t="shared" si="18"/>
        <v>0</v>
      </c>
      <c r="BQ102" s="374">
        <v>21</v>
      </c>
      <c r="BR102" s="375">
        <v>42.165065690913515</v>
      </c>
      <c r="BS102" s="375">
        <v>60</v>
      </c>
      <c r="BT102" s="375">
        <v>120</v>
      </c>
      <c r="BU102" s="375">
        <f t="shared" si="27"/>
        <v>150</v>
      </c>
      <c r="BV102" s="375"/>
      <c r="BW102" s="376"/>
      <c r="BX102" s="376"/>
      <c r="BY102" s="377">
        <f t="shared" si="19"/>
        <v>9597.5999999999985</v>
      </c>
      <c r="BZ102" s="377">
        <f t="shared" si="20"/>
        <v>5313.5999999999985</v>
      </c>
      <c r="CA102" s="378">
        <f t="shared" si="21"/>
        <v>66.436609152288057</v>
      </c>
      <c r="CB102" s="379"/>
    </row>
    <row r="103" spans="1:80" s="382" customFormat="1" ht="19.5" customHeight="1">
      <c r="A103" s="309" t="s">
        <v>521</v>
      </c>
      <c r="B103" s="309">
        <v>1010103216</v>
      </c>
      <c r="C103" s="316"/>
      <c r="D103" s="316">
        <v>3</v>
      </c>
      <c r="E103" s="352" t="s">
        <v>83</v>
      </c>
      <c r="F103" s="309" t="s">
        <v>462</v>
      </c>
      <c r="G103" s="309">
        <v>62034231</v>
      </c>
      <c r="H103" s="309" t="s">
        <v>968</v>
      </c>
      <c r="I103" s="353" t="s">
        <v>62</v>
      </c>
      <c r="J103" s="309" t="s">
        <v>497</v>
      </c>
      <c r="K103" s="314" t="s">
        <v>542</v>
      </c>
      <c r="L103" s="310"/>
      <c r="M103" s="310" t="s">
        <v>683</v>
      </c>
      <c r="N103" s="310"/>
      <c r="O103" s="354"/>
      <c r="P103" s="230" t="s">
        <v>73</v>
      </c>
      <c r="Q103" s="232" t="s">
        <v>78</v>
      </c>
      <c r="R103" s="232" t="s">
        <v>732</v>
      </c>
      <c r="S103" s="232" t="s">
        <v>735</v>
      </c>
      <c r="T103" s="355" t="s">
        <v>28</v>
      </c>
      <c r="U103" s="355"/>
      <c r="V103" s="323" t="s">
        <v>737</v>
      </c>
      <c r="W103" s="323">
        <v>9524</v>
      </c>
      <c r="X103" s="323" t="s">
        <v>753</v>
      </c>
      <c r="Y103" s="323"/>
      <c r="Z103" s="356">
        <v>42023</v>
      </c>
      <c r="AA103" s="356">
        <v>42044</v>
      </c>
      <c r="AB103" s="356">
        <v>42079</v>
      </c>
      <c r="AC103" s="357">
        <v>1.22</v>
      </c>
      <c r="AD103" s="357"/>
      <c r="AE103" s="358" t="s">
        <v>799</v>
      </c>
      <c r="AF103" s="358"/>
      <c r="AG103" s="359"/>
      <c r="AH103" s="360">
        <v>25.43</v>
      </c>
      <c r="AI103" s="359">
        <v>25.06</v>
      </c>
      <c r="AJ103" s="360">
        <v>0.25</v>
      </c>
      <c r="AK103" s="360">
        <f t="shared" si="26"/>
        <v>25.31</v>
      </c>
      <c r="AL103" s="360">
        <f t="shared" si="28"/>
        <v>63.98</v>
      </c>
      <c r="AM103" s="360">
        <v>159.94999999999999</v>
      </c>
      <c r="AN103" s="360">
        <v>159.94999999999999</v>
      </c>
      <c r="AO103" s="361">
        <f t="shared" si="29"/>
        <v>0.60440762738355747</v>
      </c>
      <c r="AP103" s="362">
        <f t="shared" si="25"/>
        <v>813.76</v>
      </c>
      <c r="AQ103" s="363"/>
      <c r="AR103" s="363"/>
      <c r="AS103" s="363"/>
      <c r="AT103" s="364"/>
      <c r="AU103" s="364"/>
      <c r="AV103" s="363"/>
      <c r="AW103" s="365">
        <v>16</v>
      </c>
      <c r="AX103" s="365" t="s">
        <v>834</v>
      </c>
      <c r="AY103" s="365">
        <v>2</v>
      </c>
      <c r="AZ103" s="366">
        <v>41977</v>
      </c>
      <c r="BA103" s="211"/>
      <c r="BB103" s="212">
        <v>41978</v>
      </c>
      <c r="BC103" s="211" t="s">
        <v>60</v>
      </c>
      <c r="BD103" s="367"/>
      <c r="BE103" s="368" t="s">
        <v>834</v>
      </c>
      <c r="BF103" s="369">
        <v>42102</v>
      </c>
      <c r="BG103" s="370">
        <v>42109</v>
      </c>
      <c r="BH103" s="371"/>
      <c r="BI103" s="363"/>
      <c r="BJ103" s="363"/>
      <c r="BK103" s="364"/>
      <c r="BL103" s="372" t="s">
        <v>278</v>
      </c>
      <c r="BM103" s="524">
        <v>42174</v>
      </c>
      <c r="BN103" s="373" t="s">
        <v>920</v>
      </c>
      <c r="BO103" s="363"/>
      <c r="BP103" s="363">
        <f t="shared" si="18"/>
        <v>0</v>
      </c>
      <c r="BQ103" s="374">
        <v>761</v>
      </c>
      <c r="BR103" s="375">
        <v>927.98166622786607</v>
      </c>
      <c r="BS103" s="375">
        <v>180</v>
      </c>
      <c r="BT103" s="375">
        <v>1200</v>
      </c>
      <c r="BU103" s="375">
        <f t="shared" si="27"/>
        <v>1464</v>
      </c>
      <c r="BV103" s="375">
        <v>2000</v>
      </c>
      <c r="BW103" s="376">
        <v>42060</v>
      </c>
      <c r="BX103" s="376">
        <v>42060</v>
      </c>
      <c r="BY103" s="377">
        <f t="shared" si="19"/>
        <v>76776</v>
      </c>
      <c r="BZ103" s="377">
        <f t="shared" si="20"/>
        <v>46404</v>
      </c>
      <c r="CA103" s="378">
        <f t="shared" si="21"/>
        <v>725.28915286026893</v>
      </c>
      <c r="CB103" s="379" t="s">
        <v>899</v>
      </c>
    </row>
    <row r="104" spans="1:80" s="414" customFormat="1" ht="19.5" customHeight="1">
      <c r="A104" s="315" t="s">
        <v>522</v>
      </c>
      <c r="B104" s="309">
        <v>1010103217</v>
      </c>
      <c r="C104" s="317" t="s">
        <v>566</v>
      </c>
      <c r="D104" s="317">
        <v>3</v>
      </c>
      <c r="E104" s="386" t="s">
        <v>83</v>
      </c>
      <c r="F104" s="311" t="s">
        <v>462</v>
      </c>
      <c r="G104" s="311">
        <v>62034231</v>
      </c>
      <c r="H104" s="311" t="s">
        <v>968</v>
      </c>
      <c r="I104" s="387" t="s">
        <v>62</v>
      </c>
      <c r="J104" s="311" t="s">
        <v>497</v>
      </c>
      <c r="K104" s="311" t="s">
        <v>543</v>
      </c>
      <c r="L104" s="312"/>
      <c r="M104" s="312" t="s">
        <v>683</v>
      </c>
      <c r="N104" s="312"/>
      <c r="O104" s="388"/>
      <c r="P104" s="307" t="s">
        <v>73</v>
      </c>
      <c r="Q104" s="324" t="s">
        <v>78</v>
      </c>
      <c r="R104" s="324" t="s">
        <v>731</v>
      </c>
      <c r="S104" s="324" t="s">
        <v>734</v>
      </c>
      <c r="T104" s="389" t="s">
        <v>28</v>
      </c>
      <c r="U104" s="389"/>
      <c r="V104" s="322" t="s">
        <v>739</v>
      </c>
      <c r="W104" s="322" t="s">
        <v>773</v>
      </c>
      <c r="X104" s="322" t="s">
        <v>743</v>
      </c>
      <c r="Y104" s="322"/>
      <c r="Z104" s="390">
        <v>42023</v>
      </c>
      <c r="AA104" s="390">
        <v>42044</v>
      </c>
      <c r="AB104" s="390">
        <v>42079</v>
      </c>
      <c r="AC104" s="391">
        <v>1.1200000000000001</v>
      </c>
      <c r="AD104" s="391"/>
      <c r="AE104" s="392" t="s">
        <v>799</v>
      </c>
      <c r="AF104" s="392"/>
      <c r="AG104" s="393"/>
      <c r="AH104" s="394">
        <v>44.19</v>
      </c>
      <c r="AI104" s="393"/>
      <c r="AJ104" s="394">
        <v>0.25</v>
      </c>
      <c r="AK104" s="394">
        <f t="shared" si="26"/>
        <v>44.44</v>
      </c>
      <c r="AL104" s="394">
        <f t="shared" si="28"/>
        <v>99.97999999999999</v>
      </c>
      <c r="AM104" s="394">
        <v>249.95</v>
      </c>
      <c r="AN104" s="394">
        <v>249.95</v>
      </c>
      <c r="AO104" s="395">
        <f t="shared" si="29"/>
        <v>0.55551110222044409</v>
      </c>
      <c r="AP104" s="396">
        <f t="shared" si="25"/>
        <v>1414.08</v>
      </c>
      <c r="AQ104" s="397"/>
      <c r="AR104" s="397"/>
      <c r="AS104" s="397"/>
      <c r="AT104" s="398"/>
      <c r="AU104" s="398"/>
      <c r="AV104" s="397"/>
      <c r="AW104" s="399">
        <v>16</v>
      </c>
      <c r="AX104" s="399" t="s">
        <v>834</v>
      </c>
      <c r="AY104" s="399"/>
      <c r="AZ104" s="399"/>
      <c r="BA104" s="331"/>
      <c r="BB104" s="330">
        <v>41978</v>
      </c>
      <c r="BC104" s="330">
        <v>42009</v>
      </c>
      <c r="BD104" s="401"/>
      <c r="BE104" s="402" t="s">
        <v>837</v>
      </c>
      <c r="BF104" s="403" t="s">
        <v>801</v>
      </c>
      <c r="BG104" s="404" t="s">
        <v>801</v>
      </c>
      <c r="BH104" s="405"/>
      <c r="BI104" s="397"/>
      <c r="BJ104" s="397"/>
      <c r="BK104" s="398"/>
      <c r="BL104" s="406"/>
      <c r="BM104" s="525"/>
      <c r="BN104" s="407"/>
      <c r="BO104" s="397"/>
      <c r="BP104" s="397">
        <f t="shared" si="18"/>
        <v>0</v>
      </c>
      <c r="BQ104" s="408">
        <v>2</v>
      </c>
      <c r="BR104" s="409">
        <v>4.0157205419917634</v>
      </c>
      <c r="BS104" s="409">
        <v>0</v>
      </c>
      <c r="BT104" s="409">
        <v>0</v>
      </c>
      <c r="BU104" s="409">
        <f t="shared" si="27"/>
        <v>0</v>
      </c>
      <c r="BV104" s="409"/>
      <c r="BW104" s="410"/>
      <c r="BX104" s="410"/>
      <c r="BY104" s="411">
        <f t="shared" si="19"/>
        <v>0</v>
      </c>
      <c r="BZ104" s="411">
        <f t="shared" si="20"/>
        <v>0</v>
      </c>
      <c r="CA104" s="412">
        <f t="shared" si="21"/>
        <v>0</v>
      </c>
      <c r="CB104" s="413"/>
    </row>
    <row r="105" spans="1:80" s="382" customFormat="1" ht="19.5" customHeight="1">
      <c r="A105" s="309" t="s">
        <v>523</v>
      </c>
      <c r="B105" s="309">
        <v>1010103218</v>
      </c>
      <c r="C105" s="316"/>
      <c r="D105" s="316">
        <v>2</v>
      </c>
      <c r="E105" s="352" t="s">
        <v>83</v>
      </c>
      <c r="F105" s="309" t="s">
        <v>462</v>
      </c>
      <c r="G105" s="309">
        <v>62034231</v>
      </c>
      <c r="H105" s="309" t="s">
        <v>968</v>
      </c>
      <c r="I105" s="353" t="s">
        <v>62</v>
      </c>
      <c r="J105" s="309" t="s">
        <v>497</v>
      </c>
      <c r="K105" s="309" t="s">
        <v>481</v>
      </c>
      <c r="L105" s="310"/>
      <c r="M105" s="310" t="s">
        <v>683</v>
      </c>
      <c r="N105" s="310"/>
      <c r="O105" s="354"/>
      <c r="P105" s="230" t="s">
        <v>73</v>
      </c>
      <c r="Q105" s="232" t="s">
        <v>78</v>
      </c>
      <c r="R105" s="232" t="s">
        <v>732</v>
      </c>
      <c r="S105" s="232" t="s">
        <v>735</v>
      </c>
      <c r="T105" s="355" t="s">
        <v>28</v>
      </c>
      <c r="U105" s="355"/>
      <c r="V105" s="323" t="s">
        <v>737</v>
      </c>
      <c r="W105" s="323">
        <v>9541</v>
      </c>
      <c r="X105" s="323" t="s">
        <v>743</v>
      </c>
      <c r="Y105" s="323"/>
      <c r="Z105" s="356">
        <v>42023</v>
      </c>
      <c r="AA105" s="356">
        <v>42044</v>
      </c>
      <c r="AB105" s="356">
        <v>42079</v>
      </c>
      <c r="AC105" s="357">
        <v>1.23</v>
      </c>
      <c r="AD105" s="357"/>
      <c r="AE105" s="358" t="s">
        <v>799</v>
      </c>
      <c r="AF105" s="358"/>
      <c r="AG105" s="359"/>
      <c r="AH105" s="360">
        <v>26.76</v>
      </c>
      <c r="AI105" s="359">
        <v>26.39</v>
      </c>
      <c r="AJ105" s="360">
        <v>0.25</v>
      </c>
      <c r="AK105" s="360">
        <f t="shared" si="26"/>
        <v>26.64</v>
      </c>
      <c r="AL105" s="360">
        <f t="shared" si="28"/>
        <v>59.98</v>
      </c>
      <c r="AM105" s="360">
        <v>149.94999999999999</v>
      </c>
      <c r="AN105" s="360">
        <v>149.94999999999999</v>
      </c>
      <c r="AO105" s="361">
        <f t="shared" si="29"/>
        <v>0.55585195065021675</v>
      </c>
      <c r="AP105" s="362">
        <f t="shared" si="25"/>
        <v>856.32</v>
      </c>
      <c r="AQ105" s="363"/>
      <c r="AR105" s="363"/>
      <c r="AS105" s="363"/>
      <c r="AT105" s="364"/>
      <c r="AU105" s="364"/>
      <c r="AV105" s="363"/>
      <c r="AW105" s="365">
        <v>16</v>
      </c>
      <c r="AX105" s="365" t="s">
        <v>834</v>
      </c>
      <c r="AY105" s="365">
        <v>14</v>
      </c>
      <c r="AZ105" s="366">
        <v>41977</v>
      </c>
      <c r="BA105" s="211"/>
      <c r="BB105" s="212">
        <v>41978</v>
      </c>
      <c r="BC105" s="212">
        <v>41988</v>
      </c>
      <c r="BD105" s="367"/>
      <c r="BE105" s="368" t="s">
        <v>834</v>
      </c>
      <c r="BF105" s="369">
        <v>42143</v>
      </c>
      <c r="BG105" s="370" t="s">
        <v>910</v>
      </c>
      <c r="BH105" s="371"/>
      <c r="BI105" s="363"/>
      <c r="BJ105" s="363"/>
      <c r="BK105" s="364"/>
      <c r="BL105" s="372"/>
      <c r="BM105" s="524"/>
      <c r="BN105" s="373"/>
      <c r="BO105" s="363"/>
      <c r="BP105" s="363">
        <f t="shared" si="18"/>
        <v>0</v>
      </c>
      <c r="BQ105" s="374">
        <v>452</v>
      </c>
      <c r="BR105" s="375">
        <v>907.55284249013857</v>
      </c>
      <c r="BS105" s="375">
        <v>110</v>
      </c>
      <c r="BT105" s="375">
        <v>1004</v>
      </c>
      <c r="BU105" s="375">
        <f t="shared" si="27"/>
        <v>1234.92</v>
      </c>
      <c r="BV105" s="375"/>
      <c r="BW105" s="376"/>
      <c r="BX105" s="376"/>
      <c r="BY105" s="377">
        <f t="shared" si="19"/>
        <v>60219.92</v>
      </c>
      <c r="BZ105" s="377">
        <f t="shared" si="20"/>
        <v>33473.360000000001</v>
      </c>
      <c r="CA105" s="378">
        <f t="shared" si="21"/>
        <v>558.07535845281757</v>
      </c>
      <c r="CB105" s="379"/>
    </row>
    <row r="106" spans="1:80" s="414" customFormat="1" ht="19.5" customHeight="1">
      <c r="A106" s="311" t="s">
        <v>524</v>
      </c>
      <c r="B106" s="309">
        <v>1010103243</v>
      </c>
      <c r="C106" s="317" t="s">
        <v>566</v>
      </c>
      <c r="D106" s="317">
        <v>2</v>
      </c>
      <c r="E106" s="386" t="s">
        <v>83</v>
      </c>
      <c r="F106" s="311" t="s">
        <v>462</v>
      </c>
      <c r="G106" s="311">
        <v>62034231</v>
      </c>
      <c r="H106" s="311" t="s">
        <v>968</v>
      </c>
      <c r="I106" s="387" t="s">
        <v>62</v>
      </c>
      <c r="J106" s="311" t="s">
        <v>497</v>
      </c>
      <c r="K106" s="311" t="s">
        <v>544</v>
      </c>
      <c r="L106" s="312"/>
      <c r="M106" s="312" t="s">
        <v>683</v>
      </c>
      <c r="N106" s="312"/>
      <c r="O106" s="388"/>
      <c r="P106" s="307" t="s">
        <v>73</v>
      </c>
      <c r="Q106" s="324" t="s">
        <v>78</v>
      </c>
      <c r="R106" s="324" t="s">
        <v>733</v>
      </c>
      <c r="S106" s="324" t="s">
        <v>734</v>
      </c>
      <c r="T106" s="389" t="s">
        <v>28</v>
      </c>
      <c r="U106" s="389"/>
      <c r="V106" s="322" t="s">
        <v>739</v>
      </c>
      <c r="W106" s="322" t="s">
        <v>774</v>
      </c>
      <c r="X106" s="322" t="s">
        <v>769</v>
      </c>
      <c r="Y106" s="322"/>
      <c r="Z106" s="390">
        <v>42023</v>
      </c>
      <c r="AA106" s="390">
        <v>42044</v>
      </c>
      <c r="AB106" s="390">
        <v>42079</v>
      </c>
      <c r="AC106" s="391">
        <v>1.1399999999999999</v>
      </c>
      <c r="AD106" s="391"/>
      <c r="AE106" s="392" t="s">
        <v>799</v>
      </c>
      <c r="AF106" s="392"/>
      <c r="AG106" s="393"/>
      <c r="AH106" s="394">
        <v>41.15</v>
      </c>
      <c r="AI106" s="393"/>
      <c r="AJ106" s="394">
        <v>0.25</v>
      </c>
      <c r="AK106" s="394">
        <f t="shared" si="26"/>
        <v>41.4</v>
      </c>
      <c r="AL106" s="394">
        <f t="shared" si="28"/>
        <v>99.97999999999999</v>
      </c>
      <c r="AM106" s="394">
        <v>249.95</v>
      </c>
      <c r="AN106" s="394">
        <v>249.95</v>
      </c>
      <c r="AO106" s="395">
        <f t="shared" si="29"/>
        <v>0.58591718343668731</v>
      </c>
      <c r="AP106" s="396">
        <f t="shared" si="25"/>
        <v>1316.8</v>
      </c>
      <c r="AQ106" s="397"/>
      <c r="AR106" s="397"/>
      <c r="AS106" s="397"/>
      <c r="AT106" s="398"/>
      <c r="AU106" s="398"/>
      <c r="AV106" s="397"/>
      <c r="AW106" s="399">
        <v>16</v>
      </c>
      <c r="AX106" s="399" t="s">
        <v>834</v>
      </c>
      <c r="AY106" s="399"/>
      <c r="AZ106" s="399"/>
      <c r="BA106" s="331"/>
      <c r="BB106" s="330">
        <v>41978</v>
      </c>
      <c r="BC106" s="330">
        <v>42009</v>
      </c>
      <c r="BD106" s="401"/>
      <c r="BE106" s="402" t="s">
        <v>837</v>
      </c>
      <c r="BF106" s="403" t="s">
        <v>801</v>
      </c>
      <c r="BG106" s="404" t="s">
        <v>801</v>
      </c>
      <c r="BH106" s="405"/>
      <c r="BI106" s="397"/>
      <c r="BJ106" s="397"/>
      <c r="BK106" s="398"/>
      <c r="BL106" s="406"/>
      <c r="BM106" s="525"/>
      <c r="BN106" s="407"/>
      <c r="BO106" s="397"/>
      <c r="BP106" s="397">
        <f t="shared" si="18"/>
        <v>0</v>
      </c>
      <c r="BQ106" s="408">
        <v>25</v>
      </c>
      <c r="BR106" s="409">
        <v>50.196506774897045</v>
      </c>
      <c r="BS106" s="409">
        <v>0</v>
      </c>
      <c r="BT106" s="409">
        <v>0</v>
      </c>
      <c r="BU106" s="409">
        <f t="shared" si="27"/>
        <v>0</v>
      </c>
      <c r="BV106" s="409"/>
      <c r="BW106" s="410"/>
      <c r="BX106" s="410"/>
      <c r="BY106" s="411">
        <f t="shared" si="19"/>
        <v>0</v>
      </c>
      <c r="BZ106" s="411">
        <f t="shared" si="20"/>
        <v>0</v>
      </c>
      <c r="CA106" s="412">
        <f t="shared" si="21"/>
        <v>0</v>
      </c>
      <c r="CB106" s="413"/>
    </row>
    <row r="107" spans="1:80" s="382" customFormat="1" ht="19.5" customHeight="1">
      <c r="A107" s="309" t="s">
        <v>525</v>
      </c>
      <c r="B107" s="309">
        <v>1010103244</v>
      </c>
      <c r="C107" s="316"/>
      <c r="D107" s="316">
        <v>3</v>
      </c>
      <c r="E107" s="352" t="s">
        <v>83</v>
      </c>
      <c r="F107" s="309" t="s">
        <v>462</v>
      </c>
      <c r="G107" s="309">
        <v>62034231</v>
      </c>
      <c r="H107" s="309" t="s">
        <v>968</v>
      </c>
      <c r="I107" s="353" t="s">
        <v>62</v>
      </c>
      <c r="J107" s="309" t="s">
        <v>497</v>
      </c>
      <c r="K107" s="309" t="s">
        <v>545</v>
      </c>
      <c r="L107" s="310"/>
      <c r="M107" s="310" t="s">
        <v>683</v>
      </c>
      <c r="N107" s="310"/>
      <c r="O107" s="354"/>
      <c r="P107" s="230" t="s">
        <v>73</v>
      </c>
      <c r="Q107" s="232" t="s">
        <v>78</v>
      </c>
      <c r="R107" s="232" t="s">
        <v>733</v>
      </c>
      <c r="S107" s="232" t="s">
        <v>734</v>
      </c>
      <c r="T107" s="355" t="s">
        <v>28</v>
      </c>
      <c r="U107" s="355"/>
      <c r="V107" s="323" t="s">
        <v>737</v>
      </c>
      <c r="W107" s="323" t="s">
        <v>830</v>
      </c>
      <c r="X107" s="323" t="s">
        <v>831</v>
      </c>
      <c r="Y107" s="323"/>
      <c r="Z107" s="356">
        <v>42023</v>
      </c>
      <c r="AA107" s="356">
        <v>42044</v>
      </c>
      <c r="AB107" s="356">
        <v>42079</v>
      </c>
      <c r="AC107" s="357">
        <v>1.24</v>
      </c>
      <c r="AD107" s="357"/>
      <c r="AE107" s="358" t="s">
        <v>799</v>
      </c>
      <c r="AF107" s="358"/>
      <c r="AG107" s="359"/>
      <c r="AH107" s="360">
        <v>35.97</v>
      </c>
      <c r="AI107" s="359">
        <f>21.9+16.9</f>
        <v>38.799999999999997</v>
      </c>
      <c r="AJ107" s="360">
        <v>0.25</v>
      </c>
      <c r="AK107" s="360">
        <f t="shared" si="26"/>
        <v>39.049999999999997</v>
      </c>
      <c r="AL107" s="360">
        <f t="shared" si="28"/>
        <v>87.97999999999999</v>
      </c>
      <c r="AM107" s="360">
        <v>219.95</v>
      </c>
      <c r="AN107" s="360">
        <v>219.95</v>
      </c>
      <c r="AO107" s="361">
        <f t="shared" si="29"/>
        <v>0.55614912480109113</v>
      </c>
      <c r="AP107" s="362">
        <f t="shared" si="25"/>
        <v>1151.04</v>
      </c>
      <c r="AQ107" s="363"/>
      <c r="AR107" s="363"/>
      <c r="AS107" s="363"/>
      <c r="AT107" s="364"/>
      <c r="AU107" s="364"/>
      <c r="AV107" s="363"/>
      <c r="AW107" s="365">
        <v>16</v>
      </c>
      <c r="AX107" s="365" t="s">
        <v>834</v>
      </c>
      <c r="AY107" s="365"/>
      <c r="AZ107" s="365"/>
      <c r="BA107" s="211"/>
      <c r="BB107" s="212">
        <v>41978</v>
      </c>
      <c r="BC107" s="212">
        <v>42009</v>
      </c>
      <c r="BD107" s="367"/>
      <c r="BE107" s="368" t="s">
        <v>837</v>
      </c>
      <c r="BF107" s="369">
        <v>42156</v>
      </c>
      <c r="BG107" s="370">
        <v>42156</v>
      </c>
      <c r="BH107" s="371"/>
      <c r="BI107" s="363"/>
      <c r="BJ107" s="363"/>
      <c r="BK107" s="364"/>
      <c r="BL107" s="372"/>
      <c r="BM107" s="524">
        <v>42223</v>
      </c>
      <c r="BN107" s="373"/>
      <c r="BO107" s="363"/>
      <c r="BP107" s="363">
        <f t="shared" si="18"/>
        <v>0</v>
      </c>
      <c r="BQ107" s="374">
        <v>25</v>
      </c>
      <c r="BR107" s="375">
        <v>50.196506774897045</v>
      </c>
      <c r="BS107" s="375">
        <v>50</v>
      </c>
      <c r="BT107" s="375">
        <v>120</v>
      </c>
      <c r="BU107" s="375">
        <f t="shared" si="27"/>
        <v>148.80000000000001</v>
      </c>
      <c r="BV107" s="375"/>
      <c r="BW107" s="376"/>
      <c r="BX107" s="376"/>
      <c r="BY107" s="377">
        <f t="shared" si="19"/>
        <v>10557.599999999999</v>
      </c>
      <c r="BZ107" s="377">
        <f t="shared" si="20"/>
        <v>5871.5999999999985</v>
      </c>
      <c r="CA107" s="378">
        <f t="shared" si="21"/>
        <v>66.737894976130931</v>
      </c>
      <c r="CB107" s="379"/>
    </row>
    <row r="108" spans="1:80" s="382" customFormat="1" ht="19.5" customHeight="1">
      <c r="A108" s="309" t="s">
        <v>526</v>
      </c>
      <c r="B108" s="309">
        <v>1010103219</v>
      </c>
      <c r="C108" s="316"/>
      <c r="D108" s="316">
        <v>2</v>
      </c>
      <c r="E108" s="352" t="s">
        <v>83</v>
      </c>
      <c r="F108" s="309" t="s">
        <v>462</v>
      </c>
      <c r="G108" s="309">
        <v>62034231</v>
      </c>
      <c r="H108" s="309" t="s">
        <v>968</v>
      </c>
      <c r="I108" s="353" t="s">
        <v>62</v>
      </c>
      <c r="J108" s="309" t="s">
        <v>498</v>
      </c>
      <c r="K108" s="309" t="s">
        <v>547</v>
      </c>
      <c r="L108" s="310"/>
      <c r="M108" s="310" t="s">
        <v>672</v>
      </c>
      <c r="N108" s="310"/>
      <c r="O108" s="354"/>
      <c r="P108" s="230" t="s">
        <v>73</v>
      </c>
      <c r="Q108" s="232" t="s">
        <v>78</v>
      </c>
      <c r="R108" s="232" t="s">
        <v>757</v>
      </c>
      <c r="S108" s="232" t="s">
        <v>735</v>
      </c>
      <c r="T108" s="355" t="s">
        <v>32</v>
      </c>
      <c r="U108" s="355"/>
      <c r="V108" s="323" t="s">
        <v>737</v>
      </c>
      <c r="W108" s="323" t="s">
        <v>830</v>
      </c>
      <c r="X108" s="323" t="s">
        <v>831</v>
      </c>
      <c r="Y108" s="323"/>
      <c r="Z108" s="356">
        <v>42023</v>
      </c>
      <c r="AA108" s="356">
        <v>42044</v>
      </c>
      <c r="AB108" s="356">
        <v>42079</v>
      </c>
      <c r="AC108" s="357">
        <v>1.1299999999999999</v>
      </c>
      <c r="AD108" s="357"/>
      <c r="AE108" s="358" t="s">
        <v>799</v>
      </c>
      <c r="AF108" s="358"/>
      <c r="AG108" s="359"/>
      <c r="AH108" s="360">
        <v>18.170000000000002</v>
      </c>
      <c r="AI108" s="359">
        <v>17.8</v>
      </c>
      <c r="AJ108" s="360">
        <v>0.25</v>
      </c>
      <c r="AK108" s="360">
        <f t="shared" si="26"/>
        <v>18.05</v>
      </c>
      <c r="AL108" s="360">
        <f t="shared" si="28"/>
        <v>43.980000000000004</v>
      </c>
      <c r="AM108" s="360">
        <v>109.95</v>
      </c>
      <c r="AN108" s="360">
        <v>109.95</v>
      </c>
      <c r="AO108" s="361">
        <f t="shared" si="29"/>
        <v>0.58958617553433379</v>
      </c>
      <c r="AP108" s="362">
        <f t="shared" si="25"/>
        <v>581.44000000000005</v>
      </c>
      <c r="AQ108" s="363"/>
      <c r="AR108" s="363"/>
      <c r="AS108" s="363"/>
      <c r="AT108" s="364"/>
      <c r="AU108" s="364"/>
      <c r="AV108" s="363"/>
      <c r="AW108" s="365">
        <v>16</v>
      </c>
      <c r="AX108" s="365" t="s">
        <v>834</v>
      </c>
      <c r="AY108" s="365">
        <v>16</v>
      </c>
      <c r="AZ108" s="366">
        <v>41977</v>
      </c>
      <c r="BA108" s="211"/>
      <c r="BB108" s="212">
        <v>41978</v>
      </c>
      <c r="BC108" s="212">
        <v>41988</v>
      </c>
      <c r="BD108" s="367"/>
      <c r="BE108" s="368" t="s">
        <v>842</v>
      </c>
      <c r="BF108" s="369">
        <v>42081</v>
      </c>
      <c r="BG108" s="370">
        <v>42089</v>
      </c>
      <c r="BH108" s="371"/>
      <c r="BI108" s="363"/>
      <c r="BJ108" s="363"/>
      <c r="BK108" s="364"/>
      <c r="BL108" s="372" t="s">
        <v>278</v>
      </c>
      <c r="BM108" s="524">
        <v>42160</v>
      </c>
      <c r="BN108" s="373"/>
      <c r="BO108" s="363"/>
      <c r="BP108" s="363">
        <f t="shared" si="18"/>
        <v>0</v>
      </c>
      <c r="BQ108" s="374">
        <v>148</v>
      </c>
      <c r="BR108" s="375">
        <v>297.16332010739052</v>
      </c>
      <c r="BS108" s="375">
        <v>80</v>
      </c>
      <c r="BT108" s="473">
        <v>384</v>
      </c>
      <c r="BU108" s="375">
        <f t="shared" si="27"/>
        <v>433.91999999999996</v>
      </c>
      <c r="BV108" s="375"/>
      <c r="BW108" s="376"/>
      <c r="BX108" s="376"/>
      <c r="BY108" s="377">
        <f t="shared" si="19"/>
        <v>16888.32</v>
      </c>
      <c r="BZ108" s="377">
        <f t="shared" si="20"/>
        <v>9957.119999999999</v>
      </c>
      <c r="CA108" s="378">
        <f t="shared" si="21"/>
        <v>226.40109140518416</v>
      </c>
      <c r="CB108" s="379"/>
    </row>
    <row r="109" spans="1:80" s="414" customFormat="1" ht="19.5" customHeight="1">
      <c r="A109" s="311" t="s">
        <v>527</v>
      </c>
      <c r="B109" s="309">
        <v>1010103220</v>
      </c>
      <c r="C109" s="317" t="s">
        <v>566</v>
      </c>
      <c r="D109" s="317">
        <v>3</v>
      </c>
      <c r="E109" s="386" t="s">
        <v>83</v>
      </c>
      <c r="F109" s="311" t="s">
        <v>462</v>
      </c>
      <c r="G109" s="311">
        <v>62034231</v>
      </c>
      <c r="H109" s="311" t="s">
        <v>968</v>
      </c>
      <c r="I109" s="387" t="s">
        <v>62</v>
      </c>
      <c r="J109" s="311" t="s">
        <v>498</v>
      </c>
      <c r="K109" s="311" t="s">
        <v>486</v>
      </c>
      <c r="L109" s="312"/>
      <c r="M109" s="312" t="s">
        <v>672</v>
      </c>
      <c r="N109" s="312"/>
      <c r="O109" s="388"/>
      <c r="P109" s="307" t="s">
        <v>73</v>
      </c>
      <c r="Q109" s="324" t="s">
        <v>78</v>
      </c>
      <c r="R109" s="324" t="s">
        <v>732</v>
      </c>
      <c r="S109" s="324" t="s">
        <v>735</v>
      </c>
      <c r="T109" s="389" t="s">
        <v>32</v>
      </c>
      <c r="U109" s="389"/>
      <c r="V109" s="322" t="s">
        <v>752</v>
      </c>
      <c r="W109" s="322" t="s">
        <v>890</v>
      </c>
      <c r="X109" s="322" t="s">
        <v>747</v>
      </c>
      <c r="Y109" s="322"/>
      <c r="Z109" s="390">
        <v>42006</v>
      </c>
      <c r="AA109" s="390">
        <v>42027</v>
      </c>
      <c r="AB109" s="390">
        <v>42062</v>
      </c>
      <c r="AC109" s="391">
        <v>1.25</v>
      </c>
      <c r="AD109" s="391"/>
      <c r="AE109" s="392" t="s">
        <v>799</v>
      </c>
      <c r="AF109" s="392"/>
      <c r="AG109" s="393"/>
      <c r="AH109" s="394">
        <v>25.14</v>
      </c>
      <c r="AI109" s="393">
        <v>24.7</v>
      </c>
      <c r="AJ109" s="394">
        <v>0.25</v>
      </c>
      <c r="AK109" s="394">
        <f t="shared" si="26"/>
        <v>24.95</v>
      </c>
      <c r="AL109" s="394">
        <f t="shared" si="28"/>
        <v>59.98</v>
      </c>
      <c r="AM109" s="394">
        <v>149.94999999999999</v>
      </c>
      <c r="AN109" s="394">
        <v>149.94999999999999</v>
      </c>
      <c r="AO109" s="395">
        <f t="shared" si="29"/>
        <v>0.5840280093364455</v>
      </c>
      <c r="AP109" s="396">
        <f t="shared" si="25"/>
        <v>804.48</v>
      </c>
      <c r="AQ109" s="397"/>
      <c r="AR109" s="397"/>
      <c r="AS109" s="397"/>
      <c r="AT109" s="398"/>
      <c r="AU109" s="398"/>
      <c r="AV109" s="397"/>
      <c r="AW109" s="399">
        <v>16</v>
      </c>
      <c r="AX109" s="399" t="s">
        <v>834</v>
      </c>
      <c r="AY109" s="399">
        <v>15</v>
      </c>
      <c r="AZ109" s="400">
        <v>41977</v>
      </c>
      <c r="BA109" s="331"/>
      <c r="BB109" s="330">
        <v>41978</v>
      </c>
      <c r="BC109" s="330">
        <v>41988</v>
      </c>
      <c r="BD109" s="401"/>
      <c r="BE109" s="402" t="s">
        <v>834</v>
      </c>
      <c r="BF109" s="403">
        <v>42102</v>
      </c>
      <c r="BG109" s="404" t="s">
        <v>889</v>
      </c>
      <c r="BH109" s="405"/>
      <c r="BI109" s="397"/>
      <c r="BJ109" s="397"/>
      <c r="BK109" s="398"/>
      <c r="BL109" s="406"/>
      <c r="BM109" s="525"/>
      <c r="BN109" s="407"/>
      <c r="BO109" s="397"/>
      <c r="BP109" s="397">
        <f t="shared" si="18"/>
        <v>0</v>
      </c>
      <c r="BQ109" s="408">
        <v>33</v>
      </c>
      <c r="BR109" s="409">
        <v>66.259388942864092</v>
      </c>
      <c r="BS109" s="409">
        <v>0</v>
      </c>
      <c r="BT109" s="409">
        <v>0</v>
      </c>
      <c r="BU109" s="409">
        <f t="shared" si="27"/>
        <v>0</v>
      </c>
      <c r="BV109" s="409"/>
      <c r="BW109" s="410"/>
      <c r="BX109" s="410"/>
      <c r="BY109" s="411">
        <f t="shared" si="19"/>
        <v>0</v>
      </c>
      <c r="BZ109" s="411">
        <f t="shared" si="20"/>
        <v>0</v>
      </c>
      <c r="CA109" s="412">
        <f t="shared" si="21"/>
        <v>0</v>
      </c>
      <c r="CB109" s="413"/>
    </row>
    <row r="110" spans="1:80" s="382" customFormat="1" ht="19.5" customHeight="1">
      <c r="A110" s="309" t="s">
        <v>528</v>
      </c>
      <c r="B110" s="309">
        <v>1010103221</v>
      </c>
      <c r="C110" s="316"/>
      <c r="D110" s="316">
        <v>2</v>
      </c>
      <c r="E110" s="352" t="s">
        <v>83</v>
      </c>
      <c r="F110" s="309" t="s">
        <v>462</v>
      </c>
      <c r="G110" s="309">
        <v>62034231</v>
      </c>
      <c r="H110" s="309" t="s">
        <v>968</v>
      </c>
      <c r="I110" s="353" t="s">
        <v>62</v>
      </c>
      <c r="J110" s="309" t="s">
        <v>498</v>
      </c>
      <c r="K110" s="309" t="s">
        <v>548</v>
      </c>
      <c r="L110" s="310"/>
      <c r="M110" s="310" t="s">
        <v>672</v>
      </c>
      <c r="N110" s="310"/>
      <c r="O110" s="354"/>
      <c r="P110" s="230" t="s">
        <v>73</v>
      </c>
      <c r="Q110" s="232" t="s">
        <v>78</v>
      </c>
      <c r="R110" s="232" t="s">
        <v>732</v>
      </c>
      <c r="S110" s="232" t="s">
        <v>735</v>
      </c>
      <c r="T110" s="355" t="s">
        <v>32</v>
      </c>
      <c r="U110" s="355"/>
      <c r="V110" s="323" t="s">
        <v>738</v>
      </c>
      <c r="W110" s="323" t="s">
        <v>751</v>
      </c>
      <c r="X110" s="323" t="s">
        <v>892</v>
      </c>
      <c r="Y110" s="323"/>
      <c r="Z110" s="417">
        <v>41995</v>
      </c>
      <c r="AA110" s="356">
        <v>42016</v>
      </c>
      <c r="AB110" s="356">
        <v>42051</v>
      </c>
      <c r="AC110" s="357">
        <v>1.3</v>
      </c>
      <c r="AD110" s="357"/>
      <c r="AE110" s="358" t="s">
        <v>799</v>
      </c>
      <c r="AF110" s="358"/>
      <c r="AG110" s="359"/>
      <c r="AH110" s="360">
        <v>24.88</v>
      </c>
      <c r="AI110" s="359">
        <v>24.51</v>
      </c>
      <c r="AJ110" s="360">
        <v>0.25</v>
      </c>
      <c r="AK110" s="360">
        <f t="shared" si="26"/>
        <v>24.76</v>
      </c>
      <c r="AL110" s="360">
        <f t="shared" si="28"/>
        <v>55.98</v>
      </c>
      <c r="AM110" s="360">
        <v>139.94999999999999</v>
      </c>
      <c r="AN110" s="360">
        <v>139.94999999999999</v>
      </c>
      <c r="AO110" s="361">
        <f t="shared" si="29"/>
        <v>0.55769917827795634</v>
      </c>
      <c r="AP110" s="362">
        <f t="shared" si="25"/>
        <v>796.16</v>
      </c>
      <c r="AQ110" s="363"/>
      <c r="AR110" s="363"/>
      <c r="AS110" s="363"/>
      <c r="AT110" s="364"/>
      <c r="AU110" s="364"/>
      <c r="AV110" s="363"/>
      <c r="AW110" s="365">
        <v>16</v>
      </c>
      <c r="AX110" s="365" t="s">
        <v>834</v>
      </c>
      <c r="AY110" s="365">
        <v>16</v>
      </c>
      <c r="AZ110" s="366">
        <v>41977</v>
      </c>
      <c r="BA110" s="211"/>
      <c r="BB110" s="212">
        <v>41978</v>
      </c>
      <c r="BC110" s="212">
        <v>41988</v>
      </c>
      <c r="BD110" s="367"/>
      <c r="BE110" s="368" t="s">
        <v>834</v>
      </c>
      <c r="BF110" s="369">
        <v>42090</v>
      </c>
      <c r="BG110" s="370">
        <v>42096</v>
      </c>
      <c r="BH110" s="371"/>
      <c r="BI110" s="363"/>
      <c r="BJ110" s="363"/>
      <c r="BK110" s="364"/>
      <c r="BL110" s="372" t="s">
        <v>278</v>
      </c>
      <c r="BM110" s="524">
        <v>42174</v>
      </c>
      <c r="BN110" s="373"/>
      <c r="BO110" s="363"/>
      <c r="BP110" s="363">
        <f t="shared" si="18"/>
        <v>0</v>
      </c>
      <c r="BQ110" s="374">
        <v>286</v>
      </c>
      <c r="BR110" s="375">
        <v>574.24803750482215</v>
      </c>
      <c r="BS110" s="375">
        <v>130</v>
      </c>
      <c r="BT110" s="375">
        <v>546</v>
      </c>
      <c r="BU110" s="375">
        <f t="shared" si="27"/>
        <v>709.80000000000007</v>
      </c>
      <c r="BV110" s="375">
        <v>1000</v>
      </c>
      <c r="BW110" s="376">
        <v>42060</v>
      </c>
      <c r="BX110" s="376">
        <v>42060</v>
      </c>
      <c r="BY110" s="377">
        <f t="shared" si="19"/>
        <v>30565.079999999998</v>
      </c>
      <c r="BZ110" s="377">
        <f t="shared" si="20"/>
        <v>17046.119999999995</v>
      </c>
      <c r="CA110" s="378">
        <f t="shared" si="21"/>
        <v>304.50375133976416</v>
      </c>
      <c r="CB110" s="379"/>
    </row>
    <row r="111" spans="1:80" s="382" customFormat="1" ht="19.5" customHeight="1">
      <c r="A111" s="309" t="s">
        <v>529</v>
      </c>
      <c r="B111" s="309">
        <v>1010103222</v>
      </c>
      <c r="C111" s="316"/>
      <c r="D111" s="316">
        <v>1</v>
      </c>
      <c r="E111" s="352" t="s">
        <v>83</v>
      </c>
      <c r="F111" s="309" t="s">
        <v>462</v>
      </c>
      <c r="G111" s="309">
        <v>62034231</v>
      </c>
      <c r="H111" s="309" t="s">
        <v>968</v>
      </c>
      <c r="I111" s="353" t="s">
        <v>62</v>
      </c>
      <c r="J111" s="309" t="s">
        <v>502</v>
      </c>
      <c r="K111" s="309" t="s">
        <v>549</v>
      </c>
      <c r="L111" s="310"/>
      <c r="M111" s="310" t="s">
        <v>684</v>
      </c>
      <c r="N111" s="310"/>
      <c r="O111" s="354"/>
      <c r="P111" s="230" t="s">
        <v>73</v>
      </c>
      <c r="Q111" s="232" t="s">
        <v>78</v>
      </c>
      <c r="R111" s="232" t="s">
        <v>757</v>
      </c>
      <c r="S111" s="232" t="s">
        <v>735</v>
      </c>
      <c r="T111" s="355" t="s">
        <v>28</v>
      </c>
      <c r="U111" s="355"/>
      <c r="V111" s="323" t="s">
        <v>778</v>
      </c>
      <c r="W111" s="323" t="s">
        <v>780</v>
      </c>
      <c r="X111" s="323" t="s">
        <v>779</v>
      </c>
      <c r="Y111" s="323"/>
      <c r="Z111" s="356">
        <v>41995</v>
      </c>
      <c r="AA111" s="356">
        <v>42016</v>
      </c>
      <c r="AB111" s="356">
        <v>42051</v>
      </c>
      <c r="AC111" s="357"/>
      <c r="AD111" s="357"/>
      <c r="AE111" s="358" t="s">
        <v>799</v>
      </c>
      <c r="AF111" s="358"/>
      <c r="AG111" s="359"/>
      <c r="AH111" s="360"/>
      <c r="AI111" s="359">
        <v>32.909999999999997</v>
      </c>
      <c r="AJ111" s="360">
        <v>0.25</v>
      </c>
      <c r="AK111" s="360">
        <f t="shared" si="26"/>
        <v>33.159999999999997</v>
      </c>
      <c r="AL111" s="360">
        <f t="shared" si="28"/>
        <v>79.97999999999999</v>
      </c>
      <c r="AM111" s="360">
        <v>199.95</v>
      </c>
      <c r="AN111" s="360">
        <v>199.95</v>
      </c>
      <c r="AO111" s="361">
        <f t="shared" si="29"/>
        <v>0.58539634908727178</v>
      </c>
      <c r="AP111" s="362">
        <f t="shared" ref="AP111:AP134" si="30">16*(2*AH111)</f>
        <v>0</v>
      </c>
      <c r="AQ111" s="363"/>
      <c r="AR111" s="363"/>
      <c r="AS111" s="363"/>
      <c r="AT111" s="364"/>
      <c r="AU111" s="364"/>
      <c r="AV111" s="363"/>
      <c r="AW111" s="365">
        <v>0</v>
      </c>
      <c r="AX111" s="365" t="s">
        <v>834</v>
      </c>
      <c r="AY111" s="365"/>
      <c r="AZ111" s="365"/>
      <c r="BA111" s="211"/>
      <c r="BB111" s="211" t="s">
        <v>797</v>
      </c>
      <c r="BC111" s="211"/>
      <c r="BD111" s="367"/>
      <c r="BE111" s="368" t="s">
        <v>844</v>
      </c>
      <c r="BF111" s="369" t="s">
        <v>885</v>
      </c>
      <c r="BG111" s="370" t="s">
        <v>801</v>
      </c>
      <c r="BH111" s="371"/>
      <c r="BI111" s="363"/>
      <c r="BJ111" s="363"/>
      <c r="BK111" s="364"/>
      <c r="BL111" s="372"/>
      <c r="BM111" s="524"/>
      <c r="BN111" s="373"/>
      <c r="BO111" s="363"/>
      <c r="BP111" s="363">
        <f t="shared" si="18"/>
        <v>0</v>
      </c>
      <c r="BQ111" s="374">
        <v>18</v>
      </c>
      <c r="BR111" s="375">
        <v>36.141484877925869</v>
      </c>
      <c r="BS111" s="375">
        <v>50</v>
      </c>
      <c r="BT111" s="473"/>
      <c r="BU111" s="375">
        <f t="shared" si="27"/>
        <v>0</v>
      </c>
      <c r="BV111" s="375"/>
      <c r="BW111" s="376"/>
      <c r="BX111" s="376"/>
      <c r="BY111" s="377">
        <f t="shared" si="19"/>
        <v>0</v>
      </c>
      <c r="BZ111" s="377">
        <f t="shared" si="20"/>
        <v>0</v>
      </c>
      <c r="CA111" s="378">
        <f t="shared" si="21"/>
        <v>0</v>
      </c>
      <c r="CB111" s="379" t="s">
        <v>884</v>
      </c>
    </row>
    <row r="112" spans="1:80" s="382" customFormat="1" ht="19.5" customHeight="1">
      <c r="A112" s="309" t="s">
        <v>530</v>
      </c>
      <c r="B112" s="309">
        <v>1010103223</v>
      </c>
      <c r="C112" s="316"/>
      <c r="D112" s="316">
        <v>3</v>
      </c>
      <c r="E112" s="352" t="s">
        <v>83</v>
      </c>
      <c r="F112" s="309" t="s">
        <v>462</v>
      </c>
      <c r="G112" s="309">
        <v>62034231</v>
      </c>
      <c r="H112" s="309" t="s">
        <v>968</v>
      </c>
      <c r="I112" s="353" t="s">
        <v>62</v>
      </c>
      <c r="J112" s="309" t="s">
        <v>503</v>
      </c>
      <c r="K112" s="309" t="s">
        <v>550</v>
      </c>
      <c r="L112" s="310"/>
      <c r="M112" s="310" t="s">
        <v>684</v>
      </c>
      <c r="N112" s="310"/>
      <c r="O112" s="354"/>
      <c r="P112" s="230" t="s">
        <v>73</v>
      </c>
      <c r="Q112" s="232" t="s">
        <v>78</v>
      </c>
      <c r="R112" s="232" t="s">
        <v>731</v>
      </c>
      <c r="S112" s="232" t="s">
        <v>734</v>
      </c>
      <c r="T112" s="355" t="s">
        <v>28</v>
      </c>
      <c r="U112" s="355"/>
      <c r="V112" s="323" t="s">
        <v>739</v>
      </c>
      <c r="W112" s="323" t="s">
        <v>903</v>
      </c>
      <c r="X112" s="323" t="s">
        <v>753</v>
      </c>
      <c r="Y112" s="323"/>
      <c r="Z112" s="356">
        <v>42023</v>
      </c>
      <c r="AA112" s="356">
        <v>42044</v>
      </c>
      <c r="AB112" s="356">
        <v>42079</v>
      </c>
      <c r="AC112" s="357">
        <v>1.1599999999999999</v>
      </c>
      <c r="AD112" s="357"/>
      <c r="AE112" s="358" t="s">
        <v>799</v>
      </c>
      <c r="AF112" s="358"/>
      <c r="AG112" s="359"/>
      <c r="AH112" s="360">
        <v>38.75</v>
      </c>
      <c r="AI112" s="359">
        <f>19.11+17.95</f>
        <v>37.06</v>
      </c>
      <c r="AJ112" s="360">
        <v>0.25</v>
      </c>
      <c r="AK112" s="360">
        <f t="shared" si="26"/>
        <v>37.31</v>
      </c>
      <c r="AL112" s="360">
        <f t="shared" si="28"/>
        <v>99.97999999999999</v>
      </c>
      <c r="AM112" s="360">
        <v>249.95</v>
      </c>
      <c r="AN112" s="360">
        <v>249.95</v>
      </c>
      <c r="AO112" s="361">
        <f t="shared" si="29"/>
        <v>0.62682536507301456</v>
      </c>
      <c r="AP112" s="362">
        <f t="shared" si="30"/>
        <v>1240</v>
      </c>
      <c r="AQ112" s="363"/>
      <c r="AR112" s="363"/>
      <c r="AS112" s="363"/>
      <c r="AT112" s="364"/>
      <c r="AU112" s="364"/>
      <c r="AV112" s="363"/>
      <c r="AW112" s="365">
        <v>16</v>
      </c>
      <c r="AX112" s="365" t="s">
        <v>834</v>
      </c>
      <c r="AY112" s="365"/>
      <c r="AZ112" s="365"/>
      <c r="BA112" s="211"/>
      <c r="BB112" s="432" t="s">
        <v>721</v>
      </c>
      <c r="BC112" s="212">
        <v>42030</v>
      </c>
      <c r="BD112" s="367"/>
      <c r="BE112" s="368" t="s">
        <v>837</v>
      </c>
      <c r="BF112" s="369">
        <v>42192</v>
      </c>
      <c r="BG112" s="370">
        <v>42195</v>
      </c>
      <c r="BH112" s="371"/>
      <c r="BI112" s="363"/>
      <c r="BJ112" s="363"/>
      <c r="BK112" s="364"/>
      <c r="BL112" s="372"/>
      <c r="BM112" s="524"/>
      <c r="BN112" s="373"/>
      <c r="BO112" s="363"/>
      <c r="BP112" s="363">
        <f t="shared" si="18"/>
        <v>0</v>
      </c>
      <c r="BQ112" s="374">
        <v>0</v>
      </c>
      <c r="BR112" s="375">
        <v>0</v>
      </c>
      <c r="BS112" s="375">
        <v>50</v>
      </c>
      <c r="BT112" s="375">
        <v>50</v>
      </c>
      <c r="BU112" s="375">
        <f t="shared" si="27"/>
        <v>57.999999999999993</v>
      </c>
      <c r="BV112" s="375"/>
      <c r="BW112" s="376"/>
      <c r="BX112" s="376"/>
      <c r="BY112" s="377">
        <f t="shared" si="19"/>
        <v>4998.9999999999991</v>
      </c>
      <c r="BZ112" s="377">
        <f t="shared" si="20"/>
        <v>3133.4999999999991</v>
      </c>
      <c r="CA112" s="378">
        <f t="shared" si="21"/>
        <v>31.341268253650728</v>
      </c>
      <c r="CB112" s="379"/>
    </row>
    <row r="113" spans="1:80" s="382" customFormat="1" ht="19.5" customHeight="1">
      <c r="A113" s="309" t="s">
        <v>531</v>
      </c>
      <c r="B113" s="309">
        <v>1010103224</v>
      </c>
      <c r="C113" s="316"/>
      <c r="D113" s="316">
        <v>2</v>
      </c>
      <c r="E113" s="352" t="s">
        <v>83</v>
      </c>
      <c r="F113" s="309" t="s">
        <v>462</v>
      </c>
      <c r="G113" s="309">
        <v>62034231</v>
      </c>
      <c r="H113" s="309" t="s">
        <v>968</v>
      </c>
      <c r="I113" s="353" t="s">
        <v>62</v>
      </c>
      <c r="J113" s="309" t="s">
        <v>503</v>
      </c>
      <c r="K113" s="309" t="s">
        <v>493</v>
      </c>
      <c r="L113" s="310"/>
      <c r="M113" s="310" t="s">
        <v>684</v>
      </c>
      <c r="N113" s="310"/>
      <c r="O113" s="354"/>
      <c r="P113" s="230" t="s">
        <v>73</v>
      </c>
      <c r="Q113" s="232" t="s">
        <v>78</v>
      </c>
      <c r="R113" s="232" t="s">
        <v>731</v>
      </c>
      <c r="S113" s="232" t="s">
        <v>734</v>
      </c>
      <c r="T113" s="355" t="s">
        <v>28</v>
      </c>
      <c r="U113" s="355"/>
      <c r="V113" s="323" t="s">
        <v>737</v>
      </c>
      <c r="W113" s="323" t="s">
        <v>830</v>
      </c>
      <c r="X113" s="323" t="s">
        <v>831</v>
      </c>
      <c r="Y113" s="323"/>
      <c r="Z113" s="356">
        <v>42023</v>
      </c>
      <c r="AA113" s="356">
        <v>42044</v>
      </c>
      <c r="AB113" s="356">
        <v>42079</v>
      </c>
      <c r="AC113" s="357">
        <v>1.26</v>
      </c>
      <c r="AD113" s="357"/>
      <c r="AE113" s="358" t="s">
        <v>799</v>
      </c>
      <c r="AF113" s="358"/>
      <c r="AG113" s="359"/>
      <c r="AH113" s="360">
        <v>28.07</v>
      </c>
      <c r="AI113" s="359">
        <f>21.06+9</f>
        <v>30.06</v>
      </c>
      <c r="AJ113" s="360">
        <v>0.25</v>
      </c>
      <c r="AK113" s="360">
        <f t="shared" ref="AK113:AK119" si="31">(IF(AI113&gt;0, AI113, IF(AH113&gt;0, AH113, IF(AG113&gt;0, AG113, 0))))+AJ113</f>
        <v>30.31</v>
      </c>
      <c r="AL113" s="360">
        <f t="shared" si="28"/>
        <v>67.97999999999999</v>
      </c>
      <c r="AM113" s="360">
        <v>169.95</v>
      </c>
      <c r="AN113" s="360">
        <v>169.95</v>
      </c>
      <c r="AO113" s="361">
        <f t="shared" si="29"/>
        <v>0.5541335686966754</v>
      </c>
      <c r="AP113" s="362">
        <f t="shared" si="30"/>
        <v>898.24</v>
      </c>
      <c r="AQ113" s="363"/>
      <c r="AR113" s="363"/>
      <c r="AS113" s="363"/>
      <c r="AT113" s="364"/>
      <c r="AU113" s="364"/>
      <c r="AV113" s="363"/>
      <c r="AW113" s="365">
        <v>16</v>
      </c>
      <c r="AX113" s="365" t="s">
        <v>834</v>
      </c>
      <c r="AY113" s="365"/>
      <c r="AZ113" s="365"/>
      <c r="BA113" s="211"/>
      <c r="BB113" s="212">
        <v>41978</v>
      </c>
      <c r="BC113" s="212">
        <v>42009</v>
      </c>
      <c r="BD113" s="367"/>
      <c r="BE113" s="368" t="s">
        <v>887</v>
      </c>
      <c r="BF113" s="369">
        <v>42143</v>
      </c>
      <c r="BG113" s="370">
        <v>42144</v>
      </c>
      <c r="BH113" s="371"/>
      <c r="BI113" s="363"/>
      <c r="BJ113" s="363"/>
      <c r="BK113" s="364"/>
      <c r="BL113" s="372"/>
      <c r="BM113" s="524"/>
      <c r="BN113" s="373"/>
      <c r="BO113" s="363"/>
      <c r="BP113" s="363">
        <f t="shared" si="18"/>
        <v>0</v>
      </c>
      <c r="BQ113" s="374">
        <v>21</v>
      </c>
      <c r="BR113" s="375">
        <v>42.165065690913515</v>
      </c>
      <c r="BS113" s="375">
        <v>60</v>
      </c>
      <c r="BT113" s="375">
        <v>100</v>
      </c>
      <c r="BU113" s="375">
        <f t="shared" si="27"/>
        <v>126</v>
      </c>
      <c r="BV113" s="375"/>
      <c r="BW113" s="376"/>
      <c r="BX113" s="376"/>
      <c r="BY113" s="377">
        <f t="shared" si="19"/>
        <v>6797.9999999999991</v>
      </c>
      <c r="BZ113" s="377">
        <f t="shared" si="20"/>
        <v>3766.9999999999991</v>
      </c>
      <c r="CA113" s="378">
        <f t="shared" si="21"/>
        <v>55.413356869667538</v>
      </c>
      <c r="CB113" s="379" t="s">
        <v>960</v>
      </c>
    </row>
    <row r="114" spans="1:80" s="382" customFormat="1" ht="19.5" customHeight="1">
      <c r="A114" s="309" t="s">
        <v>532</v>
      </c>
      <c r="B114" s="309">
        <v>1010103225</v>
      </c>
      <c r="C114" s="316"/>
      <c r="D114" s="316">
        <v>2</v>
      </c>
      <c r="E114" s="352" t="s">
        <v>83</v>
      </c>
      <c r="F114" s="309" t="s">
        <v>462</v>
      </c>
      <c r="G114" s="309">
        <v>62034231</v>
      </c>
      <c r="H114" s="309" t="s">
        <v>968</v>
      </c>
      <c r="I114" s="353" t="s">
        <v>62</v>
      </c>
      <c r="J114" s="309" t="s">
        <v>503</v>
      </c>
      <c r="K114" s="309" t="s">
        <v>546</v>
      </c>
      <c r="L114" s="310"/>
      <c r="M114" s="310" t="s">
        <v>684</v>
      </c>
      <c r="N114" s="310"/>
      <c r="O114" s="354"/>
      <c r="P114" s="230" t="s">
        <v>73</v>
      </c>
      <c r="Q114" s="232" t="s">
        <v>78</v>
      </c>
      <c r="R114" s="232" t="s">
        <v>732</v>
      </c>
      <c r="S114" s="232" t="s">
        <v>735</v>
      </c>
      <c r="T114" s="355" t="s">
        <v>28</v>
      </c>
      <c r="U114" s="355"/>
      <c r="V114" s="323" t="s">
        <v>739</v>
      </c>
      <c r="W114" s="323" t="s">
        <v>777</v>
      </c>
      <c r="X114" s="323" t="s">
        <v>753</v>
      </c>
      <c r="Y114" s="323"/>
      <c r="Z114" s="356">
        <v>42023</v>
      </c>
      <c r="AA114" s="356">
        <v>42044</v>
      </c>
      <c r="AB114" s="356">
        <v>42079</v>
      </c>
      <c r="AC114" s="357">
        <v>1.1499999999999999</v>
      </c>
      <c r="AD114" s="357"/>
      <c r="AE114" s="358" t="s">
        <v>799</v>
      </c>
      <c r="AF114" s="358"/>
      <c r="AG114" s="359"/>
      <c r="AH114" s="360">
        <v>25.18</v>
      </c>
      <c r="AI114" s="359">
        <v>22.58</v>
      </c>
      <c r="AJ114" s="360">
        <v>0.25</v>
      </c>
      <c r="AK114" s="360">
        <f t="shared" si="31"/>
        <v>22.83</v>
      </c>
      <c r="AL114" s="360">
        <f t="shared" si="28"/>
        <v>55.98</v>
      </c>
      <c r="AM114" s="360">
        <v>139.94999999999999</v>
      </c>
      <c r="AN114" s="360">
        <v>139.94999999999999</v>
      </c>
      <c r="AO114" s="361">
        <f t="shared" si="29"/>
        <v>0.59217577706323687</v>
      </c>
      <c r="AP114" s="362">
        <f t="shared" si="30"/>
        <v>805.76</v>
      </c>
      <c r="AQ114" s="363"/>
      <c r="AR114" s="363"/>
      <c r="AS114" s="363"/>
      <c r="AT114" s="364"/>
      <c r="AU114" s="364"/>
      <c r="AV114" s="363"/>
      <c r="AW114" s="365">
        <v>16</v>
      </c>
      <c r="AX114" s="365" t="s">
        <v>834</v>
      </c>
      <c r="AY114" s="365">
        <v>15</v>
      </c>
      <c r="AZ114" s="384">
        <v>41984</v>
      </c>
      <c r="BA114" s="212">
        <v>41991</v>
      </c>
      <c r="BB114" s="212">
        <v>41978</v>
      </c>
      <c r="BC114" s="212">
        <v>41990</v>
      </c>
      <c r="BD114" s="367"/>
      <c r="BE114" s="368" t="s">
        <v>834</v>
      </c>
      <c r="BF114" s="369">
        <v>42102</v>
      </c>
      <c r="BG114" s="370">
        <v>42109</v>
      </c>
      <c r="BH114" s="371"/>
      <c r="BI114" s="363"/>
      <c r="BJ114" s="363"/>
      <c r="BK114" s="364"/>
      <c r="BL114" s="372" t="s">
        <v>922</v>
      </c>
      <c r="BM114" s="524">
        <v>42174</v>
      </c>
      <c r="BN114" s="373"/>
      <c r="BO114" s="363"/>
      <c r="BP114" s="363">
        <f t="shared" si="18"/>
        <v>0</v>
      </c>
      <c r="BQ114" s="374">
        <v>198</v>
      </c>
      <c r="BR114" s="375">
        <v>397.55633365718461</v>
      </c>
      <c r="BS114" s="375">
        <v>80</v>
      </c>
      <c r="BT114" s="375">
        <v>425</v>
      </c>
      <c r="BU114" s="375">
        <f t="shared" si="27"/>
        <v>488.74999999999994</v>
      </c>
      <c r="BV114" s="375">
        <v>550</v>
      </c>
      <c r="BW114" s="376">
        <v>42060</v>
      </c>
      <c r="BX114" s="376">
        <v>42076</v>
      </c>
      <c r="BY114" s="377">
        <f t="shared" si="19"/>
        <v>23791.5</v>
      </c>
      <c r="BZ114" s="377">
        <f t="shared" si="20"/>
        <v>14088.75</v>
      </c>
      <c r="CA114" s="378">
        <f t="shared" si="21"/>
        <v>251.67470525187568</v>
      </c>
      <c r="CB114" s="379"/>
    </row>
    <row r="115" spans="1:80" s="382" customFormat="1" ht="19.5" customHeight="1">
      <c r="A115" s="309" t="s">
        <v>533</v>
      </c>
      <c r="B115" s="309">
        <v>1010103226</v>
      </c>
      <c r="C115" s="316"/>
      <c r="D115" s="316">
        <v>3</v>
      </c>
      <c r="E115" s="352" t="s">
        <v>83</v>
      </c>
      <c r="F115" s="309" t="s">
        <v>462</v>
      </c>
      <c r="G115" s="309">
        <v>62034231</v>
      </c>
      <c r="H115" s="309" t="s">
        <v>968</v>
      </c>
      <c r="I115" s="353" t="s">
        <v>62</v>
      </c>
      <c r="J115" s="309" t="s">
        <v>503</v>
      </c>
      <c r="K115" s="309" t="s">
        <v>551</v>
      </c>
      <c r="L115" s="310"/>
      <c r="M115" s="310" t="s">
        <v>684</v>
      </c>
      <c r="N115" s="310"/>
      <c r="O115" s="354"/>
      <c r="P115" s="230" t="s">
        <v>73</v>
      </c>
      <c r="Q115" s="232" t="s">
        <v>78</v>
      </c>
      <c r="R115" s="232" t="s">
        <v>732</v>
      </c>
      <c r="S115" s="232" t="s">
        <v>735</v>
      </c>
      <c r="T115" s="355" t="s">
        <v>28</v>
      </c>
      <c r="U115" s="355"/>
      <c r="V115" s="323" t="s">
        <v>739</v>
      </c>
      <c r="W115" s="323" t="s">
        <v>774</v>
      </c>
      <c r="X115" s="323" t="s">
        <v>769</v>
      </c>
      <c r="Y115" s="323"/>
      <c r="Z115" s="356">
        <v>42023</v>
      </c>
      <c r="AA115" s="356">
        <v>42044</v>
      </c>
      <c r="AB115" s="356">
        <v>42079</v>
      </c>
      <c r="AC115" s="357">
        <v>1.17</v>
      </c>
      <c r="AD115" s="357"/>
      <c r="AE115" s="358" t="s">
        <v>799</v>
      </c>
      <c r="AF115" s="358"/>
      <c r="AG115" s="359"/>
      <c r="AH115" s="360">
        <v>26.24</v>
      </c>
      <c r="AI115" s="359">
        <v>25.8</v>
      </c>
      <c r="AJ115" s="360">
        <v>0.25</v>
      </c>
      <c r="AK115" s="360">
        <f t="shared" si="31"/>
        <v>26.05</v>
      </c>
      <c r="AL115" s="360">
        <f t="shared" si="28"/>
        <v>59.98</v>
      </c>
      <c r="AM115" s="360">
        <v>149.94999999999999</v>
      </c>
      <c r="AN115" s="360">
        <v>149.94999999999999</v>
      </c>
      <c r="AO115" s="361">
        <f t="shared" si="29"/>
        <v>0.5656885628542847</v>
      </c>
      <c r="AP115" s="362">
        <f t="shared" si="30"/>
        <v>839.68</v>
      </c>
      <c r="AQ115" s="363"/>
      <c r="AR115" s="363"/>
      <c r="AS115" s="363"/>
      <c r="AT115" s="364"/>
      <c r="AU115" s="364"/>
      <c r="AV115" s="363"/>
      <c r="AW115" s="365">
        <v>16</v>
      </c>
      <c r="AX115" s="365" t="s">
        <v>834</v>
      </c>
      <c r="AY115" s="365">
        <v>16</v>
      </c>
      <c r="AZ115" s="366">
        <v>41977</v>
      </c>
      <c r="BA115" s="211"/>
      <c r="BB115" s="212">
        <v>41979</v>
      </c>
      <c r="BC115" s="212">
        <v>41988</v>
      </c>
      <c r="BD115" s="367"/>
      <c r="BE115" s="368" t="s">
        <v>842</v>
      </c>
      <c r="BF115" s="369">
        <v>42118</v>
      </c>
      <c r="BG115" s="370">
        <v>42123</v>
      </c>
      <c r="BH115" s="371"/>
      <c r="BI115" s="363"/>
      <c r="BJ115" s="363"/>
      <c r="BK115" s="364"/>
      <c r="BL115" s="372"/>
      <c r="BM115" s="524">
        <v>42193</v>
      </c>
      <c r="BN115" s="373" t="s">
        <v>930</v>
      </c>
      <c r="BO115" s="363"/>
      <c r="BP115" s="363">
        <f t="shared" si="18"/>
        <v>0</v>
      </c>
      <c r="BQ115" s="374">
        <v>61</v>
      </c>
      <c r="BR115" s="375">
        <v>122.47947653074878</v>
      </c>
      <c r="BS115" s="375">
        <v>60</v>
      </c>
      <c r="BT115" s="375">
        <v>118</v>
      </c>
      <c r="BU115" s="375">
        <f t="shared" si="27"/>
        <v>138.06</v>
      </c>
      <c r="BV115" s="375">
        <v>200</v>
      </c>
      <c r="BW115" s="376">
        <v>42060</v>
      </c>
      <c r="BX115" s="376" t="s">
        <v>868</v>
      </c>
      <c r="BY115" s="377">
        <f t="shared" si="19"/>
        <v>7077.6399999999994</v>
      </c>
      <c r="BZ115" s="377">
        <f t="shared" si="20"/>
        <v>4003.7399999999993</v>
      </c>
      <c r="CA115" s="378">
        <f t="shared" si="21"/>
        <v>66.75125041680559</v>
      </c>
      <c r="CB115" s="379"/>
    </row>
    <row r="116" spans="1:80" s="382" customFormat="1" ht="19.5" customHeight="1">
      <c r="A116" s="309" t="s">
        <v>846</v>
      </c>
      <c r="B116" s="309">
        <v>1010103227</v>
      </c>
      <c r="C116" s="316"/>
      <c r="D116" s="316">
        <v>3</v>
      </c>
      <c r="E116" s="352" t="s">
        <v>83</v>
      </c>
      <c r="F116" s="309" t="s">
        <v>462</v>
      </c>
      <c r="G116" s="309">
        <v>62034231</v>
      </c>
      <c r="H116" s="309" t="s">
        <v>968</v>
      </c>
      <c r="I116" s="353" t="s">
        <v>62</v>
      </c>
      <c r="J116" s="309" t="s">
        <v>502</v>
      </c>
      <c r="K116" s="309" t="s">
        <v>535</v>
      </c>
      <c r="L116" s="310"/>
      <c r="M116" s="310" t="s">
        <v>684</v>
      </c>
      <c r="N116" s="310"/>
      <c r="O116" s="354"/>
      <c r="P116" s="230" t="s">
        <v>73</v>
      </c>
      <c r="Q116" s="232" t="s">
        <v>78</v>
      </c>
      <c r="R116" s="232" t="s">
        <v>757</v>
      </c>
      <c r="S116" s="232" t="s">
        <v>735</v>
      </c>
      <c r="T116" s="355" t="s">
        <v>28</v>
      </c>
      <c r="U116" s="355"/>
      <c r="V116" s="323" t="s">
        <v>876</v>
      </c>
      <c r="W116" s="323" t="s">
        <v>877</v>
      </c>
      <c r="X116" s="323" t="s">
        <v>753</v>
      </c>
      <c r="Y116" s="323"/>
      <c r="Z116" s="356">
        <v>42006</v>
      </c>
      <c r="AA116" s="356">
        <v>42027</v>
      </c>
      <c r="AB116" s="356">
        <v>42062</v>
      </c>
      <c r="AC116" s="357">
        <v>2.3199999999999998</v>
      </c>
      <c r="AD116" s="357"/>
      <c r="AE116" s="358" t="s">
        <v>799</v>
      </c>
      <c r="AF116" s="358"/>
      <c r="AG116" s="359"/>
      <c r="AH116" s="360"/>
      <c r="AI116" s="359">
        <v>25.37</v>
      </c>
      <c r="AJ116" s="360">
        <v>0.25</v>
      </c>
      <c r="AK116" s="360">
        <f t="shared" si="31"/>
        <v>25.62</v>
      </c>
      <c r="AL116" s="360">
        <f t="shared" si="28"/>
        <v>63.98</v>
      </c>
      <c r="AM116" s="360">
        <v>159.94999999999999</v>
      </c>
      <c r="AN116" s="360">
        <v>159.94999999999999</v>
      </c>
      <c r="AO116" s="361">
        <f t="shared" ref="AO116:AO123" si="32">(AL116-AK116)/AL116</f>
        <v>0.59956236323851209</v>
      </c>
      <c r="AP116" s="362">
        <f t="shared" si="30"/>
        <v>0</v>
      </c>
      <c r="AQ116" s="363"/>
      <c r="AR116" s="363"/>
      <c r="AS116" s="363"/>
      <c r="AT116" s="364"/>
      <c r="AU116" s="364"/>
      <c r="AV116" s="363"/>
      <c r="AW116" s="365">
        <v>0</v>
      </c>
      <c r="AX116" s="365" t="s">
        <v>801</v>
      </c>
      <c r="AY116" s="365" t="s">
        <v>801</v>
      </c>
      <c r="AZ116" s="365" t="s">
        <v>801</v>
      </c>
      <c r="BA116" s="365" t="s">
        <v>801</v>
      </c>
      <c r="BB116" s="365" t="s">
        <v>801</v>
      </c>
      <c r="BC116" s="365" t="s">
        <v>801</v>
      </c>
      <c r="BD116" s="365" t="s">
        <v>801</v>
      </c>
      <c r="BE116" s="368" t="s">
        <v>801</v>
      </c>
      <c r="BF116" s="369" t="s">
        <v>801</v>
      </c>
      <c r="BG116" s="370"/>
      <c r="BH116" s="371"/>
      <c r="BI116" s="363"/>
      <c r="BJ116" s="363"/>
      <c r="BK116" s="364"/>
      <c r="BL116" s="372"/>
      <c r="BM116" s="524"/>
      <c r="BN116" s="373"/>
      <c r="BO116" s="363"/>
      <c r="BP116" s="363">
        <f t="shared" si="18"/>
        <v>0</v>
      </c>
      <c r="BQ116" s="374" t="e">
        <v>#N/A</v>
      </c>
      <c r="BR116" s="375" t="e">
        <v>#N/A</v>
      </c>
      <c r="BS116" s="375" t="e">
        <v>#N/A</v>
      </c>
      <c r="BT116" s="472">
        <v>200</v>
      </c>
      <c r="BU116" s="375">
        <f t="shared" si="27"/>
        <v>463.99999999999994</v>
      </c>
      <c r="BV116" s="375">
        <v>1500</v>
      </c>
      <c r="BW116" s="376">
        <v>42066</v>
      </c>
      <c r="BX116" s="376">
        <v>42111</v>
      </c>
      <c r="BY116" s="377">
        <f t="shared" si="19"/>
        <v>12796</v>
      </c>
      <c r="BZ116" s="377">
        <f t="shared" si="20"/>
        <v>7672</v>
      </c>
      <c r="CA116" s="378">
        <f t="shared" si="21"/>
        <v>119.91247264770242</v>
      </c>
      <c r="CB116" s="379"/>
    </row>
    <row r="117" spans="1:80" s="382" customFormat="1" ht="19.5" customHeight="1">
      <c r="A117" s="309" t="s">
        <v>229</v>
      </c>
      <c r="B117" s="309">
        <v>1060101682</v>
      </c>
      <c r="C117" s="316"/>
      <c r="D117" s="316">
        <v>2</v>
      </c>
      <c r="E117" s="352" t="s">
        <v>83</v>
      </c>
      <c r="F117" s="316" t="s">
        <v>168</v>
      </c>
      <c r="G117" s="316">
        <v>61033200</v>
      </c>
      <c r="H117" s="316" t="s">
        <v>969</v>
      </c>
      <c r="I117" s="353" t="s">
        <v>62</v>
      </c>
      <c r="J117" s="309" t="s">
        <v>196</v>
      </c>
      <c r="K117" s="316" t="s">
        <v>562</v>
      </c>
      <c r="L117" s="310"/>
      <c r="M117" s="310" t="s">
        <v>684</v>
      </c>
      <c r="N117" s="310" t="s">
        <v>906</v>
      </c>
      <c r="O117" s="354"/>
      <c r="P117" s="230" t="s">
        <v>75</v>
      </c>
      <c r="Q117" s="232" t="s">
        <v>855</v>
      </c>
      <c r="R117" s="232" t="s">
        <v>757</v>
      </c>
      <c r="S117" s="232" t="s">
        <v>782</v>
      </c>
      <c r="T117" s="355" t="s">
        <v>28</v>
      </c>
      <c r="U117" s="355"/>
      <c r="V117" s="323"/>
      <c r="W117" s="323" t="s">
        <v>343</v>
      </c>
      <c r="X117" s="323" t="s">
        <v>753</v>
      </c>
      <c r="Y117" s="323"/>
      <c r="Z117" s="356">
        <v>42010</v>
      </c>
      <c r="AA117" s="356">
        <v>42038</v>
      </c>
      <c r="AB117" s="356">
        <v>42066</v>
      </c>
      <c r="AC117" s="357"/>
      <c r="AD117" s="357"/>
      <c r="AE117" s="358" t="s">
        <v>799</v>
      </c>
      <c r="AF117" s="358"/>
      <c r="AG117" s="360">
        <v>32.5</v>
      </c>
      <c r="AH117" s="359">
        <v>30</v>
      </c>
      <c r="AI117" s="359">
        <v>31.8</v>
      </c>
      <c r="AJ117" s="360">
        <f>(IF(AI117&gt;0, AI117, IF(AH117&gt;0, AH117, IF(AG117&gt;0, AG117, 0))))*0.3</f>
        <v>9.5399999999999991</v>
      </c>
      <c r="AK117" s="360">
        <f t="shared" si="31"/>
        <v>41.34</v>
      </c>
      <c r="AL117" s="360">
        <f t="shared" si="28"/>
        <v>79.97999999999999</v>
      </c>
      <c r="AM117" s="360">
        <v>199.95</v>
      </c>
      <c r="AN117" s="360">
        <v>199.95</v>
      </c>
      <c r="AO117" s="361">
        <f t="shared" si="32"/>
        <v>0.48312078019504867</v>
      </c>
      <c r="AP117" s="362">
        <f t="shared" si="30"/>
        <v>960</v>
      </c>
      <c r="AQ117" s="363"/>
      <c r="AR117" s="363"/>
      <c r="AS117" s="363"/>
      <c r="AT117" s="364" t="s">
        <v>397</v>
      </c>
      <c r="AU117" s="364"/>
      <c r="AV117" s="363" t="s">
        <v>592</v>
      </c>
      <c r="AW117" s="365">
        <v>16</v>
      </c>
      <c r="AX117" s="365" t="s">
        <v>289</v>
      </c>
      <c r="AY117" s="365"/>
      <c r="AZ117" s="365"/>
      <c r="BA117" s="211"/>
      <c r="BB117" s="212">
        <v>41980</v>
      </c>
      <c r="BC117" s="212">
        <v>42030</v>
      </c>
      <c r="BD117" s="367"/>
      <c r="BE117" s="368" t="s">
        <v>289</v>
      </c>
      <c r="BF117" s="369">
        <v>42124</v>
      </c>
      <c r="BG117" s="370">
        <v>42137</v>
      </c>
      <c r="BH117" s="371"/>
      <c r="BI117" s="363"/>
      <c r="BJ117" s="363"/>
      <c r="BK117" s="364"/>
      <c r="BL117" s="372"/>
      <c r="BM117" s="524">
        <v>42187</v>
      </c>
      <c r="BN117" s="373" t="s">
        <v>926</v>
      </c>
      <c r="BO117" s="363"/>
      <c r="BP117" s="363">
        <f t="shared" si="18"/>
        <v>0</v>
      </c>
      <c r="BQ117" s="374">
        <v>4</v>
      </c>
      <c r="BR117" s="375">
        <v>48.031441083983523</v>
      </c>
      <c r="BS117" s="375">
        <v>50</v>
      </c>
      <c r="BT117" s="375">
        <v>80</v>
      </c>
      <c r="BU117" s="375" t="s">
        <v>861</v>
      </c>
      <c r="BV117" s="375"/>
      <c r="BW117" s="376"/>
      <c r="BX117" s="376"/>
      <c r="BY117" s="377">
        <f t="shared" si="19"/>
        <v>6398.4</v>
      </c>
      <c r="BZ117" s="377">
        <f t="shared" si="20"/>
        <v>3091.1999999999994</v>
      </c>
      <c r="CA117" s="378">
        <f t="shared" si="21"/>
        <v>38.649662415603892</v>
      </c>
      <c r="CB117" s="379" t="s">
        <v>926</v>
      </c>
    </row>
    <row r="118" spans="1:80" s="414" customFormat="1" ht="19.5" customHeight="1">
      <c r="A118" s="311" t="s">
        <v>230</v>
      </c>
      <c r="B118" s="309">
        <v>1050300134</v>
      </c>
      <c r="C118" s="317" t="s">
        <v>566</v>
      </c>
      <c r="D118" s="317">
        <v>2</v>
      </c>
      <c r="E118" s="386" t="s">
        <v>83</v>
      </c>
      <c r="F118" s="317" t="s">
        <v>168</v>
      </c>
      <c r="G118" s="317">
        <v>61033200</v>
      </c>
      <c r="H118" s="317" t="s">
        <v>969</v>
      </c>
      <c r="I118" s="387" t="s">
        <v>62</v>
      </c>
      <c r="J118" s="311" t="s">
        <v>197</v>
      </c>
      <c r="K118" s="317" t="s">
        <v>563</v>
      </c>
      <c r="L118" s="312"/>
      <c r="M118" s="312" t="s">
        <v>668</v>
      </c>
      <c r="N118" s="312"/>
      <c r="O118" s="388"/>
      <c r="P118" s="307" t="s">
        <v>73</v>
      </c>
      <c r="Q118" s="324" t="s">
        <v>78</v>
      </c>
      <c r="R118" s="324" t="s">
        <v>732</v>
      </c>
      <c r="S118" s="324" t="s">
        <v>735</v>
      </c>
      <c r="T118" s="389" t="s">
        <v>28</v>
      </c>
      <c r="U118" s="389"/>
      <c r="V118" s="322" t="s">
        <v>737</v>
      </c>
      <c r="W118" s="322" t="s">
        <v>830</v>
      </c>
      <c r="X118" s="322" t="s">
        <v>831</v>
      </c>
      <c r="Y118" s="322"/>
      <c r="Z118" s="390">
        <v>42023</v>
      </c>
      <c r="AA118" s="390">
        <v>42044</v>
      </c>
      <c r="AB118" s="390">
        <v>42079</v>
      </c>
      <c r="AC118" s="391">
        <v>1.45</v>
      </c>
      <c r="AD118" s="391"/>
      <c r="AE118" s="392" t="s">
        <v>799</v>
      </c>
      <c r="AF118" s="392"/>
      <c r="AG118" s="393"/>
      <c r="AH118" s="394">
        <v>34.28</v>
      </c>
      <c r="AI118" s="393">
        <v>33.78</v>
      </c>
      <c r="AJ118" s="394">
        <v>0.25</v>
      </c>
      <c r="AK118" s="394">
        <f t="shared" si="31"/>
        <v>34.03</v>
      </c>
      <c r="AL118" s="394">
        <f t="shared" si="28"/>
        <v>71.97999999999999</v>
      </c>
      <c r="AM118" s="394">
        <v>179.95</v>
      </c>
      <c r="AN118" s="394">
        <v>179.95</v>
      </c>
      <c r="AO118" s="395">
        <f t="shared" si="32"/>
        <v>0.52722978605168092</v>
      </c>
      <c r="AP118" s="396">
        <f t="shared" si="30"/>
        <v>1096.96</v>
      </c>
      <c r="AQ118" s="397"/>
      <c r="AR118" s="397"/>
      <c r="AS118" s="397"/>
      <c r="AT118" s="398">
        <v>41900</v>
      </c>
      <c r="AU118" s="398"/>
      <c r="AV118" s="397" t="s">
        <v>596</v>
      </c>
      <c r="AW118" s="399">
        <v>17</v>
      </c>
      <c r="AX118" s="399" t="s">
        <v>630</v>
      </c>
      <c r="AY118" s="399">
        <v>15</v>
      </c>
      <c r="AZ118" s="509">
        <v>41984</v>
      </c>
      <c r="BA118" s="434">
        <v>41995</v>
      </c>
      <c r="BB118" s="330">
        <v>41978</v>
      </c>
      <c r="BC118" s="434">
        <v>41995</v>
      </c>
      <c r="BD118" s="401"/>
      <c r="BE118" s="402" t="s">
        <v>848</v>
      </c>
      <c r="BF118" s="403">
        <v>42118</v>
      </c>
      <c r="BG118" s="404" t="s">
        <v>801</v>
      </c>
      <c r="BH118" s="405"/>
      <c r="BI118" s="397"/>
      <c r="BJ118" s="397"/>
      <c r="BK118" s="398"/>
      <c r="BL118" s="406"/>
      <c r="BM118" s="525"/>
      <c r="BN118" s="407"/>
      <c r="BO118" s="397"/>
      <c r="BP118" s="397">
        <f t="shared" si="18"/>
        <v>0</v>
      </c>
      <c r="BQ118" s="408">
        <v>1</v>
      </c>
      <c r="BR118" s="409">
        <v>2.0078602709958817</v>
      </c>
      <c r="BS118" s="409">
        <v>0</v>
      </c>
      <c r="BT118" s="409">
        <v>2.0078602709958817</v>
      </c>
      <c r="BU118" s="409">
        <f>BT118*AC118</f>
        <v>2.9113973929440284</v>
      </c>
      <c r="BV118" s="409"/>
      <c r="BW118" s="410"/>
      <c r="BX118" s="410"/>
      <c r="BY118" s="411">
        <f t="shared" si="19"/>
        <v>144.52578230628353</v>
      </c>
      <c r="BZ118" s="411">
        <f t="shared" si="20"/>
        <v>76.198297284293673</v>
      </c>
      <c r="CA118" s="412">
        <f t="shared" si="21"/>
        <v>1.0586037410988287</v>
      </c>
      <c r="CB118" s="413"/>
    </row>
    <row r="119" spans="1:80" s="414" customFormat="1" ht="19.5" customHeight="1">
      <c r="A119" s="311" t="s">
        <v>231</v>
      </c>
      <c r="B119" s="309"/>
      <c r="C119" s="317" t="s">
        <v>566</v>
      </c>
      <c r="D119" s="317"/>
      <c r="E119" s="386" t="s">
        <v>83</v>
      </c>
      <c r="F119" s="317" t="s">
        <v>168</v>
      </c>
      <c r="G119" s="317"/>
      <c r="H119" s="317"/>
      <c r="I119" s="387" t="s">
        <v>62</v>
      </c>
      <c r="J119" s="311" t="s">
        <v>198</v>
      </c>
      <c r="K119" s="317" t="s">
        <v>47</v>
      </c>
      <c r="L119" s="312"/>
      <c r="M119" s="312" t="s">
        <v>684</v>
      </c>
      <c r="N119" s="312"/>
      <c r="O119" s="388"/>
      <c r="P119" s="307" t="s">
        <v>74</v>
      </c>
      <c r="Q119" s="324"/>
      <c r="R119" s="324"/>
      <c r="S119" s="324"/>
      <c r="T119" s="389"/>
      <c r="U119" s="389"/>
      <c r="V119" s="322"/>
      <c r="W119" s="322"/>
      <c r="X119" s="322" t="s">
        <v>363</v>
      </c>
      <c r="Y119" s="322"/>
      <c r="Z119" s="322"/>
      <c r="AA119" s="322"/>
      <c r="AB119" s="322"/>
      <c r="AC119" s="391"/>
      <c r="AD119" s="391"/>
      <c r="AE119" s="392"/>
      <c r="AF119" s="392"/>
      <c r="AG119" s="393"/>
      <c r="AH119" s="394"/>
      <c r="AI119" s="393"/>
      <c r="AJ119" s="394">
        <f>(IF(AI119&gt;0, AI119, IF(AH119&gt;0, AH119, IF(AG119&gt;0, AG119, 0))))*0.3</f>
        <v>0</v>
      </c>
      <c r="AK119" s="394">
        <f t="shared" si="31"/>
        <v>0</v>
      </c>
      <c r="AL119" s="394">
        <f>AK119*2</f>
        <v>0</v>
      </c>
      <c r="AM119" s="394">
        <f>AK119*2.5</f>
        <v>0</v>
      </c>
      <c r="AN119" s="394">
        <f>AL119*2.5</f>
        <v>0</v>
      </c>
      <c r="AO119" s="395" t="e">
        <f t="shared" si="32"/>
        <v>#DIV/0!</v>
      </c>
      <c r="AP119" s="396">
        <f t="shared" si="30"/>
        <v>0</v>
      </c>
      <c r="AQ119" s="397"/>
      <c r="AR119" s="397"/>
      <c r="AS119" s="397"/>
      <c r="AT119" s="398" t="s">
        <v>637</v>
      </c>
      <c r="AU119" s="398"/>
      <c r="AV119" s="397"/>
      <c r="AW119" s="399">
        <v>16</v>
      </c>
      <c r="AX119" s="399" t="s">
        <v>289</v>
      </c>
      <c r="AY119" s="399"/>
      <c r="AZ119" s="399"/>
      <c r="BA119" s="331"/>
      <c r="BB119" s="331" t="s">
        <v>631</v>
      </c>
      <c r="BC119" s="335"/>
      <c r="BD119" s="401"/>
      <c r="BE119" s="402"/>
      <c r="BF119" s="403"/>
      <c r="BG119" s="404"/>
      <c r="BH119" s="405"/>
      <c r="BI119" s="397"/>
      <c r="BJ119" s="397"/>
      <c r="BK119" s="398"/>
      <c r="BL119" s="406"/>
      <c r="BM119" s="525"/>
      <c r="BN119" s="407"/>
      <c r="BO119" s="397"/>
      <c r="BP119" s="397">
        <f t="shared" si="18"/>
        <v>0</v>
      </c>
      <c r="BQ119" s="408" t="e">
        <v>#N/A</v>
      </c>
      <c r="BR119" s="409" t="e">
        <v>#N/A</v>
      </c>
      <c r="BS119" s="409" t="e">
        <v>#N/A</v>
      </c>
      <c r="BT119" s="409" t="e">
        <v>#N/A</v>
      </c>
      <c r="BU119" s="409" t="e">
        <f>BT119*AC119</f>
        <v>#N/A</v>
      </c>
      <c r="BV119" s="409"/>
      <c r="BW119" s="410"/>
      <c r="BX119" s="410"/>
      <c r="BY119" s="411" t="e">
        <f t="shared" si="19"/>
        <v>#N/A</v>
      </c>
      <c r="BZ119" s="411" t="e">
        <f t="shared" si="20"/>
        <v>#N/A</v>
      </c>
      <c r="CA119" s="412" t="e">
        <f t="shared" si="21"/>
        <v>#N/A</v>
      </c>
      <c r="CB119" s="413"/>
    </row>
    <row r="120" spans="1:80" s="382" customFormat="1" ht="19.5" customHeight="1">
      <c r="A120" s="309" t="s">
        <v>232</v>
      </c>
      <c r="B120" s="309">
        <v>1060200117</v>
      </c>
      <c r="C120" s="316"/>
      <c r="D120" s="316">
        <v>2</v>
      </c>
      <c r="E120" s="352" t="s">
        <v>83</v>
      </c>
      <c r="F120" s="316" t="s">
        <v>168</v>
      </c>
      <c r="G120" s="316">
        <v>61033200</v>
      </c>
      <c r="H120" s="316" t="s">
        <v>969</v>
      </c>
      <c r="I120" s="353" t="s">
        <v>62</v>
      </c>
      <c r="J120" s="309" t="s">
        <v>199</v>
      </c>
      <c r="K120" s="316" t="s">
        <v>47</v>
      </c>
      <c r="L120" s="310"/>
      <c r="M120" s="310" t="s">
        <v>685</v>
      </c>
      <c r="N120" s="310" t="s">
        <v>906</v>
      </c>
      <c r="O120" s="354"/>
      <c r="P120" s="230" t="s">
        <v>74</v>
      </c>
      <c r="Q120" s="232" t="s">
        <v>74</v>
      </c>
      <c r="R120" s="232"/>
      <c r="S120" s="232" t="s">
        <v>802</v>
      </c>
      <c r="T120" s="355" t="s">
        <v>32</v>
      </c>
      <c r="U120" s="355"/>
      <c r="V120" s="323"/>
      <c r="W120" s="323"/>
      <c r="X120" s="323" t="s">
        <v>896</v>
      </c>
      <c r="Y120" s="323"/>
      <c r="Z120" s="356">
        <v>42034</v>
      </c>
      <c r="AA120" s="356">
        <v>42062</v>
      </c>
      <c r="AB120" s="356">
        <v>42090</v>
      </c>
      <c r="AC120" s="357"/>
      <c r="AD120" s="357"/>
      <c r="AE120" s="358" t="s">
        <v>800</v>
      </c>
      <c r="AF120" s="358"/>
      <c r="AG120" s="424" t="s">
        <v>801</v>
      </c>
      <c r="AH120" s="425">
        <v>50</v>
      </c>
      <c r="AI120" s="424">
        <v>47</v>
      </c>
      <c r="AJ120" s="425">
        <f>(IF(AI120&gt;0, AI120, IF(AH120&gt;0, AH120, IF(AG120&gt;0, AG120, 0))))*0.3</f>
        <v>14.1</v>
      </c>
      <c r="AK120" s="360">
        <f>((IF(AI120&gt;0, AI120, IF(AH120&gt;0, AH120, IF(AG120&gt;0, AG120, 0))))/1.25)+AJ120</f>
        <v>51.7</v>
      </c>
      <c r="AL120" s="360">
        <f>AN120/2.5</f>
        <v>119.97999999999999</v>
      </c>
      <c r="AM120" s="360">
        <v>319.95</v>
      </c>
      <c r="AN120" s="360">
        <v>299.95</v>
      </c>
      <c r="AO120" s="361">
        <f t="shared" si="32"/>
        <v>0.56909484914152353</v>
      </c>
      <c r="AP120" s="362">
        <f t="shared" si="30"/>
        <v>1600</v>
      </c>
      <c r="AQ120" s="363"/>
      <c r="AR120" s="363"/>
      <c r="AS120" s="363"/>
      <c r="AT120" s="364">
        <v>41932</v>
      </c>
      <c r="AU120" s="364"/>
      <c r="AV120" s="363"/>
      <c r="AW120" s="365">
        <v>16</v>
      </c>
      <c r="AX120" s="365" t="s">
        <v>289</v>
      </c>
      <c r="AY120" s="365"/>
      <c r="AZ120" s="365"/>
      <c r="BA120" s="212">
        <v>41992</v>
      </c>
      <c r="BB120" s="212">
        <v>41992</v>
      </c>
      <c r="BC120" s="288">
        <v>41992</v>
      </c>
      <c r="BD120" s="367"/>
      <c r="BE120" s="368" t="s">
        <v>875</v>
      </c>
      <c r="BF120" s="369">
        <v>42160</v>
      </c>
      <c r="BG120" s="370">
        <v>42166</v>
      </c>
      <c r="BH120" s="371"/>
      <c r="BI120" s="363"/>
      <c r="BJ120" s="363"/>
      <c r="BK120" s="364"/>
      <c r="BL120" s="372"/>
      <c r="BM120" s="524">
        <v>42221</v>
      </c>
      <c r="BN120" s="373" t="s">
        <v>935</v>
      </c>
      <c r="BO120" s="363"/>
      <c r="BP120" s="363">
        <f t="shared" si="18"/>
        <v>0</v>
      </c>
      <c r="BQ120" s="374">
        <v>57</v>
      </c>
      <c r="BR120" s="375">
        <v>114.44803544676526</v>
      </c>
      <c r="BS120" s="375">
        <v>80</v>
      </c>
      <c r="BT120" s="375">
        <v>194.44803544676526</v>
      </c>
      <c r="BU120" s="375" t="s">
        <v>857</v>
      </c>
      <c r="BV120" s="375"/>
      <c r="BW120" s="376"/>
      <c r="BX120" s="376"/>
      <c r="BY120" s="377">
        <f t="shared" si="19"/>
        <v>23329.875292902892</v>
      </c>
      <c r="BZ120" s="377">
        <f t="shared" si="20"/>
        <v>13276.911860305128</v>
      </c>
      <c r="CA120" s="378">
        <f t="shared" si="21"/>
        <v>110.65937539844249</v>
      </c>
      <c r="CB120" s="379"/>
    </row>
    <row r="121" spans="1:80" s="414" customFormat="1" ht="19.5" customHeight="1">
      <c r="A121" s="311" t="s">
        <v>233</v>
      </c>
      <c r="B121" s="309"/>
      <c r="C121" s="317" t="s">
        <v>566</v>
      </c>
      <c r="D121" s="317"/>
      <c r="E121" s="386" t="s">
        <v>83</v>
      </c>
      <c r="F121" s="317" t="s">
        <v>168</v>
      </c>
      <c r="G121" s="317"/>
      <c r="H121" s="317"/>
      <c r="I121" s="387" t="s">
        <v>62</v>
      </c>
      <c r="J121" s="311" t="s">
        <v>200</v>
      </c>
      <c r="K121" s="318" t="s">
        <v>47</v>
      </c>
      <c r="L121" s="312"/>
      <c r="M121" s="312" t="s">
        <v>668</v>
      </c>
      <c r="N121" s="312"/>
      <c r="O121" s="388"/>
      <c r="P121" s="307" t="s">
        <v>74</v>
      </c>
      <c r="Q121" s="324"/>
      <c r="R121" s="324"/>
      <c r="S121" s="324"/>
      <c r="T121" s="389"/>
      <c r="U121" s="389"/>
      <c r="V121" s="322"/>
      <c r="W121" s="322"/>
      <c r="X121" s="322" t="s">
        <v>383</v>
      </c>
      <c r="Y121" s="322"/>
      <c r="Z121" s="322"/>
      <c r="AA121" s="322"/>
      <c r="AB121" s="322"/>
      <c r="AC121" s="391"/>
      <c r="AD121" s="391"/>
      <c r="AE121" s="392"/>
      <c r="AF121" s="392"/>
      <c r="AG121" s="393"/>
      <c r="AH121" s="394"/>
      <c r="AI121" s="393"/>
      <c r="AJ121" s="394">
        <f>(IF(AI121&gt;0, AI121, IF(AH121&gt;0, AH121, IF(AG121&gt;0, AG121, 0))))*0.3</f>
        <v>0</v>
      </c>
      <c r="AK121" s="394">
        <f>(IF(AI121&gt;0, AI121, IF(AH121&gt;0, AH121, IF(AG121&gt;0, AG121, 0))))+AJ121</f>
        <v>0</v>
      </c>
      <c r="AL121" s="394">
        <f>AK121*2</f>
        <v>0</v>
      </c>
      <c r="AM121" s="394">
        <f>AK121*2.5</f>
        <v>0</v>
      </c>
      <c r="AN121" s="394">
        <f>AL121*2.5</f>
        <v>0</v>
      </c>
      <c r="AO121" s="395" t="e">
        <f t="shared" si="32"/>
        <v>#DIV/0!</v>
      </c>
      <c r="AP121" s="396">
        <f t="shared" si="30"/>
        <v>0</v>
      </c>
      <c r="AQ121" s="397"/>
      <c r="AR121" s="397"/>
      <c r="AS121" s="397"/>
      <c r="AT121" s="398">
        <v>41939</v>
      </c>
      <c r="AU121" s="398"/>
      <c r="AV121" s="397"/>
      <c r="AW121" s="399">
        <v>17</v>
      </c>
      <c r="AX121" s="399" t="s">
        <v>628</v>
      </c>
      <c r="AY121" s="399"/>
      <c r="AZ121" s="399"/>
      <c r="BA121" s="331"/>
      <c r="BB121" s="331" t="s">
        <v>631</v>
      </c>
      <c r="BC121" s="335"/>
      <c r="BD121" s="401"/>
      <c r="BE121" s="402"/>
      <c r="BF121" s="403"/>
      <c r="BG121" s="404"/>
      <c r="BH121" s="405"/>
      <c r="BI121" s="397"/>
      <c r="BJ121" s="397"/>
      <c r="BK121" s="398"/>
      <c r="BL121" s="406"/>
      <c r="BM121" s="525"/>
      <c r="BN121" s="407"/>
      <c r="BO121" s="397"/>
      <c r="BP121" s="397">
        <f t="shared" si="18"/>
        <v>0</v>
      </c>
      <c r="BQ121" s="408" t="e">
        <v>#N/A</v>
      </c>
      <c r="BR121" s="409" t="e">
        <v>#N/A</v>
      </c>
      <c r="BS121" s="409" t="e">
        <v>#N/A</v>
      </c>
      <c r="BT121" s="409" t="e">
        <v>#N/A</v>
      </c>
      <c r="BU121" s="409" t="e">
        <f>BT121*AC121</f>
        <v>#N/A</v>
      </c>
      <c r="BV121" s="409"/>
      <c r="BW121" s="410"/>
      <c r="BX121" s="410"/>
      <c r="BY121" s="411" t="e">
        <f t="shared" si="19"/>
        <v>#N/A</v>
      </c>
      <c r="BZ121" s="411" t="e">
        <f t="shared" si="20"/>
        <v>#N/A</v>
      </c>
      <c r="CA121" s="412" t="e">
        <f t="shared" si="21"/>
        <v>#N/A</v>
      </c>
      <c r="CB121" s="413"/>
    </row>
    <row r="122" spans="1:80" s="382" customFormat="1" ht="19.5" customHeight="1">
      <c r="A122" s="309" t="s">
        <v>234</v>
      </c>
      <c r="B122" s="309">
        <v>1060101684</v>
      </c>
      <c r="C122" s="316"/>
      <c r="D122" s="316">
        <v>2</v>
      </c>
      <c r="E122" s="352" t="s">
        <v>83</v>
      </c>
      <c r="F122" s="316" t="s">
        <v>168</v>
      </c>
      <c r="G122" s="316">
        <v>61033300</v>
      </c>
      <c r="H122" s="316" t="s">
        <v>970</v>
      </c>
      <c r="I122" s="353" t="s">
        <v>62</v>
      </c>
      <c r="J122" s="309" t="s">
        <v>807</v>
      </c>
      <c r="K122" s="316" t="s">
        <v>564</v>
      </c>
      <c r="L122" s="310"/>
      <c r="M122" s="310" t="s">
        <v>674</v>
      </c>
      <c r="N122" s="310" t="s">
        <v>906</v>
      </c>
      <c r="O122" s="354"/>
      <c r="P122" s="230" t="s">
        <v>74</v>
      </c>
      <c r="Q122" s="232" t="s">
        <v>74</v>
      </c>
      <c r="R122" s="232"/>
      <c r="S122" s="232" t="s">
        <v>802</v>
      </c>
      <c r="T122" s="355" t="s">
        <v>32</v>
      </c>
      <c r="U122" s="355"/>
      <c r="V122" s="323"/>
      <c r="W122" s="323"/>
      <c r="X122" s="323" t="s">
        <v>956</v>
      </c>
      <c r="Y122" s="323"/>
      <c r="Z122" s="356">
        <v>42034</v>
      </c>
      <c r="AA122" s="356">
        <v>42062</v>
      </c>
      <c r="AB122" s="356">
        <v>42090</v>
      </c>
      <c r="AC122" s="357"/>
      <c r="AD122" s="357"/>
      <c r="AE122" s="358" t="s">
        <v>800</v>
      </c>
      <c r="AF122" s="358"/>
      <c r="AG122" s="424">
        <v>48</v>
      </c>
      <c r="AH122" s="425">
        <v>45</v>
      </c>
      <c r="AI122" s="424">
        <v>45</v>
      </c>
      <c r="AJ122" s="425">
        <f>(IF(AI122&gt;0, AI122, IF(AH122&gt;0, AH122, IF(AG122&gt;0, AG122, 0))))*0.3</f>
        <v>13.5</v>
      </c>
      <c r="AK122" s="360">
        <f>((IF(AI122&gt;0, AI122, IF(AH122&gt;0, AH122, IF(AG122&gt;0, AG122, 0))))/1.25)+AJ122</f>
        <v>49.5</v>
      </c>
      <c r="AL122" s="360">
        <f t="shared" ref="AL122:AL130" si="33">AN122/2.5</f>
        <v>99.97999999999999</v>
      </c>
      <c r="AM122" s="360">
        <v>249.95</v>
      </c>
      <c r="AN122" s="360">
        <v>249.95</v>
      </c>
      <c r="AO122" s="361">
        <f t="shared" si="32"/>
        <v>0.50490098019603913</v>
      </c>
      <c r="AP122" s="362">
        <f t="shared" si="30"/>
        <v>1440</v>
      </c>
      <c r="AQ122" s="363"/>
      <c r="AR122" s="363"/>
      <c r="AS122" s="363"/>
      <c r="AT122" s="364">
        <v>41932</v>
      </c>
      <c r="AU122" s="364"/>
      <c r="AV122" s="363"/>
      <c r="AW122" s="365">
        <v>16</v>
      </c>
      <c r="AX122" s="365" t="s">
        <v>289</v>
      </c>
      <c r="AY122" s="365"/>
      <c r="AZ122" s="365"/>
      <c r="BA122" s="211"/>
      <c r="BB122" s="212">
        <v>41983</v>
      </c>
      <c r="BC122" s="288">
        <v>42030</v>
      </c>
      <c r="BD122" s="367"/>
      <c r="BE122" s="368" t="s">
        <v>874</v>
      </c>
      <c r="BF122" s="369" t="s">
        <v>907</v>
      </c>
      <c r="BG122" s="370">
        <v>42179</v>
      </c>
      <c r="BH122" s="371"/>
      <c r="BI122" s="363"/>
      <c r="BJ122" s="363"/>
      <c r="BK122" s="364"/>
      <c r="BL122" s="372"/>
      <c r="BM122" s="524">
        <v>42221</v>
      </c>
      <c r="BN122" s="373" t="s">
        <v>936</v>
      </c>
      <c r="BO122" s="363"/>
      <c r="BP122" s="363">
        <f t="shared" si="18"/>
        <v>0</v>
      </c>
      <c r="BQ122" s="374">
        <v>44</v>
      </c>
      <c r="BR122" s="375">
        <v>138.3458519238188</v>
      </c>
      <c r="BS122" s="375">
        <v>60</v>
      </c>
      <c r="BT122" s="375">
        <v>198.3458519238188</v>
      </c>
      <c r="BU122" s="375" t="s">
        <v>857</v>
      </c>
      <c r="BV122" s="375"/>
      <c r="BW122" s="376"/>
      <c r="BX122" s="376"/>
      <c r="BY122" s="377">
        <f t="shared" si="19"/>
        <v>19830.6182753434</v>
      </c>
      <c r="BZ122" s="377">
        <f t="shared" si="20"/>
        <v>10012.49860511437</v>
      </c>
      <c r="CA122" s="378">
        <f t="shared" si="21"/>
        <v>100.14501505415454</v>
      </c>
      <c r="CB122" s="379"/>
    </row>
    <row r="123" spans="1:80" s="382" customFormat="1" ht="19.5" customHeight="1">
      <c r="A123" s="309" t="s">
        <v>619</v>
      </c>
      <c r="B123" s="309">
        <v>1050300141</v>
      </c>
      <c r="C123" s="316"/>
      <c r="D123" s="316">
        <v>2</v>
      </c>
      <c r="E123" s="352" t="s">
        <v>83</v>
      </c>
      <c r="F123" s="316" t="s">
        <v>168</v>
      </c>
      <c r="G123" s="316">
        <v>61033300</v>
      </c>
      <c r="H123" s="316" t="s">
        <v>970</v>
      </c>
      <c r="I123" s="353" t="s">
        <v>62</v>
      </c>
      <c r="J123" s="309" t="s">
        <v>807</v>
      </c>
      <c r="K123" s="316" t="s">
        <v>620</v>
      </c>
      <c r="L123" s="310"/>
      <c r="M123" s="310" t="s">
        <v>674</v>
      </c>
      <c r="N123" s="310" t="s">
        <v>906</v>
      </c>
      <c r="O123" s="354"/>
      <c r="P123" s="230" t="s">
        <v>74</v>
      </c>
      <c r="Q123" s="232" t="s">
        <v>74</v>
      </c>
      <c r="R123" s="232"/>
      <c r="S123" s="232" t="s">
        <v>802</v>
      </c>
      <c r="T123" s="355" t="s">
        <v>32</v>
      </c>
      <c r="U123" s="355"/>
      <c r="V123" s="323"/>
      <c r="W123" s="417"/>
      <c r="X123" s="323" t="s">
        <v>956</v>
      </c>
      <c r="Y123" s="323"/>
      <c r="Z123" s="356">
        <v>42034</v>
      </c>
      <c r="AA123" s="356">
        <v>42062</v>
      </c>
      <c r="AB123" s="356">
        <v>42090</v>
      </c>
      <c r="AC123" s="357"/>
      <c r="AD123" s="357"/>
      <c r="AE123" s="358" t="s">
        <v>800</v>
      </c>
      <c r="AF123" s="358"/>
      <c r="AG123" s="424">
        <v>48</v>
      </c>
      <c r="AH123" s="425">
        <v>45</v>
      </c>
      <c r="AI123" s="424">
        <v>45</v>
      </c>
      <c r="AJ123" s="425">
        <f>(IF(AI123&gt;0, AI123, IF(AH123&gt;0, AH123, IF(AG123&gt;0, AG123, 0))))*0.3</f>
        <v>13.5</v>
      </c>
      <c r="AK123" s="360">
        <f>((IF(AI123&gt;0, AI123, IF(AH123&gt;0, AH123, IF(AG123&gt;0, AG123, 0))))/1.25)+AJ123</f>
        <v>49.5</v>
      </c>
      <c r="AL123" s="360">
        <f t="shared" si="33"/>
        <v>99.97999999999999</v>
      </c>
      <c r="AM123" s="360">
        <v>249.95</v>
      </c>
      <c r="AN123" s="360">
        <v>249.95</v>
      </c>
      <c r="AO123" s="361">
        <f t="shared" si="32"/>
        <v>0.50490098019603913</v>
      </c>
      <c r="AP123" s="362">
        <f t="shared" si="30"/>
        <v>1440</v>
      </c>
      <c r="AQ123" s="363"/>
      <c r="AR123" s="363"/>
      <c r="AS123" s="363"/>
      <c r="AT123" s="364" t="s">
        <v>602</v>
      </c>
      <c r="AU123" s="364"/>
      <c r="AV123" s="363"/>
      <c r="AW123" s="365">
        <v>16</v>
      </c>
      <c r="AX123" s="365" t="s">
        <v>289</v>
      </c>
      <c r="AY123" s="365"/>
      <c r="AZ123" s="365"/>
      <c r="BA123" s="211"/>
      <c r="BB123" s="212">
        <v>41983</v>
      </c>
      <c r="BC123" s="288">
        <v>42030</v>
      </c>
      <c r="BD123" s="367"/>
      <c r="BE123" s="368" t="s">
        <v>875</v>
      </c>
      <c r="BF123" s="369">
        <v>42178</v>
      </c>
      <c r="BG123" s="370">
        <v>42179</v>
      </c>
      <c r="BH123" s="371"/>
      <c r="BI123" s="363"/>
      <c r="BJ123" s="363"/>
      <c r="BK123" s="364"/>
      <c r="BL123" s="372"/>
      <c r="BM123" s="524">
        <v>42221</v>
      </c>
      <c r="BN123" s="373"/>
      <c r="BO123" s="363"/>
      <c r="BP123" s="363">
        <f t="shared" si="18"/>
        <v>0</v>
      </c>
      <c r="BQ123" s="374">
        <v>8</v>
      </c>
      <c r="BR123" s="375">
        <v>22.062882167967054</v>
      </c>
      <c r="BS123" s="375">
        <v>60</v>
      </c>
      <c r="BT123" s="375">
        <v>82.062882167967047</v>
      </c>
      <c r="BU123" s="375" t="s">
        <v>859</v>
      </c>
      <c r="BV123" s="375"/>
      <c r="BW123" s="376"/>
      <c r="BX123" s="376"/>
      <c r="BY123" s="377">
        <f t="shared" si="19"/>
        <v>8204.6469591533441</v>
      </c>
      <c r="BZ123" s="377">
        <f t="shared" si="20"/>
        <v>4142.5342918389752</v>
      </c>
      <c r="CA123" s="378">
        <f t="shared" si="21"/>
        <v>41.433629644318621</v>
      </c>
      <c r="CB123" s="379"/>
    </row>
    <row r="124" spans="1:80" s="382" customFormat="1" ht="19.5" customHeight="1">
      <c r="A124" s="309" t="s">
        <v>235</v>
      </c>
      <c r="B124" s="309">
        <v>1050600040</v>
      </c>
      <c r="C124" s="316"/>
      <c r="D124" s="316">
        <v>2</v>
      </c>
      <c r="E124" s="352" t="s">
        <v>83</v>
      </c>
      <c r="F124" s="316" t="s">
        <v>168</v>
      </c>
      <c r="G124" s="316">
        <v>61033200</v>
      </c>
      <c r="H124" s="316" t="s">
        <v>969</v>
      </c>
      <c r="I124" s="353" t="s">
        <v>62</v>
      </c>
      <c r="J124" s="309" t="s">
        <v>202</v>
      </c>
      <c r="K124" s="316" t="s">
        <v>564</v>
      </c>
      <c r="L124" s="310"/>
      <c r="M124" s="310" t="s">
        <v>684</v>
      </c>
      <c r="N124" s="310" t="s">
        <v>906</v>
      </c>
      <c r="O124" s="354"/>
      <c r="P124" s="230" t="s">
        <v>73</v>
      </c>
      <c r="Q124" s="232" t="s">
        <v>78</v>
      </c>
      <c r="R124" s="232" t="s">
        <v>786</v>
      </c>
      <c r="S124" s="232" t="s">
        <v>735</v>
      </c>
      <c r="T124" s="355" t="s">
        <v>28</v>
      </c>
      <c r="U124" s="355"/>
      <c r="V124" s="323" t="s">
        <v>739</v>
      </c>
      <c r="W124" s="323" t="s">
        <v>902</v>
      </c>
      <c r="X124" s="323" t="s">
        <v>753</v>
      </c>
      <c r="Y124" s="323"/>
      <c r="Z124" s="356">
        <v>42023</v>
      </c>
      <c r="AA124" s="356">
        <v>42044</v>
      </c>
      <c r="AB124" s="356">
        <v>42079</v>
      </c>
      <c r="AC124" s="357">
        <v>1.6</v>
      </c>
      <c r="AD124" s="357"/>
      <c r="AE124" s="358" t="s">
        <v>799</v>
      </c>
      <c r="AF124" s="358"/>
      <c r="AG124" s="359"/>
      <c r="AH124" s="360">
        <v>24.66</v>
      </c>
      <c r="AI124" s="359">
        <v>23.63</v>
      </c>
      <c r="AJ124" s="360">
        <v>0.25</v>
      </c>
      <c r="AK124" s="360">
        <f t="shared" ref="AK124:AK171" si="34">(IF(AI124&gt;0, AI124, IF(AH124&gt;0, AH124, IF(AG124&gt;0, AG124, 0))))+AJ124</f>
        <v>23.88</v>
      </c>
      <c r="AL124" s="360">
        <f t="shared" si="33"/>
        <v>67.97999999999999</v>
      </c>
      <c r="AM124" s="360">
        <v>169.95</v>
      </c>
      <c r="AN124" s="360">
        <v>169.95</v>
      </c>
      <c r="AO124" s="361">
        <f>((AL124-AK124)/AL124)</f>
        <v>0.64872021182700801</v>
      </c>
      <c r="AP124" s="362">
        <f t="shared" si="30"/>
        <v>789.12</v>
      </c>
      <c r="AQ124" s="363"/>
      <c r="AR124" s="363"/>
      <c r="AS124" s="363"/>
      <c r="AT124" s="364" t="s">
        <v>398</v>
      </c>
      <c r="AU124" s="364"/>
      <c r="AV124" s="363" t="s">
        <v>597</v>
      </c>
      <c r="AW124" s="365">
        <v>17</v>
      </c>
      <c r="AX124" s="365" t="s">
        <v>629</v>
      </c>
      <c r="AY124" s="365"/>
      <c r="AZ124" s="365"/>
      <c r="BA124" s="384">
        <v>41991</v>
      </c>
      <c r="BB124" s="384">
        <v>41991</v>
      </c>
      <c r="BC124" s="384">
        <v>41991</v>
      </c>
      <c r="BD124" s="367"/>
      <c r="BE124" s="368" t="s">
        <v>848</v>
      </c>
      <c r="BF124" s="369" t="s">
        <v>911</v>
      </c>
      <c r="BG124" s="370">
        <v>42151</v>
      </c>
      <c r="BH124" s="371"/>
      <c r="BI124" s="363"/>
      <c r="BJ124" s="363"/>
      <c r="BK124" s="364"/>
      <c r="BL124" s="372"/>
      <c r="BM124" s="524">
        <v>42235</v>
      </c>
      <c r="BN124" s="373"/>
      <c r="BO124" s="363"/>
      <c r="BP124" s="363">
        <f t="shared" si="18"/>
        <v>0</v>
      </c>
      <c r="BQ124" s="374">
        <v>50</v>
      </c>
      <c r="BR124" s="375">
        <v>100.39301354979409</v>
      </c>
      <c r="BS124" s="375">
        <v>55</v>
      </c>
      <c r="BT124" s="473">
        <v>139</v>
      </c>
      <c r="BU124" s="375">
        <f>BT124*AC124</f>
        <v>222.4</v>
      </c>
      <c r="BV124" s="375"/>
      <c r="BW124" s="376"/>
      <c r="BX124" s="376"/>
      <c r="BY124" s="377">
        <f t="shared" si="19"/>
        <v>9449.2199999999993</v>
      </c>
      <c r="BZ124" s="377">
        <f t="shared" si="20"/>
        <v>6129.9</v>
      </c>
      <c r="CA124" s="378">
        <f t="shared" si="21"/>
        <v>90.172109443954113</v>
      </c>
      <c r="CB124" s="379"/>
    </row>
    <row r="125" spans="1:80" s="382" customFormat="1" ht="19.5" customHeight="1">
      <c r="A125" s="309" t="s">
        <v>552</v>
      </c>
      <c r="B125" s="309">
        <v>1050600041</v>
      </c>
      <c r="C125" s="316"/>
      <c r="D125" s="316">
        <v>3</v>
      </c>
      <c r="E125" s="352" t="s">
        <v>83</v>
      </c>
      <c r="F125" s="316" t="s">
        <v>168</v>
      </c>
      <c r="G125" s="316">
        <v>61033200</v>
      </c>
      <c r="H125" s="316" t="s">
        <v>969</v>
      </c>
      <c r="I125" s="353" t="s">
        <v>62</v>
      </c>
      <c r="J125" s="309" t="s">
        <v>202</v>
      </c>
      <c r="K125" s="314" t="s">
        <v>550</v>
      </c>
      <c r="L125" s="310"/>
      <c r="M125" s="310" t="s">
        <v>684</v>
      </c>
      <c r="N125" s="310" t="s">
        <v>906</v>
      </c>
      <c r="O125" s="354"/>
      <c r="P125" s="230" t="s">
        <v>73</v>
      </c>
      <c r="Q125" s="232" t="s">
        <v>78</v>
      </c>
      <c r="R125" s="232" t="s">
        <v>731</v>
      </c>
      <c r="S125" s="232" t="s">
        <v>734</v>
      </c>
      <c r="T125" s="355" t="s">
        <v>28</v>
      </c>
      <c r="U125" s="355"/>
      <c r="V125" s="323" t="s">
        <v>739</v>
      </c>
      <c r="W125" s="323" t="s">
        <v>902</v>
      </c>
      <c r="X125" s="323" t="s">
        <v>753</v>
      </c>
      <c r="Y125" s="323"/>
      <c r="Z125" s="356">
        <v>42023</v>
      </c>
      <c r="AA125" s="356">
        <v>42044</v>
      </c>
      <c r="AB125" s="356">
        <v>42079</v>
      </c>
      <c r="AC125" s="357">
        <v>1.6</v>
      </c>
      <c r="AD125" s="357"/>
      <c r="AE125" s="358" t="s">
        <v>799</v>
      </c>
      <c r="AF125" s="358"/>
      <c r="AG125" s="359"/>
      <c r="AH125" s="360"/>
      <c r="AI125" s="359">
        <f>23.19+29.4</f>
        <v>52.59</v>
      </c>
      <c r="AJ125" s="360">
        <v>0.25</v>
      </c>
      <c r="AK125" s="360">
        <f t="shared" si="34"/>
        <v>52.84</v>
      </c>
      <c r="AL125" s="360">
        <f t="shared" si="33"/>
        <v>107.97999999999999</v>
      </c>
      <c r="AM125" s="360">
        <v>269.95</v>
      </c>
      <c r="AN125" s="360">
        <v>269.95</v>
      </c>
      <c r="AO125" s="361">
        <f>((AL125-AK125)/AL125)</f>
        <v>0.51065012039266522</v>
      </c>
      <c r="AP125" s="362">
        <f t="shared" si="30"/>
        <v>0</v>
      </c>
      <c r="AQ125" s="363"/>
      <c r="AR125" s="363"/>
      <c r="AS125" s="363"/>
      <c r="AT125" s="364"/>
      <c r="AU125" s="364"/>
      <c r="AV125" s="363" t="s">
        <v>597</v>
      </c>
      <c r="AW125" s="365">
        <v>17</v>
      </c>
      <c r="AX125" s="365" t="s">
        <v>628</v>
      </c>
      <c r="AY125" s="365"/>
      <c r="AZ125" s="365"/>
      <c r="BA125" s="384"/>
      <c r="BB125" s="384"/>
      <c r="BC125" s="384">
        <v>42030</v>
      </c>
      <c r="BD125" s="367"/>
      <c r="BE125" s="368" t="s">
        <v>848</v>
      </c>
      <c r="BF125" s="369">
        <v>42192</v>
      </c>
      <c r="BG125" s="370">
        <v>42195</v>
      </c>
      <c r="BH125" s="371"/>
      <c r="BI125" s="363"/>
      <c r="BJ125" s="363"/>
      <c r="BK125" s="364"/>
      <c r="BL125" s="372"/>
      <c r="BM125" s="524"/>
      <c r="BN125" s="373"/>
      <c r="BO125" s="363"/>
      <c r="BP125" s="363">
        <f t="shared" si="18"/>
        <v>0</v>
      </c>
      <c r="BQ125" s="374">
        <v>6</v>
      </c>
      <c r="BR125" s="375">
        <v>12.04716162597529</v>
      </c>
      <c r="BS125" s="375">
        <v>40</v>
      </c>
      <c r="BT125" s="375">
        <v>50</v>
      </c>
      <c r="BU125" s="375">
        <f>BT125*AC125</f>
        <v>80</v>
      </c>
      <c r="BV125" s="375">
        <v>400</v>
      </c>
      <c r="BW125" s="376">
        <v>42060</v>
      </c>
      <c r="BX125" s="376"/>
      <c r="BY125" s="377">
        <f t="shared" si="19"/>
        <v>5398.9999999999991</v>
      </c>
      <c r="BZ125" s="377">
        <f t="shared" si="20"/>
        <v>2756.9999999999991</v>
      </c>
      <c r="CA125" s="378">
        <f t="shared" si="21"/>
        <v>25.53250601963326</v>
      </c>
      <c r="CB125" s="379"/>
    </row>
    <row r="126" spans="1:80" s="508" customFormat="1" ht="19.5" customHeight="1">
      <c r="A126" s="474" t="s">
        <v>236</v>
      </c>
      <c r="B126" s="309">
        <v>1050300135</v>
      </c>
      <c r="C126" s="475"/>
      <c r="D126" s="475">
        <v>2</v>
      </c>
      <c r="E126" s="476" t="s">
        <v>83</v>
      </c>
      <c r="F126" s="475" t="s">
        <v>168</v>
      </c>
      <c r="G126" s="475">
        <v>61033200</v>
      </c>
      <c r="H126" s="475" t="s">
        <v>969</v>
      </c>
      <c r="I126" s="477" t="s">
        <v>62</v>
      </c>
      <c r="J126" s="474" t="s">
        <v>203</v>
      </c>
      <c r="K126" s="475" t="s">
        <v>565</v>
      </c>
      <c r="L126" s="478"/>
      <c r="M126" s="478" t="s">
        <v>674</v>
      </c>
      <c r="N126" s="310" t="s">
        <v>906</v>
      </c>
      <c r="O126" s="479"/>
      <c r="P126" s="119" t="s">
        <v>73</v>
      </c>
      <c r="Q126" s="480" t="s">
        <v>78</v>
      </c>
      <c r="R126" s="480" t="s">
        <v>732</v>
      </c>
      <c r="S126" s="480" t="s">
        <v>735</v>
      </c>
      <c r="T126" s="481" t="s">
        <v>32</v>
      </c>
      <c r="U126" s="481"/>
      <c r="V126" s="482" t="s">
        <v>737</v>
      </c>
      <c r="W126" s="482" t="s">
        <v>830</v>
      </c>
      <c r="X126" s="482" t="s">
        <v>957</v>
      </c>
      <c r="Y126" s="482"/>
      <c r="Z126" s="483">
        <v>42023</v>
      </c>
      <c r="AA126" s="483">
        <v>42044</v>
      </c>
      <c r="AB126" s="483">
        <v>42079</v>
      </c>
      <c r="AC126" s="484">
        <v>1.89</v>
      </c>
      <c r="AD126" s="484"/>
      <c r="AE126" s="485" t="s">
        <v>799</v>
      </c>
      <c r="AF126" s="485"/>
      <c r="AG126" s="486"/>
      <c r="AH126" s="487">
        <v>34.299999999999997</v>
      </c>
      <c r="AI126" s="486">
        <v>33.93</v>
      </c>
      <c r="AJ126" s="487">
        <v>0.25</v>
      </c>
      <c r="AK126" s="487">
        <f t="shared" si="34"/>
        <v>34.18</v>
      </c>
      <c r="AL126" s="487">
        <f t="shared" si="33"/>
        <v>79.97999999999999</v>
      </c>
      <c r="AM126" s="487">
        <v>199.95</v>
      </c>
      <c r="AN126" s="487">
        <v>199.95</v>
      </c>
      <c r="AO126" s="488">
        <f>((AL126-AK126)/AL126)</f>
        <v>0.5726431607901975</v>
      </c>
      <c r="AP126" s="489">
        <f t="shared" si="30"/>
        <v>1097.5999999999999</v>
      </c>
      <c r="AQ126" s="490"/>
      <c r="AR126" s="490"/>
      <c r="AS126" s="490"/>
      <c r="AT126" s="491">
        <v>41897</v>
      </c>
      <c r="AU126" s="491"/>
      <c r="AV126" s="490" t="s">
        <v>598</v>
      </c>
      <c r="AW126" s="492">
        <v>16</v>
      </c>
      <c r="AX126" s="492" t="s">
        <v>289</v>
      </c>
      <c r="AY126" s="492"/>
      <c r="AZ126" s="492"/>
      <c r="BA126" s="493"/>
      <c r="BB126" s="494">
        <v>41978</v>
      </c>
      <c r="BC126" s="494">
        <v>42009</v>
      </c>
      <c r="BD126" s="495"/>
      <c r="BE126" s="496" t="s">
        <v>848</v>
      </c>
      <c r="BF126" s="497">
        <v>42118</v>
      </c>
      <c r="BG126" s="498">
        <v>42151</v>
      </c>
      <c r="BH126" s="499"/>
      <c r="BI126" s="490"/>
      <c r="BJ126" s="490"/>
      <c r="BK126" s="491"/>
      <c r="BL126" s="500"/>
      <c r="BM126" s="526"/>
      <c r="BN126" s="501"/>
      <c r="BO126" s="490"/>
      <c r="BP126" s="490">
        <f t="shared" si="18"/>
        <v>0</v>
      </c>
      <c r="BQ126" s="502">
        <v>4</v>
      </c>
      <c r="BR126" s="503">
        <v>8.0314410839835269</v>
      </c>
      <c r="BS126" s="503">
        <v>40</v>
      </c>
      <c r="BT126" s="503">
        <v>48.031441083983523</v>
      </c>
      <c r="BU126" s="503">
        <f>BT126*AC126</f>
        <v>90.779423648728852</v>
      </c>
      <c r="BV126" s="503">
        <v>1000</v>
      </c>
      <c r="BW126" s="504">
        <v>42060</v>
      </c>
      <c r="BX126" s="504">
        <v>42069</v>
      </c>
      <c r="BY126" s="505">
        <f t="shared" si="19"/>
        <v>3841.5546578970016</v>
      </c>
      <c r="BZ126" s="505">
        <f t="shared" si="20"/>
        <v>2199.8400016464448</v>
      </c>
      <c r="CA126" s="506">
        <f t="shared" si="21"/>
        <v>27.504876239640474</v>
      </c>
      <c r="CB126" s="507"/>
    </row>
    <row r="127" spans="1:80" s="414" customFormat="1" ht="19.5" customHeight="1">
      <c r="A127" s="311" t="s">
        <v>237</v>
      </c>
      <c r="B127" s="309">
        <v>1090102916</v>
      </c>
      <c r="C127" s="317" t="s">
        <v>566</v>
      </c>
      <c r="D127" s="317">
        <v>3</v>
      </c>
      <c r="E127" s="386" t="s">
        <v>83</v>
      </c>
      <c r="F127" s="317" t="s">
        <v>169</v>
      </c>
      <c r="G127" s="317">
        <v>61051000</v>
      </c>
      <c r="H127" s="317" t="s">
        <v>971</v>
      </c>
      <c r="I127" s="387" t="s">
        <v>62</v>
      </c>
      <c r="J127" s="311" t="s">
        <v>204</v>
      </c>
      <c r="K127" s="311" t="s">
        <v>347</v>
      </c>
      <c r="L127" s="312"/>
      <c r="M127" s="312" t="s">
        <v>668</v>
      </c>
      <c r="N127" s="312"/>
      <c r="O127" s="388"/>
      <c r="P127" s="307" t="s">
        <v>75</v>
      </c>
      <c r="Q127" s="324" t="s">
        <v>856</v>
      </c>
      <c r="R127" s="324" t="s">
        <v>757</v>
      </c>
      <c r="S127" s="324" t="s">
        <v>782</v>
      </c>
      <c r="T127" s="389" t="s">
        <v>28</v>
      </c>
      <c r="U127" s="389"/>
      <c r="V127" s="322"/>
      <c r="W127" s="322" t="s">
        <v>348</v>
      </c>
      <c r="X127" s="322" t="s">
        <v>753</v>
      </c>
      <c r="Y127" s="322"/>
      <c r="Z127" s="390">
        <v>42010</v>
      </c>
      <c r="AA127" s="390">
        <v>42038</v>
      </c>
      <c r="AB127" s="390">
        <v>42066</v>
      </c>
      <c r="AC127" s="391"/>
      <c r="AD127" s="391"/>
      <c r="AE127" s="392" t="s">
        <v>799</v>
      </c>
      <c r="AF127" s="392"/>
      <c r="AG127" s="393"/>
      <c r="AH127" s="394">
        <v>29.5</v>
      </c>
      <c r="AI127" s="393">
        <v>26</v>
      </c>
      <c r="AJ127" s="394">
        <f>(IF(AI127&gt;0, AI127, IF(AH127&gt;0, AH127, IF(AG127&gt;0, AG127, 0))))*0.3</f>
        <v>7.8</v>
      </c>
      <c r="AK127" s="394">
        <f t="shared" si="34"/>
        <v>33.799999999999997</v>
      </c>
      <c r="AL127" s="394">
        <f t="shared" si="33"/>
        <v>51.98</v>
      </c>
      <c r="AM127" s="394">
        <v>129.94999999999999</v>
      </c>
      <c r="AN127" s="394">
        <v>129.94999999999999</v>
      </c>
      <c r="AO127" s="395">
        <f t="shared" ref="AO127:AO164" si="35">(AL127-AK127)/AL127</f>
        <v>0.34974990380915738</v>
      </c>
      <c r="AP127" s="396">
        <f t="shared" si="30"/>
        <v>944</v>
      </c>
      <c r="AQ127" s="397"/>
      <c r="AR127" s="397"/>
      <c r="AS127" s="397"/>
      <c r="AT127" s="398">
        <v>41953</v>
      </c>
      <c r="AU127" s="398"/>
      <c r="AV127" s="397" t="s">
        <v>592</v>
      </c>
      <c r="AW127" s="399">
        <v>16</v>
      </c>
      <c r="AX127" s="399" t="s">
        <v>289</v>
      </c>
      <c r="AY127" s="399"/>
      <c r="AZ127" s="399"/>
      <c r="BA127" s="331"/>
      <c r="BB127" s="330">
        <v>41980</v>
      </c>
      <c r="BC127" s="330">
        <v>42030</v>
      </c>
      <c r="BD127" s="401"/>
      <c r="BE127" s="402"/>
      <c r="BF127" s="403"/>
      <c r="BG127" s="404"/>
      <c r="BH127" s="405"/>
      <c r="BI127" s="397"/>
      <c r="BJ127" s="397"/>
      <c r="BK127" s="398"/>
      <c r="BL127" s="406"/>
      <c r="BM127" s="525"/>
      <c r="BN127" s="407"/>
      <c r="BO127" s="397"/>
      <c r="BP127" s="397">
        <f t="shared" si="18"/>
        <v>0</v>
      </c>
      <c r="BQ127" s="408">
        <v>18</v>
      </c>
      <c r="BR127" s="409">
        <v>36.141484877925869</v>
      </c>
      <c r="BS127" s="409">
        <v>0</v>
      </c>
      <c r="BT127" s="409">
        <v>0</v>
      </c>
      <c r="BU127" s="409">
        <f>BT127*AC127</f>
        <v>0</v>
      </c>
      <c r="BV127" s="409"/>
      <c r="BW127" s="410"/>
      <c r="BX127" s="410"/>
      <c r="BY127" s="411">
        <f t="shared" si="19"/>
        <v>0</v>
      </c>
      <c r="BZ127" s="411">
        <f t="shared" si="20"/>
        <v>0</v>
      </c>
      <c r="CA127" s="412">
        <f t="shared" si="21"/>
        <v>0</v>
      </c>
      <c r="CB127" s="413"/>
    </row>
    <row r="128" spans="1:80" s="382" customFormat="1" ht="19.5" customHeight="1">
      <c r="A128" s="309" t="s">
        <v>238</v>
      </c>
      <c r="B128" s="309">
        <v>1090102917</v>
      </c>
      <c r="C128" s="316"/>
      <c r="D128" s="316">
        <v>3</v>
      </c>
      <c r="E128" s="352" t="s">
        <v>83</v>
      </c>
      <c r="F128" s="316" t="s">
        <v>169</v>
      </c>
      <c r="G128" s="316">
        <v>61051000</v>
      </c>
      <c r="H128" s="316" t="s">
        <v>971</v>
      </c>
      <c r="I128" s="353" t="s">
        <v>62</v>
      </c>
      <c r="J128" s="309" t="s">
        <v>204</v>
      </c>
      <c r="K128" s="309" t="s">
        <v>360</v>
      </c>
      <c r="L128" s="310"/>
      <c r="M128" s="310" t="s">
        <v>668</v>
      </c>
      <c r="N128" s="310" t="s">
        <v>906</v>
      </c>
      <c r="O128" s="354"/>
      <c r="P128" s="230" t="s">
        <v>75</v>
      </c>
      <c r="Q128" s="232" t="s">
        <v>856</v>
      </c>
      <c r="R128" s="232" t="s">
        <v>757</v>
      </c>
      <c r="S128" s="232" t="s">
        <v>782</v>
      </c>
      <c r="T128" s="355" t="s">
        <v>28</v>
      </c>
      <c r="U128" s="355"/>
      <c r="V128" s="323"/>
      <c r="W128" s="323" t="s">
        <v>359</v>
      </c>
      <c r="X128" s="323" t="s">
        <v>753</v>
      </c>
      <c r="Y128" s="323"/>
      <c r="Z128" s="356">
        <v>42010</v>
      </c>
      <c r="AA128" s="356">
        <v>42038</v>
      </c>
      <c r="AB128" s="356">
        <v>42066</v>
      </c>
      <c r="AC128" s="357"/>
      <c r="AD128" s="357"/>
      <c r="AE128" s="358" t="s">
        <v>799</v>
      </c>
      <c r="AF128" s="358"/>
      <c r="AG128" s="360">
        <v>26.95</v>
      </c>
      <c r="AH128" s="359">
        <v>24.45</v>
      </c>
      <c r="AI128" s="359">
        <v>26.5</v>
      </c>
      <c r="AJ128" s="360">
        <f>(IF(AI128&gt;0, AI128, IF(AH128&gt;0, AH128, IF(AG128&gt;0, AG128, 0))))*0.3</f>
        <v>7.9499999999999993</v>
      </c>
      <c r="AK128" s="360">
        <f t="shared" si="34"/>
        <v>34.450000000000003</v>
      </c>
      <c r="AL128" s="360">
        <f t="shared" si="33"/>
        <v>55.98</v>
      </c>
      <c r="AM128" s="360">
        <v>139.94999999999999</v>
      </c>
      <c r="AN128" s="360">
        <v>139.94999999999999</v>
      </c>
      <c r="AO128" s="361">
        <f t="shared" si="35"/>
        <v>0.38460164344408709</v>
      </c>
      <c r="AP128" s="362">
        <f t="shared" si="30"/>
        <v>782.4</v>
      </c>
      <c r="AQ128" s="363"/>
      <c r="AR128" s="363"/>
      <c r="AS128" s="363"/>
      <c r="AT128" s="364" t="s">
        <v>1</v>
      </c>
      <c r="AU128" s="364"/>
      <c r="AV128" s="363" t="s">
        <v>592</v>
      </c>
      <c r="AW128" s="365">
        <v>16</v>
      </c>
      <c r="AX128" s="365" t="s">
        <v>289</v>
      </c>
      <c r="AY128" s="365"/>
      <c r="AZ128" s="365"/>
      <c r="BA128" s="211"/>
      <c r="BB128" s="212">
        <v>41980</v>
      </c>
      <c r="BC128" s="212">
        <v>42343</v>
      </c>
      <c r="BD128" s="367"/>
      <c r="BE128" s="368" t="s">
        <v>873</v>
      </c>
      <c r="BF128" s="369">
        <v>42170</v>
      </c>
      <c r="BG128" s="370">
        <v>42173</v>
      </c>
      <c r="BH128" s="371"/>
      <c r="BI128" s="363"/>
      <c r="BJ128" s="363"/>
      <c r="BK128" s="364"/>
      <c r="BL128" s="372"/>
      <c r="BM128" s="524">
        <v>42221</v>
      </c>
      <c r="BN128" s="373"/>
      <c r="BO128" s="363"/>
      <c r="BP128" s="363">
        <f t="shared" si="18"/>
        <v>0</v>
      </c>
      <c r="BQ128" s="374">
        <v>88</v>
      </c>
      <c r="BR128" s="375">
        <v>176.6917038476376</v>
      </c>
      <c r="BS128" s="375">
        <v>50</v>
      </c>
      <c r="BT128" s="375">
        <v>225</v>
      </c>
      <c r="BU128" s="375" t="s">
        <v>863</v>
      </c>
      <c r="BV128" s="375"/>
      <c r="BW128" s="376"/>
      <c r="BX128" s="376"/>
      <c r="BY128" s="377">
        <f t="shared" si="19"/>
        <v>12595.5</v>
      </c>
      <c r="BZ128" s="377">
        <f t="shared" si="20"/>
        <v>4844.2499999999991</v>
      </c>
      <c r="CA128" s="378">
        <f t="shared" si="21"/>
        <v>86.535369774919602</v>
      </c>
      <c r="CB128" s="379"/>
    </row>
    <row r="129" spans="1:80" s="382" customFormat="1" ht="19.5" customHeight="1">
      <c r="A129" s="309" t="s">
        <v>239</v>
      </c>
      <c r="B129" s="309">
        <v>1090400017</v>
      </c>
      <c r="C129" s="316"/>
      <c r="D129" s="316">
        <v>1</v>
      </c>
      <c r="E129" s="352" t="s">
        <v>83</v>
      </c>
      <c r="F129" s="316" t="s">
        <v>169</v>
      </c>
      <c r="G129" s="316">
        <v>61051000</v>
      </c>
      <c r="H129" s="316" t="s">
        <v>971</v>
      </c>
      <c r="I129" s="353" t="s">
        <v>62</v>
      </c>
      <c r="J129" s="309" t="s">
        <v>205</v>
      </c>
      <c r="K129" s="316" t="s">
        <v>810</v>
      </c>
      <c r="L129" s="310"/>
      <c r="M129" s="310" t="s">
        <v>668</v>
      </c>
      <c r="N129" s="310" t="s">
        <v>906</v>
      </c>
      <c r="O129" s="354"/>
      <c r="P129" s="230" t="s">
        <v>888</v>
      </c>
      <c r="Q129" s="232"/>
      <c r="R129" s="232"/>
      <c r="S129" s="232" t="s">
        <v>792</v>
      </c>
      <c r="T129" s="355" t="s">
        <v>28</v>
      </c>
      <c r="U129" s="355"/>
      <c r="V129" s="323" t="s">
        <v>752</v>
      </c>
      <c r="W129" s="323" t="s">
        <v>890</v>
      </c>
      <c r="X129" s="323" t="s">
        <v>747</v>
      </c>
      <c r="Y129" s="323"/>
      <c r="Z129" s="356">
        <v>42010</v>
      </c>
      <c r="AA129" s="356">
        <v>42038</v>
      </c>
      <c r="AB129" s="356">
        <v>42066</v>
      </c>
      <c r="AC129" s="357"/>
      <c r="AD129" s="357"/>
      <c r="AE129" s="358" t="s">
        <v>799</v>
      </c>
      <c r="AF129" s="358"/>
      <c r="AG129" s="359">
        <v>26.9</v>
      </c>
      <c r="AH129" s="359">
        <v>26.9</v>
      </c>
      <c r="AI129" s="359">
        <v>24</v>
      </c>
      <c r="AJ129" s="360">
        <v>0.25</v>
      </c>
      <c r="AK129" s="360">
        <f t="shared" si="34"/>
        <v>24.25</v>
      </c>
      <c r="AL129" s="360">
        <f t="shared" si="33"/>
        <v>59.98</v>
      </c>
      <c r="AM129" s="360">
        <v>149.94999999999999</v>
      </c>
      <c r="AN129" s="360">
        <v>149.94999999999999</v>
      </c>
      <c r="AO129" s="361">
        <f t="shared" si="35"/>
        <v>0.59569856618872952</v>
      </c>
      <c r="AP129" s="362">
        <f t="shared" si="30"/>
        <v>860.8</v>
      </c>
      <c r="AQ129" s="429"/>
      <c r="AR129" s="429"/>
      <c r="AS129" s="429"/>
      <c r="AT129" s="364" t="s">
        <v>418</v>
      </c>
      <c r="AU129" s="364">
        <v>41954</v>
      </c>
      <c r="AV129" s="363" t="s">
        <v>716</v>
      </c>
      <c r="AW129" s="365">
        <v>16</v>
      </c>
      <c r="AX129" s="365" t="s">
        <v>289</v>
      </c>
      <c r="AY129" s="365"/>
      <c r="AZ129" s="365"/>
      <c r="BA129" s="212">
        <v>41995</v>
      </c>
      <c r="BB129" s="212">
        <v>41978</v>
      </c>
      <c r="BC129" s="291">
        <v>41995</v>
      </c>
      <c r="BD129" s="367"/>
      <c r="BE129" s="368" t="s">
        <v>289</v>
      </c>
      <c r="BF129" s="369">
        <v>42137</v>
      </c>
      <c r="BG129" s="370">
        <v>42137</v>
      </c>
      <c r="BH129" s="371"/>
      <c r="BI129" s="363"/>
      <c r="BJ129" s="363"/>
      <c r="BK129" s="364"/>
      <c r="BL129" s="372"/>
      <c r="BM129" s="524"/>
      <c r="BN129" s="373" t="s">
        <v>949</v>
      </c>
      <c r="BO129" s="363"/>
      <c r="BP129" s="363">
        <f t="shared" si="18"/>
        <v>0</v>
      </c>
      <c r="BQ129" s="374">
        <v>75</v>
      </c>
      <c r="BR129" s="375">
        <v>150.58952032469114</v>
      </c>
      <c r="BS129" s="375">
        <v>50</v>
      </c>
      <c r="BT129" s="375">
        <v>200</v>
      </c>
      <c r="BU129" s="375" t="s">
        <v>857</v>
      </c>
      <c r="BV129" s="375"/>
      <c r="BW129" s="376"/>
      <c r="BX129" s="376"/>
      <c r="BY129" s="377">
        <f t="shared" si="19"/>
        <v>11996</v>
      </c>
      <c r="BZ129" s="377">
        <f t="shared" si="20"/>
        <v>7146</v>
      </c>
      <c r="CA129" s="378">
        <f t="shared" si="21"/>
        <v>119.13971323774591</v>
      </c>
      <c r="CB129" s="379"/>
    </row>
    <row r="130" spans="1:80" s="382" customFormat="1" ht="19.5" customHeight="1">
      <c r="A130" s="309" t="s">
        <v>240</v>
      </c>
      <c r="B130" s="309">
        <v>1090400018</v>
      </c>
      <c r="C130" s="316"/>
      <c r="D130" s="316">
        <v>1</v>
      </c>
      <c r="E130" s="352" t="s">
        <v>83</v>
      </c>
      <c r="F130" s="316" t="s">
        <v>169</v>
      </c>
      <c r="G130" s="316">
        <v>61051000</v>
      </c>
      <c r="H130" s="316" t="s">
        <v>971</v>
      </c>
      <c r="I130" s="353" t="s">
        <v>62</v>
      </c>
      <c r="J130" s="309" t="s">
        <v>206</v>
      </c>
      <c r="K130" s="316" t="s">
        <v>387</v>
      </c>
      <c r="L130" s="310"/>
      <c r="M130" s="310" t="s">
        <v>668</v>
      </c>
      <c r="N130" s="310" t="s">
        <v>906</v>
      </c>
      <c r="O130" s="354"/>
      <c r="P130" s="230" t="s">
        <v>888</v>
      </c>
      <c r="Q130" s="232"/>
      <c r="R130" s="232"/>
      <c r="S130" s="232" t="s">
        <v>792</v>
      </c>
      <c r="T130" s="355" t="s">
        <v>28</v>
      </c>
      <c r="U130" s="355"/>
      <c r="V130" s="323" t="s">
        <v>737</v>
      </c>
      <c r="W130" s="323">
        <v>9519</v>
      </c>
      <c r="X130" s="323" t="s">
        <v>753</v>
      </c>
      <c r="Y130" s="323"/>
      <c r="Z130" s="356">
        <v>42010</v>
      </c>
      <c r="AA130" s="356">
        <v>42038</v>
      </c>
      <c r="AB130" s="356">
        <v>42066</v>
      </c>
      <c r="AC130" s="357"/>
      <c r="AD130" s="357"/>
      <c r="AE130" s="358" t="s">
        <v>799</v>
      </c>
      <c r="AF130" s="358"/>
      <c r="AG130" s="359">
        <v>22.9</v>
      </c>
      <c r="AH130" s="359">
        <v>25.3</v>
      </c>
      <c r="AI130" s="359">
        <v>22.4</v>
      </c>
      <c r="AJ130" s="360">
        <v>0.25</v>
      </c>
      <c r="AK130" s="360">
        <f t="shared" si="34"/>
        <v>22.65</v>
      </c>
      <c r="AL130" s="360">
        <f t="shared" si="33"/>
        <v>47.980000000000004</v>
      </c>
      <c r="AM130" s="360">
        <v>119.95</v>
      </c>
      <c r="AN130" s="360">
        <v>119.95</v>
      </c>
      <c r="AO130" s="361">
        <f t="shared" si="35"/>
        <v>0.52792830345977493</v>
      </c>
      <c r="AP130" s="362">
        <f t="shared" si="30"/>
        <v>809.6</v>
      </c>
      <c r="AQ130" s="429"/>
      <c r="AR130" s="429"/>
      <c r="AS130" s="429"/>
      <c r="AT130" s="364" t="s">
        <v>414</v>
      </c>
      <c r="AU130" s="364">
        <v>41954</v>
      </c>
      <c r="AV130" s="363" t="s">
        <v>716</v>
      </c>
      <c r="AW130" s="365">
        <v>16</v>
      </c>
      <c r="AX130" s="365" t="s">
        <v>289</v>
      </c>
      <c r="AY130" s="365"/>
      <c r="AZ130" s="365"/>
      <c r="BA130" s="212">
        <v>41995</v>
      </c>
      <c r="BB130" s="212">
        <v>41978</v>
      </c>
      <c r="BC130" s="291">
        <v>41995</v>
      </c>
      <c r="BD130" s="367"/>
      <c r="BE130" s="368" t="s">
        <v>289</v>
      </c>
      <c r="BF130" s="369">
        <v>42137</v>
      </c>
      <c r="BG130" s="370">
        <v>42137</v>
      </c>
      <c r="BH130" s="371"/>
      <c r="BI130" s="363"/>
      <c r="BJ130" s="363"/>
      <c r="BK130" s="364"/>
      <c r="BL130" s="372"/>
      <c r="BM130" s="524">
        <v>42244</v>
      </c>
      <c r="BN130" s="373"/>
      <c r="BO130" s="363"/>
      <c r="BP130" s="363">
        <f t="shared" si="18"/>
        <v>0</v>
      </c>
      <c r="BQ130" s="374">
        <v>123</v>
      </c>
      <c r="BR130" s="375">
        <v>246.96681333249344</v>
      </c>
      <c r="BS130" s="375">
        <v>60</v>
      </c>
      <c r="BT130" s="375">
        <v>250</v>
      </c>
      <c r="BU130" s="375" t="s">
        <v>858</v>
      </c>
      <c r="BV130" s="375"/>
      <c r="BW130" s="376"/>
      <c r="BX130" s="376"/>
      <c r="BY130" s="377">
        <f t="shared" si="19"/>
        <v>11995.000000000002</v>
      </c>
      <c r="BZ130" s="377">
        <f t="shared" si="20"/>
        <v>6332.5000000000018</v>
      </c>
      <c r="CA130" s="378">
        <f t="shared" si="21"/>
        <v>131.98207586494374</v>
      </c>
      <c r="CB130" s="379"/>
    </row>
    <row r="131" spans="1:80" s="414" customFormat="1" ht="19.5" customHeight="1">
      <c r="A131" s="311" t="s">
        <v>241</v>
      </c>
      <c r="B131" s="309">
        <v>1090102918</v>
      </c>
      <c r="C131" s="317" t="s">
        <v>566</v>
      </c>
      <c r="D131" s="317"/>
      <c r="E131" s="386" t="s">
        <v>83</v>
      </c>
      <c r="F131" s="317" t="s">
        <v>169</v>
      </c>
      <c r="G131" s="317">
        <v>61051000</v>
      </c>
      <c r="H131" s="317" t="s">
        <v>971</v>
      </c>
      <c r="I131" s="387" t="s">
        <v>62</v>
      </c>
      <c r="J131" s="311" t="s">
        <v>206</v>
      </c>
      <c r="K131" s="311" t="s">
        <v>572</v>
      </c>
      <c r="L131" s="312"/>
      <c r="M131" s="312"/>
      <c r="N131" s="312"/>
      <c r="O131" s="388">
        <v>41919</v>
      </c>
      <c r="P131" s="307" t="s">
        <v>75</v>
      </c>
      <c r="Q131" s="324"/>
      <c r="R131" s="324"/>
      <c r="S131" s="324"/>
      <c r="T131" s="389"/>
      <c r="U131" s="389"/>
      <c r="V131" s="322" t="s">
        <v>389</v>
      </c>
      <c r="W131" s="322"/>
      <c r="X131" s="322"/>
      <c r="Y131" s="322"/>
      <c r="Z131" s="322"/>
      <c r="AA131" s="322"/>
      <c r="AB131" s="322"/>
      <c r="AC131" s="391"/>
      <c r="AD131" s="391"/>
      <c r="AE131" s="392"/>
      <c r="AF131" s="392"/>
      <c r="AG131" s="393"/>
      <c r="AH131" s="394"/>
      <c r="AI131" s="393"/>
      <c r="AJ131" s="394">
        <f>(IF(AI131&gt;0, AI131, IF(AH131&gt;0, AH131, IF(AG131&gt;0, AG131, 0))))*0.3</f>
        <v>0</v>
      </c>
      <c r="AK131" s="394">
        <f t="shared" si="34"/>
        <v>0</v>
      </c>
      <c r="AL131" s="394">
        <f>AK131*2</f>
        <v>0</v>
      </c>
      <c r="AM131" s="394">
        <f>AK131*2.5</f>
        <v>0</v>
      </c>
      <c r="AN131" s="394">
        <f>AL131*2.5</f>
        <v>0</v>
      </c>
      <c r="AO131" s="395" t="e">
        <f t="shared" si="35"/>
        <v>#DIV/0!</v>
      </c>
      <c r="AP131" s="396">
        <f t="shared" si="30"/>
        <v>0</v>
      </c>
      <c r="AQ131" s="397"/>
      <c r="AR131" s="397"/>
      <c r="AS131" s="397"/>
      <c r="AT131" s="398">
        <v>41908</v>
      </c>
      <c r="AU131" s="398"/>
      <c r="AV131" s="397"/>
      <c r="AW131" s="399">
        <v>16</v>
      </c>
      <c r="AX131" s="399" t="s">
        <v>289</v>
      </c>
      <c r="AY131" s="399"/>
      <c r="AZ131" s="399"/>
      <c r="BA131" s="330">
        <v>41995</v>
      </c>
      <c r="BB131" s="331" t="s">
        <v>631</v>
      </c>
      <c r="BC131" s="331"/>
      <c r="BD131" s="401"/>
      <c r="BE131" s="402"/>
      <c r="BF131" s="403"/>
      <c r="BG131" s="404"/>
      <c r="BH131" s="405"/>
      <c r="BI131" s="397"/>
      <c r="BJ131" s="397"/>
      <c r="BK131" s="398"/>
      <c r="BL131" s="406"/>
      <c r="BM131" s="525"/>
      <c r="BN131" s="407"/>
      <c r="BO131" s="397"/>
      <c r="BP131" s="397">
        <f t="shared" ref="BP131:BP194" si="36">+WEEKNUM(BO131)</f>
        <v>0</v>
      </c>
      <c r="BQ131" s="408">
        <v>37</v>
      </c>
      <c r="BR131" s="409">
        <v>74.29083002684763</v>
      </c>
      <c r="BS131" s="409">
        <v>30</v>
      </c>
      <c r="BT131" s="409">
        <v>104.29083002684763</v>
      </c>
      <c r="BU131" s="409">
        <f>BT131*AC131</f>
        <v>0</v>
      </c>
      <c r="BV131" s="409"/>
      <c r="BW131" s="410"/>
      <c r="BX131" s="410"/>
      <c r="BY131" s="411">
        <f t="shared" ref="BY131:BY194" si="37">BT131*AL131</f>
        <v>0</v>
      </c>
      <c r="BZ131" s="411">
        <f t="shared" ref="BZ131:BZ194" si="38">BY131-(BT131*AK131)</f>
        <v>0</v>
      </c>
      <c r="CA131" s="412" t="e">
        <f t="shared" ref="CA131:CA194" si="39">BT131*AO131</f>
        <v>#DIV/0!</v>
      </c>
      <c r="CB131" s="413"/>
    </row>
    <row r="132" spans="1:80" s="414" customFormat="1" ht="19.5" customHeight="1">
      <c r="A132" s="311" t="s">
        <v>241</v>
      </c>
      <c r="B132" s="309">
        <v>1090102918</v>
      </c>
      <c r="C132" s="317" t="s">
        <v>566</v>
      </c>
      <c r="D132" s="317">
        <v>2</v>
      </c>
      <c r="E132" s="386" t="s">
        <v>83</v>
      </c>
      <c r="F132" s="317" t="s">
        <v>169</v>
      </c>
      <c r="G132" s="317">
        <v>61051000</v>
      </c>
      <c r="H132" s="317" t="s">
        <v>971</v>
      </c>
      <c r="I132" s="387" t="s">
        <v>62</v>
      </c>
      <c r="J132" s="311" t="s">
        <v>206</v>
      </c>
      <c r="K132" s="315" t="s">
        <v>366</v>
      </c>
      <c r="L132" s="310"/>
      <c r="M132" s="310" t="s">
        <v>668</v>
      </c>
      <c r="N132" s="310"/>
      <c r="O132" s="354">
        <v>41919</v>
      </c>
      <c r="P132" s="230" t="s">
        <v>75</v>
      </c>
      <c r="Q132" s="232" t="s">
        <v>856</v>
      </c>
      <c r="R132" s="232" t="s">
        <v>757</v>
      </c>
      <c r="S132" s="232" t="s">
        <v>782</v>
      </c>
      <c r="T132" s="355" t="s">
        <v>28</v>
      </c>
      <c r="U132" s="355"/>
      <c r="V132" s="323"/>
      <c r="W132" s="323" t="s">
        <v>389</v>
      </c>
      <c r="X132" s="323" t="s">
        <v>753</v>
      </c>
      <c r="Y132" s="323"/>
      <c r="Z132" s="356">
        <v>42010</v>
      </c>
      <c r="AA132" s="356">
        <v>42038</v>
      </c>
      <c r="AB132" s="356">
        <v>42066</v>
      </c>
      <c r="AC132" s="357"/>
      <c r="AD132" s="357"/>
      <c r="AE132" s="358" t="s">
        <v>799</v>
      </c>
      <c r="AF132" s="358"/>
      <c r="AG132" s="360">
        <v>31.95</v>
      </c>
      <c r="AH132" s="359">
        <v>23.9</v>
      </c>
      <c r="AI132" s="393">
        <v>33.450000000000003</v>
      </c>
      <c r="AJ132" s="360">
        <f>(IF(AI132&gt;0, AI132, IF(AH132&gt;0, AH132, IF(AG132&gt;0, AG132, 0))))*0.3</f>
        <v>10.035</v>
      </c>
      <c r="AK132" s="360">
        <f t="shared" si="34"/>
        <v>43.484999999999999</v>
      </c>
      <c r="AL132" s="360">
        <f>AN132/2.5</f>
        <v>59.98</v>
      </c>
      <c r="AM132" s="360">
        <v>149.94999999999999</v>
      </c>
      <c r="AN132" s="394">
        <v>149.94999999999999</v>
      </c>
      <c r="AO132" s="395">
        <f t="shared" si="35"/>
        <v>0.27500833611203734</v>
      </c>
      <c r="AP132" s="396">
        <f t="shared" si="30"/>
        <v>764.8</v>
      </c>
      <c r="AQ132" s="397"/>
      <c r="AR132" s="397"/>
      <c r="AS132" s="397"/>
      <c r="AT132" s="398"/>
      <c r="AU132" s="398"/>
      <c r="AV132" s="397" t="s">
        <v>593</v>
      </c>
      <c r="AW132" s="399">
        <v>16</v>
      </c>
      <c r="AX132" s="399" t="s">
        <v>289</v>
      </c>
      <c r="AY132" s="399"/>
      <c r="AZ132" s="399"/>
      <c r="BA132" s="330">
        <v>42020</v>
      </c>
      <c r="BB132" s="330">
        <v>42020</v>
      </c>
      <c r="BC132" s="330">
        <v>42020</v>
      </c>
      <c r="BD132" s="401"/>
      <c r="BE132" s="402" t="s">
        <v>873</v>
      </c>
      <c r="BF132" s="403"/>
      <c r="BG132" s="404"/>
      <c r="BH132" s="405"/>
      <c r="BI132" s="397"/>
      <c r="BJ132" s="397"/>
      <c r="BK132" s="398"/>
      <c r="BL132" s="406"/>
      <c r="BM132" s="525"/>
      <c r="BN132" s="407"/>
      <c r="BO132" s="397"/>
      <c r="BP132" s="397">
        <f t="shared" si="36"/>
        <v>0</v>
      </c>
      <c r="BQ132" s="408">
        <v>37</v>
      </c>
      <c r="BR132" s="409">
        <v>74.29083002684763</v>
      </c>
      <c r="BS132" s="409">
        <v>30</v>
      </c>
      <c r="BT132" s="409">
        <v>104.29083002684763</v>
      </c>
      <c r="BU132" s="409" t="s">
        <v>859</v>
      </c>
      <c r="BV132" s="409"/>
      <c r="BW132" s="410"/>
      <c r="BX132" s="410"/>
      <c r="BY132" s="411">
        <f t="shared" si="37"/>
        <v>6255.3639850103209</v>
      </c>
      <c r="BZ132" s="411">
        <f t="shared" si="38"/>
        <v>1720.2772412928516</v>
      </c>
      <c r="CA132" s="412">
        <f t="shared" si="39"/>
        <v>28.68084763742667</v>
      </c>
      <c r="CB132" s="413"/>
    </row>
    <row r="133" spans="1:80" s="382" customFormat="1" ht="19.5" customHeight="1">
      <c r="A133" s="309" t="s">
        <v>589</v>
      </c>
      <c r="B133" s="309">
        <v>1090102913</v>
      </c>
      <c r="C133" s="316"/>
      <c r="D133" s="316">
        <v>3</v>
      </c>
      <c r="E133" s="352" t="s">
        <v>83</v>
      </c>
      <c r="F133" s="316" t="s">
        <v>169</v>
      </c>
      <c r="G133" s="316">
        <v>61059010</v>
      </c>
      <c r="H133" s="316" t="s">
        <v>972</v>
      </c>
      <c r="I133" s="353" t="s">
        <v>62</v>
      </c>
      <c r="J133" s="309" t="s">
        <v>205</v>
      </c>
      <c r="K133" s="309" t="s">
        <v>564</v>
      </c>
      <c r="L133" s="310"/>
      <c r="M133" s="310" t="s">
        <v>668</v>
      </c>
      <c r="N133" s="310" t="s">
        <v>906</v>
      </c>
      <c r="O133" s="354">
        <v>41919</v>
      </c>
      <c r="P133" s="230" t="s">
        <v>75</v>
      </c>
      <c r="Q133" s="232" t="s">
        <v>855</v>
      </c>
      <c r="R133" s="232" t="s">
        <v>757</v>
      </c>
      <c r="S133" s="232" t="s">
        <v>782</v>
      </c>
      <c r="T133" s="355" t="s">
        <v>28</v>
      </c>
      <c r="U133" s="355"/>
      <c r="V133" s="323"/>
      <c r="W133" s="323"/>
      <c r="X133" s="323" t="s">
        <v>793</v>
      </c>
      <c r="Y133" s="323"/>
      <c r="Z133" s="356">
        <v>42010</v>
      </c>
      <c r="AA133" s="356">
        <v>42038</v>
      </c>
      <c r="AB133" s="356">
        <v>42066</v>
      </c>
      <c r="AC133" s="357"/>
      <c r="AD133" s="357"/>
      <c r="AE133" s="358" t="s">
        <v>799</v>
      </c>
      <c r="AF133" s="358"/>
      <c r="AG133" s="360">
        <v>30</v>
      </c>
      <c r="AH133" s="359">
        <v>27.15</v>
      </c>
      <c r="AI133" s="359">
        <v>30</v>
      </c>
      <c r="AJ133" s="360">
        <f>(IF(AI133&gt;0, AI133, IF(AH133&gt;0, AH133, IF(AG133&gt;0, AG133, 0))))*0.3</f>
        <v>9</v>
      </c>
      <c r="AK133" s="360">
        <f t="shared" si="34"/>
        <v>39</v>
      </c>
      <c r="AL133" s="360">
        <f>AN133/2.5</f>
        <v>71.97999999999999</v>
      </c>
      <c r="AM133" s="360">
        <v>179.95</v>
      </c>
      <c r="AN133" s="360">
        <v>179.95</v>
      </c>
      <c r="AO133" s="361">
        <f t="shared" si="35"/>
        <v>0.4581828285634898</v>
      </c>
      <c r="AP133" s="362">
        <f t="shared" si="30"/>
        <v>868.8</v>
      </c>
      <c r="AQ133" s="363"/>
      <c r="AR133" s="363"/>
      <c r="AS133" s="363"/>
      <c r="AT133" s="364"/>
      <c r="AU133" s="364"/>
      <c r="AV133" s="363" t="s">
        <v>593</v>
      </c>
      <c r="AW133" s="365">
        <v>17</v>
      </c>
      <c r="AX133" s="365" t="s">
        <v>628</v>
      </c>
      <c r="AY133" s="365"/>
      <c r="AZ133" s="365"/>
      <c r="BA133" s="211"/>
      <c r="BB133" s="211" t="s">
        <v>60</v>
      </c>
      <c r="BC133" s="212">
        <v>42343</v>
      </c>
      <c r="BD133" s="367"/>
      <c r="BE133" s="368" t="s">
        <v>873</v>
      </c>
      <c r="BF133" s="369" t="s">
        <v>917</v>
      </c>
      <c r="BG133" s="370">
        <v>42166</v>
      </c>
      <c r="BH133" s="371"/>
      <c r="BI133" s="363"/>
      <c r="BJ133" s="363"/>
      <c r="BK133" s="364"/>
      <c r="BL133" s="372"/>
      <c r="BM133" s="524">
        <v>42221</v>
      </c>
      <c r="BN133" s="373" t="s">
        <v>937</v>
      </c>
      <c r="BO133" s="363"/>
      <c r="BP133" s="363">
        <f t="shared" si="36"/>
        <v>0</v>
      </c>
      <c r="BQ133" s="374">
        <v>90</v>
      </c>
      <c r="BR133" s="375">
        <v>230.70742438962935</v>
      </c>
      <c r="BS133" s="375">
        <v>50</v>
      </c>
      <c r="BT133" s="375">
        <v>300</v>
      </c>
      <c r="BU133" s="375" t="s">
        <v>858</v>
      </c>
      <c r="BV133" s="375"/>
      <c r="BW133" s="376"/>
      <c r="BX133" s="376"/>
      <c r="BY133" s="377">
        <f t="shared" si="37"/>
        <v>21593.999999999996</v>
      </c>
      <c r="BZ133" s="377">
        <f t="shared" si="38"/>
        <v>9893.9999999999964</v>
      </c>
      <c r="CA133" s="378">
        <f t="shared" si="39"/>
        <v>137.45484856904693</v>
      </c>
      <c r="CB133" s="379"/>
    </row>
    <row r="134" spans="1:80" s="414" customFormat="1" ht="19.5" customHeight="1">
      <c r="A134" s="311" t="s">
        <v>242</v>
      </c>
      <c r="B134" s="309"/>
      <c r="C134" s="317" t="s">
        <v>566</v>
      </c>
      <c r="D134" s="317"/>
      <c r="E134" s="386" t="s">
        <v>83</v>
      </c>
      <c r="F134" s="317" t="s">
        <v>170</v>
      </c>
      <c r="G134" s="317"/>
      <c r="H134" s="317"/>
      <c r="I134" s="387" t="s">
        <v>62</v>
      </c>
      <c r="J134" s="311" t="s">
        <v>207</v>
      </c>
      <c r="K134" s="311" t="s">
        <v>352</v>
      </c>
      <c r="L134" s="312"/>
      <c r="M134" s="312"/>
      <c r="N134" s="312"/>
      <c r="O134" s="388">
        <v>41919</v>
      </c>
      <c r="P134" s="307" t="s">
        <v>79</v>
      </c>
      <c r="Q134" s="324"/>
      <c r="R134" s="324"/>
      <c r="S134" s="324"/>
      <c r="T134" s="389"/>
      <c r="U134" s="389"/>
      <c r="V134" s="322"/>
      <c r="W134" s="322"/>
      <c r="X134" s="322" t="s">
        <v>353</v>
      </c>
      <c r="Y134" s="322"/>
      <c r="Z134" s="322"/>
      <c r="AA134" s="322"/>
      <c r="AB134" s="322"/>
      <c r="AC134" s="391"/>
      <c r="AD134" s="391"/>
      <c r="AE134" s="392"/>
      <c r="AF134" s="392"/>
      <c r="AG134" s="393"/>
      <c r="AH134" s="394"/>
      <c r="AI134" s="393"/>
      <c r="AJ134" s="394"/>
      <c r="AK134" s="394">
        <f t="shared" si="34"/>
        <v>0</v>
      </c>
      <c r="AL134" s="394">
        <f>AK134*2</f>
        <v>0</v>
      </c>
      <c r="AM134" s="394">
        <f>AK134*2.5</f>
        <v>0</v>
      </c>
      <c r="AN134" s="394">
        <f>AL134*2.5</f>
        <v>0</v>
      </c>
      <c r="AO134" s="395" t="e">
        <f t="shared" si="35"/>
        <v>#DIV/0!</v>
      </c>
      <c r="AP134" s="396">
        <f t="shared" si="30"/>
        <v>0</v>
      </c>
      <c r="AQ134" s="397"/>
      <c r="AR134" s="397"/>
      <c r="AS134" s="397"/>
      <c r="AT134" s="398">
        <v>41900</v>
      </c>
      <c r="AU134" s="398"/>
      <c r="AV134" s="397"/>
      <c r="AW134" s="399">
        <v>16</v>
      </c>
      <c r="AX134" s="399" t="s">
        <v>289</v>
      </c>
      <c r="AY134" s="399"/>
      <c r="AZ134" s="399"/>
      <c r="BA134" s="331"/>
      <c r="BB134" s="331" t="s">
        <v>631</v>
      </c>
      <c r="BC134" s="331"/>
      <c r="BD134" s="401"/>
      <c r="BE134" s="402"/>
      <c r="BF134" s="403" t="s">
        <v>566</v>
      </c>
      <c r="BG134" s="404"/>
      <c r="BH134" s="405"/>
      <c r="BI134" s="397"/>
      <c r="BJ134" s="397"/>
      <c r="BK134" s="398"/>
      <c r="BL134" s="406"/>
      <c r="BM134" s="525"/>
      <c r="BN134" s="407"/>
      <c r="BO134" s="397"/>
      <c r="BP134" s="397">
        <f t="shared" si="36"/>
        <v>0</v>
      </c>
      <c r="BQ134" s="408" t="e">
        <v>#N/A</v>
      </c>
      <c r="BR134" s="409" t="e">
        <v>#N/A</v>
      </c>
      <c r="BS134" s="409" t="e">
        <v>#N/A</v>
      </c>
      <c r="BT134" s="409" t="e">
        <v>#N/A</v>
      </c>
      <c r="BU134" s="409" t="e">
        <f t="shared" ref="BU134:BU159" si="40">BT134*AC134</f>
        <v>#N/A</v>
      </c>
      <c r="BV134" s="409"/>
      <c r="BW134" s="410"/>
      <c r="BX134" s="410"/>
      <c r="BY134" s="411" t="e">
        <f t="shared" si="37"/>
        <v>#N/A</v>
      </c>
      <c r="BZ134" s="411" t="e">
        <f t="shared" si="38"/>
        <v>#N/A</v>
      </c>
      <c r="CA134" s="412" t="e">
        <f t="shared" si="39"/>
        <v>#N/A</v>
      </c>
      <c r="CB134" s="413"/>
    </row>
    <row r="135" spans="1:80" s="382" customFormat="1" ht="19.5" customHeight="1">
      <c r="A135" s="309" t="s">
        <v>243</v>
      </c>
      <c r="B135" s="309">
        <v>1070504354</v>
      </c>
      <c r="C135" s="316"/>
      <c r="D135" s="316">
        <v>1</v>
      </c>
      <c r="E135" s="352" t="s">
        <v>83</v>
      </c>
      <c r="F135" s="316" t="s">
        <v>170</v>
      </c>
      <c r="G135" s="316">
        <v>61091000</v>
      </c>
      <c r="H135" s="316" t="s">
        <v>974</v>
      </c>
      <c r="I135" s="353" t="s">
        <v>62</v>
      </c>
      <c r="J135" s="309" t="s">
        <v>207</v>
      </c>
      <c r="K135" s="309" t="s">
        <v>349</v>
      </c>
      <c r="L135" s="310"/>
      <c r="M135" s="310" t="s">
        <v>668</v>
      </c>
      <c r="N135" s="310" t="s">
        <v>906</v>
      </c>
      <c r="O135" s="354"/>
      <c r="P135" s="230" t="s">
        <v>76</v>
      </c>
      <c r="Q135" s="232" t="s">
        <v>794</v>
      </c>
      <c r="R135" s="232"/>
      <c r="S135" s="232" t="s">
        <v>796</v>
      </c>
      <c r="T135" s="355" t="s">
        <v>28</v>
      </c>
      <c r="U135" s="355"/>
      <c r="V135" s="323"/>
      <c r="W135" s="323" t="s">
        <v>852</v>
      </c>
      <c r="X135" s="323" t="s">
        <v>753</v>
      </c>
      <c r="Y135" s="323"/>
      <c r="Z135" s="356">
        <v>42066</v>
      </c>
      <c r="AA135" s="323"/>
      <c r="AB135" s="323"/>
      <c r="AC135" s="357"/>
      <c r="AD135" s="357"/>
      <c r="AE135" s="358" t="s">
        <v>799</v>
      </c>
      <c r="AF135" s="358"/>
      <c r="AG135" s="359"/>
      <c r="AH135" s="360">
        <v>8.9499999999999993</v>
      </c>
      <c r="AI135" s="359"/>
      <c r="AJ135" s="360">
        <v>0.25</v>
      </c>
      <c r="AK135" s="360">
        <f t="shared" si="34"/>
        <v>9.1999999999999993</v>
      </c>
      <c r="AL135" s="360">
        <f>AN135/2.5</f>
        <v>19.98</v>
      </c>
      <c r="AM135" s="360">
        <v>49.95</v>
      </c>
      <c r="AN135" s="360">
        <v>49.95</v>
      </c>
      <c r="AO135" s="361">
        <f t="shared" si="35"/>
        <v>0.53953953953953959</v>
      </c>
      <c r="AP135" s="362">
        <f>16*(1*AH135)</f>
        <v>143.19999999999999</v>
      </c>
      <c r="AQ135" s="363"/>
      <c r="AR135" s="363"/>
      <c r="AS135" s="363"/>
      <c r="AT135" s="364" t="s">
        <v>284</v>
      </c>
      <c r="AU135" s="364"/>
      <c r="AV135" s="363"/>
      <c r="AW135" s="365">
        <v>16</v>
      </c>
      <c r="AX135" s="365" t="s">
        <v>289</v>
      </c>
      <c r="AY135" s="365"/>
      <c r="AZ135" s="365"/>
      <c r="BA135" s="211"/>
      <c r="BB135" s="212">
        <v>41978</v>
      </c>
      <c r="BC135" s="212">
        <v>42030</v>
      </c>
      <c r="BD135" s="367"/>
      <c r="BE135" s="368" t="s">
        <v>875</v>
      </c>
      <c r="BF135" s="369">
        <v>42135</v>
      </c>
      <c r="BG135" s="370">
        <v>42150</v>
      </c>
      <c r="BH135" s="371"/>
      <c r="BI135" s="363"/>
      <c r="BJ135" s="363"/>
      <c r="BK135" s="364"/>
      <c r="BL135" s="372"/>
      <c r="BM135" s="524">
        <v>42181</v>
      </c>
      <c r="BN135" s="373"/>
      <c r="BO135" s="363"/>
      <c r="BP135" s="363">
        <f t="shared" si="36"/>
        <v>0</v>
      </c>
      <c r="BQ135" s="374">
        <v>31</v>
      </c>
      <c r="BR135" s="375">
        <v>62.24366840087233</v>
      </c>
      <c r="BS135" s="375">
        <v>80</v>
      </c>
      <c r="BT135" s="375">
        <v>153</v>
      </c>
      <c r="BU135" s="375">
        <f t="shared" si="40"/>
        <v>0</v>
      </c>
      <c r="BV135" s="375"/>
      <c r="BW135" s="376"/>
      <c r="BX135" s="376"/>
      <c r="BY135" s="377">
        <f t="shared" si="37"/>
        <v>3056.94</v>
      </c>
      <c r="BZ135" s="377">
        <f t="shared" si="38"/>
        <v>1649.3400000000001</v>
      </c>
      <c r="CA135" s="378">
        <f t="shared" si="39"/>
        <v>82.549549549549553</v>
      </c>
      <c r="CB135" s="379" t="s">
        <v>925</v>
      </c>
    </row>
    <row r="136" spans="1:80" s="414" customFormat="1" ht="19.5" customHeight="1">
      <c r="A136" s="311" t="s">
        <v>244</v>
      </c>
      <c r="B136" s="309"/>
      <c r="C136" s="317" t="s">
        <v>566</v>
      </c>
      <c r="D136" s="317"/>
      <c r="E136" s="386" t="s">
        <v>83</v>
      </c>
      <c r="F136" s="317"/>
      <c r="G136" s="317"/>
      <c r="H136" s="317"/>
      <c r="I136" s="387" t="s">
        <v>62</v>
      </c>
      <c r="J136" s="311" t="s">
        <v>207</v>
      </c>
      <c r="K136" s="317"/>
      <c r="L136" s="312"/>
      <c r="M136" s="312"/>
      <c r="N136" s="312"/>
      <c r="O136" s="388">
        <v>41919</v>
      </c>
      <c r="P136" s="307" t="s">
        <v>79</v>
      </c>
      <c r="Q136" s="324"/>
      <c r="R136" s="324"/>
      <c r="S136" s="324"/>
      <c r="T136" s="389"/>
      <c r="U136" s="389"/>
      <c r="V136" s="322"/>
      <c r="W136" s="322"/>
      <c r="X136" s="322"/>
      <c r="Y136" s="322"/>
      <c r="Z136" s="322"/>
      <c r="AA136" s="322"/>
      <c r="AB136" s="322"/>
      <c r="AC136" s="391"/>
      <c r="AD136" s="391"/>
      <c r="AE136" s="392"/>
      <c r="AF136" s="392"/>
      <c r="AG136" s="393"/>
      <c r="AH136" s="394"/>
      <c r="AI136" s="393"/>
      <c r="AJ136" s="394"/>
      <c r="AK136" s="394">
        <f t="shared" si="34"/>
        <v>0</v>
      </c>
      <c r="AL136" s="394">
        <f>AK136*2</f>
        <v>0</v>
      </c>
      <c r="AM136" s="394">
        <f>AK136*2.5</f>
        <v>0</v>
      </c>
      <c r="AN136" s="394">
        <f>AL136*2.5</f>
        <v>0</v>
      </c>
      <c r="AO136" s="395" t="e">
        <f t="shared" si="35"/>
        <v>#DIV/0!</v>
      </c>
      <c r="AP136" s="396">
        <f>16*(2*AH136)</f>
        <v>0</v>
      </c>
      <c r="AQ136" s="397"/>
      <c r="AR136" s="397"/>
      <c r="AS136" s="397"/>
      <c r="AT136" s="398">
        <v>41900</v>
      </c>
      <c r="AU136" s="398"/>
      <c r="AV136" s="397"/>
      <c r="AW136" s="399">
        <v>16</v>
      </c>
      <c r="AX136" s="399" t="s">
        <v>289</v>
      </c>
      <c r="AY136" s="399"/>
      <c r="AZ136" s="399"/>
      <c r="BA136" s="331"/>
      <c r="BB136" s="331" t="s">
        <v>631</v>
      </c>
      <c r="BC136" s="331"/>
      <c r="BD136" s="401"/>
      <c r="BE136" s="402"/>
      <c r="BF136" s="403" t="s">
        <v>566</v>
      </c>
      <c r="BG136" s="404"/>
      <c r="BH136" s="405"/>
      <c r="BI136" s="397"/>
      <c r="BJ136" s="397"/>
      <c r="BK136" s="398"/>
      <c r="BL136" s="406"/>
      <c r="BM136" s="525"/>
      <c r="BN136" s="407"/>
      <c r="BO136" s="397"/>
      <c r="BP136" s="397">
        <f t="shared" si="36"/>
        <v>0</v>
      </c>
      <c r="BQ136" s="408" t="e">
        <v>#N/A</v>
      </c>
      <c r="BR136" s="409" t="e">
        <v>#N/A</v>
      </c>
      <c r="BS136" s="409" t="e">
        <v>#N/A</v>
      </c>
      <c r="BT136" s="409" t="e">
        <v>#N/A</v>
      </c>
      <c r="BU136" s="409" t="e">
        <f t="shared" si="40"/>
        <v>#N/A</v>
      </c>
      <c r="BV136" s="409"/>
      <c r="BW136" s="410"/>
      <c r="BX136" s="410"/>
      <c r="BY136" s="411" t="e">
        <f t="shared" si="37"/>
        <v>#N/A</v>
      </c>
      <c r="BZ136" s="411" t="e">
        <f t="shared" si="38"/>
        <v>#N/A</v>
      </c>
      <c r="CA136" s="412" t="e">
        <f t="shared" si="39"/>
        <v>#N/A</v>
      </c>
      <c r="CB136" s="413"/>
    </row>
    <row r="137" spans="1:80" s="414" customFormat="1" ht="19.5" customHeight="1">
      <c r="A137" s="311" t="s">
        <v>245</v>
      </c>
      <c r="B137" s="309"/>
      <c r="C137" s="317" t="s">
        <v>566</v>
      </c>
      <c r="D137" s="317"/>
      <c r="E137" s="386" t="s">
        <v>83</v>
      </c>
      <c r="F137" s="317" t="s">
        <v>170</v>
      </c>
      <c r="G137" s="317"/>
      <c r="H137" s="317"/>
      <c r="I137" s="387" t="s">
        <v>62</v>
      </c>
      <c r="J137" s="311" t="s">
        <v>207</v>
      </c>
      <c r="K137" s="317" t="s">
        <v>413</v>
      </c>
      <c r="L137" s="312"/>
      <c r="M137" s="312"/>
      <c r="N137" s="312"/>
      <c r="O137" s="388"/>
      <c r="P137" s="307" t="s">
        <v>76</v>
      </c>
      <c r="Q137" s="324"/>
      <c r="R137" s="324"/>
      <c r="S137" s="324"/>
      <c r="T137" s="389"/>
      <c r="U137" s="389"/>
      <c r="V137" s="322"/>
      <c r="W137" s="322"/>
      <c r="X137" s="322"/>
      <c r="Y137" s="322"/>
      <c r="Z137" s="322"/>
      <c r="AA137" s="322"/>
      <c r="AB137" s="322"/>
      <c r="AC137" s="391"/>
      <c r="AD137" s="391"/>
      <c r="AE137" s="392"/>
      <c r="AF137" s="392"/>
      <c r="AG137" s="393"/>
      <c r="AH137" s="394"/>
      <c r="AI137" s="393"/>
      <c r="AJ137" s="394">
        <v>0.25</v>
      </c>
      <c r="AK137" s="394">
        <f t="shared" si="34"/>
        <v>0.25</v>
      </c>
      <c r="AL137" s="394">
        <f>AK137*2</f>
        <v>0.5</v>
      </c>
      <c r="AM137" s="394">
        <f>AK137*2.5</f>
        <v>0.625</v>
      </c>
      <c r="AN137" s="394">
        <f>AL137*2.5</f>
        <v>1.25</v>
      </c>
      <c r="AO137" s="395">
        <f t="shared" si="35"/>
        <v>0.5</v>
      </c>
      <c r="AP137" s="396">
        <f>16*(2*AH137)</f>
        <v>0</v>
      </c>
      <c r="AQ137" s="397"/>
      <c r="AR137" s="397"/>
      <c r="AS137" s="397"/>
      <c r="AT137" s="398">
        <v>41907</v>
      </c>
      <c r="AU137" s="398"/>
      <c r="AV137" s="397"/>
      <c r="AW137" s="399">
        <v>16</v>
      </c>
      <c r="AX137" s="399" t="s">
        <v>289</v>
      </c>
      <c r="AY137" s="399"/>
      <c r="AZ137" s="399"/>
      <c r="BA137" s="331"/>
      <c r="BB137" s="331" t="s">
        <v>631</v>
      </c>
      <c r="BC137" s="331"/>
      <c r="BD137" s="401"/>
      <c r="BE137" s="402"/>
      <c r="BF137" s="403" t="s">
        <v>566</v>
      </c>
      <c r="BG137" s="404"/>
      <c r="BH137" s="405"/>
      <c r="BI137" s="397"/>
      <c r="BJ137" s="397"/>
      <c r="BK137" s="398"/>
      <c r="BL137" s="406"/>
      <c r="BM137" s="525"/>
      <c r="BN137" s="407"/>
      <c r="BO137" s="397"/>
      <c r="BP137" s="397">
        <f t="shared" si="36"/>
        <v>0</v>
      </c>
      <c r="BQ137" s="408" t="e">
        <v>#N/A</v>
      </c>
      <c r="BR137" s="409" t="e">
        <v>#N/A</v>
      </c>
      <c r="BS137" s="409" t="e">
        <v>#N/A</v>
      </c>
      <c r="BT137" s="409" t="e">
        <v>#N/A</v>
      </c>
      <c r="BU137" s="409" t="e">
        <f t="shared" si="40"/>
        <v>#N/A</v>
      </c>
      <c r="BV137" s="409"/>
      <c r="BW137" s="410"/>
      <c r="BX137" s="410"/>
      <c r="BY137" s="411" t="e">
        <f t="shared" si="37"/>
        <v>#N/A</v>
      </c>
      <c r="BZ137" s="411" t="e">
        <f t="shared" si="38"/>
        <v>#N/A</v>
      </c>
      <c r="CA137" s="412" t="e">
        <f t="shared" si="39"/>
        <v>#N/A</v>
      </c>
      <c r="CB137" s="413"/>
    </row>
    <row r="138" spans="1:80" s="382" customFormat="1" ht="19.5" customHeight="1">
      <c r="A138" s="309" t="s">
        <v>246</v>
      </c>
      <c r="B138" s="309">
        <v>1070504355</v>
      </c>
      <c r="C138" s="316"/>
      <c r="D138" s="316">
        <v>1</v>
      </c>
      <c r="E138" s="352" t="s">
        <v>83</v>
      </c>
      <c r="F138" s="316" t="s">
        <v>170</v>
      </c>
      <c r="G138" s="316">
        <v>61091000</v>
      </c>
      <c r="H138" s="316" t="s">
        <v>974</v>
      </c>
      <c r="I138" s="353" t="s">
        <v>62</v>
      </c>
      <c r="J138" s="309" t="s">
        <v>207</v>
      </c>
      <c r="K138" s="309" t="s">
        <v>370</v>
      </c>
      <c r="L138" s="310"/>
      <c r="M138" s="310" t="s">
        <v>668</v>
      </c>
      <c r="N138" s="310" t="s">
        <v>906</v>
      </c>
      <c r="O138" s="354"/>
      <c r="P138" s="230" t="s">
        <v>76</v>
      </c>
      <c r="Q138" s="232" t="s">
        <v>794</v>
      </c>
      <c r="R138" s="232"/>
      <c r="S138" s="232" t="s">
        <v>796</v>
      </c>
      <c r="T138" s="355" t="s">
        <v>28</v>
      </c>
      <c r="U138" s="355"/>
      <c r="V138" s="323"/>
      <c r="W138" s="323" t="s">
        <v>852</v>
      </c>
      <c r="X138" s="323" t="s">
        <v>753</v>
      </c>
      <c r="Y138" s="323"/>
      <c r="Z138" s="356">
        <v>42066</v>
      </c>
      <c r="AA138" s="323"/>
      <c r="AB138" s="323"/>
      <c r="AC138" s="357"/>
      <c r="AD138" s="357"/>
      <c r="AE138" s="358" t="s">
        <v>799</v>
      </c>
      <c r="AF138" s="358"/>
      <c r="AG138" s="359"/>
      <c r="AH138" s="360">
        <v>8.75</v>
      </c>
      <c r="AI138" s="359"/>
      <c r="AJ138" s="360">
        <v>0.25</v>
      </c>
      <c r="AK138" s="360">
        <f t="shared" si="34"/>
        <v>9</v>
      </c>
      <c r="AL138" s="360">
        <f>AN138/2.5</f>
        <v>15.98</v>
      </c>
      <c r="AM138" s="360">
        <v>39.950000000000003</v>
      </c>
      <c r="AN138" s="360">
        <v>39.950000000000003</v>
      </c>
      <c r="AO138" s="361">
        <f t="shared" si="35"/>
        <v>0.43679599499374222</v>
      </c>
      <c r="AP138" s="362">
        <f>16*(1*AH138)</f>
        <v>140</v>
      </c>
      <c r="AQ138" s="363"/>
      <c r="AR138" s="363"/>
      <c r="AS138" s="363"/>
      <c r="AT138" s="364">
        <v>41907</v>
      </c>
      <c r="AU138" s="364"/>
      <c r="AV138" s="363"/>
      <c r="AW138" s="365">
        <v>16</v>
      </c>
      <c r="AX138" s="365" t="s">
        <v>289</v>
      </c>
      <c r="AY138" s="365"/>
      <c r="AZ138" s="365"/>
      <c r="BA138" s="211"/>
      <c r="BB138" s="212">
        <v>41978</v>
      </c>
      <c r="BC138" s="212">
        <v>42030</v>
      </c>
      <c r="BD138" s="367"/>
      <c r="BE138" s="368" t="s">
        <v>874</v>
      </c>
      <c r="BF138" s="369" t="s">
        <v>907</v>
      </c>
      <c r="BG138" s="510" t="s">
        <v>907</v>
      </c>
      <c r="BH138" s="371"/>
      <c r="BI138" s="363"/>
      <c r="BJ138" s="363"/>
      <c r="BK138" s="364"/>
      <c r="BL138" s="372"/>
      <c r="BM138" s="524">
        <v>42181</v>
      </c>
      <c r="BN138" s="373"/>
      <c r="BO138" s="363"/>
      <c r="BP138" s="363">
        <f t="shared" si="36"/>
        <v>0</v>
      </c>
      <c r="BQ138" s="374">
        <v>29</v>
      </c>
      <c r="BR138" s="375">
        <v>158.22794785888055</v>
      </c>
      <c r="BS138" s="375">
        <v>50</v>
      </c>
      <c r="BT138" s="375">
        <v>230</v>
      </c>
      <c r="BU138" s="375">
        <f t="shared" si="40"/>
        <v>0</v>
      </c>
      <c r="BV138" s="375"/>
      <c r="BW138" s="376"/>
      <c r="BX138" s="376"/>
      <c r="BY138" s="377">
        <f t="shared" si="37"/>
        <v>3675.4</v>
      </c>
      <c r="BZ138" s="377">
        <f t="shared" si="38"/>
        <v>1605.4</v>
      </c>
      <c r="CA138" s="378">
        <f t="shared" si="39"/>
        <v>100.46307884856071</v>
      </c>
      <c r="CB138" s="379" t="s">
        <v>925</v>
      </c>
    </row>
    <row r="139" spans="1:80" s="382" customFormat="1" ht="19.5" customHeight="1">
      <c r="A139" s="309" t="s">
        <v>247</v>
      </c>
      <c r="B139" s="309">
        <v>1070504356</v>
      </c>
      <c r="C139" s="316"/>
      <c r="D139" s="316">
        <v>1</v>
      </c>
      <c r="E139" s="352" t="s">
        <v>83</v>
      </c>
      <c r="F139" s="316" t="s">
        <v>170</v>
      </c>
      <c r="G139" s="316">
        <v>61091000</v>
      </c>
      <c r="H139" s="316" t="s">
        <v>974</v>
      </c>
      <c r="I139" s="353" t="s">
        <v>62</v>
      </c>
      <c r="J139" s="309" t="s">
        <v>207</v>
      </c>
      <c r="K139" s="309" t="s">
        <v>375</v>
      </c>
      <c r="L139" s="310"/>
      <c r="M139" s="310" t="s">
        <v>668</v>
      </c>
      <c r="N139" s="310" t="s">
        <v>906</v>
      </c>
      <c r="O139" s="354"/>
      <c r="P139" s="230" t="s">
        <v>76</v>
      </c>
      <c r="Q139" s="232" t="s">
        <v>794</v>
      </c>
      <c r="R139" s="232"/>
      <c r="S139" s="232" t="s">
        <v>796</v>
      </c>
      <c r="T139" s="355" t="s">
        <v>28</v>
      </c>
      <c r="U139" s="355"/>
      <c r="V139" s="323"/>
      <c r="W139" s="323" t="s">
        <v>852</v>
      </c>
      <c r="X139" s="323" t="s">
        <v>753</v>
      </c>
      <c r="Y139" s="323"/>
      <c r="Z139" s="356">
        <v>42066</v>
      </c>
      <c r="AA139" s="323"/>
      <c r="AB139" s="323"/>
      <c r="AC139" s="357"/>
      <c r="AD139" s="357"/>
      <c r="AE139" s="358" t="s">
        <v>799</v>
      </c>
      <c r="AF139" s="358"/>
      <c r="AG139" s="359"/>
      <c r="AH139" s="360">
        <v>9.9</v>
      </c>
      <c r="AI139" s="359"/>
      <c r="AJ139" s="360">
        <v>0.25</v>
      </c>
      <c r="AK139" s="360">
        <f t="shared" si="34"/>
        <v>10.15</v>
      </c>
      <c r="AL139" s="360">
        <f>AN139/2.5</f>
        <v>19.98</v>
      </c>
      <c r="AM139" s="360">
        <v>49.95</v>
      </c>
      <c r="AN139" s="360">
        <v>49.95</v>
      </c>
      <c r="AO139" s="361">
        <f t="shared" si="35"/>
        <v>0.49199199199199201</v>
      </c>
      <c r="AP139" s="362">
        <f>16*(1*AH139)</f>
        <v>158.4</v>
      </c>
      <c r="AQ139" s="363"/>
      <c r="AR139" s="363"/>
      <c r="AS139" s="363"/>
      <c r="AT139" s="364">
        <v>41900</v>
      </c>
      <c r="AU139" s="364"/>
      <c r="AV139" s="363"/>
      <c r="AW139" s="365">
        <v>16</v>
      </c>
      <c r="AX139" s="365" t="s">
        <v>289</v>
      </c>
      <c r="AY139" s="365"/>
      <c r="AZ139" s="365"/>
      <c r="BA139" s="211"/>
      <c r="BB139" s="212">
        <v>41978</v>
      </c>
      <c r="BC139" s="212">
        <v>42030</v>
      </c>
      <c r="BD139" s="367"/>
      <c r="BE139" s="368" t="s">
        <v>874</v>
      </c>
      <c r="BF139" s="369" t="s">
        <v>907</v>
      </c>
      <c r="BG139" s="510" t="s">
        <v>907</v>
      </c>
      <c r="BH139" s="371"/>
      <c r="BI139" s="363"/>
      <c r="BJ139" s="363"/>
      <c r="BK139" s="364"/>
      <c r="BL139" s="372"/>
      <c r="BM139" s="524">
        <v>42181</v>
      </c>
      <c r="BN139" s="373"/>
      <c r="BO139" s="363"/>
      <c r="BP139" s="363">
        <f t="shared" si="36"/>
        <v>0</v>
      </c>
      <c r="BQ139" s="374">
        <v>27</v>
      </c>
      <c r="BR139" s="375">
        <v>154.2122273168888</v>
      </c>
      <c r="BS139" s="375">
        <v>50</v>
      </c>
      <c r="BT139" s="375">
        <v>222</v>
      </c>
      <c r="BU139" s="375">
        <f t="shared" si="40"/>
        <v>0</v>
      </c>
      <c r="BV139" s="375"/>
      <c r="BW139" s="376"/>
      <c r="BX139" s="376"/>
      <c r="BY139" s="377">
        <f t="shared" si="37"/>
        <v>4435.5600000000004</v>
      </c>
      <c r="BZ139" s="377">
        <f t="shared" si="38"/>
        <v>2182.2600000000002</v>
      </c>
      <c r="CA139" s="378">
        <f t="shared" si="39"/>
        <v>109.22222222222223</v>
      </c>
      <c r="CB139" s="379" t="s">
        <v>925</v>
      </c>
    </row>
    <row r="140" spans="1:80" s="382" customFormat="1" ht="19.5" customHeight="1">
      <c r="A140" s="309" t="s">
        <v>248</v>
      </c>
      <c r="B140" s="309">
        <v>1070504357</v>
      </c>
      <c r="C140" s="316"/>
      <c r="D140" s="316">
        <v>1</v>
      </c>
      <c r="E140" s="352" t="s">
        <v>83</v>
      </c>
      <c r="F140" s="316" t="s">
        <v>170</v>
      </c>
      <c r="G140" s="316">
        <v>61091000</v>
      </c>
      <c r="H140" s="316" t="s">
        <v>974</v>
      </c>
      <c r="I140" s="353" t="s">
        <v>62</v>
      </c>
      <c r="J140" s="309" t="s">
        <v>207</v>
      </c>
      <c r="K140" s="309" t="s">
        <v>366</v>
      </c>
      <c r="L140" s="310"/>
      <c r="M140" s="310" t="s">
        <v>668</v>
      </c>
      <c r="N140" s="310" t="s">
        <v>906</v>
      </c>
      <c r="O140" s="354">
        <v>41927</v>
      </c>
      <c r="P140" s="230" t="s">
        <v>76</v>
      </c>
      <c r="Q140" s="232" t="s">
        <v>794</v>
      </c>
      <c r="R140" s="232"/>
      <c r="S140" s="232" t="s">
        <v>796</v>
      </c>
      <c r="T140" s="355" t="s">
        <v>28</v>
      </c>
      <c r="U140" s="355"/>
      <c r="V140" s="323"/>
      <c r="W140" s="323" t="s">
        <v>852</v>
      </c>
      <c r="X140" s="323" t="s">
        <v>753</v>
      </c>
      <c r="Y140" s="323"/>
      <c r="Z140" s="356">
        <v>42066</v>
      </c>
      <c r="AA140" s="323"/>
      <c r="AB140" s="323"/>
      <c r="AC140" s="357"/>
      <c r="AD140" s="357"/>
      <c r="AE140" s="358" t="s">
        <v>799</v>
      </c>
      <c r="AF140" s="358"/>
      <c r="AG140" s="359"/>
      <c r="AH140" s="360">
        <v>9.9</v>
      </c>
      <c r="AI140" s="359"/>
      <c r="AJ140" s="360">
        <v>0.25</v>
      </c>
      <c r="AK140" s="360">
        <f t="shared" si="34"/>
        <v>10.15</v>
      </c>
      <c r="AL140" s="360">
        <f>AN140/2.5</f>
        <v>19.98</v>
      </c>
      <c r="AM140" s="360">
        <v>49.95</v>
      </c>
      <c r="AN140" s="360">
        <v>49.95</v>
      </c>
      <c r="AO140" s="361">
        <f t="shared" si="35"/>
        <v>0.49199199199199201</v>
      </c>
      <c r="AP140" s="362">
        <f>16*(1*AH140)</f>
        <v>158.4</v>
      </c>
      <c r="AQ140" s="363"/>
      <c r="AR140" s="363"/>
      <c r="AS140" s="363"/>
      <c r="AT140" s="364"/>
      <c r="AU140" s="364"/>
      <c r="AV140" s="363"/>
      <c r="AW140" s="365">
        <v>16</v>
      </c>
      <c r="AX140" s="365" t="s">
        <v>289</v>
      </c>
      <c r="AY140" s="365"/>
      <c r="AZ140" s="365"/>
      <c r="BA140" s="211"/>
      <c r="BB140" s="212">
        <v>41978</v>
      </c>
      <c r="BC140" s="212">
        <v>42009</v>
      </c>
      <c r="BD140" s="367"/>
      <c r="BE140" s="368" t="s">
        <v>874</v>
      </c>
      <c r="BF140" s="369" t="s">
        <v>907</v>
      </c>
      <c r="BG140" s="510" t="s">
        <v>907</v>
      </c>
      <c r="BH140" s="371"/>
      <c r="BI140" s="363"/>
      <c r="BJ140" s="363"/>
      <c r="BK140" s="364"/>
      <c r="BL140" s="372"/>
      <c r="BM140" s="524">
        <v>42181</v>
      </c>
      <c r="BN140" s="373"/>
      <c r="BO140" s="363"/>
      <c r="BP140" s="363">
        <f t="shared" si="36"/>
        <v>0</v>
      </c>
      <c r="BQ140" s="374">
        <v>50</v>
      </c>
      <c r="BR140" s="375">
        <v>100.39301354979409</v>
      </c>
      <c r="BS140" s="375">
        <v>50</v>
      </c>
      <c r="BT140" s="375">
        <v>162</v>
      </c>
      <c r="BU140" s="375">
        <f t="shared" si="40"/>
        <v>0</v>
      </c>
      <c r="BV140" s="375"/>
      <c r="BW140" s="376"/>
      <c r="BX140" s="376"/>
      <c r="BY140" s="377">
        <f t="shared" si="37"/>
        <v>3236.76</v>
      </c>
      <c r="BZ140" s="377">
        <f t="shared" si="38"/>
        <v>1592.4600000000003</v>
      </c>
      <c r="CA140" s="378">
        <f t="shared" si="39"/>
        <v>79.702702702702709</v>
      </c>
      <c r="CB140" s="379" t="s">
        <v>925</v>
      </c>
    </row>
    <row r="141" spans="1:80" s="414" customFormat="1" ht="19.5" customHeight="1">
      <c r="A141" s="311" t="s">
        <v>249</v>
      </c>
      <c r="B141" s="309">
        <v>1070504353</v>
      </c>
      <c r="C141" s="317" t="s">
        <v>566</v>
      </c>
      <c r="D141" s="317"/>
      <c r="E141" s="386" t="s">
        <v>83</v>
      </c>
      <c r="F141" s="317" t="s">
        <v>170</v>
      </c>
      <c r="G141" s="317">
        <v>61091000</v>
      </c>
      <c r="H141" s="317" t="s">
        <v>974</v>
      </c>
      <c r="I141" s="387" t="s">
        <v>62</v>
      </c>
      <c r="J141" s="311" t="s">
        <v>207</v>
      </c>
      <c r="K141" s="311" t="s">
        <v>392</v>
      </c>
      <c r="L141" s="312"/>
      <c r="M141" s="312"/>
      <c r="N141" s="312"/>
      <c r="O141" s="388">
        <v>41919</v>
      </c>
      <c r="P141" s="307" t="s">
        <v>75</v>
      </c>
      <c r="Q141" s="324"/>
      <c r="R141" s="324"/>
      <c r="S141" s="324"/>
      <c r="T141" s="389"/>
      <c r="U141" s="389"/>
      <c r="V141" s="322" t="s">
        <v>393</v>
      </c>
      <c r="W141" s="322"/>
      <c r="X141" s="322"/>
      <c r="Y141" s="322"/>
      <c r="Z141" s="322"/>
      <c r="AA141" s="322"/>
      <c r="AB141" s="322"/>
      <c r="AC141" s="391"/>
      <c r="AD141" s="391"/>
      <c r="AE141" s="392"/>
      <c r="AF141" s="392"/>
      <c r="AG141" s="393"/>
      <c r="AH141" s="394"/>
      <c r="AI141" s="393"/>
      <c r="AJ141" s="394">
        <f>(IF(AI141&gt;0, AI141, IF(AH141&gt;0, AH141, IF(AG141&gt;0, AG141, 0))))*0.3</f>
        <v>0</v>
      </c>
      <c r="AK141" s="394">
        <f t="shared" si="34"/>
        <v>0</v>
      </c>
      <c r="AL141" s="394">
        <f>AK141*2</f>
        <v>0</v>
      </c>
      <c r="AM141" s="394">
        <f>AK141*2.5</f>
        <v>0</v>
      </c>
      <c r="AN141" s="394">
        <f>AL141*2.5</f>
        <v>0</v>
      </c>
      <c r="AO141" s="395" t="e">
        <f t="shared" si="35"/>
        <v>#DIV/0!</v>
      </c>
      <c r="AP141" s="396">
        <f>16*(2*AH141)</f>
        <v>0</v>
      </c>
      <c r="AQ141" s="397"/>
      <c r="AR141" s="397"/>
      <c r="AS141" s="397"/>
      <c r="AT141" s="398">
        <v>41885</v>
      </c>
      <c r="AU141" s="398"/>
      <c r="AV141" s="397"/>
      <c r="AW141" s="399">
        <v>16</v>
      </c>
      <c r="AX141" s="399" t="s">
        <v>289</v>
      </c>
      <c r="AY141" s="399"/>
      <c r="AZ141" s="399"/>
      <c r="BA141" s="331"/>
      <c r="BB141" s="331" t="s">
        <v>631</v>
      </c>
      <c r="BC141" s="331"/>
      <c r="BD141" s="401"/>
      <c r="BE141" s="402"/>
      <c r="BF141" s="403" t="s">
        <v>566</v>
      </c>
      <c r="BG141" s="404"/>
      <c r="BH141" s="405"/>
      <c r="BI141" s="397"/>
      <c r="BJ141" s="397"/>
      <c r="BK141" s="398"/>
      <c r="BL141" s="406"/>
      <c r="BM141" s="525"/>
      <c r="BN141" s="407"/>
      <c r="BO141" s="397"/>
      <c r="BP141" s="397">
        <f t="shared" si="36"/>
        <v>0</v>
      </c>
      <c r="BQ141" s="408">
        <v>6</v>
      </c>
      <c r="BR141" s="409">
        <v>12.04716162597529</v>
      </c>
      <c r="BS141" s="409">
        <v>0</v>
      </c>
      <c r="BT141" s="409">
        <v>0</v>
      </c>
      <c r="BU141" s="409">
        <f t="shared" si="40"/>
        <v>0</v>
      </c>
      <c r="BV141" s="409"/>
      <c r="BW141" s="410"/>
      <c r="BX141" s="410"/>
      <c r="BY141" s="411">
        <f t="shared" si="37"/>
        <v>0</v>
      </c>
      <c r="BZ141" s="411">
        <f t="shared" si="38"/>
        <v>0</v>
      </c>
      <c r="CA141" s="412" t="e">
        <f t="shared" si="39"/>
        <v>#DIV/0!</v>
      </c>
      <c r="CB141" s="413"/>
    </row>
    <row r="142" spans="1:80" s="414" customFormat="1" ht="19.5" customHeight="1">
      <c r="A142" s="311" t="s">
        <v>249</v>
      </c>
      <c r="B142" s="309">
        <v>1070504353</v>
      </c>
      <c r="C142" s="317" t="s">
        <v>566</v>
      </c>
      <c r="D142" s="317">
        <v>3</v>
      </c>
      <c r="E142" s="386" t="s">
        <v>83</v>
      </c>
      <c r="F142" s="317" t="s">
        <v>170</v>
      </c>
      <c r="G142" s="317">
        <v>61091000</v>
      </c>
      <c r="H142" s="317" t="s">
        <v>974</v>
      </c>
      <c r="I142" s="387" t="s">
        <v>62</v>
      </c>
      <c r="J142" s="311" t="s">
        <v>207</v>
      </c>
      <c r="K142" s="311" t="s">
        <v>571</v>
      </c>
      <c r="L142" s="312"/>
      <c r="M142" s="312" t="s">
        <v>668</v>
      </c>
      <c r="N142" s="312"/>
      <c r="O142" s="388">
        <v>41919</v>
      </c>
      <c r="P142" s="307" t="s">
        <v>75</v>
      </c>
      <c r="Q142" s="324" t="s">
        <v>795</v>
      </c>
      <c r="R142" s="324" t="s">
        <v>757</v>
      </c>
      <c r="S142" s="324" t="s">
        <v>782</v>
      </c>
      <c r="T142" s="389" t="s">
        <v>28</v>
      </c>
      <c r="U142" s="389"/>
      <c r="V142" s="322"/>
      <c r="W142" s="322" t="s">
        <v>393</v>
      </c>
      <c r="X142" s="322" t="s">
        <v>753</v>
      </c>
      <c r="Y142" s="322"/>
      <c r="Z142" s="421">
        <v>41980</v>
      </c>
      <c r="AA142" s="390">
        <v>42008</v>
      </c>
      <c r="AB142" s="390">
        <v>42036</v>
      </c>
      <c r="AC142" s="391"/>
      <c r="AD142" s="391"/>
      <c r="AE142" s="392" t="s">
        <v>799</v>
      </c>
      <c r="AF142" s="392"/>
      <c r="AG142" s="393"/>
      <c r="AH142" s="394">
        <v>19.5</v>
      </c>
      <c r="AI142" s="393">
        <v>18.2</v>
      </c>
      <c r="AJ142" s="394">
        <f>(IF(AI142&gt;0, AI142, IF(AH142&gt;0, AH142, IF(AG142&gt;0, AG142, 0))))*0.3</f>
        <v>5.46</v>
      </c>
      <c r="AK142" s="394">
        <f t="shared" si="34"/>
        <v>23.66</v>
      </c>
      <c r="AL142" s="394">
        <f>AN142/2.5</f>
        <v>27.98</v>
      </c>
      <c r="AM142" s="394">
        <v>69.95</v>
      </c>
      <c r="AN142" s="394">
        <v>69.95</v>
      </c>
      <c r="AO142" s="395">
        <f t="shared" si="35"/>
        <v>0.15439599714081487</v>
      </c>
      <c r="AP142" s="396">
        <f>16*(2*AH142)</f>
        <v>624</v>
      </c>
      <c r="AQ142" s="397"/>
      <c r="AR142" s="397"/>
      <c r="AS142" s="397"/>
      <c r="AT142" s="398"/>
      <c r="AU142" s="398"/>
      <c r="AV142" s="397" t="s">
        <v>593</v>
      </c>
      <c r="AW142" s="399">
        <v>16</v>
      </c>
      <c r="AX142" s="399" t="s">
        <v>289</v>
      </c>
      <c r="AY142" s="399"/>
      <c r="AZ142" s="399"/>
      <c r="BA142" s="330">
        <v>42020</v>
      </c>
      <c r="BB142" s="330">
        <v>42020</v>
      </c>
      <c r="BC142" s="330">
        <v>42020</v>
      </c>
      <c r="BD142" s="401"/>
      <c r="BE142" s="402"/>
      <c r="BF142" s="403" t="s">
        <v>566</v>
      </c>
      <c r="BG142" s="404"/>
      <c r="BH142" s="405"/>
      <c r="BI142" s="397"/>
      <c r="BJ142" s="397"/>
      <c r="BK142" s="398"/>
      <c r="BL142" s="406"/>
      <c r="BM142" s="525"/>
      <c r="BN142" s="407"/>
      <c r="BO142" s="397"/>
      <c r="BP142" s="397">
        <f t="shared" si="36"/>
        <v>0</v>
      </c>
      <c r="BQ142" s="408">
        <v>6</v>
      </c>
      <c r="BR142" s="409">
        <v>12.04716162597529</v>
      </c>
      <c r="BS142" s="409">
        <v>0</v>
      </c>
      <c r="BT142" s="409">
        <v>0</v>
      </c>
      <c r="BU142" s="409">
        <f t="shared" si="40"/>
        <v>0</v>
      </c>
      <c r="BV142" s="409"/>
      <c r="BW142" s="410"/>
      <c r="BX142" s="410"/>
      <c r="BY142" s="411">
        <f t="shared" si="37"/>
        <v>0</v>
      </c>
      <c r="BZ142" s="411">
        <f t="shared" si="38"/>
        <v>0</v>
      </c>
      <c r="CA142" s="412">
        <f t="shared" si="39"/>
        <v>0</v>
      </c>
      <c r="CB142" s="413"/>
    </row>
    <row r="143" spans="1:80" s="382" customFormat="1" ht="19.5" customHeight="1">
      <c r="A143" s="309" t="s">
        <v>251</v>
      </c>
      <c r="B143" s="309">
        <v>1070504358</v>
      </c>
      <c r="C143" s="316"/>
      <c r="D143" s="316">
        <v>1</v>
      </c>
      <c r="E143" s="352" t="s">
        <v>83</v>
      </c>
      <c r="F143" s="316" t="s">
        <v>170</v>
      </c>
      <c r="G143" s="316">
        <v>61091000</v>
      </c>
      <c r="H143" s="316" t="s">
        <v>974</v>
      </c>
      <c r="I143" s="353" t="s">
        <v>62</v>
      </c>
      <c r="J143" s="309" t="s">
        <v>209</v>
      </c>
      <c r="K143" s="316" t="s">
        <v>569</v>
      </c>
      <c r="L143" s="310"/>
      <c r="M143" s="310" t="s">
        <v>674</v>
      </c>
      <c r="N143" s="310" t="s">
        <v>906</v>
      </c>
      <c r="O143" s="354"/>
      <c r="P143" s="230" t="s">
        <v>76</v>
      </c>
      <c r="Q143" s="232" t="s">
        <v>794</v>
      </c>
      <c r="R143" s="232"/>
      <c r="S143" s="232" t="s">
        <v>796</v>
      </c>
      <c r="T143" s="355" t="s">
        <v>32</v>
      </c>
      <c r="U143" s="355"/>
      <c r="V143" s="323"/>
      <c r="W143" s="323" t="s">
        <v>852</v>
      </c>
      <c r="X143" s="323" t="s">
        <v>753</v>
      </c>
      <c r="Y143" s="323"/>
      <c r="Z143" s="356">
        <v>42066</v>
      </c>
      <c r="AA143" s="323"/>
      <c r="AB143" s="323"/>
      <c r="AC143" s="357"/>
      <c r="AD143" s="357"/>
      <c r="AE143" s="358" t="s">
        <v>799</v>
      </c>
      <c r="AF143" s="358"/>
      <c r="AG143" s="359"/>
      <c r="AH143" s="360">
        <v>10.9</v>
      </c>
      <c r="AI143" s="359"/>
      <c r="AJ143" s="360">
        <v>0.25</v>
      </c>
      <c r="AK143" s="360">
        <f t="shared" si="34"/>
        <v>11.15</v>
      </c>
      <c r="AL143" s="360">
        <f>AN143/2.5</f>
        <v>27.98</v>
      </c>
      <c r="AM143" s="360">
        <v>69.95</v>
      </c>
      <c r="AN143" s="360">
        <v>69.95</v>
      </c>
      <c r="AO143" s="361">
        <f t="shared" si="35"/>
        <v>0.6015010721944245</v>
      </c>
      <c r="AP143" s="362">
        <f>16*(1*AH143)</f>
        <v>174.4</v>
      </c>
      <c r="AQ143" s="363"/>
      <c r="AR143" s="363"/>
      <c r="AS143" s="363"/>
      <c r="AT143" s="364">
        <v>41918</v>
      </c>
      <c r="AU143" s="364"/>
      <c r="AV143" s="363"/>
      <c r="AW143" s="365">
        <v>16</v>
      </c>
      <c r="AX143" s="365" t="s">
        <v>289</v>
      </c>
      <c r="AY143" s="365"/>
      <c r="AZ143" s="365"/>
      <c r="BA143" s="211"/>
      <c r="BB143" s="212">
        <v>41978</v>
      </c>
      <c r="BC143" s="212">
        <v>42009</v>
      </c>
      <c r="BD143" s="367"/>
      <c r="BE143" s="368" t="s">
        <v>875</v>
      </c>
      <c r="BF143" s="369">
        <v>42151</v>
      </c>
      <c r="BG143" s="370">
        <v>42152</v>
      </c>
      <c r="BH143" s="371"/>
      <c r="BI143" s="363"/>
      <c r="BJ143" s="363"/>
      <c r="BK143" s="364"/>
      <c r="BL143" s="372"/>
      <c r="BM143" s="524">
        <v>42181</v>
      </c>
      <c r="BN143" s="373"/>
      <c r="BO143" s="363"/>
      <c r="BP143" s="363">
        <f t="shared" si="36"/>
        <v>0</v>
      </c>
      <c r="BQ143" s="374">
        <v>26</v>
      </c>
      <c r="BR143" s="375">
        <v>52.204367045892923</v>
      </c>
      <c r="BS143" s="375">
        <v>50</v>
      </c>
      <c r="BT143" s="375">
        <v>100</v>
      </c>
      <c r="BU143" s="375">
        <f t="shared" si="40"/>
        <v>0</v>
      </c>
      <c r="BV143" s="375"/>
      <c r="BW143" s="376"/>
      <c r="BX143" s="376"/>
      <c r="BY143" s="377">
        <f t="shared" si="37"/>
        <v>2798</v>
      </c>
      <c r="BZ143" s="377">
        <f t="shared" si="38"/>
        <v>1683</v>
      </c>
      <c r="CA143" s="378">
        <f t="shared" si="39"/>
        <v>60.150107219442447</v>
      </c>
      <c r="CB143" s="379"/>
    </row>
    <row r="144" spans="1:80" s="414" customFormat="1" ht="19.5" customHeight="1">
      <c r="A144" s="311" t="s">
        <v>252</v>
      </c>
      <c r="B144" s="309"/>
      <c r="C144" s="317" t="s">
        <v>566</v>
      </c>
      <c r="D144" s="317"/>
      <c r="E144" s="386" t="s">
        <v>83</v>
      </c>
      <c r="F144" s="317" t="s">
        <v>170</v>
      </c>
      <c r="G144" s="317"/>
      <c r="H144" s="317"/>
      <c r="I144" s="387" t="s">
        <v>62</v>
      </c>
      <c r="J144" s="311" t="s">
        <v>210</v>
      </c>
      <c r="K144" s="311" t="s">
        <v>373</v>
      </c>
      <c r="L144" s="312"/>
      <c r="M144" s="312"/>
      <c r="N144" s="312"/>
      <c r="O144" s="388">
        <v>41919</v>
      </c>
      <c r="P144" s="307" t="s">
        <v>79</v>
      </c>
      <c r="Q144" s="324"/>
      <c r="R144" s="324"/>
      <c r="S144" s="324"/>
      <c r="T144" s="389"/>
      <c r="U144" s="389"/>
      <c r="V144" s="322"/>
      <c r="W144" s="322"/>
      <c r="X144" s="322" t="s">
        <v>353</v>
      </c>
      <c r="Y144" s="322"/>
      <c r="Z144" s="322"/>
      <c r="AA144" s="322"/>
      <c r="AB144" s="322"/>
      <c r="AC144" s="391"/>
      <c r="AD144" s="391"/>
      <c r="AE144" s="392"/>
      <c r="AF144" s="392"/>
      <c r="AG144" s="393"/>
      <c r="AH144" s="394"/>
      <c r="AI144" s="393"/>
      <c r="AJ144" s="394"/>
      <c r="AK144" s="394">
        <f t="shared" si="34"/>
        <v>0</v>
      </c>
      <c r="AL144" s="394">
        <f>AK144*2</f>
        <v>0</v>
      </c>
      <c r="AM144" s="394">
        <f>AK144*2.5</f>
        <v>0</v>
      </c>
      <c r="AN144" s="394">
        <f>AL144*2.5</f>
        <v>0</v>
      </c>
      <c r="AO144" s="395" t="e">
        <f t="shared" si="35"/>
        <v>#DIV/0!</v>
      </c>
      <c r="AP144" s="396">
        <f>16*(2*AH144)</f>
        <v>0</v>
      </c>
      <c r="AQ144" s="397"/>
      <c r="AR144" s="397"/>
      <c r="AS144" s="397"/>
      <c r="AT144" s="398">
        <v>41918</v>
      </c>
      <c r="AU144" s="398"/>
      <c r="AV144" s="397"/>
      <c r="AW144" s="399">
        <v>16</v>
      </c>
      <c r="AX144" s="399" t="s">
        <v>289</v>
      </c>
      <c r="AY144" s="399"/>
      <c r="AZ144" s="399"/>
      <c r="BA144" s="331"/>
      <c r="BB144" s="331" t="s">
        <v>631</v>
      </c>
      <c r="BC144" s="331"/>
      <c r="BD144" s="401"/>
      <c r="BE144" s="402"/>
      <c r="BF144" s="403"/>
      <c r="BG144" s="404"/>
      <c r="BH144" s="405"/>
      <c r="BI144" s="397"/>
      <c r="BJ144" s="397"/>
      <c r="BK144" s="398"/>
      <c r="BL144" s="406"/>
      <c r="BM144" s="525"/>
      <c r="BN144" s="407"/>
      <c r="BO144" s="397"/>
      <c r="BP144" s="397">
        <f t="shared" si="36"/>
        <v>0</v>
      </c>
      <c r="BQ144" s="408" t="e">
        <v>#N/A</v>
      </c>
      <c r="BR144" s="409" t="e">
        <v>#N/A</v>
      </c>
      <c r="BS144" s="409" t="e">
        <v>#N/A</v>
      </c>
      <c r="BT144" s="409" t="e">
        <v>#N/A</v>
      </c>
      <c r="BU144" s="409" t="e">
        <f t="shared" si="40"/>
        <v>#N/A</v>
      </c>
      <c r="BV144" s="409"/>
      <c r="BW144" s="410"/>
      <c r="BX144" s="410"/>
      <c r="BY144" s="411" t="e">
        <f t="shared" si="37"/>
        <v>#N/A</v>
      </c>
      <c r="BZ144" s="411" t="e">
        <f t="shared" si="38"/>
        <v>#N/A</v>
      </c>
      <c r="CA144" s="412" t="e">
        <f t="shared" si="39"/>
        <v>#N/A</v>
      </c>
      <c r="CB144" s="413"/>
    </row>
    <row r="145" spans="1:80" s="382" customFormat="1" ht="19.5" customHeight="1">
      <c r="A145" s="309" t="s">
        <v>253</v>
      </c>
      <c r="B145" s="309">
        <v>1040102071</v>
      </c>
      <c r="C145" s="316"/>
      <c r="D145" s="316">
        <v>1</v>
      </c>
      <c r="E145" s="352" t="s">
        <v>83</v>
      </c>
      <c r="F145" s="316" t="s">
        <v>161</v>
      </c>
      <c r="G145" s="316">
        <v>61102091</v>
      </c>
      <c r="H145" s="316" t="s">
        <v>977</v>
      </c>
      <c r="I145" s="353" t="s">
        <v>62</v>
      </c>
      <c r="J145" s="309" t="s">
        <v>211</v>
      </c>
      <c r="K145" s="309" t="s">
        <v>600</v>
      </c>
      <c r="L145" s="310"/>
      <c r="M145" s="310" t="s">
        <v>684</v>
      </c>
      <c r="N145" s="310" t="s">
        <v>906</v>
      </c>
      <c r="O145" s="354">
        <v>41921</v>
      </c>
      <c r="P145" s="230" t="s">
        <v>76</v>
      </c>
      <c r="Q145" s="232" t="s">
        <v>794</v>
      </c>
      <c r="R145" s="232"/>
      <c r="S145" s="232" t="s">
        <v>796</v>
      </c>
      <c r="T145" s="355" t="s">
        <v>28</v>
      </c>
      <c r="U145" s="355"/>
      <c r="V145" s="323"/>
      <c r="W145" s="323" t="s">
        <v>854</v>
      </c>
      <c r="X145" s="323" t="s">
        <v>753</v>
      </c>
      <c r="Y145" s="323"/>
      <c r="Z145" s="356">
        <v>42066</v>
      </c>
      <c r="AA145" s="323"/>
      <c r="AB145" s="323"/>
      <c r="AC145" s="357"/>
      <c r="AD145" s="357"/>
      <c r="AE145" s="358" t="s">
        <v>799</v>
      </c>
      <c r="AF145" s="358"/>
      <c r="AG145" s="359"/>
      <c r="AH145" s="360">
        <v>17.5</v>
      </c>
      <c r="AI145" s="359"/>
      <c r="AJ145" s="360">
        <v>0.25</v>
      </c>
      <c r="AK145" s="360">
        <f t="shared" si="34"/>
        <v>17.75</v>
      </c>
      <c r="AL145" s="360">
        <f>AN145/2.5</f>
        <v>39.980000000000004</v>
      </c>
      <c r="AM145" s="360">
        <v>99.95</v>
      </c>
      <c r="AN145" s="360">
        <v>99.95</v>
      </c>
      <c r="AO145" s="361">
        <f t="shared" si="35"/>
        <v>0.55602801400700352</v>
      </c>
      <c r="AP145" s="362">
        <f>16*(1*AH145)</f>
        <v>280</v>
      </c>
      <c r="AQ145" s="363"/>
      <c r="AR145" s="363"/>
      <c r="AS145" s="363"/>
      <c r="AT145" s="364">
        <v>41907</v>
      </c>
      <c r="AU145" s="364"/>
      <c r="AV145" s="363" t="s">
        <v>610</v>
      </c>
      <c r="AW145" s="365">
        <v>16</v>
      </c>
      <c r="AX145" s="365" t="s">
        <v>289</v>
      </c>
      <c r="AY145" s="365"/>
      <c r="AZ145" s="365"/>
      <c r="BA145" s="211"/>
      <c r="BB145" s="212">
        <v>41978</v>
      </c>
      <c r="BC145" s="212">
        <v>42009</v>
      </c>
      <c r="BD145" s="367"/>
      <c r="BE145" s="368" t="s">
        <v>874</v>
      </c>
      <c r="BF145" s="369" t="s">
        <v>907</v>
      </c>
      <c r="BG145" s="510" t="s">
        <v>907</v>
      </c>
      <c r="BH145" s="371"/>
      <c r="BI145" s="363"/>
      <c r="BJ145" s="363"/>
      <c r="BK145" s="364"/>
      <c r="BL145" s="372"/>
      <c r="BM145" s="524">
        <v>42181</v>
      </c>
      <c r="BN145" s="373"/>
      <c r="BO145" s="363"/>
      <c r="BP145" s="363">
        <f t="shared" si="36"/>
        <v>0</v>
      </c>
      <c r="BQ145" s="374">
        <v>64</v>
      </c>
      <c r="BR145" s="375">
        <v>128.50305734373643</v>
      </c>
      <c r="BS145" s="375">
        <v>50</v>
      </c>
      <c r="BT145" s="375">
        <v>150</v>
      </c>
      <c r="BU145" s="375">
        <f t="shared" si="40"/>
        <v>0</v>
      </c>
      <c r="BV145" s="375"/>
      <c r="BW145" s="376"/>
      <c r="BX145" s="376"/>
      <c r="BY145" s="377">
        <f t="shared" si="37"/>
        <v>5997.0000000000009</v>
      </c>
      <c r="BZ145" s="377">
        <f t="shared" si="38"/>
        <v>3334.5000000000009</v>
      </c>
      <c r="CA145" s="378">
        <f t="shared" si="39"/>
        <v>83.404202101050529</v>
      </c>
      <c r="CB145" s="379"/>
    </row>
    <row r="146" spans="1:80" s="382" customFormat="1" ht="19.5" customHeight="1">
      <c r="A146" s="309" t="s">
        <v>254</v>
      </c>
      <c r="B146" s="309">
        <v>1040102072</v>
      </c>
      <c r="C146" s="316"/>
      <c r="D146" s="316">
        <v>1</v>
      </c>
      <c r="E146" s="352" t="s">
        <v>83</v>
      </c>
      <c r="F146" s="316" t="s">
        <v>161</v>
      </c>
      <c r="G146" s="316">
        <v>61102091</v>
      </c>
      <c r="H146" s="316" t="s">
        <v>977</v>
      </c>
      <c r="I146" s="353" t="s">
        <v>62</v>
      </c>
      <c r="J146" s="309" t="s">
        <v>211</v>
      </c>
      <c r="K146" s="309" t="s">
        <v>570</v>
      </c>
      <c r="L146" s="310"/>
      <c r="M146" s="310" t="s">
        <v>684</v>
      </c>
      <c r="N146" s="310" t="s">
        <v>906</v>
      </c>
      <c r="O146" s="354">
        <v>41919</v>
      </c>
      <c r="P146" s="230" t="s">
        <v>76</v>
      </c>
      <c r="Q146" s="232" t="s">
        <v>794</v>
      </c>
      <c r="R146" s="232"/>
      <c r="S146" s="232" t="s">
        <v>796</v>
      </c>
      <c r="T146" s="355" t="s">
        <v>28</v>
      </c>
      <c r="U146" s="355"/>
      <c r="V146" s="323"/>
      <c r="W146" s="323" t="s">
        <v>854</v>
      </c>
      <c r="X146" s="323" t="s">
        <v>753</v>
      </c>
      <c r="Y146" s="323"/>
      <c r="Z146" s="356">
        <v>42066</v>
      </c>
      <c r="AA146" s="323"/>
      <c r="AB146" s="323"/>
      <c r="AC146" s="357"/>
      <c r="AD146" s="357"/>
      <c r="AE146" s="358" t="s">
        <v>799</v>
      </c>
      <c r="AF146" s="358"/>
      <c r="AG146" s="359"/>
      <c r="AH146" s="360">
        <v>21</v>
      </c>
      <c r="AI146" s="359"/>
      <c r="AJ146" s="360">
        <v>0.25</v>
      </c>
      <c r="AK146" s="360">
        <f t="shared" si="34"/>
        <v>21.25</v>
      </c>
      <c r="AL146" s="360">
        <f>AN146/2.5</f>
        <v>47.980000000000004</v>
      </c>
      <c r="AM146" s="360">
        <v>119.95</v>
      </c>
      <c r="AN146" s="360">
        <v>119.95</v>
      </c>
      <c r="AO146" s="361">
        <f t="shared" si="35"/>
        <v>0.55710712796998751</v>
      </c>
      <c r="AP146" s="362">
        <f>16*(1*AH146)</f>
        <v>336</v>
      </c>
      <c r="AQ146" s="363"/>
      <c r="AR146" s="363"/>
      <c r="AS146" s="363"/>
      <c r="AT146" s="364"/>
      <c r="AU146" s="364"/>
      <c r="AV146" s="363" t="s">
        <v>610</v>
      </c>
      <c r="AW146" s="365">
        <v>17</v>
      </c>
      <c r="AX146" s="365" t="s">
        <v>628</v>
      </c>
      <c r="AY146" s="365"/>
      <c r="AZ146" s="415"/>
      <c r="BA146" s="211"/>
      <c r="BB146" s="212">
        <v>41978</v>
      </c>
      <c r="BC146" s="211" t="s">
        <v>839</v>
      </c>
      <c r="BD146" s="367"/>
      <c r="BE146" s="368" t="s">
        <v>289</v>
      </c>
      <c r="BF146" s="369">
        <v>42135</v>
      </c>
      <c r="BG146" s="370">
        <v>42150</v>
      </c>
      <c r="BH146" s="371"/>
      <c r="BI146" s="363"/>
      <c r="BJ146" s="363"/>
      <c r="BK146" s="364"/>
      <c r="BL146" s="372"/>
      <c r="BM146" s="524">
        <v>42181</v>
      </c>
      <c r="BN146" s="373"/>
      <c r="BO146" s="363"/>
      <c r="BP146" s="363">
        <f t="shared" si="36"/>
        <v>0</v>
      </c>
      <c r="BQ146" s="374">
        <v>28</v>
      </c>
      <c r="BR146" s="375">
        <v>56.220087587884692</v>
      </c>
      <c r="BS146" s="375">
        <v>40</v>
      </c>
      <c r="BT146" s="375">
        <v>150</v>
      </c>
      <c r="BU146" s="375">
        <f t="shared" si="40"/>
        <v>0</v>
      </c>
      <c r="BV146" s="375"/>
      <c r="BW146" s="376"/>
      <c r="BX146" s="376"/>
      <c r="BY146" s="377">
        <f t="shared" si="37"/>
        <v>7197.0000000000009</v>
      </c>
      <c r="BZ146" s="377">
        <f t="shared" si="38"/>
        <v>4009.5000000000009</v>
      </c>
      <c r="CA146" s="378">
        <f t="shared" si="39"/>
        <v>83.56606919549813</v>
      </c>
      <c r="CB146" s="379"/>
    </row>
    <row r="147" spans="1:80" s="414" customFormat="1" ht="19.5" customHeight="1">
      <c r="A147" s="311" t="s">
        <v>254</v>
      </c>
      <c r="B147" s="309">
        <v>1040102072</v>
      </c>
      <c r="C147" s="317" t="s">
        <v>566</v>
      </c>
      <c r="D147" s="317"/>
      <c r="E147" s="386" t="s">
        <v>83</v>
      </c>
      <c r="F147" s="317" t="s">
        <v>161</v>
      </c>
      <c r="G147" s="317">
        <v>61102091</v>
      </c>
      <c r="H147" s="317" t="s">
        <v>977</v>
      </c>
      <c r="I147" s="387" t="s">
        <v>62</v>
      </c>
      <c r="J147" s="311" t="s">
        <v>211</v>
      </c>
      <c r="K147" s="311" t="s">
        <v>352</v>
      </c>
      <c r="L147" s="312"/>
      <c r="M147" s="312"/>
      <c r="N147" s="312"/>
      <c r="O147" s="388">
        <v>41919</v>
      </c>
      <c r="P147" s="307" t="s">
        <v>79</v>
      </c>
      <c r="Q147" s="324"/>
      <c r="R147" s="324"/>
      <c r="S147" s="324"/>
      <c r="T147" s="389"/>
      <c r="U147" s="389"/>
      <c r="V147" s="322"/>
      <c r="W147" s="322"/>
      <c r="X147" s="322" t="s">
        <v>356</v>
      </c>
      <c r="Y147" s="322"/>
      <c r="Z147" s="322"/>
      <c r="AA147" s="322"/>
      <c r="AB147" s="322"/>
      <c r="AC147" s="391"/>
      <c r="AD147" s="391"/>
      <c r="AE147" s="392"/>
      <c r="AF147" s="392"/>
      <c r="AG147" s="393"/>
      <c r="AH147" s="394"/>
      <c r="AI147" s="393"/>
      <c r="AJ147" s="394"/>
      <c r="AK147" s="394">
        <f t="shared" si="34"/>
        <v>0</v>
      </c>
      <c r="AL147" s="394">
        <f>AK147*2</f>
        <v>0</v>
      </c>
      <c r="AM147" s="394">
        <f>AK147*2.5</f>
        <v>0</v>
      </c>
      <c r="AN147" s="394">
        <f>AL147*2.5</f>
        <v>0</v>
      </c>
      <c r="AO147" s="395" t="e">
        <f t="shared" si="35"/>
        <v>#DIV/0!</v>
      </c>
      <c r="AP147" s="396">
        <f>16*(2*AH147)</f>
        <v>0</v>
      </c>
      <c r="AQ147" s="397"/>
      <c r="AR147" s="397"/>
      <c r="AS147" s="397"/>
      <c r="AT147" s="398">
        <v>41900</v>
      </c>
      <c r="AU147" s="398"/>
      <c r="AV147" s="397"/>
      <c r="AW147" s="399">
        <v>16</v>
      </c>
      <c r="AX147" s="399" t="s">
        <v>289</v>
      </c>
      <c r="AY147" s="399"/>
      <c r="AZ147" s="418"/>
      <c r="BA147" s="331"/>
      <c r="BB147" s="331" t="s">
        <v>631</v>
      </c>
      <c r="BC147" s="331"/>
      <c r="BD147" s="401"/>
      <c r="BE147" s="402"/>
      <c r="BF147" s="403"/>
      <c r="BG147" s="404"/>
      <c r="BH147" s="405"/>
      <c r="BI147" s="397"/>
      <c r="BJ147" s="397"/>
      <c r="BK147" s="398"/>
      <c r="BL147" s="406"/>
      <c r="BM147" s="525"/>
      <c r="BN147" s="407"/>
      <c r="BO147" s="397"/>
      <c r="BP147" s="397">
        <f t="shared" si="36"/>
        <v>0</v>
      </c>
      <c r="BQ147" s="408">
        <v>28</v>
      </c>
      <c r="BR147" s="409">
        <v>56.220087587884692</v>
      </c>
      <c r="BS147" s="409">
        <v>40</v>
      </c>
      <c r="BT147" s="409">
        <v>96.220087587884692</v>
      </c>
      <c r="BU147" s="409">
        <f t="shared" si="40"/>
        <v>0</v>
      </c>
      <c r="BV147" s="409"/>
      <c r="BW147" s="410"/>
      <c r="BX147" s="410"/>
      <c r="BY147" s="411">
        <f t="shared" si="37"/>
        <v>0</v>
      </c>
      <c r="BZ147" s="411">
        <f t="shared" si="38"/>
        <v>0</v>
      </c>
      <c r="CA147" s="412" t="e">
        <f t="shared" si="39"/>
        <v>#DIV/0!</v>
      </c>
      <c r="CB147" s="413"/>
    </row>
    <row r="148" spans="1:80" s="414" customFormat="1" ht="19.5" customHeight="1">
      <c r="A148" s="311" t="s">
        <v>255</v>
      </c>
      <c r="B148" s="309">
        <v>1040102073</v>
      </c>
      <c r="C148" s="317" t="s">
        <v>566</v>
      </c>
      <c r="D148" s="317">
        <v>2</v>
      </c>
      <c r="E148" s="386" t="s">
        <v>83</v>
      </c>
      <c r="F148" s="317" t="s">
        <v>161</v>
      </c>
      <c r="G148" s="317">
        <v>61102091</v>
      </c>
      <c r="H148" s="317" t="s">
        <v>977</v>
      </c>
      <c r="I148" s="387" t="s">
        <v>62</v>
      </c>
      <c r="J148" s="311" t="s">
        <v>211</v>
      </c>
      <c r="K148" s="311" t="s">
        <v>366</v>
      </c>
      <c r="L148" s="312"/>
      <c r="M148" s="312" t="s">
        <v>684</v>
      </c>
      <c r="N148" s="312"/>
      <c r="O148" s="388"/>
      <c r="P148" s="307" t="s">
        <v>76</v>
      </c>
      <c r="Q148" s="324" t="s">
        <v>794</v>
      </c>
      <c r="R148" s="324"/>
      <c r="S148" s="324" t="s">
        <v>796</v>
      </c>
      <c r="T148" s="389" t="s">
        <v>28</v>
      </c>
      <c r="U148" s="389"/>
      <c r="V148" s="322"/>
      <c r="W148" s="322" t="s">
        <v>356</v>
      </c>
      <c r="X148" s="322" t="s">
        <v>753</v>
      </c>
      <c r="Y148" s="322"/>
      <c r="Z148" s="390">
        <v>42066</v>
      </c>
      <c r="AA148" s="322"/>
      <c r="AB148" s="322"/>
      <c r="AC148" s="391"/>
      <c r="AD148" s="391"/>
      <c r="AE148" s="392" t="s">
        <v>799</v>
      </c>
      <c r="AF148" s="392"/>
      <c r="AG148" s="393"/>
      <c r="AH148" s="394">
        <v>19.5</v>
      </c>
      <c r="AI148" s="393"/>
      <c r="AJ148" s="394">
        <v>0.25</v>
      </c>
      <c r="AK148" s="394">
        <f t="shared" si="34"/>
        <v>19.75</v>
      </c>
      <c r="AL148" s="394">
        <f>AN148/2.5</f>
        <v>43.980000000000004</v>
      </c>
      <c r="AM148" s="394">
        <v>109.95</v>
      </c>
      <c r="AN148" s="394">
        <v>109.95</v>
      </c>
      <c r="AO148" s="395">
        <f t="shared" si="35"/>
        <v>0.55093224192814916</v>
      </c>
      <c r="AP148" s="396">
        <f>16*(1*AH148)</f>
        <v>312</v>
      </c>
      <c r="AQ148" s="397"/>
      <c r="AR148" s="397"/>
      <c r="AS148" s="397"/>
      <c r="AT148" s="398" t="s">
        <v>399</v>
      </c>
      <c r="AU148" s="398"/>
      <c r="AV148" s="397"/>
      <c r="AW148" s="399">
        <v>16</v>
      </c>
      <c r="AX148" s="399" t="s">
        <v>289</v>
      </c>
      <c r="AY148" s="399"/>
      <c r="AZ148" s="399"/>
      <c r="BA148" s="331"/>
      <c r="BB148" s="330">
        <v>41978</v>
      </c>
      <c r="BC148" s="330">
        <v>42009</v>
      </c>
      <c r="BD148" s="401"/>
      <c r="BE148" s="402"/>
      <c r="BF148" s="403"/>
      <c r="BG148" s="404"/>
      <c r="BH148" s="405"/>
      <c r="BI148" s="397"/>
      <c r="BJ148" s="397"/>
      <c r="BK148" s="398"/>
      <c r="BL148" s="406"/>
      <c r="BM148" s="525"/>
      <c r="BN148" s="407"/>
      <c r="BO148" s="397"/>
      <c r="BP148" s="397">
        <f t="shared" si="36"/>
        <v>0</v>
      </c>
      <c r="BQ148" s="408">
        <v>10</v>
      </c>
      <c r="BR148" s="409">
        <v>20.078602709958819</v>
      </c>
      <c r="BS148" s="409">
        <v>0</v>
      </c>
      <c r="BT148" s="409">
        <v>0</v>
      </c>
      <c r="BU148" s="409">
        <f t="shared" si="40"/>
        <v>0</v>
      </c>
      <c r="BV148" s="409"/>
      <c r="BW148" s="410"/>
      <c r="BX148" s="410"/>
      <c r="BY148" s="411">
        <f t="shared" si="37"/>
        <v>0</v>
      </c>
      <c r="BZ148" s="411">
        <f t="shared" si="38"/>
        <v>0</v>
      </c>
      <c r="CA148" s="412">
        <f t="shared" si="39"/>
        <v>0</v>
      </c>
      <c r="CB148" s="413"/>
    </row>
    <row r="149" spans="1:80" s="414" customFormat="1" ht="19.5" customHeight="1">
      <c r="A149" s="311" t="s">
        <v>256</v>
      </c>
      <c r="B149" s="309"/>
      <c r="C149" s="317" t="s">
        <v>566</v>
      </c>
      <c r="D149" s="317"/>
      <c r="E149" s="386" t="s">
        <v>83</v>
      </c>
      <c r="F149" s="317" t="s">
        <v>161</v>
      </c>
      <c r="G149" s="317"/>
      <c r="H149" s="317"/>
      <c r="I149" s="387" t="s">
        <v>62</v>
      </c>
      <c r="J149" s="311" t="s">
        <v>211</v>
      </c>
      <c r="K149" s="311" t="s">
        <v>371</v>
      </c>
      <c r="L149" s="312"/>
      <c r="M149" s="312"/>
      <c r="N149" s="312"/>
      <c r="O149" s="388"/>
      <c r="P149" s="307" t="s">
        <v>79</v>
      </c>
      <c r="Q149" s="324"/>
      <c r="R149" s="324"/>
      <c r="S149" s="324"/>
      <c r="T149" s="389"/>
      <c r="U149" s="389"/>
      <c r="V149" s="322"/>
      <c r="W149" s="322"/>
      <c r="X149" s="322" t="s">
        <v>356</v>
      </c>
      <c r="Y149" s="322"/>
      <c r="Z149" s="322"/>
      <c r="AA149" s="322"/>
      <c r="AB149" s="322"/>
      <c r="AC149" s="391"/>
      <c r="AD149" s="391"/>
      <c r="AE149" s="392"/>
      <c r="AF149" s="392"/>
      <c r="AG149" s="393"/>
      <c r="AH149" s="394"/>
      <c r="AI149" s="393"/>
      <c r="AJ149" s="394"/>
      <c r="AK149" s="394">
        <f t="shared" si="34"/>
        <v>0</v>
      </c>
      <c r="AL149" s="394">
        <f>AK149*2</f>
        <v>0</v>
      </c>
      <c r="AM149" s="394">
        <f>AK149*2.5</f>
        <v>0</v>
      </c>
      <c r="AN149" s="394">
        <f>AL149*2.5</f>
        <v>0</v>
      </c>
      <c r="AO149" s="395" t="e">
        <f t="shared" si="35"/>
        <v>#DIV/0!</v>
      </c>
      <c r="AP149" s="396">
        <f>16*(2*AH149)</f>
        <v>0</v>
      </c>
      <c r="AQ149" s="397"/>
      <c r="AR149" s="397"/>
      <c r="AS149" s="397"/>
      <c r="AT149" s="398" t="s">
        <v>399</v>
      </c>
      <c r="AU149" s="398"/>
      <c r="AV149" s="397"/>
      <c r="AW149" s="399">
        <v>16</v>
      </c>
      <c r="AX149" s="399" t="s">
        <v>289</v>
      </c>
      <c r="AY149" s="399"/>
      <c r="AZ149" s="418"/>
      <c r="BA149" s="331"/>
      <c r="BB149" s="331" t="s">
        <v>631</v>
      </c>
      <c r="BC149" s="331"/>
      <c r="BD149" s="401"/>
      <c r="BE149" s="402"/>
      <c r="BF149" s="403"/>
      <c r="BG149" s="404"/>
      <c r="BH149" s="405"/>
      <c r="BI149" s="397"/>
      <c r="BJ149" s="397"/>
      <c r="BK149" s="398"/>
      <c r="BL149" s="406"/>
      <c r="BM149" s="525"/>
      <c r="BN149" s="407"/>
      <c r="BO149" s="397"/>
      <c r="BP149" s="397">
        <f t="shared" si="36"/>
        <v>0</v>
      </c>
      <c r="BQ149" s="408" t="e">
        <v>#N/A</v>
      </c>
      <c r="BR149" s="409" t="e">
        <v>#N/A</v>
      </c>
      <c r="BS149" s="409" t="e">
        <v>#N/A</v>
      </c>
      <c r="BT149" s="409" t="e">
        <v>#N/A</v>
      </c>
      <c r="BU149" s="409" t="e">
        <f t="shared" si="40"/>
        <v>#N/A</v>
      </c>
      <c r="BV149" s="409"/>
      <c r="BW149" s="410"/>
      <c r="BX149" s="410"/>
      <c r="BY149" s="411" t="e">
        <f t="shared" si="37"/>
        <v>#N/A</v>
      </c>
      <c r="BZ149" s="411" t="e">
        <f t="shared" si="38"/>
        <v>#N/A</v>
      </c>
      <c r="CA149" s="412" t="e">
        <f t="shared" si="39"/>
        <v>#N/A</v>
      </c>
      <c r="CB149" s="413"/>
    </row>
    <row r="150" spans="1:80" s="382" customFormat="1" ht="19.5" customHeight="1">
      <c r="A150" s="309" t="s">
        <v>257</v>
      </c>
      <c r="B150" s="309">
        <v>1040102074</v>
      </c>
      <c r="C150" s="316"/>
      <c r="D150" s="316">
        <v>2</v>
      </c>
      <c r="E150" s="352" t="s">
        <v>83</v>
      </c>
      <c r="F150" s="316" t="s">
        <v>161</v>
      </c>
      <c r="G150" s="316">
        <v>61102091</v>
      </c>
      <c r="H150" s="316" t="s">
        <v>977</v>
      </c>
      <c r="I150" s="353" t="s">
        <v>62</v>
      </c>
      <c r="J150" s="309" t="s">
        <v>211</v>
      </c>
      <c r="K150" s="309" t="s">
        <v>372</v>
      </c>
      <c r="L150" s="310"/>
      <c r="M150" s="310" t="s">
        <v>684</v>
      </c>
      <c r="N150" s="310" t="s">
        <v>906</v>
      </c>
      <c r="O150" s="354"/>
      <c r="P150" s="230" t="s">
        <v>76</v>
      </c>
      <c r="Q150" s="232" t="s">
        <v>794</v>
      </c>
      <c r="R150" s="232"/>
      <c r="S150" s="232" t="s">
        <v>796</v>
      </c>
      <c r="T150" s="355" t="s">
        <v>28</v>
      </c>
      <c r="U150" s="355"/>
      <c r="V150" s="323"/>
      <c r="W150" s="323" t="s">
        <v>369</v>
      </c>
      <c r="X150" s="323" t="s">
        <v>753</v>
      </c>
      <c r="Y150" s="323"/>
      <c r="Z150" s="356">
        <v>42066</v>
      </c>
      <c r="AA150" s="323"/>
      <c r="AB150" s="323"/>
      <c r="AC150" s="357"/>
      <c r="AD150" s="357"/>
      <c r="AE150" s="358" t="s">
        <v>799</v>
      </c>
      <c r="AF150" s="358"/>
      <c r="AG150" s="359"/>
      <c r="AH150" s="360">
        <v>19.5</v>
      </c>
      <c r="AI150" s="359"/>
      <c r="AJ150" s="360">
        <v>0.25</v>
      </c>
      <c r="AK150" s="360">
        <f t="shared" si="34"/>
        <v>19.75</v>
      </c>
      <c r="AL150" s="360">
        <f>AN150/2.5</f>
        <v>43.980000000000004</v>
      </c>
      <c r="AM150" s="360">
        <v>109.95</v>
      </c>
      <c r="AN150" s="360">
        <v>109.95</v>
      </c>
      <c r="AO150" s="361">
        <f t="shared" si="35"/>
        <v>0.55093224192814916</v>
      </c>
      <c r="AP150" s="362">
        <f>16*(1*AH150)</f>
        <v>312</v>
      </c>
      <c r="AQ150" s="363"/>
      <c r="AR150" s="363"/>
      <c r="AS150" s="363"/>
      <c r="AT150" s="364" t="s">
        <v>399</v>
      </c>
      <c r="AU150" s="364"/>
      <c r="AV150" s="363"/>
      <c r="AW150" s="365">
        <v>16</v>
      </c>
      <c r="AX150" s="365" t="s">
        <v>289</v>
      </c>
      <c r="AY150" s="365"/>
      <c r="AZ150" s="415"/>
      <c r="BA150" s="211"/>
      <c r="BB150" s="212">
        <v>41978</v>
      </c>
      <c r="BC150" s="212">
        <v>42009</v>
      </c>
      <c r="BD150" s="367"/>
      <c r="BE150" s="368" t="s">
        <v>874</v>
      </c>
      <c r="BF150" s="369" t="s">
        <v>907</v>
      </c>
      <c r="BG150" s="510" t="s">
        <v>907</v>
      </c>
      <c r="BH150" s="371"/>
      <c r="BI150" s="363"/>
      <c r="BJ150" s="363"/>
      <c r="BK150" s="364"/>
      <c r="BL150" s="372"/>
      <c r="BM150" s="524">
        <v>42201</v>
      </c>
      <c r="BN150" s="373"/>
      <c r="BO150" s="363"/>
      <c r="BP150" s="363">
        <f t="shared" si="36"/>
        <v>0</v>
      </c>
      <c r="BQ150" s="374">
        <v>24</v>
      </c>
      <c r="BR150" s="375">
        <v>128.18864650390117</v>
      </c>
      <c r="BS150" s="375">
        <v>50</v>
      </c>
      <c r="BT150" s="375">
        <v>100</v>
      </c>
      <c r="BU150" s="375">
        <f t="shared" si="40"/>
        <v>0</v>
      </c>
      <c r="BV150" s="375"/>
      <c r="BW150" s="376"/>
      <c r="BX150" s="376"/>
      <c r="BY150" s="377">
        <f t="shared" si="37"/>
        <v>4398</v>
      </c>
      <c r="BZ150" s="377">
        <f t="shared" si="38"/>
        <v>2423</v>
      </c>
      <c r="CA150" s="378">
        <f t="shared" si="39"/>
        <v>55.093224192814915</v>
      </c>
      <c r="CB150" s="379"/>
    </row>
    <row r="151" spans="1:80" s="414" customFormat="1" ht="19.5" customHeight="1">
      <c r="A151" s="311" t="s">
        <v>258</v>
      </c>
      <c r="B151" s="309"/>
      <c r="C151" s="317" t="s">
        <v>566</v>
      </c>
      <c r="D151" s="317"/>
      <c r="E151" s="386" t="s">
        <v>83</v>
      </c>
      <c r="F151" s="317" t="s">
        <v>161</v>
      </c>
      <c r="G151" s="317"/>
      <c r="H151" s="317"/>
      <c r="I151" s="387" t="s">
        <v>62</v>
      </c>
      <c r="J151" s="311" t="s">
        <v>211</v>
      </c>
      <c r="K151" s="311" t="s">
        <v>382</v>
      </c>
      <c r="L151" s="312"/>
      <c r="M151" s="312"/>
      <c r="N151" s="312"/>
      <c r="O151" s="388">
        <v>41919</v>
      </c>
      <c r="P151" s="307" t="s">
        <v>79</v>
      </c>
      <c r="Q151" s="324"/>
      <c r="R151" s="324"/>
      <c r="S151" s="324"/>
      <c r="T151" s="389"/>
      <c r="U151" s="389"/>
      <c r="V151" s="322"/>
      <c r="W151" s="322"/>
      <c r="X151" s="322" t="s">
        <v>356</v>
      </c>
      <c r="Y151" s="322"/>
      <c r="Z151" s="322"/>
      <c r="AA151" s="322"/>
      <c r="AB151" s="322"/>
      <c r="AC151" s="391"/>
      <c r="AD151" s="391"/>
      <c r="AE151" s="392"/>
      <c r="AF151" s="392"/>
      <c r="AG151" s="393"/>
      <c r="AH151" s="394"/>
      <c r="AI151" s="393"/>
      <c r="AJ151" s="394"/>
      <c r="AK151" s="394">
        <f t="shared" si="34"/>
        <v>0</v>
      </c>
      <c r="AL151" s="394">
        <f>AK151*2</f>
        <v>0</v>
      </c>
      <c r="AM151" s="394">
        <f>AK151*2.5</f>
        <v>0</v>
      </c>
      <c r="AN151" s="394">
        <f>AL151*2.5</f>
        <v>0</v>
      </c>
      <c r="AO151" s="395" t="e">
        <f t="shared" si="35"/>
        <v>#DIV/0!</v>
      </c>
      <c r="AP151" s="396">
        <f>16*(2*AH151)</f>
        <v>0</v>
      </c>
      <c r="AQ151" s="397"/>
      <c r="AR151" s="397"/>
      <c r="AS151" s="397"/>
      <c r="AT151" s="398" t="s">
        <v>399</v>
      </c>
      <c r="AU151" s="398"/>
      <c r="AV151" s="397"/>
      <c r="AW151" s="399">
        <v>16</v>
      </c>
      <c r="AX151" s="399" t="s">
        <v>289</v>
      </c>
      <c r="AY151" s="399"/>
      <c r="AZ151" s="418"/>
      <c r="BA151" s="331"/>
      <c r="BB151" s="331" t="s">
        <v>631</v>
      </c>
      <c r="BC151" s="331"/>
      <c r="BD151" s="401"/>
      <c r="BE151" s="402"/>
      <c r="BF151" s="403"/>
      <c r="BG151" s="404"/>
      <c r="BH151" s="405"/>
      <c r="BI151" s="397"/>
      <c r="BJ151" s="397"/>
      <c r="BK151" s="398"/>
      <c r="BL151" s="406"/>
      <c r="BM151" s="525"/>
      <c r="BN151" s="407"/>
      <c r="BO151" s="397"/>
      <c r="BP151" s="397">
        <f t="shared" si="36"/>
        <v>0</v>
      </c>
      <c r="BQ151" s="408" t="e">
        <v>#N/A</v>
      </c>
      <c r="BR151" s="409" t="e">
        <v>#N/A</v>
      </c>
      <c r="BS151" s="409" t="e">
        <v>#N/A</v>
      </c>
      <c r="BT151" s="409" t="e">
        <v>#N/A</v>
      </c>
      <c r="BU151" s="409" t="e">
        <f t="shared" si="40"/>
        <v>#N/A</v>
      </c>
      <c r="BV151" s="409"/>
      <c r="BW151" s="410"/>
      <c r="BX151" s="410"/>
      <c r="BY151" s="411" t="e">
        <f t="shared" si="37"/>
        <v>#N/A</v>
      </c>
      <c r="BZ151" s="411" t="e">
        <f t="shared" si="38"/>
        <v>#N/A</v>
      </c>
      <c r="CA151" s="412" t="e">
        <f t="shared" si="39"/>
        <v>#N/A</v>
      </c>
      <c r="CB151" s="413"/>
    </row>
    <row r="152" spans="1:80" s="414" customFormat="1" ht="19.5" customHeight="1">
      <c r="A152" s="311" t="s">
        <v>259</v>
      </c>
      <c r="B152" s="309">
        <v>1040102063</v>
      </c>
      <c r="C152" s="317" t="s">
        <v>566</v>
      </c>
      <c r="D152" s="317"/>
      <c r="E152" s="386" t="s">
        <v>83</v>
      </c>
      <c r="F152" s="317" t="s">
        <v>161</v>
      </c>
      <c r="G152" s="317">
        <v>61102091</v>
      </c>
      <c r="H152" s="317" t="s">
        <v>977</v>
      </c>
      <c r="I152" s="387" t="s">
        <v>62</v>
      </c>
      <c r="J152" s="311" t="s">
        <v>211</v>
      </c>
      <c r="K152" s="311" t="s">
        <v>390</v>
      </c>
      <c r="L152" s="312"/>
      <c r="M152" s="312"/>
      <c r="N152" s="312"/>
      <c r="O152" s="388">
        <v>41919</v>
      </c>
      <c r="P152" s="307" t="s">
        <v>75</v>
      </c>
      <c r="Q152" s="324"/>
      <c r="R152" s="324"/>
      <c r="S152" s="324"/>
      <c r="T152" s="389"/>
      <c r="U152" s="389"/>
      <c r="V152" s="322" t="s">
        <v>337</v>
      </c>
      <c r="W152" s="322"/>
      <c r="X152" s="322"/>
      <c r="Y152" s="322"/>
      <c r="Z152" s="322"/>
      <c r="AA152" s="322"/>
      <c r="AB152" s="322"/>
      <c r="AC152" s="391"/>
      <c r="AD152" s="391"/>
      <c r="AE152" s="392"/>
      <c r="AF152" s="392"/>
      <c r="AG152" s="393"/>
      <c r="AH152" s="394"/>
      <c r="AI152" s="393"/>
      <c r="AJ152" s="394">
        <f>(IF(AI152&gt;0, AI152, IF(AH152&gt;0, AH152, IF(AG152&gt;0, AG152, 0))))*0.3</f>
        <v>0</v>
      </c>
      <c r="AK152" s="394">
        <f t="shared" si="34"/>
        <v>0</v>
      </c>
      <c r="AL152" s="394">
        <f>AK152*2</f>
        <v>0</v>
      </c>
      <c r="AM152" s="394">
        <f>AK152*2.5</f>
        <v>0</v>
      </c>
      <c r="AN152" s="394">
        <f>AL152*2.5</f>
        <v>0</v>
      </c>
      <c r="AO152" s="395" t="e">
        <f t="shared" si="35"/>
        <v>#DIV/0!</v>
      </c>
      <c r="AP152" s="396">
        <f>16*(2*AH152)</f>
        <v>0</v>
      </c>
      <c r="AQ152" s="397"/>
      <c r="AR152" s="397"/>
      <c r="AS152" s="397"/>
      <c r="AT152" s="398">
        <v>41885</v>
      </c>
      <c r="AU152" s="398"/>
      <c r="AV152" s="397"/>
      <c r="AW152" s="399">
        <v>16</v>
      </c>
      <c r="AX152" s="399" t="s">
        <v>289</v>
      </c>
      <c r="AY152" s="399"/>
      <c r="AZ152" s="418"/>
      <c r="BA152" s="331"/>
      <c r="BB152" s="331" t="s">
        <v>631</v>
      </c>
      <c r="BC152" s="331"/>
      <c r="BD152" s="401"/>
      <c r="BE152" s="402"/>
      <c r="BF152" s="403"/>
      <c r="BG152" s="404"/>
      <c r="BH152" s="405"/>
      <c r="BI152" s="397"/>
      <c r="BJ152" s="397"/>
      <c r="BK152" s="398"/>
      <c r="BL152" s="406"/>
      <c r="BM152" s="525"/>
      <c r="BN152" s="407"/>
      <c r="BO152" s="397"/>
      <c r="BP152" s="397">
        <f t="shared" si="36"/>
        <v>0</v>
      </c>
      <c r="BQ152" s="408">
        <v>10</v>
      </c>
      <c r="BR152" s="409">
        <v>20.078602709958819</v>
      </c>
      <c r="BS152" s="409">
        <v>0</v>
      </c>
      <c r="BT152" s="409">
        <v>0</v>
      </c>
      <c r="BU152" s="409">
        <f t="shared" si="40"/>
        <v>0</v>
      </c>
      <c r="BV152" s="409"/>
      <c r="BW152" s="410"/>
      <c r="BX152" s="410"/>
      <c r="BY152" s="411">
        <f t="shared" si="37"/>
        <v>0</v>
      </c>
      <c r="BZ152" s="411">
        <f t="shared" si="38"/>
        <v>0</v>
      </c>
      <c r="CA152" s="412" t="e">
        <f t="shared" si="39"/>
        <v>#DIV/0!</v>
      </c>
      <c r="CB152" s="413"/>
    </row>
    <row r="153" spans="1:80" s="414" customFormat="1" ht="19.5" customHeight="1">
      <c r="A153" s="311" t="s">
        <v>259</v>
      </c>
      <c r="B153" s="309">
        <v>1040102063</v>
      </c>
      <c r="C153" s="317" t="s">
        <v>566</v>
      </c>
      <c r="D153" s="317">
        <v>3</v>
      </c>
      <c r="E153" s="386" t="s">
        <v>83</v>
      </c>
      <c r="F153" s="317" t="s">
        <v>161</v>
      </c>
      <c r="G153" s="317">
        <v>61102091</v>
      </c>
      <c r="H153" s="317" t="s">
        <v>977</v>
      </c>
      <c r="I153" s="387" t="s">
        <v>62</v>
      </c>
      <c r="J153" s="311" t="s">
        <v>211</v>
      </c>
      <c r="K153" s="311" t="s">
        <v>571</v>
      </c>
      <c r="L153" s="312"/>
      <c r="M153" s="312" t="s">
        <v>684</v>
      </c>
      <c r="N153" s="312"/>
      <c r="O153" s="388">
        <v>41919</v>
      </c>
      <c r="P153" s="307" t="s">
        <v>75</v>
      </c>
      <c r="Q153" s="324" t="s">
        <v>795</v>
      </c>
      <c r="R153" s="324" t="s">
        <v>757</v>
      </c>
      <c r="S153" s="324" t="s">
        <v>782</v>
      </c>
      <c r="T153" s="389" t="s">
        <v>28</v>
      </c>
      <c r="U153" s="389"/>
      <c r="V153" s="322"/>
      <c r="W153" s="322" t="s">
        <v>337</v>
      </c>
      <c r="X153" s="322" t="s">
        <v>753</v>
      </c>
      <c r="Y153" s="322"/>
      <c r="Z153" s="421">
        <v>41980</v>
      </c>
      <c r="AA153" s="390">
        <v>42008</v>
      </c>
      <c r="AB153" s="390">
        <v>42036</v>
      </c>
      <c r="AC153" s="391"/>
      <c r="AD153" s="391"/>
      <c r="AE153" s="392" t="s">
        <v>799</v>
      </c>
      <c r="AF153" s="392"/>
      <c r="AG153" s="393"/>
      <c r="AH153" s="394">
        <v>30.65</v>
      </c>
      <c r="AI153" s="393">
        <v>28.15</v>
      </c>
      <c r="AJ153" s="394">
        <f>(IF(AI153&gt;0, AI153, IF(AH153&gt;0, AH153, IF(AG153&gt;0, AG153, 0))))*0.3</f>
        <v>8.4449999999999985</v>
      </c>
      <c r="AK153" s="394">
        <f t="shared" si="34"/>
        <v>36.594999999999999</v>
      </c>
      <c r="AL153" s="394">
        <f>AN153/2.5</f>
        <v>59.98</v>
      </c>
      <c r="AM153" s="394">
        <v>149.94999999999999</v>
      </c>
      <c r="AN153" s="394">
        <v>149.94999999999999</v>
      </c>
      <c r="AO153" s="395">
        <f t="shared" si="35"/>
        <v>0.38987995998666219</v>
      </c>
      <c r="AP153" s="396">
        <f>16*(2*AH153)</f>
        <v>980.8</v>
      </c>
      <c r="AQ153" s="397"/>
      <c r="AR153" s="397"/>
      <c r="AS153" s="397"/>
      <c r="AT153" s="398"/>
      <c r="AU153" s="398"/>
      <c r="AV153" s="397" t="s">
        <v>593</v>
      </c>
      <c r="AW153" s="399">
        <v>16</v>
      </c>
      <c r="AX153" s="399" t="s">
        <v>289</v>
      </c>
      <c r="AY153" s="399"/>
      <c r="AZ153" s="399"/>
      <c r="BA153" s="330">
        <v>42020</v>
      </c>
      <c r="BB153" s="330">
        <v>42020</v>
      </c>
      <c r="BC153" s="330">
        <v>42020</v>
      </c>
      <c r="BD153" s="401"/>
      <c r="BE153" s="402"/>
      <c r="BF153" s="403"/>
      <c r="BG153" s="404"/>
      <c r="BH153" s="405"/>
      <c r="BI153" s="397"/>
      <c r="BJ153" s="397"/>
      <c r="BK153" s="398"/>
      <c r="BL153" s="406"/>
      <c r="BM153" s="525"/>
      <c r="BN153" s="407"/>
      <c r="BO153" s="397"/>
      <c r="BP153" s="397">
        <f t="shared" si="36"/>
        <v>0</v>
      </c>
      <c r="BQ153" s="408">
        <v>10</v>
      </c>
      <c r="BR153" s="409">
        <v>20.078602709958819</v>
      </c>
      <c r="BS153" s="409">
        <v>0</v>
      </c>
      <c r="BT153" s="409">
        <v>0</v>
      </c>
      <c r="BU153" s="409">
        <f t="shared" si="40"/>
        <v>0</v>
      </c>
      <c r="BV153" s="409"/>
      <c r="BW153" s="410"/>
      <c r="BX153" s="410"/>
      <c r="BY153" s="411">
        <f t="shared" si="37"/>
        <v>0</v>
      </c>
      <c r="BZ153" s="411">
        <f t="shared" si="38"/>
        <v>0</v>
      </c>
      <c r="CA153" s="412">
        <f t="shared" si="39"/>
        <v>0</v>
      </c>
      <c r="CB153" s="413"/>
    </row>
    <row r="154" spans="1:80" s="382" customFormat="1" ht="19.5" customHeight="1">
      <c r="A154" s="309" t="s">
        <v>260</v>
      </c>
      <c r="B154" s="309">
        <v>1040102075</v>
      </c>
      <c r="C154" s="316"/>
      <c r="D154" s="316">
        <v>1</v>
      </c>
      <c r="E154" s="352" t="s">
        <v>83</v>
      </c>
      <c r="F154" s="316" t="s">
        <v>161</v>
      </c>
      <c r="G154" s="316">
        <v>61102091</v>
      </c>
      <c r="H154" s="316" t="s">
        <v>977</v>
      </c>
      <c r="I154" s="353" t="s">
        <v>62</v>
      </c>
      <c r="J154" s="309" t="s">
        <v>211</v>
      </c>
      <c r="K154" s="309" t="s">
        <v>361</v>
      </c>
      <c r="L154" s="310"/>
      <c r="M154" s="310" t="s">
        <v>684</v>
      </c>
      <c r="N154" s="310" t="s">
        <v>906</v>
      </c>
      <c r="O154" s="354"/>
      <c r="P154" s="230" t="s">
        <v>76</v>
      </c>
      <c r="Q154" s="232" t="s">
        <v>794</v>
      </c>
      <c r="R154" s="232"/>
      <c r="S154" s="232" t="s">
        <v>796</v>
      </c>
      <c r="T154" s="355" t="s">
        <v>28</v>
      </c>
      <c r="U154" s="355"/>
      <c r="V154" s="323"/>
      <c r="W154" s="323" t="s">
        <v>362</v>
      </c>
      <c r="X154" s="323" t="s">
        <v>753</v>
      </c>
      <c r="Y154" s="323"/>
      <c r="Z154" s="356">
        <v>42066</v>
      </c>
      <c r="AA154" s="323"/>
      <c r="AB154" s="323"/>
      <c r="AC154" s="357"/>
      <c r="AD154" s="357"/>
      <c r="AE154" s="358" t="s">
        <v>799</v>
      </c>
      <c r="AF154" s="358"/>
      <c r="AG154" s="359"/>
      <c r="AH154" s="360">
        <v>22.8</v>
      </c>
      <c r="AI154" s="359"/>
      <c r="AJ154" s="360">
        <v>0.25</v>
      </c>
      <c r="AK154" s="360">
        <f t="shared" si="34"/>
        <v>23.05</v>
      </c>
      <c r="AL154" s="360">
        <f>AN154/2.5</f>
        <v>51.98</v>
      </c>
      <c r="AM154" s="360">
        <v>129.94999999999999</v>
      </c>
      <c r="AN154" s="360">
        <v>129.94999999999999</v>
      </c>
      <c r="AO154" s="361">
        <f t="shared" si="35"/>
        <v>0.55656021546748746</v>
      </c>
      <c r="AP154" s="362">
        <f>16*(1*AH154)</f>
        <v>364.8</v>
      </c>
      <c r="AQ154" s="363"/>
      <c r="AR154" s="363"/>
      <c r="AS154" s="363"/>
      <c r="AT154" s="364">
        <v>41907</v>
      </c>
      <c r="AU154" s="364"/>
      <c r="AV154" s="363" t="s">
        <v>610</v>
      </c>
      <c r="AW154" s="365">
        <v>16</v>
      </c>
      <c r="AX154" s="365" t="s">
        <v>289</v>
      </c>
      <c r="AY154" s="365"/>
      <c r="AZ154" s="415"/>
      <c r="BA154" s="211"/>
      <c r="BB154" s="212">
        <v>41978</v>
      </c>
      <c r="BC154" s="212">
        <v>42030</v>
      </c>
      <c r="BD154" s="367"/>
      <c r="BE154" s="368" t="s">
        <v>874</v>
      </c>
      <c r="BF154" s="369" t="s">
        <v>907</v>
      </c>
      <c r="BG154" s="510" t="s">
        <v>907</v>
      </c>
      <c r="BH154" s="371"/>
      <c r="BI154" s="363"/>
      <c r="BJ154" s="363"/>
      <c r="BK154" s="364"/>
      <c r="BL154" s="372"/>
      <c r="BM154" s="524">
        <v>42188</v>
      </c>
      <c r="BN154" s="373"/>
      <c r="BO154" s="363"/>
      <c r="BP154" s="363">
        <f t="shared" si="36"/>
        <v>0</v>
      </c>
      <c r="BQ154" s="374">
        <v>57</v>
      </c>
      <c r="BR154" s="375">
        <v>114.44803544676526</v>
      </c>
      <c r="BS154" s="375">
        <v>50</v>
      </c>
      <c r="BT154" s="375">
        <v>150</v>
      </c>
      <c r="BU154" s="375">
        <f t="shared" si="40"/>
        <v>0</v>
      </c>
      <c r="BV154" s="375"/>
      <c r="BW154" s="376"/>
      <c r="BX154" s="376"/>
      <c r="BY154" s="377">
        <f t="shared" si="37"/>
        <v>7796.9999999999991</v>
      </c>
      <c r="BZ154" s="377">
        <f t="shared" si="38"/>
        <v>4339.4999999999991</v>
      </c>
      <c r="CA154" s="378">
        <f t="shared" si="39"/>
        <v>83.48403232012312</v>
      </c>
      <c r="CB154" s="379"/>
    </row>
    <row r="155" spans="1:80" s="382" customFormat="1" ht="19.5" customHeight="1">
      <c r="A155" s="309" t="s">
        <v>804</v>
      </c>
      <c r="B155" s="309">
        <v>1040102076</v>
      </c>
      <c r="C155" s="316"/>
      <c r="D155" s="316">
        <v>2</v>
      </c>
      <c r="E155" s="352" t="s">
        <v>83</v>
      </c>
      <c r="F155" s="316" t="s">
        <v>161</v>
      </c>
      <c r="G155" s="316">
        <v>61102091</v>
      </c>
      <c r="H155" s="316" t="s">
        <v>977</v>
      </c>
      <c r="I155" s="353" t="s">
        <v>62</v>
      </c>
      <c r="J155" s="309" t="s">
        <v>211</v>
      </c>
      <c r="K155" s="309" t="s">
        <v>601</v>
      </c>
      <c r="L155" s="310"/>
      <c r="M155" s="310" t="s">
        <v>684</v>
      </c>
      <c r="N155" s="310" t="s">
        <v>906</v>
      </c>
      <c r="O155" s="354">
        <v>41919</v>
      </c>
      <c r="P155" s="230" t="s">
        <v>76</v>
      </c>
      <c r="Q155" s="232" t="s">
        <v>794</v>
      </c>
      <c r="R155" s="232"/>
      <c r="S155" s="232" t="s">
        <v>796</v>
      </c>
      <c r="T155" s="355" t="s">
        <v>28</v>
      </c>
      <c r="U155" s="355"/>
      <c r="V155" s="323"/>
      <c r="W155" s="323" t="s">
        <v>362</v>
      </c>
      <c r="X155" s="323" t="s">
        <v>753</v>
      </c>
      <c r="Y155" s="323"/>
      <c r="Z155" s="356">
        <v>42066</v>
      </c>
      <c r="AA155" s="323"/>
      <c r="AB155" s="323"/>
      <c r="AC155" s="357"/>
      <c r="AD155" s="357"/>
      <c r="AE155" s="358" t="s">
        <v>799</v>
      </c>
      <c r="AF155" s="358"/>
      <c r="AG155" s="359"/>
      <c r="AH155" s="360">
        <v>27.9</v>
      </c>
      <c r="AI155" s="359"/>
      <c r="AJ155" s="360">
        <v>0.25</v>
      </c>
      <c r="AK155" s="360">
        <f t="shared" si="34"/>
        <v>28.15</v>
      </c>
      <c r="AL155" s="360">
        <f>AN155/2.5</f>
        <v>59.98</v>
      </c>
      <c r="AM155" s="360">
        <v>149.94999999999999</v>
      </c>
      <c r="AN155" s="360">
        <v>149.94999999999999</v>
      </c>
      <c r="AO155" s="361">
        <f t="shared" si="35"/>
        <v>0.53067689229743242</v>
      </c>
      <c r="AP155" s="362">
        <f>16*(1*AH155)</f>
        <v>446.4</v>
      </c>
      <c r="AQ155" s="363"/>
      <c r="AR155" s="363"/>
      <c r="AS155" s="363"/>
      <c r="AT155" s="364">
        <v>41907</v>
      </c>
      <c r="AU155" s="364"/>
      <c r="AV155" s="363" t="s">
        <v>610</v>
      </c>
      <c r="AW155" s="365">
        <v>16</v>
      </c>
      <c r="AX155" s="365" t="s">
        <v>289</v>
      </c>
      <c r="AY155" s="365"/>
      <c r="AZ155" s="415"/>
      <c r="BA155" s="211"/>
      <c r="BB155" s="212">
        <v>41978</v>
      </c>
      <c r="BC155" s="212">
        <v>42030</v>
      </c>
      <c r="BD155" s="367"/>
      <c r="BE155" s="368" t="s">
        <v>289</v>
      </c>
      <c r="BF155" s="369" t="s">
        <v>909</v>
      </c>
      <c r="BG155" s="370">
        <v>42150</v>
      </c>
      <c r="BH155" s="371"/>
      <c r="BI155" s="363"/>
      <c r="BJ155" s="363"/>
      <c r="BK155" s="364"/>
      <c r="BL155" s="372"/>
      <c r="BM155" s="524">
        <v>42188</v>
      </c>
      <c r="BN155" s="373"/>
      <c r="BO155" s="363"/>
      <c r="BP155" s="363">
        <f t="shared" si="36"/>
        <v>0</v>
      </c>
      <c r="BQ155" s="374">
        <v>81</v>
      </c>
      <c r="BR155" s="375">
        <v>162.63668195066643</v>
      </c>
      <c r="BS155" s="375">
        <v>50</v>
      </c>
      <c r="BT155" s="375">
        <v>150</v>
      </c>
      <c r="BU155" s="375">
        <f t="shared" si="40"/>
        <v>0</v>
      </c>
      <c r="BV155" s="375"/>
      <c r="BW155" s="376"/>
      <c r="BX155" s="376"/>
      <c r="BY155" s="377">
        <f t="shared" si="37"/>
        <v>8997</v>
      </c>
      <c r="BZ155" s="377">
        <f t="shared" si="38"/>
        <v>4774.5</v>
      </c>
      <c r="CA155" s="378">
        <f t="shared" si="39"/>
        <v>79.601533844614863</v>
      </c>
      <c r="CB155" s="379"/>
    </row>
    <row r="156" spans="1:80" s="414" customFormat="1" ht="19.5" customHeight="1">
      <c r="A156" s="311" t="s">
        <v>261</v>
      </c>
      <c r="B156" s="309"/>
      <c r="C156" s="317" t="s">
        <v>566</v>
      </c>
      <c r="D156" s="317"/>
      <c r="E156" s="386" t="s">
        <v>83</v>
      </c>
      <c r="F156" s="317"/>
      <c r="G156" s="317"/>
      <c r="H156" s="317"/>
      <c r="I156" s="387" t="s">
        <v>62</v>
      </c>
      <c r="J156" s="311" t="s">
        <v>212</v>
      </c>
      <c r="K156" s="311" t="s">
        <v>313</v>
      </c>
      <c r="L156" s="312"/>
      <c r="M156" s="312"/>
      <c r="N156" s="312"/>
      <c r="O156" s="388">
        <v>41919</v>
      </c>
      <c r="P156" s="307" t="s">
        <v>75</v>
      </c>
      <c r="Q156" s="324"/>
      <c r="R156" s="324"/>
      <c r="S156" s="324"/>
      <c r="T156" s="389"/>
      <c r="U156" s="389"/>
      <c r="V156" s="322" t="s">
        <v>346</v>
      </c>
      <c r="W156" s="322"/>
      <c r="X156" s="322"/>
      <c r="Y156" s="322"/>
      <c r="Z156" s="322"/>
      <c r="AA156" s="322"/>
      <c r="AB156" s="322"/>
      <c r="AC156" s="391"/>
      <c r="AD156" s="391"/>
      <c r="AE156" s="392"/>
      <c r="AF156" s="392"/>
      <c r="AG156" s="393"/>
      <c r="AH156" s="394"/>
      <c r="AI156" s="393"/>
      <c r="AJ156" s="394">
        <f>(IF(AI156&gt;0, AI156, IF(AH156&gt;0, AH156, IF(AG156&gt;0, AG156, 0))))*0.3</f>
        <v>0</v>
      </c>
      <c r="AK156" s="394">
        <f t="shared" si="34"/>
        <v>0</v>
      </c>
      <c r="AL156" s="394">
        <f>AK156*2</f>
        <v>0</v>
      </c>
      <c r="AM156" s="394">
        <f>AK156*2.5</f>
        <v>0</v>
      </c>
      <c r="AN156" s="394">
        <f>AL156*2.5</f>
        <v>0</v>
      </c>
      <c r="AO156" s="395" t="e">
        <f t="shared" si="35"/>
        <v>#DIV/0!</v>
      </c>
      <c r="AP156" s="396">
        <f>16*(2*AH156)</f>
        <v>0</v>
      </c>
      <c r="AQ156" s="397"/>
      <c r="AR156" s="397"/>
      <c r="AS156" s="397"/>
      <c r="AT156" s="398">
        <v>41885</v>
      </c>
      <c r="AU156" s="398"/>
      <c r="AV156" s="397" t="s">
        <v>595</v>
      </c>
      <c r="AW156" s="399">
        <v>16</v>
      </c>
      <c r="AX156" s="399" t="s">
        <v>289</v>
      </c>
      <c r="AY156" s="399"/>
      <c r="AZ156" s="399"/>
      <c r="BA156" s="331"/>
      <c r="BB156" s="331" t="s">
        <v>631</v>
      </c>
      <c r="BC156" s="331"/>
      <c r="BD156" s="401"/>
      <c r="BE156" s="402"/>
      <c r="BF156" s="403"/>
      <c r="BG156" s="404"/>
      <c r="BH156" s="405"/>
      <c r="BI156" s="397"/>
      <c r="BJ156" s="397"/>
      <c r="BK156" s="398"/>
      <c r="BL156" s="406"/>
      <c r="BM156" s="525"/>
      <c r="BN156" s="407"/>
      <c r="BO156" s="397"/>
      <c r="BP156" s="397">
        <f t="shared" si="36"/>
        <v>0</v>
      </c>
      <c r="BQ156" s="408" t="e">
        <v>#N/A</v>
      </c>
      <c r="BR156" s="409" t="e">
        <v>#N/A</v>
      </c>
      <c r="BS156" s="409" t="e">
        <v>#N/A</v>
      </c>
      <c r="BT156" s="409" t="e">
        <v>#N/A</v>
      </c>
      <c r="BU156" s="409" t="e">
        <f t="shared" si="40"/>
        <v>#N/A</v>
      </c>
      <c r="BV156" s="409"/>
      <c r="BW156" s="410"/>
      <c r="BX156" s="410"/>
      <c r="BY156" s="411" t="e">
        <f t="shared" si="37"/>
        <v>#N/A</v>
      </c>
      <c r="BZ156" s="411" t="e">
        <f t="shared" si="38"/>
        <v>#N/A</v>
      </c>
      <c r="CA156" s="412" t="e">
        <f t="shared" si="39"/>
        <v>#N/A</v>
      </c>
      <c r="CB156" s="413"/>
    </row>
    <row r="157" spans="1:80" s="414" customFormat="1" ht="19.5" customHeight="1">
      <c r="A157" s="311" t="s">
        <v>262</v>
      </c>
      <c r="B157" s="309"/>
      <c r="C157" s="317" t="s">
        <v>566</v>
      </c>
      <c r="D157" s="317"/>
      <c r="E157" s="386" t="s">
        <v>83</v>
      </c>
      <c r="F157" s="317" t="s">
        <v>161</v>
      </c>
      <c r="G157" s="317"/>
      <c r="H157" s="317"/>
      <c r="I157" s="387" t="s">
        <v>62</v>
      </c>
      <c r="J157" s="311" t="s">
        <v>213</v>
      </c>
      <c r="K157" s="311" t="s">
        <v>367</v>
      </c>
      <c r="L157" s="312"/>
      <c r="M157" s="312"/>
      <c r="N157" s="312"/>
      <c r="O157" s="388">
        <v>41919</v>
      </c>
      <c r="P157" s="307" t="s">
        <v>76</v>
      </c>
      <c r="Q157" s="324"/>
      <c r="R157" s="324"/>
      <c r="S157" s="324"/>
      <c r="T157" s="389"/>
      <c r="U157" s="389"/>
      <c r="V157" s="322"/>
      <c r="W157" s="322"/>
      <c r="X157" s="322" t="s">
        <v>368</v>
      </c>
      <c r="Y157" s="322"/>
      <c r="Z157" s="322"/>
      <c r="AA157" s="322"/>
      <c r="AB157" s="322"/>
      <c r="AC157" s="391"/>
      <c r="AD157" s="391"/>
      <c r="AE157" s="392"/>
      <c r="AF157" s="392"/>
      <c r="AG157" s="393"/>
      <c r="AH157" s="394"/>
      <c r="AI157" s="393"/>
      <c r="AJ157" s="394">
        <v>0.25</v>
      </c>
      <c r="AK157" s="394">
        <f t="shared" si="34"/>
        <v>0.25</v>
      </c>
      <c r="AL157" s="394">
        <f>AK157*2</f>
        <v>0.5</v>
      </c>
      <c r="AM157" s="394">
        <f>AK157*2.5</f>
        <v>0.625</v>
      </c>
      <c r="AN157" s="394">
        <f>AL157*2.5</f>
        <v>1.25</v>
      </c>
      <c r="AO157" s="395">
        <f t="shared" si="35"/>
        <v>0.5</v>
      </c>
      <c r="AP157" s="396">
        <f>16*(2*AH157)</f>
        <v>0</v>
      </c>
      <c r="AQ157" s="397"/>
      <c r="AR157" s="397"/>
      <c r="AS157" s="397"/>
      <c r="AT157" s="398">
        <v>41907</v>
      </c>
      <c r="AU157" s="398"/>
      <c r="AV157" s="397"/>
      <c r="AW157" s="399">
        <v>16</v>
      </c>
      <c r="AX157" s="399" t="s">
        <v>289</v>
      </c>
      <c r="AY157" s="399"/>
      <c r="AZ157" s="418"/>
      <c r="BA157" s="331"/>
      <c r="BB157" s="331" t="s">
        <v>631</v>
      </c>
      <c r="BC157" s="331"/>
      <c r="BD157" s="401"/>
      <c r="BE157" s="402"/>
      <c r="BF157" s="403"/>
      <c r="BG157" s="404"/>
      <c r="BH157" s="405"/>
      <c r="BI157" s="397"/>
      <c r="BJ157" s="397"/>
      <c r="BK157" s="398"/>
      <c r="BL157" s="406"/>
      <c r="BM157" s="525"/>
      <c r="BN157" s="407"/>
      <c r="BO157" s="397"/>
      <c r="BP157" s="397">
        <f t="shared" si="36"/>
        <v>0</v>
      </c>
      <c r="BQ157" s="408" t="e">
        <v>#N/A</v>
      </c>
      <c r="BR157" s="409" t="e">
        <v>#N/A</v>
      </c>
      <c r="BS157" s="409" t="e">
        <v>#N/A</v>
      </c>
      <c r="BT157" s="409" t="e">
        <v>#N/A</v>
      </c>
      <c r="BU157" s="409" t="e">
        <f t="shared" si="40"/>
        <v>#N/A</v>
      </c>
      <c r="BV157" s="409"/>
      <c r="BW157" s="410"/>
      <c r="BX157" s="410"/>
      <c r="BY157" s="411" t="e">
        <f t="shared" si="37"/>
        <v>#N/A</v>
      </c>
      <c r="BZ157" s="411" t="e">
        <f t="shared" si="38"/>
        <v>#N/A</v>
      </c>
      <c r="CA157" s="412" t="e">
        <f t="shared" si="39"/>
        <v>#N/A</v>
      </c>
      <c r="CB157" s="413"/>
    </row>
    <row r="158" spans="1:80" s="382" customFormat="1" ht="19.5" customHeight="1">
      <c r="A158" s="309" t="s">
        <v>263</v>
      </c>
      <c r="B158" s="309">
        <v>1040200253</v>
      </c>
      <c r="C158" s="316"/>
      <c r="D158" s="316">
        <v>1</v>
      </c>
      <c r="E158" s="352" t="s">
        <v>83</v>
      </c>
      <c r="F158" s="316" t="s">
        <v>161</v>
      </c>
      <c r="G158" s="316">
        <v>61102091</v>
      </c>
      <c r="H158" s="316" t="s">
        <v>977</v>
      </c>
      <c r="I158" s="353" t="s">
        <v>62</v>
      </c>
      <c r="J158" s="309" t="s">
        <v>214</v>
      </c>
      <c r="K158" s="309" t="s">
        <v>370</v>
      </c>
      <c r="L158" s="310"/>
      <c r="M158" s="310" t="s">
        <v>674</v>
      </c>
      <c r="N158" s="310" t="s">
        <v>906</v>
      </c>
      <c r="O158" s="354"/>
      <c r="P158" s="230" t="s">
        <v>76</v>
      </c>
      <c r="Q158" s="232" t="s">
        <v>794</v>
      </c>
      <c r="R158" s="232"/>
      <c r="S158" s="232" t="s">
        <v>796</v>
      </c>
      <c r="T158" s="355" t="s">
        <v>32</v>
      </c>
      <c r="U158" s="355"/>
      <c r="V158" s="323"/>
      <c r="W158" s="323" t="s">
        <v>369</v>
      </c>
      <c r="X158" s="323" t="s">
        <v>753</v>
      </c>
      <c r="Y158" s="323"/>
      <c r="Z158" s="356">
        <v>42066</v>
      </c>
      <c r="AA158" s="323"/>
      <c r="AB158" s="323"/>
      <c r="AC158" s="357"/>
      <c r="AD158" s="357"/>
      <c r="AE158" s="358" t="s">
        <v>799</v>
      </c>
      <c r="AF158" s="358"/>
      <c r="AG158" s="359"/>
      <c r="AH158" s="360">
        <v>17.649999999999999</v>
      </c>
      <c r="AI158" s="359"/>
      <c r="AJ158" s="360">
        <v>0.25</v>
      </c>
      <c r="AK158" s="360">
        <f t="shared" si="34"/>
        <v>17.899999999999999</v>
      </c>
      <c r="AL158" s="360">
        <f t="shared" ref="AL158:AL163" si="41">AN158/2.5</f>
        <v>43.980000000000004</v>
      </c>
      <c r="AM158" s="360">
        <v>109.95</v>
      </c>
      <c r="AN158" s="360">
        <v>109.95</v>
      </c>
      <c r="AO158" s="361">
        <f t="shared" si="35"/>
        <v>0.59299681673487958</v>
      </c>
      <c r="AP158" s="362">
        <f>16*(1*AH158)</f>
        <v>282.39999999999998</v>
      </c>
      <c r="AQ158" s="363"/>
      <c r="AR158" s="363"/>
      <c r="AS158" s="363"/>
      <c r="AT158" s="364">
        <v>41918</v>
      </c>
      <c r="AU158" s="364"/>
      <c r="AV158" s="363"/>
      <c r="AW158" s="365">
        <v>16</v>
      </c>
      <c r="AX158" s="365" t="s">
        <v>289</v>
      </c>
      <c r="AY158" s="365"/>
      <c r="AZ158" s="365"/>
      <c r="BA158" s="211"/>
      <c r="BB158" s="212">
        <v>41978</v>
      </c>
      <c r="BC158" s="212">
        <v>42009</v>
      </c>
      <c r="BD158" s="367"/>
      <c r="BE158" s="368" t="s">
        <v>875</v>
      </c>
      <c r="BF158" s="369" t="s">
        <v>908</v>
      </c>
      <c r="BG158" s="370">
        <v>42150</v>
      </c>
      <c r="BH158" s="371"/>
      <c r="BI158" s="363"/>
      <c r="BJ158" s="363"/>
      <c r="BK158" s="364"/>
      <c r="BL158" s="372"/>
      <c r="BM158" s="524">
        <v>42188</v>
      </c>
      <c r="BN158" s="373"/>
      <c r="BO158" s="363"/>
      <c r="BP158" s="363">
        <f t="shared" si="36"/>
        <v>0</v>
      </c>
      <c r="BQ158" s="374">
        <v>22</v>
      </c>
      <c r="BR158" s="375">
        <v>124.1729259619094</v>
      </c>
      <c r="BS158" s="375">
        <v>60</v>
      </c>
      <c r="BT158" s="375">
        <v>150</v>
      </c>
      <c r="BU158" s="375">
        <f t="shared" si="40"/>
        <v>0</v>
      </c>
      <c r="BV158" s="375"/>
      <c r="BW158" s="376"/>
      <c r="BX158" s="376"/>
      <c r="BY158" s="377">
        <f t="shared" si="37"/>
        <v>6597.0000000000009</v>
      </c>
      <c r="BZ158" s="377">
        <f t="shared" si="38"/>
        <v>3912.0000000000009</v>
      </c>
      <c r="CA158" s="378">
        <f t="shared" si="39"/>
        <v>88.949522510231944</v>
      </c>
      <c r="CB158" s="379"/>
    </row>
    <row r="159" spans="1:80" s="414" customFormat="1" ht="19.5" customHeight="1">
      <c r="A159" s="311" t="s">
        <v>616</v>
      </c>
      <c r="B159" s="309">
        <v>1040102064</v>
      </c>
      <c r="C159" s="317" t="s">
        <v>566</v>
      </c>
      <c r="D159" s="317">
        <v>1</v>
      </c>
      <c r="E159" s="386" t="s">
        <v>83</v>
      </c>
      <c r="F159" s="317" t="s">
        <v>161</v>
      </c>
      <c r="G159" s="317">
        <v>61102091</v>
      </c>
      <c r="H159" s="317" t="s">
        <v>977</v>
      </c>
      <c r="I159" s="387" t="s">
        <v>62</v>
      </c>
      <c r="J159" s="311" t="s">
        <v>617</v>
      </c>
      <c r="K159" s="311" t="s">
        <v>618</v>
      </c>
      <c r="L159" s="312"/>
      <c r="M159" s="312" t="s">
        <v>685</v>
      </c>
      <c r="N159" s="312"/>
      <c r="O159" s="388">
        <v>41928</v>
      </c>
      <c r="P159" s="307" t="s">
        <v>75</v>
      </c>
      <c r="Q159" s="324" t="s">
        <v>795</v>
      </c>
      <c r="R159" s="324" t="s">
        <v>757</v>
      </c>
      <c r="S159" s="324" t="s">
        <v>782</v>
      </c>
      <c r="T159" s="389" t="s">
        <v>32</v>
      </c>
      <c r="U159" s="389"/>
      <c r="V159" s="322"/>
      <c r="W159" s="322"/>
      <c r="X159" s="322" t="s">
        <v>753</v>
      </c>
      <c r="Y159" s="322"/>
      <c r="Z159" s="390">
        <v>42010</v>
      </c>
      <c r="AA159" s="390">
        <v>42038</v>
      </c>
      <c r="AB159" s="390">
        <v>42066</v>
      </c>
      <c r="AC159" s="391"/>
      <c r="AD159" s="391"/>
      <c r="AE159" s="392" t="s">
        <v>799</v>
      </c>
      <c r="AF159" s="392"/>
      <c r="AG159" s="393"/>
      <c r="AH159" s="394">
        <v>15</v>
      </c>
      <c r="AI159" s="393">
        <v>13.5</v>
      </c>
      <c r="AJ159" s="394">
        <f>(IF(AI159&gt;0, AI159, IF(AH159&gt;0, AH159, IF(AG159&gt;0, AG159, 0))))*0.3</f>
        <v>4.05</v>
      </c>
      <c r="AK159" s="394">
        <f t="shared" si="34"/>
        <v>17.55</v>
      </c>
      <c r="AL159" s="394">
        <f t="shared" si="41"/>
        <v>39.980000000000004</v>
      </c>
      <c r="AM159" s="394">
        <v>99.95</v>
      </c>
      <c r="AN159" s="394">
        <v>99.95</v>
      </c>
      <c r="AO159" s="395">
        <f t="shared" si="35"/>
        <v>0.56103051525762881</v>
      </c>
      <c r="AP159" s="396">
        <f>16*(2*AH159)</f>
        <v>480</v>
      </c>
      <c r="AQ159" s="397"/>
      <c r="AR159" s="397"/>
      <c r="AS159" s="397"/>
      <c r="AT159" s="398">
        <v>41918</v>
      </c>
      <c r="AU159" s="398">
        <v>41967</v>
      </c>
      <c r="AV159" s="397"/>
      <c r="AW159" s="399">
        <v>16</v>
      </c>
      <c r="AX159" s="399" t="s">
        <v>289</v>
      </c>
      <c r="AY159" s="399"/>
      <c r="AZ159" s="399"/>
      <c r="BA159" s="330">
        <v>42020</v>
      </c>
      <c r="BB159" s="330">
        <v>42020</v>
      </c>
      <c r="BC159" s="330">
        <v>42020</v>
      </c>
      <c r="BD159" s="401"/>
      <c r="BE159" s="402"/>
      <c r="BF159" s="403"/>
      <c r="BG159" s="404"/>
      <c r="BH159" s="405"/>
      <c r="BI159" s="397"/>
      <c r="BJ159" s="397"/>
      <c r="BK159" s="398"/>
      <c r="BL159" s="406"/>
      <c r="BM159" s="525"/>
      <c r="BN159" s="407"/>
      <c r="BO159" s="397"/>
      <c r="BP159" s="397">
        <f t="shared" si="36"/>
        <v>0</v>
      </c>
      <c r="BQ159" s="408">
        <v>10</v>
      </c>
      <c r="BR159" s="409">
        <v>20.078602709958819</v>
      </c>
      <c r="BS159" s="409">
        <v>0</v>
      </c>
      <c r="BT159" s="409">
        <v>0</v>
      </c>
      <c r="BU159" s="409">
        <f t="shared" si="40"/>
        <v>0</v>
      </c>
      <c r="BV159" s="409"/>
      <c r="BW159" s="410"/>
      <c r="BX159" s="410"/>
      <c r="BY159" s="411">
        <f t="shared" si="37"/>
        <v>0</v>
      </c>
      <c r="BZ159" s="411">
        <f t="shared" si="38"/>
        <v>0</v>
      </c>
      <c r="CA159" s="412">
        <f t="shared" si="39"/>
        <v>0</v>
      </c>
      <c r="CB159" s="413"/>
    </row>
    <row r="160" spans="1:80" s="382" customFormat="1" ht="19.5" customHeight="1">
      <c r="A160" s="309" t="s">
        <v>264</v>
      </c>
      <c r="B160" s="529">
        <v>1040102065</v>
      </c>
      <c r="C160" s="316"/>
      <c r="D160" s="316">
        <v>2</v>
      </c>
      <c r="E160" s="352" t="s">
        <v>83</v>
      </c>
      <c r="F160" s="316" t="s">
        <v>52</v>
      </c>
      <c r="G160" s="316">
        <v>61101130</v>
      </c>
      <c r="H160" s="316" t="s">
        <v>975</v>
      </c>
      <c r="I160" s="353" t="s">
        <v>62</v>
      </c>
      <c r="J160" s="309" t="s">
        <v>215</v>
      </c>
      <c r="K160" s="313" t="s">
        <v>354</v>
      </c>
      <c r="L160" s="310"/>
      <c r="M160" s="310" t="s">
        <v>674</v>
      </c>
      <c r="N160" s="310" t="s">
        <v>906</v>
      </c>
      <c r="O160" s="354"/>
      <c r="P160" s="230" t="s">
        <v>77</v>
      </c>
      <c r="Q160" s="232"/>
      <c r="R160" s="232"/>
      <c r="S160" s="232" t="s">
        <v>734</v>
      </c>
      <c r="T160" s="355" t="s">
        <v>32</v>
      </c>
      <c r="U160" s="355"/>
      <c r="V160" s="323"/>
      <c r="W160" s="323" t="s">
        <v>355</v>
      </c>
      <c r="X160" s="323" t="s">
        <v>897</v>
      </c>
      <c r="Y160" s="323"/>
      <c r="Z160" s="356">
        <v>42034</v>
      </c>
      <c r="AA160" s="356">
        <v>42062</v>
      </c>
      <c r="AB160" s="356">
        <v>42090</v>
      </c>
      <c r="AC160" s="357"/>
      <c r="AD160" s="357"/>
      <c r="AE160" s="358" t="s">
        <v>799</v>
      </c>
      <c r="AF160" s="358"/>
      <c r="AG160" s="359"/>
      <c r="AH160" s="360">
        <v>39</v>
      </c>
      <c r="AI160" s="359">
        <v>48.8</v>
      </c>
      <c r="AJ160" s="360">
        <v>0.25</v>
      </c>
      <c r="AK160" s="360">
        <f t="shared" si="34"/>
        <v>49.05</v>
      </c>
      <c r="AL160" s="360">
        <f t="shared" si="41"/>
        <v>87.97999999999999</v>
      </c>
      <c r="AM160" s="360">
        <v>199.95</v>
      </c>
      <c r="AN160" s="360">
        <v>219.95</v>
      </c>
      <c r="AO160" s="361">
        <f t="shared" si="35"/>
        <v>0.44248692884746532</v>
      </c>
      <c r="AP160" s="362">
        <f>16*(2*AH160)</f>
        <v>1248</v>
      </c>
      <c r="AQ160" s="363"/>
      <c r="AR160" s="363"/>
      <c r="AS160" s="363"/>
      <c r="AT160" s="364">
        <v>41915</v>
      </c>
      <c r="AU160" s="364"/>
      <c r="AV160" s="363"/>
      <c r="AW160" s="365">
        <v>16</v>
      </c>
      <c r="AX160" s="365" t="s">
        <v>289</v>
      </c>
      <c r="AY160" s="365"/>
      <c r="AZ160" s="415"/>
      <c r="BA160" s="211"/>
      <c r="BB160" s="212">
        <v>41978</v>
      </c>
      <c r="BC160" s="212">
        <v>41978</v>
      </c>
      <c r="BD160" s="367"/>
      <c r="BE160" s="368" t="s">
        <v>875</v>
      </c>
      <c r="BF160" s="369" t="s">
        <v>874</v>
      </c>
      <c r="BG160" s="370" t="s">
        <v>907</v>
      </c>
      <c r="BH160" s="371"/>
      <c r="BI160" s="363"/>
      <c r="BJ160" s="363"/>
      <c r="BK160" s="364"/>
      <c r="BL160" s="372"/>
      <c r="BM160" s="524">
        <v>42221</v>
      </c>
      <c r="BN160" s="373"/>
      <c r="BO160" s="363"/>
      <c r="BP160" s="363">
        <f t="shared" si="36"/>
        <v>0</v>
      </c>
      <c r="BQ160" s="374">
        <v>75</v>
      </c>
      <c r="BR160" s="375">
        <v>150.58952032469114</v>
      </c>
      <c r="BS160" s="375">
        <v>50</v>
      </c>
      <c r="BT160" s="375">
        <v>180</v>
      </c>
      <c r="BU160" s="375" t="s">
        <v>857</v>
      </c>
      <c r="BV160" s="375"/>
      <c r="BW160" s="376"/>
      <c r="BX160" s="376"/>
      <c r="BY160" s="377">
        <f t="shared" si="37"/>
        <v>15836.399999999998</v>
      </c>
      <c r="BZ160" s="377">
        <f t="shared" si="38"/>
        <v>7007.3999999999978</v>
      </c>
      <c r="CA160" s="378">
        <f t="shared" si="39"/>
        <v>79.647647192543758</v>
      </c>
      <c r="CB160" s="379"/>
    </row>
    <row r="161" spans="1:80" s="382" customFormat="1" ht="19.5" customHeight="1">
      <c r="A161" s="309" t="s">
        <v>265</v>
      </c>
      <c r="B161" s="529">
        <v>1040102066</v>
      </c>
      <c r="C161" s="316"/>
      <c r="D161" s="316">
        <v>3</v>
      </c>
      <c r="E161" s="352" t="s">
        <v>83</v>
      </c>
      <c r="F161" s="316" t="s">
        <v>52</v>
      </c>
      <c r="G161" s="316">
        <v>61101910</v>
      </c>
      <c r="H161" s="316" t="s">
        <v>976</v>
      </c>
      <c r="I161" s="353" t="s">
        <v>62</v>
      </c>
      <c r="J161" s="309" t="s">
        <v>216</v>
      </c>
      <c r="K161" s="313" t="s">
        <v>568</v>
      </c>
      <c r="L161" s="310"/>
      <c r="M161" s="310" t="s">
        <v>674</v>
      </c>
      <c r="N161" s="310" t="s">
        <v>906</v>
      </c>
      <c r="O161" s="354"/>
      <c r="P161" s="230" t="s">
        <v>77</v>
      </c>
      <c r="Q161" s="232"/>
      <c r="R161" s="232"/>
      <c r="S161" s="232" t="s">
        <v>734</v>
      </c>
      <c r="T161" s="355"/>
      <c r="U161" s="355"/>
      <c r="V161" s="323"/>
      <c r="W161" s="323" t="s">
        <v>358</v>
      </c>
      <c r="X161" s="323" t="s">
        <v>791</v>
      </c>
      <c r="Y161" s="323"/>
      <c r="Z161" s="356">
        <v>42034</v>
      </c>
      <c r="AA161" s="356">
        <v>42062</v>
      </c>
      <c r="AB161" s="356">
        <v>42090</v>
      </c>
      <c r="AC161" s="357"/>
      <c r="AD161" s="357"/>
      <c r="AE161" s="358" t="s">
        <v>799</v>
      </c>
      <c r="AF161" s="358"/>
      <c r="AG161" s="360">
        <v>24.5</v>
      </c>
      <c r="AH161" s="360">
        <v>22.5</v>
      </c>
      <c r="AI161" s="359">
        <v>27.9</v>
      </c>
      <c r="AJ161" s="360">
        <v>0.25</v>
      </c>
      <c r="AK161" s="360">
        <f t="shared" si="34"/>
        <v>28.15</v>
      </c>
      <c r="AL161" s="360">
        <f t="shared" si="41"/>
        <v>59.98</v>
      </c>
      <c r="AM161" s="360">
        <v>149.94999999999999</v>
      </c>
      <c r="AN161" s="360">
        <v>149.94999999999999</v>
      </c>
      <c r="AO161" s="361">
        <f t="shared" si="35"/>
        <v>0.53067689229743242</v>
      </c>
      <c r="AP161" s="362">
        <f>16*(2*AH161)</f>
        <v>720</v>
      </c>
      <c r="AQ161" s="363"/>
      <c r="AR161" s="363"/>
      <c r="AS161" s="363"/>
      <c r="AT161" s="364">
        <v>41915</v>
      </c>
      <c r="AU161" s="364"/>
      <c r="AV161" s="363"/>
      <c r="AW161" s="365">
        <v>16</v>
      </c>
      <c r="AX161" s="365" t="s">
        <v>289</v>
      </c>
      <c r="AY161" s="365"/>
      <c r="AZ161" s="415"/>
      <c r="BA161" s="211"/>
      <c r="BB161" s="212">
        <v>41978</v>
      </c>
      <c r="BC161" s="212">
        <v>41978</v>
      </c>
      <c r="BD161" s="367"/>
      <c r="BE161" s="368" t="s">
        <v>875</v>
      </c>
      <c r="BF161" s="369" t="s">
        <v>874</v>
      </c>
      <c r="BG161" s="370" t="s">
        <v>907</v>
      </c>
      <c r="BH161" s="371"/>
      <c r="BI161" s="363"/>
      <c r="BJ161" s="363"/>
      <c r="BK161" s="364"/>
      <c r="BL161" s="372"/>
      <c r="BM161" s="524">
        <v>42221</v>
      </c>
      <c r="BN161" s="373"/>
      <c r="BO161" s="363"/>
      <c r="BP161" s="363">
        <f t="shared" si="36"/>
        <v>0</v>
      </c>
      <c r="BQ161" s="374">
        <v>35</v>
      </c>
      <c r="BR161" s="375">
        <v>70.275109484855861</v>
      </c>
      <c r="BS161" s="375">
        <v>50</v>
      </c>
      <c r="BT161" s="375">
        <v>100</v>
      </c>
      <c r="BU161" s="375" t="s">
        <v>859</v>
      </c>
      <c r="BV161" s="375"/>
      <c r="BW161" s="376"/>
      <c r="BX161" s="376"/>
      <c r="BY161" s="377">
        <f t="shared" si="37"/>
        <v>5998</v>
      </c>
      <c r="BZ161" s="377">
        <f t="shared" si="38"/>
        <v>3183</v>
      </c>
      <c r="CA161" s="378">
        <f t="shared" si="39"/>
        <v>53.067689229743245</v>
      </c>
      <c r="CB161" s="379"/>
    </row>
    <row r="162" spans="1:80" s="382" customFormat="1" ht="19.5" customHeight="1">
      <c r="A162" s="309" t="s">
        <v>611</v>
      </c>
      <c r="B162" s="529">
        <v>1040102067</v>
      </c>
      <c r="C162" s="316"/>
      <c r="D162" s="316">
        <v>3</v>
      </c>
      <c r="E162" s="352" t="s">
        <v>83</v>
      </c>
      <c r="F162" s="316" t="s">
        <v>52</v>
      </c>
      <c r="G162" s="316">
        <v>61101130</v>
      </c>
      <c r="H162" s="316" t="s">
        <v>975</v>
      </c>
      <c r="I162" s="353" t="s">
        <v>62</v>
      </c>
      <c r="J162" s="309" t="s">
        <v>612</v>
      </c>
      <c r="K162" s="313" t="s">
        <v>574</v>
      </c>
      <c r="L162" s="310"/>
      <c r="M162" s="310" t="s">
        <v>674</v>
      </c>
      <c r="N162" s="310" t="s">
        <v>906</v>
      </c>
      <c r="O162" s="354"/>
      <c r="P162" s="230" t="s">
        <v>77</v>
      </c>
      <c r="Q162" s="232"/>
      <c r="R162" s="232"/>
      <c r="S162" s="232" t="s">
        <v>734</v>
      </c>
      <c r="T162" s="355" t="s">
        <v>32</v>
      </c>
      <c r="U162" s="355"/>
      <c r="V162" s="323"/>
      <c r="W162" s="323" t="s">
        <v>358</v>
      </c>
      <c r="X162" s="323" t="s">
        <v>791</v>
      </c>
      <c r="Y162" s="323"/>
      <c r="Z162" s="356">
        <v>42034</v>
      </c>
      <c r="AA162" s="356">
        <v>42062</v>
      </c>
      <c r="AB162" s="356">
        <v>42090</v>
      </c>
      <c r="AC162" s="357"/>
      <c r="AD162" s="357"/>
      <c r="AE162" s="358" t="s">
        <v>799</v>
      </c>
      <c r="AF162" s="358"/>
      <c r="AG162" s="360">
        <v>31.5</v>
      </c>
      <c r="AH162" s="360">
        <v>30.5</v>
      </c>
      <c r="AI162" s="359">
        <v>37.5</v>
      </c>
      <c r="AJ162" s="360">
        <v>0.25</v>
      </c>
      <c r="AK162" s="360">
        <f t="shared" si="34"/>
        <v>37.75</v>
      </c>
      <c r="AL162" s="360">
        <f t="shared" si="41"/>
        <v>71.97999999999999</v>
      </c>
      <c r="AM162" s="360">
        <v>179.95</v>
      </c>
      <c r="AN162" s="360">
        <v>179.95</v>
      </c>
      <c r="AO162" s="361">
        <f t="shared" si="35"/>
        <v>0.47554876354542919</v>
      </c>
      <c r="AP162" s="362">
        <f>16*(2*AH162)</f>
        <v>976</v>
      </c>
      <c r="AQ162" s="363"/>
      <c r="AR162" s="363"/>
      <c r="AS162" s="363"/>
      <c r="AT162" s="364"/>
      <c r="AU162" s="364"/>
      <c r="AV162" s="363"/>
      <c r="AW162" s="365">
        <v>16</v>
      </c>
      <c r="AX162" s="365" t="s">
        <v>289</v>
      </c>
      <c r="AY162" s="365"/>
      <c r="AZ162" s="415"/>
      <c r="BA162" s="211"/>
      <c r="BB162" s="212">
        <v>41978</v>
      </c>
      <c r="BC162" s="212">
        <v>41978</v>
      </c>
      <c r="BD162" s="367"/>
      <c r="BE162" s="368" t="s">
        <v>875</v>
      </c>
      <c r="BF162" s="369" t="s">
        <v>874</v>
      </c>
      <c r="BG162" s="370" t="s">
        <v>907</v>
      </c>
      <c r="BH162" s="371"/>
      <c r="BI162" s="363"/>
      <c r="BJ162" s="363"/>
      <c r="BK162" s="364"/>
      <c r="BL162" s="372"/>
      <c r="BM162" s="524">
        <v>42221</v>
      </c>
      <c r="BN162" s="373"/>
      <c r="BO162" s="363"/>
      <c r="BP162" s="363">
        <f t="shared" si="36"/>
        <v>0</v>
      </c>
      <c r="BQ162" s="374">
        <v>23</v>
      </c>
      <c r="BR162" s="375">
        <v>46.180786232905277</v>
      </c>
      <c r="BS162" s="375">
        <v>40</v>
      </c>
      <c r="BT162" s="375">
        <v>100</v>
      </c>
      <c r="BU162" s="375" t="s">
        <v>859</v>
      </c>
      <c r="BV162" s="375"/>
      <c r="BW162" s="376"/>
      <c r="BX162" s="376"/>
      <c r="BY162" s="377">
        <f t="shared" si="37"/>
        <v>7197.9999999999991</v>
      </c>
      <c r="BZ162" s="377">
        <f t="shared" si="38"/>
        <v>3422.9999999999991</v>
      </c>
      <c r="CA162" s="378">
        <f t="shared" si="39"/>
        <v>47.55487635454292</v>
      </c>
      <c r="CB162" s="379"/>
    </row>
    <row r="163" spans="1:80" s="382" customFormat="1" ht="19.5" customHeight="1">
      <c r="A163" s="309" t="s">
        <v>615</v>
      </c>
      <c r="B163" s="309">
        <v>1040102077</v>
      </c>
      <c r="C163" s="316"/>
      <c r="D163" s="316">
        <v>2</v>
      </c>
      <c r="E163" s="352" t="s">
        <v>83</v>
      </c>
      <c r="F163" s="316" t="s">
        <v>161</v>
      </c>
      <c r="G163" s="316">
        <v>61102091</v>
      </c>
      <c r="H163" s="316" t="s">
        <v>977</v>
      </c>
      <c r="I163" s="353" t="s">
        <v>62</v>
      </c>
      <c r="J163" s="309" t="s">
        <v>599</v>
      </c>
      <c r="K163" s="316" t="s">
        <v>47</v>
      </c>
      <c r="L163" s="310"/>
      <c r="M163" s="310" t="s">
        <v>684</v>
      </c>
      <c r="N163" s="310" t="s">
        <v>906</v>
      </c>
      <c r="O163" s="354" t="s">
        <v>637</v>
      </c>
      <c r="P163" s="230" t="s">
        <v>76</v>
      </c>
      <c r="Q163" s="232" t="s">
        <v>794</v>
      </c>
      <c r="R163" s="232"/>
      <c r="S163" s="232" t="s">
        <v>796</v>
      </c>
      <c r="T163" s="355" t="s">
        <v>32</v>
      </c>
      <c r="U163" s="355"/>
      <c r="V163" s="323"/>
      <c r="W163" s="323" t="s">
        <v>369</v>
      </c>
      <c r="X163" s="323" t="s">
        <v>753</v>
      </c>
      <c r="Y163" s="323"/>
      <c r="Z163" s="356">
        <v>42066</v>
      </c>
      <c r="AA163" s="323"/>
      <c r="AB163" s="323"/>
      <c r="AC163" s="357"/>
      <c r="AD163" s="357"/>
      <c r="AE163" s="358" t="s">
        <v>799</v>
      </c>
      <c r="AF163" s="358"/>
      <c r="AG163" s="359"/>
      <c r="AH163" s="360">
        <v>15.5</v>
      </c>
      <c r="AI163" s="359"/>
      <c r="AJ163" s="360">
        <v>0.25</v>
      </c>
      <c r="AK163" s="360">
        <f t="shared" si="34"/>
        <v>15.75</v>
      </c>
      <c r="AL163" s="360">
        <f t="shared" si="41"/>
        <v>39.980000000000004</v>
      </c>
      <c r="AM163" s="360">
        <v>99.95</v>
      </c>
      <c r="AN163" s="360">
        <v>99.95</v>
      </c>
      <c r="AO163" s="361">
        <f t="shared" si="35"/>
        <v>0.60605302651325665</v>
      </c>
      <c r="AP163" s="362">
        <f>16*(1*AH163)</f>
        <v>248</v>
      </c>
      <c r="AQ163" s="363"/>
      <c r="AR163" s="363"/>
      <c r="AS163" s="363"/>
      <c r="AT163" s="364"/>
      <c r="AU163" s="364"/>
      <c r="AV163" s="363"/>
      <c r="AW163" s="365">
        <v>16</v>
      </c>
      <c r="AX163" s="365" t="s">
        <v>289</v>
      </c>
      <c r="AY163" s="365"/>
      <c r="AZ163" s="415"/>
      <c r="BA163" s="211"/>
      <c r="BB163" s="212">
        <v>41978</v>
      </c>
      <c r="BC163" s="212">
        <v>42030</v>
      </c>
      <c r="BD163" s="367"/>
      <c r="BE163" s="433" t="s">
        <v>875</v>
      </c>
      <c r="BF163" s="369">
        <v>42144</v>
      </c>
      <c r="BG163" s="370">
        <v>42150</v>
      </c>
      <c r="BH163" s="371"/>
      <c r="BI163" s="363"/>
      <c r="BJ163" s="363"/>
      <c r="BK163" s="364"/>
      <c r="BL163" s="372"/>
      <c r="BM163" s="524">
        <v>42201</v>
      </c>
      <c r="BN163" s="373"/>
      <c r="BO163" s="363"/>
      <c r="BP163" s="363">
        <f t="shared" si="36"/>
        <v>0</v>
      </c>
      <c r="BQ163" s="374">
        <v>15</v>
      </c>
      <c r="BR163" s="375">
        <v>30.117904064938227</v>
      </c>
      <c r="BS163" s="375">
        <v>70</v>
      </c>
      <c r="BT163" s="375">
        <v>100</v>
      </c>
      <c r="BU163" s="375">
        <f t="shared" ref="BU163:BU174" si="42">BT163*AC163</f>
        <v>0</v>
      </c>
      <c r="BV163" s="375"/>
      <c r="BW163" s="376"/>
      <c r="BX163" s="376"/>
      <c r="BY163" s="377">
        <f t="shared" si="37"/>
        <v>3998.0000000000005</v>
      </c>
      <c r="BZ163" s="377">
        <f t="shared" si="38"/>
        <v>2423.0000000000005</v>
      </c>
      <c r="CA163" s="378">
        <f t="shared" si="39"/>
        <v>60.605302651325665</v>
      </c>
      <c r="CB163" s="379"/>
    </row>
    <row r="164" spans="1:80" s="414" customFormat="1" ht="19.5" customHeight="1">
      <c r="A164" s="311" t="s">
        <v>615</v>
      </c>
      <c r="B164" s="309">
        <v>1040102077</v>
      </c>
      <c r="C164" s="317" t="s">
        <v>566</v>
      </c>
      <c r="D164" s="317"/>
      <c r="E164" s="386" t="s">
        <v>83</v>
      </c>
      <c r="F164" s="317" t="s">
        <v>161</v>
      </c>
      <c r="G164" s="317">
        <v>61102091</v>
      </c>
      <c r="H164" s="317" t="s">
        <v>977</v>
      </c>
      <c r="I164" s="387" t="s">
        <v>62</v>
      </c>
      <c r="J164" s="311" t="s">
        <v>599</v>
      </c>
      <c r="K164" s="317" t="s">
        <v>47</v>
      </c>
      <c r="L164" s="312"/>
      <c r="M164" s="312"/>
      <c r="N164" s="312"/>
      <c r="O164" s="388">
        <v>41921</v>
      </c>
      <c r="P164" s="307" t="s">
        <v>79</v>
      </c>
      <c r="Q164" s="324"/>
      <c r="R164" s="324"/>
      <c r="S164" s="324"/>
      <c r="T164" s="389"/>
      <c r="U164" s="389"/>
      <c r="V164" s="322"/>
      <c r="W164" s="322"/>
      <c r="X164" s="322"/>
      <c r="Y164" s="322"/>
      <c r="Z164" s="322"/>
      <c r="AA164" s="322"/>
      <c r="AB164" s="322"/>
      <c r="AC164" s="391"/>
      <c r="AD164" s="391"/>
      <c r="AE164" s="392"/>
      <c r="AF164" s="392"/>
      <c r="AG164" s="393"/>
      <c r="AH164" s="394"/>
      <c r="AI164" s="393"/>
      <c r="AJ164" s="394"/>
      <c r="AK164" s="394">
        <f t="shared" si="34"/>
        <v>0</v>
      </c>
      <c r="AL164" s="394">
        <f>AK164*2</f>
        <v>0</v>
      </c>
      <c r="AM164" s="394">
        <f>AK164*2.5</f>
        <v>0</v>
      </c>
      <c r="AN164" s="394">
        <f>AL164*2.5</f>
        <v>0</v>
      </c>
      <c r="AO164" s="395" t="e">
        <f t="shared" si="35"/>
        <v>#DIV/0!</v>
      </c>
      <c r="AP164" s="396">
        <f t="shared" ref="AP164:AP208" si="43">16*(2*AH164)</f>
        <v>0</v>
      </c>
      <c r="AQ164" s="397"/>
      <c r="AR164" s="397"/>
      <c r="AS164" s="397"/>
      <c r="AT164" s="398"/>
      <c r="AU164" s="398"/>
      <c r="AV164" s="397"/>
      <c r="AW164" s="399">
        <v>16</v>
      </c>
      <c r="AX164" s="399" t="s">
        <v>289</v>
      </c>
      <c r="AY164" s="399"/>
      <c r="AZ164" s="399"/>
      <c r="BA164" s="331"/>
      <c r="BB164" s="331" t="s">
        <v>631</v>
      </c>
      <c r="BC164" s="331"/>
      <c r="BD164" s="401"/>
      <c r="BE164" s="402"/>
      <c r="BF164" s="403"/>
      <c r="BG164" s="404"/>
      <c r="BH164" s="405"/>
      <c r="BI164" s="397"/>
      <c r="BJ164" s="397"/>
      <c r="BK164" s="398"/>
      <c r="BL164" s="406"/>
      <c r="BM164" s="525"/>
      <c r="BN164" s="407"/>
      <c r="BO164" s="397"/>
      <c r="BP164" s="397">
        <f t="shared" si="36"/>
        <v>0</v>
      </c>
      <c r="BQ164" s="408">
        <v>15</v>
      </c>
      <c r="BR164" s="409">
        <v>30.117904064938227</v>
      </c>
      <c r="BS164" s="409">
        <v>70</v>
      </c>
      <c r="BT164" s="409">
        <v>100.11790406493823</v>
      </c>
      <c r="BU164" s="409">
        <f t="shared" si="42"/>
        <v>0</v>
      </c>
      <c r="BV164" s="409"/>
      <c r="BW164" s="410"/>
      <c r="BX164" s="410"/>
      <c r="BY164" s="411">
        <f t="shared" si="37"/>
        <v>0</v>
      </c>
      <c r="BZ164" s="411">
        <f t="shared" si="38"/>
        <v>0</v>
      </c>
      <c r="CA164" s="412" t="e">
        <f t="shared" si="39"/>
        <v>#DIV/0!</v>
      </c>
      <c r="CB164" s="413"/>
    </row>
    <row r="165" spans="1:80" s="414" customFormat="1" ht="19.5" customHeight="1">
      <c r="A165" s="311" t="s">
        <v>266</v>
      </c>
      <c r="B165" s="309">
        <v>1050600044</v>
      </c>
      <c r="C165" s="317" t="s">
        <v>566</v>
      </c>
      <c r="D165" s="317">
        <v>3</v>
      </c>
      <c r="E165" s="386" t="s">
        <v>83</v>
      </c>
      <c r="F165" s="317" t="s">
        <v>168</v>
      </c>
      <c r="G165" s="317">
        <v>61033200</v>
      </c>
      <c r="H165" s="317" t="s">
        <v>969</v>
      </c>
      <c r="I165" s="387" t="s">
        <v>62</v>
      </c>
      <c r="J165" s="311" t="s">
        <v>217</v>
      </c>
      <c r="K165" s="311" t="s">
        <v>574</v>
      </c>
      <c r="L165" s="312"/>
      <c r="M165" s="312" t="s">
        <v>674</v>
      </c>
      <c r="N165" s="312"/>
      <c r="O165" s="388"/>
      <c r="P165" s="307" t="s">
        <v>75</v>
      </c>
      <c r="Q165" s="324" t="s">
        <v>855</v>
      </c>
      <c r="R165" s="324" t="s">
        <v>757</v>
      </c>
      <c r="S165" s="324" t="s">
        <v>782</v>
      </c>
      <c r="T165" s="389" t="s">
        <v>32</v>
      </c>
      <c r="U165" s="389"/>
      <c r="V165" s="322"/>
      <c r="W165" s="322" t="s">
        <v>768</v>
      </c>
      <c r="X165" s="322" t="s">
        <v>753</v>
      </c>
      <c r="Y165" s="322"/>
      <c r="Z165" s="390">
        <v>42010</v>
      </c>
      <c r="AA165" s="390">
        <v>42038</v>
      </c>
      <c r="AB165" s="390">
        <v>42066</v>
      </c>
      <c r="AC165" s="391"/>
      <c r="AD165" s="391"/>
      <c r="AE165" s="392" t="s">
        <v>799</v>
      </c>
      <c r="AF165" s="392"/>
      <c r="AG165" s="393"/>
      <c r="AH165" s="394">
        <v>39.299999999999997</v>
      </c>
      <c r="AI165" s="393">
        <v>36.799999999999997</v>
      </c>
      <c r="AJ165" s="394">
        <f>(IF(AI165&gt;0, AI165, IF(AH165&gt;0, AH165, IF(AG165&gt;0, AG165, 0))))*0.3</f>
        <v>11.04</v>
      </c>
      <c r="AK165" s="394">
        <f t="shared" si="34"/>
        <v>47.839999999999996</v>
      </c>
      <c r="AL165" s="394">
        <f>AN165/2.5</f>
        <v>111.97999999999999</v>
      </c>
      <c r="AM165" s="394">
        <v>279.95</v>
      </c>
      <c r="AN165" s="394">
        <v>279.95</v>
      </c>
      <c r="AO165" s="395">
        <f>((AL165-AK165)/AL165)</f>
        <v>0.57278085372387921</v>
      </c>
      <c r="AP165" s="396">
        <f t="shared" si="43"/>
        <v>1257.5999999999999</v>
      </c>
      <c r="AQ165" s="397"/>
      <c r="AR165" s="397"/>
      <c r="AS165" s="397"/>
      <c r="AT165" s="398">
        <v>41933</v>
      </c>
      <c r="AU165" s="398"/>
      <c r="AV165" s="397" t="s">
        <v>641</v>
      </c>
      <c r="AW165" s="399">
        <v>17</v>
      </c>
      <c r="AX165" s="399" t="s">
        <v>628</v>
      </c>
      <c r="AY165" s="399"/>
      <c r="AZ165" s="399"/>
      <c r="BA165" s="331"/>
      <c r="BB165" s="331" t="s">
        <v>60</v>
      </c>
      <c r="BC165" s="330">
        <v>42030</v>
      </c>
      <c r="BD165" s="401"/>
      <c r="BE165" s="402"/>
      <c r="BF165" s="403"/>
      <c r="BG165" s="404"/>
      <c r="BH165" s="405"/>
      <c r="BI165" s="397"/>
      <c r="BJ165" s="397"/>
      <c r="BK165" s="398"/>
      <c r="BL165" s="406"/>
      <c r="BM165" s="525"/>
      <c r="BN165" s="407"/>
      <c r="BO165" s="397"/>
      <c r="BP165" s="397">
        <f t="shared" si="36"/>
        <v>0</v>
      </c>
      <c r="BQ165" s="408">
        <v>1</v>
      </c>
      <c r="BR165" s="409">
        <v>2.0078602709958817</v>
      </c>
      <c r="BS165" s="409">
        <v>0</v>
      </c>
      <c r="BT165" s="409">
        <v>2.0078602709958817</v>
      </c>
      <c r="BU165" s="409">
        <f t="shared" si="42"/>
        <v>0</v>
      </c>
      <c r="BV165" s="409"/>
      <c r="BW165" s="410"/>
      <c r="BX165" s="410"/>
      <c r="BY165" s="411">
        <f t="shared" si="37"/>
        <v>224.84019314611882</v>
      </c>
      <c r="BZ165" s="411">
        <f t="shared" si="38"/>
        <v>128.78415778167584</v>
      </c>
      <c r="CA165" s="412">
        <f t="shared" si="39"/>
        <v>1.1500639201792806</v>
      </c>
      <c r="CB165" s="413"/>
    </row>
    <row r="166" spans="1:80" s="414" customFormat="1" ht="19.5" customHeight="1">
      <c r="A166" s="311" t="s">
        <v>567</v>
      </c>
      <c r="B166" s="309"/>
      <c r="C166" s="317" t="s">
        <v>566</v>
      </c>
      <c r="D166" s="317"/>
      <c r="E166" s="386" t="s">
        <v>83</v>
      </c>
      <c r="F166" s="317" t="s">
        <v>170</v>
      </c>
      <c r="G166" s="317">
        <v>61071100</v>
      </c>
      <c r="H166" s="317" t="s">
        <v>973</v>
      </c>
      <c r="I166" s="387" t="s">
        <v>62</v>
      </c>
      <c r="J166" s="311" t="s">
        <v>208</v>
      </c>
      <c r="K166" s="317" t="s">
        <v>568</v>
      </c>
      <c r="L166" s="312"/>
      <c r="M166" s="312"/>
      <c r="N166" s="312"/>
      <c r="O166" s="388" t="s">
        <v>637</v>
      </c>
      <c r="P166" s="307" t="s">
        <v>76</v>
      </c>
      <c r="Q166" s="324"/>
      <c r="R166" s="324"/>
      <c r="S166" s="324"/>
      <c r="T166" s="389"/>
      <c r="U166" s="389"/>
      <c r="V166" s="322"/>
      <c r="W166" s="322"/>
      <c r="X166" s="322"/>
      <c r="Y166" s="322"/>
      <c r="Z166" s="322"/>
      <c r="AA166" s="322"/>
      <c r="AB166" s="322"/>
      <c r="AC166" s="391"/>
      <c r="AD166" s="391"/>
      <c r="AE166" s="392"/>
      <c r="AF166" s="392"/>
      <c r="AG166" s="393"/>
      <c r="AH166" s="394"/>
      <c r="AI166" s="393"/>
      <c r="AJ166" s="394">
        <v>0.25</v>
      </c>
      <c r="AK166" s="394">
        <f t="shared" si="34"/>
        <v>0.25</v>
      </c>
      <c r="AL166" s="394">
        <f>AK166*2</f>
        <v>0.5</v>
      </c>
      <c r="AM166" s="394">
        <f>AK166*2.5</f>
        <v>0.625</v>
      </c>
      <c r="AN166" s="394">
        <f>AL166*2.5</f>
        <v>1.25</v>
      </c>
      <c r="AO166" s="395">
        <f>(AL166-AK166)/AL166</f>
        <v>0.5</v>
      </c>
      <c r="AP166" s="396">
        <f t="shared" si="43"/>
        <v>0</v>
      </c>
      <c r="AQ166" s="397"/>
      <c r="AR166" s="397"/>
      <c r="AS166" s="397"/>
      <c r="AT166" s="398" t="s">
        <v>285</v>
      </c>
      <c r="AU166" s="398"/>
      <c r="AV166" s="397"/>
      <c r="AW166" s="399">
        <v>16</v>
      </c>
      <c r="AX166" s="399" t="s">
        <v>289</v>
      </c>
      <c r="AY166" s="399"/>
      <c r="AZ166" s="399"/>
      <c r="BA166" s="331"/>
      <c r="BB166" s="331" t="s">
        <v>631</v>
      </c>
      <c r="BC166" s="331"/>
      <c r="BD166" s="401"/>
      <c r="BE166" s="402"/>
      <c r="BF166" s="403"/>
      <c r="BG166" s="404"/>
      <c r="BH166" s="405"/>
      <c r="BI166" s="397"/>
      <c r="BJ166" s="397"/>
      <c r="BK166" s="398"/>
      <c r="BL166" s="406"/>
      <c r="BM166" s="525"/>
      <c r="BN166" s="407"/>
      <c r="BO166" s="397"/>
      <c r="BP166" s="397">
        <f t="shared" si="36"/>
        <v>0</v>
      </c>
      <c r="BQ166" s="408" t="e">
        <v>#N/A</v>
      </c>
      <c r="BR166" s="409" t="e">
        <v>#N/A</v>
      </c>
      <c r="BS166" s="409" t="e">
        <v>#N/A</v>
      </c>
      <c r="BT166" s="409" t="e">
        <v>#N/A</v>
      </c>
      <c r="BU166" s="409" t="e">
        <f t="shared" si="42"/>
        <v>#N/A</v>
      </c>
      <c r="BV166" s="409"/>
      <c r="BW166" s="410"/>
      <c r="BX166" s="410"/>
      <c r="BY166" s="411" t="e">
        <f t="shared" si="37"/>
        <v>#N/A</v>
      </c>
      <c r="BZ166" s="411" t="e">
        <f t="shared" si="38"/>
        <v>#N/A</v>
      </c>
      <c r="CA166" s="412" t="e">
        <f t="shared" si="39"/>
        <v>#N/A</v>
      </c>
      <c r="CB166" s="413"/>
    </row>
    <row r="167" spans="1:80" s="414" customFormat="1" ht="19.5" customHeight="1">
      <c r="A167" s="311" t="s">
        <v>267</v>
      </c>
      <c r="B167" s="309">
        <v>1100700288</v>
      </c>
      <c r="C167" s="317" t="s">
        <v>566</v>
      </c>
      <c r="D167" s="317">
        <v>1</v>
      </c>
      <c r="E167" s="386" t="s">
        <v>83</v>
      </c>
      <c r="F167" s="311" t="s">
        <v>166</v>
      </c>
      <c r="G167" s="311">
        <v>61071100</v>
      </c>
      <c r="H167" s="317" t="s">
        <v>973</v>
      </c>
      <c r="I167" s="387" t="s">
        <v>62</v>
      </c>
      <c r="J167" s="311" t="s">
        <v>218</v>
      </c>
      <c r="K167" s="311" t="s">
        <v>366</v>
      </c>
      <c r="L167" s="312"/>
      <c r="M167" s="312"/>
      <c r="N167" s="312"/>
      <c r="O167" s="388"/>
      <c r="P167" s="307" t="s">
        <v>75</v>
      </c>
      <c r="Q167" s="324" t="s">
        <v>856</v>
      </c>
      <c r="R167" s="324" t="s">
        <v>757</v>
      </c>
      <c r="S167" s="324" t="s">
        <v>782</v>
      </c>
      <c r="T167" s="389" t="s">
        <v>28</v>
      </c>
      <c r="U167" s="389"/>
      <c r="V167" s="322"/>
      <c r="W167" s="322"/>
      <c r="X167" s="322" t="s">
        <v>785</v>
      </c>
      <c r="Y167" s="322"/>
      <c r="Z167" s="390">
        <v>42010</v>
      </c>
      <c r="AA167" s="390">
        <v>42038</v>
      </c>
      <c r="AB167" s="390">
        <v>42066</v>
      </c>
      <c r="AC167" s="391"/>
      <c r="AD167" s="391"/>
      <c r="AE167" s="392" t="s">
        <v>799</v>
      </c>
      <c r="AF167" s="392"/>
      <c r="AG167" s="393"/>
      <c r="AH167" s="394">
        <v>15.2</v>
      </c>
      <c r="AI167" s="393">
        <v>12.36</v>
      </c>
      <c r="AJ167" s="394">
        <f>(IF(AI167&gt;0, AI167, IF(AH167&gt;0, AH167, IF(AG167&gt;0, AG167, 0))))*0.3</f>
        <v>3.7079999999999997</v>
      </c>
      <c r="AK167" s="394">
        <f t="shared" si="34"/>
        <v>16.067999999999998</v>
      </c>
      <c r="AL167" s="394">
        <f>AN167/2.2</f>
        <v>18.15909090909091</v>
      </c>
      <c r="AM167" s="394">
        <v>19.95</v>
      </c>
      <c r="AN167" s="394">
        <v>39.950000000000003</v>
      </c>
      <c r="AO167" s="395">
        <f>((AL167-AK167)/AL167)</f>
        <v>0.11515394242803521</v>
      </c>
      <c r="AP167" s="396">
        <f t="shared" si="43"/>
        <v>486.4</v>
      </c>
      <c r="AQ167" s="397"/>
      <c r="AR167" s="397"/>
      <c r="AS167" s="397"/>
      <c r="AT167" s="398">
        <v>41915</v>
      </c>
      <c r="AU167" s="398"/>
      <c r="AV167" s="397" t="s">
        <v>594</v>
      </c>
      <c r="AW167" s="399">
        <v>16</v>
      </c>
      <c r="AX167" s="399" t="s">
        <v>289</v>
      </c>
      <c r="AY167" s="399"/>
      <c r="AZ167" s="399"/>
      <c r="BA167" s="330">
        <v>42020</v>
      </c>
      <c r="BB167" s="330">
        <v>42020</v>
      </c>
      <c r="BC167" s="330">
        <v>42020</v>
      </c>
      <c r="BD167" s="401"/>
      <c r="BE167" s="402"/>
      <c r="BF167" s="403"/>
      <c r="BG167" s="404"/>
      <c r="BH167" s="405"/>
      <c r="BI167" s="397"/>
      <c r="BJ167" s="397"/>
      <c r="BK167" s="398"/>
      <c r="BL167" s="406"/>
      <c r="BM167" s="525"/>
      <c r="BN167" s="407"/>
      <c r="BO167" s="397"/>
      <c r="BP167" s="397">
        <f t="shared" si="36"/>
        <v>0</v>
      </c>
      <c r="BQ167" s="408">
        <v>6</v>
      </c>
      <c r="BR167" s="409">
        <v>12.04716162597529</v>
      </c>
      <c r="BS167" s="409">
        <v>0</v>
      </c>
      <c r="BT167" s="409">
        <v>12.04716162597529</v>
      </c>
      <c r="BU167" s="409">
        <f t="shared" si="42"/>
        <v>0</v>
      </c>
      <c r="BV167" s="409"/>
      <c r="BW167" s="410"/>
      <c r="BX167" s="410"/>
      <c r="BY167" s="411">
        <f t="shared" si="37"/>
        <v>218.76550316259676</v>
      </c>
      <c r="BZ167" s="411">
        <f t="shared" si="38"/>
        <v>25.191710156425813</v>
      </c>
      <c r="CA167" s="412">
        <f t="shared" si="39"/>
        <v>1.3872781562987937</v>
      </c>
      <c r="CB167" s="413"/>
    </row>
    <row r="168" spans="1:80" s="414" customFormat="1" ht="19.5" customHeight="1">
      <c r="A168" s="311" t="s">
        <v>268</v>
      </c>
      <c r="B168" s="309">
        <v>1101800011</v>
      </c>
      <c r="C168" s="317" t="s">
        <v>566</v>
      </c>
      <c r="D168" s="317">
        <v>2</v>
      </c>
      <c r="E168" s="386" t="s">
        <v>83</v>
      </c>
      <c r="F168" s="311" t="s">
        <v>166</v>
      </c>
      <c r="G168" s="311">
        <v>62149000</v>
      </c>
      <c r="H168" s="311" t="s">
        <v>988</v>
      </c>
      <c r="I168" s="387" t="s">
        <v>62</v>
      </c>
      <c r="J168" s="311" t="s">
        <v>219</v>
      </c>
      <c r="K168" s="311" t="s">
        <v>575</v>
      </c>
      <c r="L168" s="312"/>
      <c r="M168" s="312"/>
      <c r="N168" s="312"/>
      <c r="O168" s="388">
        <v>41981</v>
      </c>
      <c r="P168" s="307" t="s">
        <v>75</v>
      </c>
      <c r="Q168" s="324" t="s">
        <v>856</v>
      </c>
      <c r="R168" s="324"/>
      <c r="S168" s="324"/>
      <c r="T168" s="389"/>
      <c r="U168" s="389"/>
      <c r="V168" s="322"/>
      <c r="W168" s="322"/>
      <c r="X168" s="322"/>
      <c r="Y168" s="322"/>
      <c r="Z168" s="390">
        <v>41980</v>
      </c>
      <c r="AA168" s="390">
        <v>42008</v>
      </c>
      <c r="AB168" s="390">
        <v>42036</v>
      </c>
      <c r="AC168" s="391"/>
      <c r="AD168" s="391"/>
      <c r="AE168" s="392" t="s">
        <v>799</v>
      </c>
      <c r="AF168" s="392"/>
      <c r="AG168" s="393"/>
      <c r="AH168" s="394">
        <v>15.3</v>
      </c>
      <c r="AI168" s="393">
        <v>14.5</v>
      </c>
      <c r="AJ168" s="394">
        <f>(IF(AI168&gt;0, AI168, IF(AH168&gt;0, AH168, IF(AG168&gt;0, AG168, 0))))*0.3</f>
        <v>4.3499999999999996</v>
      </c>
      <c r="AK168" s="394">
        <f t="shared" si="34"/>
        <v>18.850000000000001</v>
      </c>
      <c r="AL168" s="394">
        <f>AN168/2.2</f>
        <v>36.340909090909086</v>
      </c>
      <c r="AM168" s="394">
        <v>79.95</v>
      </c>
      <c r="AN168" s="394">
        <v>79.95</v>
      </c>
      <c r="AO168" s="395">
        <f>((AL168-AK168)/AL168)</f>
        <v>0.48130081300812999</v>
      </c>
      <c r="AP168" s="396">
        <f t="shared" si="43"/>
        <v>489.6</v>
      </c>
      <c r="AQ168" s="397"/>
      <c r="AR168" s="397"/>
      <c r="AS168" s="397"/>
      <c r="AT168" s="398">
        <v>41908</v>
      </c>
      <c r="AU168" s="398" t="s">
        <v>717</v>
      </c>
      <c r="AV168" s="397" t="s">
        <v>609</v>
      </c>
      <c r="AW168" s="399">
        <v>16</v>
      </c>
      <c r="AX168" s="399" t="s">
        <v>289</v>
      </c>
      <c r="AY168" s="399"/>
      <c r="AZ168" s="399"/>
      <c r="BA168" s="331"/>
      <c r="BB168" s="330">
        <v>41980</v>
      </c>
      <c r="BC168" s="330">
        <v>42030</v>
      </c>
      <c r="BD168" s="401"/>
      <c r="BE168" s="402"/>
      <c r="BF168" s="403"/>
      <c r="BG168" s="404"/>
      <c r="BH168" s="405"/>
      <c r="BI168" s="397"/>
      <c r="BJ168" s="397"/>
      <c r="BK168" s="398"/>
      <c r="BL168" s="406"/>
      <c r="BM168" s="525"/>
      <c r="BN168" s="407"/>
      <c r="BO168" s="397"/>
      <c r="BP168" s="397">
        <f t="shared" si="36"/>
        <v>0</v>
      </c>
      <c r="BQ168" s="408">
        <v>2</v>
      </c>
      <c r="BR168" s="409">
        <v>4.0157205419917634</v>
      </c>
      <c r="BS168" s="409">
        <v>0</v>
      </c>
      <c r="BT168" s="409">
        <v>0</v>
      </c>
      <c r="BU168" s="409">
        <f t="shared" si="42"/>
        <v>0</v>
      </c>
      <c r="BV168" s="409"/>
      <c r="BW168" s="410"/>
      <c r="BX168" s="410"/>
      <c r="BY168" s="411">
        <f t="shared" si="37"/>
        <v>0</v>
      </c>
      <c r="BZ168" s="411">
        <f t="shared" si="38"/>
        <v>0</v>
      </c>
      <c r="CA168" s="412">
        <f t="shared" si="39"/>
        <v>0</v>
      </c>
      <c r="CB168" s="413"/>
    </row>
    <row r="169" spans="1:80" s="414" customFormat="1" ht="19.5" customHeight="1">
      <c r="A169" s="311" t="s">
        <v>269</v>
      </c>
      <c r="B169" s="309"/>
      <c r="C169" s="317" t="s">
        <v>566</v>
      </c>
      <c r="D169" s="317">
        <v>1</v>
      </c>
      <c r="E169" s="386" t="s">
        <v>83</v>
      </c>
      <c r="F169" s="311" t="s">
        <v>166</v>
      </c>
      <c r="G169" s="311"/>
      <c r="H169" s="311"/>
      <c r="I169" s="387" t="s">
        <v>62</v>
      </c>
      <c r="J169" s="311" t="s">
        <v>220</v>
      </c>
      <c r="K169" s="319"/>
      <c r="L169" s="312"/>
      <c r="M169" s="312"/>
      <c r="N169" s="312"/>
      <c r="O169" s="388"/>
      <c r="P169" s="307" t="s">
        <v>80</v>
      </c>
      <c r="Q169" s="324"/>
      <c r="R169" s="324"/>
      <c r="S169" s="324"/>
      <c r="T169" s="389" t="s">
        <v>28</v>
      </c>
      <c r="U169" s="389"/>
      <c r="V169" s="322"/>
      <c r="W169" s="322"/>
      <c r="X169" s="322"/>
      <c r="Y169" s="322"/>
      <c r="Z169" s="322"/>
      <c r="AA169" s="322"/>
      <c r="AB169" s="322"/>
      <c r="AC169" s="391"/>
      <c r="AD169" s="391"/>
      <c r="AE169" s="392" t="s">
        <v>799</v>
      </c>
      <c r="AF169" s="392"/>
      <c r="AG169" s="393"/>
      <c r="AH169" s="393">
        <v>13.15</v>
      </c>
      <c r="AI169" s="393"/>
      <c r="AJ169" s="394">
        <v>0</v>
      </c>
      <c r="AK169" s="394">
        <f t="shared" si="34"/>
        <v>13.15</v>
      </c>
      <c r="AL169" s="394">
        <f>AN169/2.2</f>
        <v>22.704545454545453</v>
      </c>
      <c r="AM169" s="394">
        <v>49.95</v>
      </c>
      <c r="AN169" s="394">
        <v>49.95</v>
      </c>
      <c r="AO169" s="395">
        <f>((AL169-AK169)/AL169)</f>
        <v>0.42082082082082078</v>
      </c>
      <c r="AP169" s="396">
        <f t="shared" si="43"/>
        <v>420.8</v>
      </c>
      <c r="AQ169" s="397"/>
      <c r="AR169" s="397"/>
      <c r="AS169" s="397"/>
      <c r="AT169" s="398"/>
      <c r="AU169" s="398"/>
      <c r="AV169" s="397"/>
      <c r="AW169" s="399"/>
      <c r="AX169" s="399"/>
      <c r="AY169" s="399"/>
      <c r="AZ169" s="399"/>
      <c r="BA169" s="434"/>
      <c r="BB169" s="331" t="s">
        <v>812</v>
      </c>
      <c r="BC169" s="434"/>
      <c r="BD169" s="401"/>
      <c r="BE169" s="435"/>
      <c r="BF169" s="403"/>
      <c r="BG169" s="404"/>
      <c r="BH169" s="405"/>
      <c r="BI169" s="397"/>
      <c r="BJ169" s="397"/>
      <c r="BK169" s="398"/>
      <c r="BL169" s="406"/>
      <c r="BM169" s="525"/>
      <c r="BN169" s="407"/>
      <c r="BO169" s="397"/>
      <c r="BP169" s="397">
        <f t="shared" si="36"/>
        <v>0</v>
      </c>
      <c r="BQ169" s="408" t="e">
        <v>#N/A</v>
      </c>
      <c r="BR169" s="409" t="e">
        <v>#N/A</v>
      </c>
      <c r="BS169" s="409" t="e">
        <v>#N/A</v>
      </c>
      <c r="BT169" s="409" t="e">
        <v>#N/A</v>
      </c>
      <c r="BU169" s="409" t="e">
        <f t="shared" si="42"/>
        <v>#N/A</v>
      </c>
      <c r="BV169" s="409"/>
      <c r="BW169" s="410"/>
      <c r="BX169" s="410"/>
      <c r="BY169" s="411" t="e">
        <f t="shared" si="37"/>
        <v>#N/A</v>
      </c>
      <c r="BZ169" s="411" t="e">
        <f t="shared" si="38"/>
        <v>#N/A</v>
      </c>
      <c r="CA169" s="412" t="e">
        <f t="shared" si="39"/>
        <v>#N/A</v>
      </c>
      <c r="CB169" s="413"/>
    </row>
    <row r="170" spans="1:80" s="414" customFormat="1" ht="19.5" customHeight="1">
      <c r="A170" s="311" t="s">
        <v>270</v>
      </c>
      <c r="B170" s="309"/>
      <c r="C170" s="317" t="s">
        <v>566</v>
      </c>
      <c r="D170" s="317">
        <v>1</v>
      </c>
      <c r="E170" s="386" t="s">
        <v>83</v>
      </c>
      <c r="F170" s="311" t="s">
        <v>166</v>
      </c>
      <c r="G170" s="311"/>
      <c r="H170" s="311"/>
      <c r="I170" s="387" t="s">
        <v>62</v>
      </c>
      <c r="J170" s="311" t="s">
        <v>221</v>
      </c>
      <c r="K170" s="319"/>
      <c r="L170" s="312"/>
      <c r="M170" s="312"/>
      <c r="N170" s="312"/>
      <c r="O170" s="388"/>
      <c r="P170" s="307" t="s">
        <v>80</v>
      </c>
      <c r="Q170" s="324"/>
      <c r="R170" s="324"/>
      <c r="S170" s="324"/>
      <c r="T170" s="389" t="s">
        <v>28</v>
      </c>
      <c r="U170" s="389"/>
      <c r="V170" s="322"/>
      <c r="W170" s="322"/>
      <c r="X170" s="322"/>
      <c r="Y170" s="322"/>
      <c r="Z170" s="322"/>
      <c r="AA170" s="322"/>
      <c r="AB170" s="322"/>
      <c r="AC170" s="391"/>
      <c r="AD170" s="391"/>
      <c r="AE170" s="392" t="s">
        <v>799</v>
      </c>
      <c r="AF170" s="392"/>
      <c r="AG170" s="393"/>
      <c r="AH170" s="393">
        <v>10.4</v>
      </c>
      <c r="AI170" s="393"/>
      <c r="AJ170" s="394">
        <v>0</v>
      </c>
      <c r="AK170" s="394">
        <f t="shared" si="34"/>
        <v>10.4</v>
      </c>
      <c r="AL170" s="394">
        <f>AN170/2.2</f>
        <v>18.15909090909091</v>
      </c>
      <c r="AM170" s="394">
        <v>39.950000000000003</v>
      </c>
      <c r="AN170" s="394">
        <v>39.950000000000003</v>
      </c>
      <c r="AO170" s="395">
        <f>((AL170-AK170)/AL170)</f>
        <v>0.42728410513141429</v>
      </c>
      <c r="AP170" s="396">
        <f t="shared" si="43"/>
        <v>332.8</v>
      </c>
      <c r="AQ170" s="397"/>
      <c r="AR170" s="397"/>
      <c r="AS170" s="397"/>
      <c r="AT170" s="398"/>
      <c r="AU170" s="398"/>
      <c r="AV170" s="397"/>
      <c r="AW170" s="399"/>
      <c r="AX170" s="399"/>
      <c r="AY170" s="399"/>
      <c r="AZ170" s="399"/>
      <c r="BA170" s="434"/>
      <c r="BB170" s="331" t="s">
        <v>812</v>
      </c>
      <c r="BC170" s="434"/>
      <c r="BD170" s="401"/>
      <c r="BE170" s="435"/>
      <c r="BF170" s="403"/>
      <c r="BG170" s="404"/>
      <c r="BH170" s="405"/>
      <c r="BI170" s="397"/>
      <c r="BJ170" s="397"/>
      <c r="BK170" s="398"/>
      <c r="BL170" s="406"/>
      <c r="BM170" s="525"/>
      <c r="BN170" s="407"/>
      <c r="BO170" s="397"/>
      <c r="BP170" s="397">
        <f t="shared" si="36"/>
        <v>0</v>
      </c>
      <c r="BQ170" s="408" t="e">
        <v>#N/A</v>
      </c>
      <c r="BR170" s="409" t="e">
        <v>#N/A</v>
      </c>
      <c r="BS170" s="409" t="e">
        <v>#N/A</v>
      </c>
      <c r="BT170" s="409" t="e">
        <v>#N/A</v>
      </c>
      <c r="BU170" s="409" t="e">
        <f t="shared" si="42"/>
        <v>#N/A</v>
      </c>
      <c r="BV170" s="409"/>
      <c r="BW170" s="410"/>
      <c r="BX170" s="410"/>
      <c r="BY170" s="411" t="e">
        <f t="shared" si="37"/>
        <v>#N/A</v>
      </c>
      <c r="BZ170" s="411" t="e">
        <f t="shared" si="38"/>
        <v>#N/A</v>
      </c>
      <c r="CA170" s="412" t="e">
        <f t="shared" si="39"/>
        <v>#N/A</v>
      </c>
      <c r="CB170" s="413"/>
    </row>
    <row r="171" spans="1:80" s="414" customFormat="1" ht="19.5" customHeight="1">
      <c r="A171" s="311" t="s">
        <v>271</v>
      </c>
      <c r="B171" s="309"/>
      <c r="C171" s="317" t="s">
        <v>566</v>
      </c>
      <c r="D171" s="317"/>
      <c r="E171" s="386" t="s">
        <v>83</v>
      </c>
      <c r="F171" s="317"/>
      <c r="G171" s="317"/>
      <c r="H171" s="317"/>
      <c r="I171" s="387" t="s">
        <v>62</v>
      </c>
      <c r="J171" s="311" t="s">
        <v>222</v>
      </c>
      <c r="K171" s="317"/>
      <c r="L171" s="312"/>
      <c r="M171" s="312"/>
      <c r="N171" s="312"/>
      <c r="O171" s="388">
        <v>41919</v>
      </c>
      <c r="P171" s="307" t="s">
        <v>81</v>
      </c>
      <c r="Q171" s="324"/>
      <c r="R171" s="324"/>
      <c r="S171" s="324"/>
      <c r="T171" s="389"/>
      <c r="U171" s="389"/>
      <c r="V171" s="322"/>
      <c r="W171" s="322"/>
      <c r="X171" s="322"/>
      <c r="Y171" s="322"/>
      <c r="Z171" s="322"/>
      <c r="AA171" s="322"/>
      <c r="AB171" s="322"/>
      <c r="AC171" s="391"/>
      <c r="AD171" s="391"/>
      <c r="AE171" s="392"/>
      <c r="AF171" s="392"/>
      <c r="AG171" s="393"/>
      <c r="AH171" s="394"/>
      <c r="AI171" s="393"/>
      <c r="AJ171" s="394"/>
      <c r="AK171" s="394">
        <f t="shared" si="34"/>
        <v>0</v>
      </c>
      <c r="AL171" s="394">
        <f>AK171*2</f>
        <v>0</v>
      </c>
      <c r="AM171" s="394">
        <f>AK171*2.5</f>
        <v>0</v>
      </c>
      <c r="AN171" s="394">
        <f>AL171*2.5</f>
        <v>0</v>
      </c>
      <c r="AO171" s="395" t="e">
        <f>(AL171-AK171)/AL171</f>
        <v>#DIV/0!</v>
      </c>
      <c r="AP171" s="396">
        <f t="shared" si="43"/>
        <v>0</v>
      </c>
      <c r="AQ171" s="397"/>
      <c r="AR171" s="397"/>
      <c r="AS171" s="397"/>
      <c r="AT171" s="398"/>
      <c r="AU171" s="398"/>
      <c r="AV171" s="397"/>
      <c r="AW171" s="399"/>
      <c r="AX171" s="399"/>
      <c r="AY171" s="399"/>
      <c r="AZ171" s="399"/>
      <c r="BA171" s="434"/>
      <c r="BB171" s="434"/>
      <c r="BC171" s="434"/>
      <c r="BD171" s="401"/>
      <c r="BE171" s="435"/>
      <c r="BF171" s="403"/>
      <c r="BG171" s="404"/>
      <c r="BH171" s="405"/>
      <c r="BI171" s="397"/>
      <c r="BJ171" s="397"/>
      <c r="BK171" s="398"/>
      <c r="BL171" s="406"/>
      <c r="BM171" s="525"/>
      <c r="BN171" s="407"/>
      <c r="BO171" s="397"/>
      <c r="BP171" s="397">
        <f t="shared" si="36"/>
        <v>0</v>
      </c>
      <c r="BQ171" s="408" t="e">
        <v>#N/A</v>
      </c>
      <c r="BR171" s="409" t="e">
        <v>#N/A</v>
      </c>
      <c r="BS171" s="409" t="e">
        <v>#N/A</v>
      </c>
      <c r="BT171" s="409" t="e">
        <v>#N/A</v>
      </c>
      <c r="BU171" s="409" t="e">
        <f t="shared" si="42"/>
        <v>#N/A</v>
      </c>
      <c r="BV171" s="409"/>
      <c r="BW171" s="410"/>
      <c r="BX171" s="410"/>
      <c r="BY171" s="411" t="e">
        <f t="shared" si="37"/>
        <v>#N/A</v>
      </c>
      <c r="BZ171" s="411" t="e">
        <f t="shared" si="38"/>
        <v>#N/A</v>
      </c>
      <c r="CA171" s="412" t="e">
        <f t="shared" si="39"/>
        <v>#N/A</v>
      </c>
      <c r="CB171" s="413"/>
    </row>
    <row r="172" spans="1:80" s="382" customFormat="1" ht="19.5" customHeight="1">
      <c r="A172" s="309" t="s">
        <v>272</v>
      </c>
      <c r="B172" s="309">
        <v>1100400285</v>
      </c>
      <c r="C172" s="316"/>
      <c r="D172" s="316">
        <v>2</v>
      </c>
      <c r="E172" s="352" t="s">
        <v>83</v>
      </c>
      <c r="F172" s="309" t="s">
        <v>166</v>
      </c>
      <c r="G172" s="309">
        <v>61159500</v>
      </c>
      <c r="H172" s="309" t="s">
        <v>980</v>
      </c>
      <c r="I172" s="353" t="s">
        <v>62</v>
      </c>
      <c r="J172" s="309" t="s">
        <v>223</v>
      </c>
      <c r="K172" s="309" t="s">
        <v>576</v>
      </c>
      <c r="L172" s="310"/>
      <c r="M172" s="310"/>
      <c r="N172" s="310" t="s">
        <v>906</v>
      </c>
      <c r="O172" s="354"/>
      <c r="P172" s="230" t="s">
        <v>82</v>
      </c>
      <c r="Q172" s="232"/>
      <c r="R172" s="232"/>
      <c r="S172" s="232" t="s">
        <v>783</v>
      </c>
      <c r="T172" s="355" t="s">
        <v>28</v>
      </c>
      <c r="U172" s="355"/>
      <c r="V172" s="323"/>
      <c r="W172" s="323"/>
      <c r="X172" s="436" t="s">
        <v>784</v>
      </c>
      <c r="Y172" s="323"/>
      <c r="Z172" s="356">
        <v>42062</v>
      </c>
      <c r="AA172" s="356">
        <v>42090</v>
      </c>
      <c r="AB172" s="356">
        <v>42087</v>
      </c>
      <c r="AC172" s="357"/>
      <c r="AD172" s="357"/>
      <c r="AE172" s="358" t="s">
        <v>799</v>
      </c>
      <c r="AF172" s="358"/>
      <c r="AG172" s="359"/>
      <c r="AH172" s="360">
        <v>9.8000000000000007</v>
      </c>
      <c r="AI172" s="359"/>
      <c r="AJ172" s="360">
        <v>0.25</v>
      </c>
      <c r="AK172" s="360">
        <f>(IF(AI172&gt;0, AI172, IF(AH172&gt;0, AH172, IF(AG172&gt;0, AG172, 0))))+AJ172+2.5</f>
        <v>12.55</v>
      </c>
      <c r="AL172" s="360">
        <f t="shared" ref="AL172:AL177" si="44">AN172/2.2</f>
        <v>27.25</v>
      </c>
      <c r="AM172" s="360">
        <v>59.95</v>
      </c>
      <c r="AN172" s="360">
        <v>59.95</v>
      </c>
      <c r="AO172" s="361">
        <f>((AL172-AK172)/AL172)</f>
        <v>0.53944954128440359</v>
      </c>
      <c r="AP172" s="362">
        <f t="shared" si="43"/>
        <v>313.60000000000002</v>
      </c>
      <c r="AQ172" s="363"/>
      <c r="AR172" s="363"/>
      <c r="AS172" s="363"/>
      <c r="AT172" s="364"/>
      <c r="AU172" s="364"/>
      <c r="AV172" s="363"/>
      <c r="AW172" s="365">
        <v>17</v>
      </c>
      <c r="AX172" s="365" t="s">
        <v>814</v>
      </c>
      <c r="AY172" s="365"/>
      <c r="AZ172" s="365"/>
      <c r="BA172" s="212">
        <v>42020</v>
      </c>
      <c r="BB172" s="212">
        <v>42020</v>
      </c>
      <c r="BC172" s="212">
        <v>42020</v>
      </c>
      <c r="BD172" s="367"/>
      <c r="BE172" s="433" t="s">
        <v>874</v>
      </c>
      <c r="BF172" s="433" t="s">
        <v>874</v>
      </c>
      <c r="BG172" s="370">
        <v>42132</v>
      </c>
      <c r="BH172" s="371"/>
      <c r="BI172" s="363"/>
      <c r="BJ172" s="363"/>
      <c r="BK172" s="364"/>
      <c r="BL172" s="372"/>
      <c r="BM172" s="524">
        <v>42201</v>
      </c>
      <c r="BN172" s="373"/>
      <c r="BO172" s="363"/>
      <c r="BP172" s="363">
        <f t="shared" si="36"/>
        <v>0</v>
      </c>
      <c r="BQ172" s="374">
        <v>62</v>
      </c>
      <c r="BR172" s="375">
        <v>124.48733680174466</v>
      </c>
      <c r="BS172" s="375">
        <v>50</v>
      </c>
      <c r="BT172" s="375">
        <v>250</v>
      </c>
      <c r="BU172" s="375">
        <f t="shared" si="42"/>
        <v>0</v>
      </c>
      <c r="BV172" s="375"/>
      <c r="BW172" s="376"/>
      <c r="BX172" s="376"/>
      <c r="BY172" s="377">
        <f t="shared" si="37"/>
        <v>6812.5</v>
      </c>
      <c r="BZ172" s="377">
        <f t="shared" si="38"/>
        <v>3675</v>
      </c>
      <c r="CA172" s="378">
        <f t="shared" si="39"/>
        <v>134.8623853211009</v>
      </c>
      <c r="CB172" s="379"/>
    </row>
    <row r="173" spans="1:80" s="382" customFormat="1" ht="19.5" customHeight="1">
      <c r="A173" s="309" t="s">
        <v>273</v>
      </c>
      <c r="B173" s="309">
        <v>1100400286</v>
      </c>
      <c r="C173" s="316"/>
      <c r="D173" s="316">
        <v>2</v>
      </c>
      <c r="E173" s="352" t="s">
        <v>83</v>
      </c>
      <c r="F173" s="309" t="s">
        <v>166</v>
      </c>
      <c r="G173" s="309">
        <v>61159500</v>
      </c>
      <c r="H173" s="309" t="s">
        <v>980</v>
      </c>
      <c r="I173" s="353" t="s">
        <v>62</v>
      </c>
      <c r="J173" s="309" t="s">
        <v>638</v>
      </c>
      <c r="K173" s="309" t="s">
        <v>639</v>
      </c>
      <c r="L173" s="310"/>
      <c r="M173" s="310"/>
      <c r="N173" s="310" t="s">
        <v>906</v>
      </c>
      <c r="O173" s="354"/>
      <c r="P173" s="230" t="s">
        <v>82</v>
      </c>
      <c r="Q173" s="232"/>
      <c r="R173" s="232"/>
      <c r="S173" s="232" t="s">
        <v>783</v>
      </c>
      <c r="T173" s="355" t="s">
        <v>28</v>
      </c>
      <c r="U173" s="355"/>
      <c r="V173" s="323"/>
      <c r="W173" s="323"/>
      <c r="X173" s="436" t="s">
        <v>784</v>
      </c>
      <c r="Y173" s="323"/>
      <c r="Z173" s="356">
        <v>42062</v>
      </c>
      <c r="AA173" s="356">
        <v>42090</v>
      </c>
      <c r="AB173" s="356">
        <v>42087</v>
      </c>
      <c r="AC173" s="357"/>
      <c r="AD173" s="357"/>
      <c r="AE173" s="358" t="s">
        <v>799</v>
      </c>
      <c r="AF173" s="358"/>
      <c r="AG173" s="359"/>
      <c r="AH173" s="360">
        <v>1.42</v>
      </c>
      <c r="AI173" s="359"/>
      <c r="AJ173" s="360">
        <v>0.25</v>
      </c>
      <c r="AK173" s="360">
        <f t="shared" ref="AK173:AK208" si="45">(IF(AI173&gt;0, AI173, IF(AH173&gt;0, AH173, IF(AG173&gt;0, AG173, 0))))+AJ173</f>
        <v>1.67</v>
      </c>
      <c r="AL173" s="360">
        <f t="shared" si="44"/>
        <v>4.5227272727272716</v>
      </c>
      <c r="AM173" s="360">
        <v>9.9499999999999993</v>
      </c>
      <c r="AN173" s="360">
        <v>9.9499999999999993</v>
      </c>
      <c r="AO173" s="361">
        <f>((AL173-AK173)/AL173)</f>
        <v>0.63075376884422107</v>
      </c>
      <c r="AP173" s="362">
        <f t="shared" si="43"/>
        <v>45.44</v>
      </c>
      <c r="AQ173" s="363"/>
      <c r="AR173" s="363"/>
      <c r="AS173" s="363"/>
      <c r="AT173" s="364"/>
      <c r="AU173" s="364"/>
      <c r="AV173" s="363"/>
      <c r="AW173" s="365">
        <v>0</v>
      </c>
      <c r="AX173" s="365" t="s">
        <v>814</v>
      </c>
      <c r="AY173" s="365"/>
      <c r="AZ173" s="415"/>
      <c r="BA173" s="432"/>
      <c r="BB173" s="212" t="s">
        <v>812</v>
      </c>
      <c r="BC173" s="212">
        <v>42030</v>
      </c>
      <c r="BD173" s="367"/>
      <c r="BE173" s="433" t="s">
        <v>874</v>
      </c>
      <c r="BF173" s="433" t="s">
        <v>874</v>
      </c>
      <c r="BG173" s="370">
        <v>42132</v>
      </c>
      <c r="BH173" s="371"/>
      <c r="BI173" s="363"/>
      <c r="BJ173" s="363"/>
      <c r="BK173" s="364"/>
      <c r="BL173" s="372"/>
      <c r="BM173" s="524">
        <v>42201</v>
      </c>
      <c r="BN173" s="373"/>
      <c r="BO173" s="363"/>
      <c r="BP173" s="363">
        <f t="shared" si="36"/>
        <v>0</v>
      </c>
      <c r="BQ173" s="374">
        <v>30</v>
      </c>
      <c r="BR173" s="375">
        <v>60.235808129876453</v>
      </c>
      <c r="BS173" s="375">
        <v>100</v>
      </c>
      <c r="BT173" s="375">
        <v>150</v>
      </c>
      <c r="BU173" s="375">
        <f t="shared" si="42"/>
        <v>0</v>
      </c>
      <c r="BV173" s="375"/>
      <c r="BW173" s="376"/>
      <c r="BX173" s="376"/>
      <c r="BY173" s="377">
        <f t="shared" si="37"/>
        <v>678.40909090909076</v>
      </c>
      <c r="BZ173" s="377">
        <f t="shared" si="38"/>
        <v>427.90909090909076</v>
      </c>
      <c r="CA173" s="378">
        <f t="shared" si="39"/>
        <v>94.613065326633162</v>
      </c>
      <c r="CB173" s="379"/>
    </row>
    <row r="174" spans="1:80" s="382" customFormat="1" ht="19.5" customHeight="1">
      <c r="A174" s="309" t="s">
        <v>274</v>
      </c>
      <c r="B174" s="309">
        <v>1100400287</v>
      </c>
      <c r="C174" s="316"/>
      <c r="D174" s="316">
        <v>2</v>
      </c>
      <c r="E174" s="352" t="s">
        <v>83</v>
      </c>
      <c r="F174" s="309" t="s">
        <v>166</v>
      </c>
      <c r="G174" s="309">
        <v>61159500</v>
      </c>
      <c r="H174" s="309" t="s">
        <v>980</v>
      </c>
      <c r="I174" s="353" t="s">
        <v>62</v>
      </c>
      <c r="J174" s="309" t="s">
        <v>638</v>
      </c>
      <c r="K174" s="309" t="s">
        <v>640</v>
      </c>
      <c r="L174" s="310"/>
      <c r="M174" s="310"/>
      <c r="N174" s="310" t="s">
        <v>906</v>
      </c>
      <c r="O174" s="354"/>
      <c r="P174" s="230" t="s">
        <v>82</v>
      </c>
      <c r="Q174" s="232"/>
      <c r="R174" s="232"/>
      <c r="S174" s="232" t="s">
        <v>783</v>
      </c>
      <c r="T174" s="355" t="s">
        <v>28</v>
      </c>
      <c r="U174" s="355"/>
      <c r="V174" s="323"/>
      <c r="W174" s="323"/>
      <c r="X174" s="436" t="s">
        <v>784</v>
      </c>
      <c r="Y174" s="323"/>
      <c r="Z174" s="356">
        <v>42062</v>
      </c>
      <c r="AA174" s="356">
        <v>42090</v>
      </c>
      <c r="AB174" s="356">
        <v>42087</v>
      </c>
      <c r="AC174" s="357"/>
      <c r="AD174" s="357"/>
      <c r="AE174" s="358" t="s">
        <v>799</v>
      </c>
      <c r="AF174" s="358"/>
      <c r="AG174" s="359"/>
      <c r="AH174" s="360">
        <v>1.42</v>
      </c>
      <c r="AI174" s="359"/>
      <c r="AJ174" s="360">
        <v>0.25</v>
      </c>
      <c r="AK174" s="360">
        <f t="shared" si="45"/>
        <v>1.67</v>
      </c>
      <c r="AL174" s="360">
        <f t="shared" si="44"/>
        <v>4.5227272727272716</v>
      </c>
      <c r="AM174" s="360">
        <v>9.9499999999999993</v>
      </c>
      <c r="AN174" s="360">
        <v>9.9499999999999993</v>
      </c>
      <c r="AO174" s="361">
        <f>((AL174-AK174)/AL174)</f>
        <v>0.63075376884422107</v>
      </c>
      <c r="AP174" s="362">
        <f t="shared" si="43"/>
        <v>45.44</v>
      </c>
      <c r="AQ174" s="363"/>
      <c r="AR174" s="363"/>
      <c r="AS174" s="363"/>
      <c r="AT174" s="364"/>
      <c r="AU174" s="364"/>
      <c r="AV174" s="363"/>
      <c r="AW174" s="365">
        <v>0</v>
      </c>
      <c r="AX174" s="365" t="s">
        <v>814</v>
      </c>
      <c r="AY174" s="365"/>
      <c r="AZ174" s="365"/>
      <c r="BA174" s="432"/>
      <c r="BB174" s="212" t="s">
        <v>812</v>
      </c>
      <c r="BC174" s="212">
        <v>42030</v>
      </c>
      <c r="BD174" s="367"/>
      <c r="BE174" s="433" t="s">
        <v>874</v>
      </c>
      <c r="BF174" s="433" t="s">
        <v>874</v>
      </c>
      <c r="BG174" s="370">
        <v>42132</v>
      </c>
      <c r="BH174" s="371"/>
      <c r="BI174" s="363"/>
      <c r="BJ174" s="363"/>
      <c r="BK174" s="364"/>
      <c r="BL174" s="372"/>
      <c r="BM174" s="524">
        <v>42201</v>
      </c>
      <c r="BN174" s="373"/>
      <c r="BO174" s="363"/>
      <c r="BP174" s="363">
        <f t="shared" si="36"/>
        <v>0</v>
      </c>
      <c r="BQ174" s="374">
        <v>10</v>
      </c>
      <c r="BR174" s="375">
        <v>20.078602709958819</v>
      </c>
      <c r="BS174" s="375">
        <v>100</v>
      </c>
      <c r="BT174" s="375">
        <v>150</v>
      </c>
      <c r="BU174" s="375">
        <f t="shared" si="42"/>
        <v>0</v>
      </c>
      <c r="BV174" s="375"/>
      <c r="BW174" s="376"/>
      <c r="BX174" s="376"/>
      <c r="BY174" s="377">
        <f t="shared" si="37"/>
        <v>678.40909090909076</v>
      </c>
      <c r="BZ174" s="377">
        <f t="shared" si="38"/>
        <v>427.90909090909076</v>
      </c>
      <c r="CA174" s="378">
        <f t="shared" si="39"/>
        <v>94.613065326633162</v>
      </c>
      <c r="CB174" s="379"/>
    </row>
    <row r="175" spans="1:80" s="382" customFormat="1" ht="19.5" customHeight="1">
      <c r="A175" s="309" t="s">
        <v>160</v>
      </c>
      <c r="B175" s="309">
        <v>1109900546</v>
      </c>
      <c r="C175" s="316"/>
      <c r="D175" s="316">
        <v>3</v>
      </c>
      <c r="E175" s="352" t="s">
        <v>83</v>
      </c>
      <c r="F175" s="309" t="s">
        <v>166</v>
      </c>
      <c r="G175" s="309">
        <v>62149000</v>
      </c>
      <c r="H175" s="309" t="s">
        <v>988</v>
      </c>
      <c r="I175" s="353" t="s">
        <v>62</v>
      </c>
      <c r="J175" s="309" t="s">
        <v>224</v>
      </c>
      <c r="K175" s="309" t="s">
        <v>723</v>
      </c>
      <c r="L175" s="310"/>
      <c r="M175" s="310"/>
      <c r="N175" s="310" t="s">
        <v>906</v>
      </c>
      <c r="O175" s="354"/>
      <c r="P175" s="230" t="s">
        <v>75</v>
      </c>
      <c r="Q175" s="232" t="s">
        <v>856</v>
      </c>
      <c r="R175" s="232" t="s">
        <v>757</v>
      </c>
      <c r="S175" s="232" t="s">
        <v>782</v>
      </c>
      <c r="T175" s="355" t="s">
        <v>32</v>
      </c>
      <c r="U175" s="355"/>
      <c r="V175" s="323"/>
      <c r="W175" s="323" t="s">
        <v>765</v>
      </c>
      <c r="X175" s="323" t="s">
        <v>753</v>
      </c>
      <c r="Y175" s="323"/>
      <c r="Z175" s="356">
        <v>41980</v>
      </c>
      <c r="AA175" s="356">
        <v>42008</v>
      </c>
      <c r="AB175" s="356">
        <v>42036</v>
      </c>
      <c r="AC175" s="357"/>
      <c r="AD175" s="357"/>
      <c r="AE175" s="358" t="s">
        <v>799</v>
      </c>
      <c r="AF175" s="358"/>
      <c r="AG175" s="360">
        <v>9.15</v>
      </c>
      <c r="AH175" s="359">
        <v>7.35</v>
      </c>
      <c r="AI175" s="359">
        <v>9.65</v>
      </c>
      <c r="AJ175" s="360">
        <f>(IF(AI175&gt;0, AI175, IF(AH175&gt;0, AH175, IF(AG175&gt;0, AG175, 0))))*0.3</f>
        <v>2.895</v>
      </c>
      <c r="AK175" s="360">
        <f t="shared" si="45"/>
        <v>12.545</v>
      </c>
      <c r="AL175" s="360">
        <f t="shared" si="44"/>
        <v>27.25</v>
      </c>
      <c r="AM175" s="360">
        <v>59.95</v>
      </c>
      <c r="AN175" s="360">
        <v>59.95</v>
      </c>
      <c r="AO175" s="361">
        <f>((AL175-AK175)/AL175)</f>
        <v>0.53963302752293574</v>
      </c>
      <c r="AP175" s="362">
        <f t="shared" si="43"/>
        <v>235.2</v>
      </c>
      <c r="AQ175" s="363"/>
      <c r="AR175" s="363"/>
      <c r="AS175" s="363"/>
      <c r="AT175" s="364" t="s">
        <v>397</v>
      </c>
      <c r="AU175" s="364"/>
      <c r="AV175" s="363" t="s">
        <v>592</v>
      </c>
      <c r="AW175" s="365">
        <v>16</v>
      </c>
      <c r="AX175" s="365" t="s">
        <v>289</v>
      </c>
      <c r="AY175" s="365"/>
      <c r="AZ175" s="365"/>
      <c r="BA175" s="211"/>
      <c r="BB175" s="212">
        <v>41980</v>
      </c>
      <c r="BC175" s="212">
        <v>42009</v>
      </c>
      <c r="BD175" s="367"/>
      <c r="BE175" s="368" t="s">
        <v>874</v>
      </c>
      <c r="BF175" s="369" t="s">
        <v>907</v>
      </c>
      <c r="BG175" s="370"/>
      <c r="BH175" s="371"/>
      <c r="BI175" s="363"/>
      <c r="BJ175" s="363"/>
      <c r="BK175" s="364"/>
      <c r="BL175" s="372"/>
      <c r="BM175" s="524">
        <v>42221</v>
      </c>
      <c r="BN175" s="373"/>
      <c r="BO175" s="363"/>
      <c r="BP175" s="363">
        <f t="shared" si="36"/>
        <v>0</v>
      </c>
      <c r="BQ175" s="374">
        <v>18</v>
      </c>
      <c r="BR175" s="375">
        <v>36.141484877925869</v>
      </c>
      <c r="BS175" s="375">
        <v>40</v>
      </c>
      <c r="BT175" s="375">
        <v>75</v>
      </c>
      <c r="BU175" s="375" t="s">
        <v>864</v>
      </c>
      <c r="BV175" s="375"/>
      <c r="BW175" s="376"/>
      <c r="BX175" s="376"/>
      <c r="BY175" s="377">
        <f t="shared" si="37"/>
        <v>2043.75</v>
      </c>
      <c r="BZ175" s="377">
        <f t="shared" si="38"/>
        <v>1102.875</v>
      </c>
      <c r="CA175" s="378">
        <f t="shared" si="39"/>
        <v>40.472477064220179</v>
      </c>
      <c r="CB175" s="379"/>
    </row>
    <row r="176" spans="1:80" s="382" customFormat="1" ht="19.5" customHeight="1">
      <c r="A176" s="309" t="s">
        <v>275</v>
      </c>
      <c r="B176" s="309">
        <v>1109900547</v>
      </c>
      <c r="C176" s="316"/>
      <c r="D176" s="316">
        <v>3</v>
      </c>
      <c r="E176" s="352" t="s">
        <v>83</v>
      </c>
      <c r="F176" s="309" t="s">
        <v>166</v>
      </c>
      <c r="G176" s="309">
        <v>62149000</v>
      </c>
      <c r="H176" s="309" t="s">
        <v>988</v>
      </c>
      <c r="I176" s="353" t="s">
        <v>62</v>
      </c>
      <c r="J176" s="309" t="s">
        <v>225</v>
      </c>
      <c r="K176" s="309" t="s">
        <v>723</v>
      </c>
      <c r="L176" s="310"/>
      <c r="M176" s="310"/>
      <c r="N176" s="310" t="s">
        <v>906</v>
      </c>
      <c r="O176" s="354"/>
      <c r="P176" s="230" t="s">
        <v>75</v>
      </c>
      <c r="Q176" s="232" t="s">
        <v>856</v>
      </c>
      <c r="R176" s="232" t="s">
        <v>757</v>
      </c>
      <c r="S176" s="232" t="s">
        <v>782</v>
      </c>
      <c r="T176" s="355" t="s">
        <v>32</v>
      </c>
      <c r="U176" s="355"/>
      <c r="V176" s="323"/>
      <c r="W176" s="323" t="s">
        <v>765</v>
      </c>
      <c r="X176" s="323" t="s">
        <v>753</v>
      </c>
      <c r="Y176" s="323"/>
      <c r="Z176" s="356">
        <v>41980</v>
      </c>
      <c r="AA176" s="356">
        <v>42008</v>
      </c>
      <c r="AB176" s="356">
        <v>42036</v>
      </c>
      <c r="AC176" s="357"/>
      <c r="AD176" s="357"/>
      <c r="AE176" s="358" t="s">
        <v>799</v>
      </c>
      <c r="AF176" s="358"/>
      <c r="AG176" s="360">
        <v>7.7</v>
      </c>
      <c r="AH176" s="359">
        <v>6.1</v>
      </c>
      <c r="AI176" s="359">
        <v>6.8</v>
      </c>
      <c r="AJ176" s="360">
        <f>(IF(AI176&gt;0, AI176, IF(AH176&gt;0, AH176, IF(AG176&gt;0, AG176, 0))))*0.3</f>
        <v>2.04</v>
      </c>
      <c r="AK176" s="360">
        <f t="shared" si="45"/>
        <v>8.84</v>
      </c>
      <c r="AL176" s="360">
        <f t="shared" si="44"/>
        <v>13.613636363636362</v>
      </c>
      <c r="AM176" s="360">
        <v>29.95</v>
      </c>
      <c r="AN176" s="360">
        <v>29.95</v>
      </c>
      <c r="AO176" s="361">
        <f>((AL176-AK176)/AL176)</f>
        <v>0.35065108514190307</v>
      </c>
      <c r="AP176" s="362">
        <f t="shared" si="43"/>
        <v>195.2</v>
      </c>
      <c r="AQ176" s="363"/>
      <c r="AR176" s="363"/>
      <c r="AS176" s="363"/>
      <c r="AT176" s="364" t="s">
        <v>397</v>
      </c>
      <c r="AU176" s="364"/>
      <c r="AV176" s="363" t="s">
        <v>592</v>
      </c>
      <c r="AW176" s="365">
        <v>16</v>
      </c>
      <c r="AX176" s="365" t="s">
        <v>289</v>
      </c>
      <c r="AY176" s="365"/>
      <c r="AZ176" s="365"/>
      <c r="BA176" s="211"/>
      <c r="BB176" s="212">
        <v>41980</v>
      </c>
      <c r="BC176" s="212">
        <v>42009</v>
      </c>
      <c r="BD176" s="367"/>
      <c r="BE176" s="368" t="s">
        <v>874</v>
      </c>
      <c r="BF176" s="369" t="s">
        <v>907</v>
      </c>
      <c r="BG176" s="370"/>
      <c r="BH176" s="371"/>
      <c r="BI176" s="363"/>
      <c r="BJ176" s="363"/>
      <c r="BK176" s="364"/>
      <c r="BL176" s="372"/>
      <c r="BM176" s="524">
        <v>42221</v>
      </c>
      <c r="BN176" s="373"/>
      <c r="BO176" s="363"/>
      <c r="BP176" s="363">
        <f t="shared" si="36"/>
        <v>0</v>
      </c>
      <c r="BQ176" s="374">
        <v>22</v>
      </c>
      <c r="BR176" s="375">
        <v>44.172925961909399</v>
      </c>
      <c r="BS176" s="375">
        <v>40</v>
      </c>
      <c r="BT176" s="375">
        <v>85</v>
      </c>
      <c r="BU176" s="375" t="s">
        <v>865</v>
      </c>
      <c r="BV176" s="375"/>
      <c r="BW176" s="376"/>
      <c r="BX176" s="376"/>
      <c r="BY176" s="377">
        <f t="shared" si="37"/>
        <v>1157.1590909090908</v>
      </c>
      <c r="BZ176" s="377">
        <f t="shared" si="38"/>
        <v>405.75909090909079</v>
      </c>
      <c r="CA176" s="378">
        <f t="shared" si="39"/>
        <v>29.805342237061762</v>
      </c>
      <c r="CB176" s="379"/>
    </row>
    <row r="177" spans="1:80" s="414" customFormat="1" ht="19.5" customHeight="1">
      <c r="A177" s="311" t="s">
        <v>276</v>
      </c>
      <c r="B177" s="309"/>
      <c r="C177" s="317" t="s">
        <v>566</v>
      </c>
      <c r="D177" s="317">
        <v>3</v>
      </c>
      <c r="E177" s="386" t="s">
        <v>83</v>
      </c>
      <c r="F177" s="311" t="s">
        <v>166</v>
      </c>
      <c r="G177" s="311">
        <v>62149000</v>
      </c>
      <c r="H177" s="311" t="s">
        <v>988</v>
      </c>
      <c r="I177" s="387" t="s">
        <v>50</v>
      </c>
      <c r="J177" s="311" t="s">
        <v>132</v>
      </c>
      <c r="K177" s="311" t="s">
        <v>723</v>
      </c>
      <c r="L177" s="312"/>
      <c r="M177" s="312"/>
      <c r="N177" s="312"/>
      <c r="O177" s="388"/>
      <c r="P177" s="307" t="s">
        <v>75</v>
      </c>
      <c r="Q177" s="307" t="s">
        <v>75</v>
      </c>
      <c r="R177" s="324"/>
      <c r="S177" s="324"/>
      <c r="T177" s="389" t="s">
        <v>32</v>
      </c>
      <c r="U177" s="389"/>
      <c r="V177" s="322"/>
      <c r="W177" s="322"/>
      <c r="X177" s="322"/>
      <c r="Y177" s="322"/>
      <c r="Z177" s="390">
        <v>41980</v>
      </c>
      <c r="AA177" s="390">
        <v>42008</v>
      </c>
      <c r="AB177" s="390">
        <v>42036</v>
      </c>
      <c r="AC177" s="391"/>
      <c r="AD177" s="391"/>
      <c r="AE177" s="392" t="s">
        <v>799</v>
      </c>
      <c r="AF177" s="392"/>
      <c r="AG177" s="394">
        <v>75.7</v>
      </c>
      <c r="AH177" s="394">
        <v>140</v>
      </c>
      <c r="AI177" s="393">
        <f>1.7*AG177</f>
        <v>128.69</v>
      </c>
      <c r="AJ177" s="394">
        <f>(IF(AI177&gt;0, AI177, IF(AH177&gt;0, AH177, IF(AG177&gt;0, AG177, 0))))*0.2</f>
        <v>25.738</v>
      </c>
      <c r="AK177" s="394">
        <f t="shared" si="45"/>
        <v>154.428</v>
      </c>
      <c r="AL177" s="394">
        <f t="shared" si="44"/>
        <v>227.24999999999997</v>
      </c>
      <c r="AM177" s="394">
        <v>299.95</v>
      </c>
      <c r="AN177" s="394">
        <v>499.95</v>
      </c>
      <c r="AO177" s="395">
        <f>((AN177-AK177)/AN177)</f>
        <v>0.69111311131113107</v>
      </c>
      <c r="AP177" s="396">
        <f t="shared" si="43"/>
        <v>4480</v>
      </c>
      <c r="AQ177" s="397"/>
      <c r="AR177" s="397"/>
      <c r="AS177" s="398">
        <v>41961</v>
      </c>
      <c r="AT177" s="398">
        <v>41953</v>
      </c>
      <c r="AU177" s="398"/>
      <c r="AV177" s="397" t="s">
        <v>592</v>
      </c>
      <c r="AW177" s="399">
        <v>16</v>
      </c>
      <c r="AX177" s="399"/>
      <c r="AY177" s="399"/>
      <c r="AZ177" s="418"/>
      <c r="BA177" s="331"/>
      <c r="BB177" s="336">
        <v>42016</v>
      </c>
      <c r="BC177" s="331"/>
      <c r="BD177" s="401"/>
      <c r="BE177" s="402"/>
      <c r="BF177" s="403"/>
      <c r="BG177" s="404"/>
      <c r="BH177" s="405"/>
      <c r="BI177" s="397"/>
      <c r="BJ177" s="397"/>
      <c r="BK177" s="398"/>
      <c r="BL177" s="406"/>
      <c r="BM177" s="525"/>
      <c r="BN177" s="407"/>
      <c r="BO177" s="397"/>
      <c r="BP177" s="397">
        <f t="shared" si="36"/>
        <v>0</v>
      </c>
      <c r="BQ177" s="408">
        <v>1</v>
      </c>
      <c r="BR177" s="409">
        <v>2.0078602709958817</v>
      </c>
      <c r="BS177" s="409">
        <v>0</v>
      </c>
      <c r="BT177" s="409">
        <v>2.0078602709958817</v>
      </c>
      <c r="BU177" s="409">
        <f t="shared" ref="BU177:BU194" si="46">BT177*AC177</f>
        <v>0</v>
      </c>
      <c r="BV177" s="409"/>
      <c r="BW177" s="410"/>
      <c r="BX177" s="410"/>
      <c r="BY177" s="411">
        <f t="shared" si="37"/>
        <v>456.28624658381409</v>
      </c>
      <c r="BZ177" s="411">
        <f t="shared" si="38"/>
        <v>146.21640065446206</v>
      </c>
      <c r="CA177" s="412">
        <f t="shared" si="39"/>
        <v>1.3876585589659747</v>
      </c>
      <c r="CB177" s="413"/>
    </row>
    <row r="178" spans="1:80" s="414" customFormat="1" ht="19.5" customHeight="1">
      <c r="A178" s="311" t="s">
        <v>276</v>
      </c>
      <c r="B178" s="309"/>
      <c r="C178" s="317" t="s">
        <v>566</v>
      </c>
      <c r="D178" s="317"/>
      <c r="E178" s="386" t="s">
        <v>83</v>
      </c>
      <c r="F178" s="317" t="s">
        <v>560</v>
      </c>
      <c r="G178" s="317">
        <v>62149000</v>
      </c>
      <c r="H178" s="317" t="s">
        <v>988</v>
      </c>
      <c r="I178" s="387" t="s">
        <v>62</v>
      </c>
      <c r="J178" s="311" t="s">
        <v>227</v>
      </c>
      <c r="K178" s="311" t="s">
        <v>547</v>
      </c>
      <c r="L178" s="312"/>
      <c r="M178" s="312"/>
      <c r="N178" s="312"/>
      <c r="O178" s="388">
        <v>41919</v>
      </c>
      <c r="P178" s="307" t="s">
        <v>73</v>
      </c>
      <c r="Q178" s="324" t="s">
        <v>78</v>
      </c>
      <c r="R178" s="324" t="s">
        <v>757</v>
      </c>
      <c r="S178" s="324"/>
      <c r="T178" s="389"/>
      <c r="U178" s="389"/>
      <c r="V178" s="322"/>
      <c r="W178" s="322"/>
      <c r="X178" s="322"/>
      <c r="Y178" s="322"/>
      <c r="Z178" s="322"/>
      <c r="AA178" s="322"/>
      <c r="AB178" s="322"/>
      <c r="AC178" s="391"/>
      <c r="AD178" s="391"/>
      <c r="AE178" s="392" t="s">
        <v>799</v>
      </c>
      <c r="AF178" s="392"/>
      <c r="AG178" s="393"/>
      <c r="AH178" s="394"/>
      <c r="AI178" s="393"/>
      <c r="AJ178" s="394">
        <v>0.25</v>
      </c>
      <c r="AK178" s="394">
        <f t="shared" si="45"/>
        <v>0.25</v>
      </c>
      <c r="AL178" s="394">
        <f>AK178*2</f>
        <v>0.5</v>
      </c>
      <c r="AM178" s="394">
        <f>AK178*2.5</f>
        <v>0.625</v>
      </c>
      <c r="AN178" s="394">
        <f>AL178*2.5</f>
        <v>1.25</v>
      </c>
      <c r="AO178" s="395">
        <f>(AL178-AK178)/AL178</f>
        <v>0.5</v>
      </c>
      <c r="AP178" s="396">
        <f t="shared" si="43"/>
        <v>0</v>
      </c>
      <c r="AQ178" s="397"/>
      <c r="AR178" s="397"/>
      <c r="AS178" s="397"/>
      <c r="AT178" s="398" t="s">
        <v>561</v>
      </c>
      <c r="AU178" s="398"/>
      <c r="AV178" s="397"/>
      <c r="AW178" s="399">
        <v>0</v>
      </c>
      <c r="AX178" s="399" t="s">
        <v>304</v>
      </c>
      <c r="AY178" s="399"/>
      <c r="AZ178" s="418"/>
      <c r="BA178" s="434"/>
      <c r="BB178" s="434" t="s">
        <v>303</v>
      </c>
      <c r="BC178" s="434"/>
      <c r="BD178" s="401"/>
      <c r="BE178" s="402" t="s">
        <v>801</v>
      </c>
      <c r="BF178" s="403" t="s">
        <v>801</v>
      </c>
      <c r="BG178" s="404" t="s">
        <v>801</v>
      </c>
      <c r="BH178" s="405"/>
      <c r="BI178" s="397"/>
      <c r="BJ178" s="397"/>
      <c r="BK178" s="398"/>
      <c r="BL178" s="406"/>
      <c r="BM178" s="525"/>
      <c r="BN178" s="407"/>
      <c r="BO178" s="397"/>
      <c r="BP178" s="397">
        <f t="shared" si="36"/>
        <v>0</v>
      </c>
      <c r="BQ178" s="408">
        <v>1</v>
      </c>
      <c r="BR178" s="409">
        <v>2.0078602709958817</v>
      </c>
      <c r="BS178" s="409">
        <v>0</v>
      </c>
      <c r="BT178" s="409">
        <v>2.0078602709958817</v>
      </c>
      <c r="BU178" s="409">
        <f t="shared" si="46"/>
        <v>0</v>
      </c>
      <c r="BV178" s="409"/>
      <c r="BW178" s="410"/>
      <c r="BX178" s="410"/>
      <c r="BY178" s="411">
        <f t="shared" si="37"/>
        <v>1.0039301354979409</v>
      </c>
      <c r="BZ178" s="411">
        <f t="shared" si="38"/>
        <v>0.50196506774897043</v>
      </c>
      <c r="CA178" s="412">
        <f t="shared" si="39"/>
        <v>1.0039301354979409</v>
      </c>
      <c r="CB178" s="413"/>
    </row>
    <row r="179" spans="1:80" s="382" customFormat="1" ht="19.5" customHeight="1">
      <c r="A179" s="309" t="s">
        <v>686</v>
      </c>
      <c r="B179" s="309"/>
      <c r="C179" s="316"/>
      <c r="D179" s="316">
        <v>1</v>
      </c>
      <c r="E179" s="352" t="s">
        <v>83</v>
      </c>
      <c r="F179" s="309" t="s">
        <v>462</v>
      </c>
      <c r="G179" s="309">
        <v>62046231</v>
      </c>
      <c r="H179" s="309" t="s">
        <v>965</v>
      </c>
      <c r="I179" s="353" t="s">
        <v>50</v>
      </c>
      <c r="J179" s="309" t="s">
        <v>420</v>
      </c>
      <c r="K179" s="309" t="s">
        <v>49</v>
      </c>
      <c r="L179" s="310" t="s">
        <v>553</v>
      </c>
      <c r="M179" s="310" t="s">
        <v>670</v>
      </c>
      <c r="N179" s="310"/>
      <c r="O179" s="354"/>
      <c r="P179" s="230" t="s">
        <v>73</v>
      </c>
      <c r="Q179" s="232" t="s">
        <v>78</v>
      </c>
      <c r="R179" s="230" t="s">
        <v>732</v>
      </c>
      <c r="S179" s="232" t="s">
        <v>735</v>
      </c>
      <c r="T179" s="355" t="s">
        <v>28</v>
      </c>
      <c r="U179" s="355"/>
      <c r="V179" s="323" t="s">
        <v>737</v>
      </c>
      <c r="W179" s="323">
        <v>9541</v>
      </c>
      <c r="X179" s="323" t="s">
        <v>743</v>
      </c>
      <c r="Y179" s="323"/>
      <c r="Z179" s="356">
        <v>42023</v>
      </c>
      <c r="AA179" s="356">
        <v>42044</v>
      </c>
      <c r="AB179" s="356">
        <v>42079</v>
      </c>
      <c r="AC179" s="357">
        <v>1.19</v>
      </c>
      <c r="AD179" s="357"/>
      <c r="AE179" s="358" t="s">
        <v>799</v>
      </c>
      <c r="AF179" s="358"/>
      <c r="AG179" s="359"/>
      <c r="AH179" s="360">
        <v>18.03</v>
      </c>
      <c r="AI179" s="359">
        <v>17.66</v>
      </c>
      <c r="AJ179" s="360">
        <v>0.25</v>
      </c>
      <c r="AK179" s="360">
        <f t="shared" si="45"/>
        <v>17.91</v>
      </c>
      <c r="AL179" s="360">
        <f t="shared" ref="AL179:AL208" si="47">AN179/2.5</f>
        <v>39.980000000000004</v>
      </c>
      <c r="AM179" s="360">
        <v>99.95</v>
      </c>
      <c r="AN179" s="360">
        <v>99.95</v>
      </c>
      <c r="AO179" s="361">
        <f t="shared" ref="AO179:AO208" si="48">((AL179-AK179)/AL179)</f>
        <v>0.55202601300650334</v>
      </c>
      <c r="AP179" s="362">
        <f t="shared" si="43"/>
        <v>576.96</v>
      </c>
      <c r="AQ179" s="363"/>
      <c r="AR179" s="363"/>
      <c r="AS179" s="363"/>
      <c r="AT179" s="364"/>
      <c r="AU179" s="364"/>
      <c r="AV179" s="363"/>
      <c r="AW179" s="365">
        <v>2</v>
      </c>
      <c r="AX179" s="365" t="s">
        <v>626</v>
      </c>
      <c r="AY179" s="365">
        <v>3</v>
      </c>
      <c r="AZ179" s="416">
        <v>41977</v>
      </c>
      <c r="BA179" s="211"/>
      <c r="BB179" s="212">
        <v>41978</v>
      </c>
      <c r="BC179" s="212">
        <v>42018</v>
      </c>
      <c r="BD179" s="367"/>
      <c r="BE179" s="368" t="s">
        <v>626</v>
      </c>
      <c r="BF179" s="369">
        <v>42054</v>
      </c>
      <c r="BG179" s="370">
        <v>42067</v>
      </c>
      <c r="BH179" s="371"/>
      <c r="BI179" s="363"/>
      <c r="BJ179" s="363"/>
      <c r="BK179" s="364"/>
      <c r="BL179" s="372" t="s">
        <v>278</v>
      </c>
      <c r="BM179" s="524">
        <v>42160</v>
      </c>
      <c r="BN179" s="373"/>
      <c r="BO179" s="363"/>
      <c r="BP179" s="363">
        <f t="shared" si="36"/>
        <v>0</v>
      </c>
      <c r="BQ179" s="374">
        <v>54</v>
      </c>
      <c r="BR179" s="375">
        <v>108.42445463377761</v>
      </c>
      <c r="BS179" s="375">
        <v>180</v>
      </c>
      <c r="BT179" s="473">
        <v>441</v>
      </c>
      <c r="BU179" s="375">
        <f t="shared" si="46"/>
        <v>524.79</v>
      </c>
      <c r="BV179" s="375"/>
      <c r="BW179" s="376"/>
      <c r="BX179" s="376"/>
      <c r="BY179" s="377">
        <f t="shared" si="37"/>
        <v>17631.18</v>
      </c>
      <c r="BZ179" s="377">
        <f t="shared" si="38"/>
        <v>9732.869999999999</v>
      </c>
      <c r="CA179" s="378">
        <f t="shared" si="39"/>
        <v>243.44347173586797</v>
      </c>
      <c r="CB179" s="379"/>
    </row>
    <row r="180" spans="1:80" s="382" customFormat="1" ht="19.5" customHeight="1">
      <c r="A180" s="309" t="s">
        <v>687</v>
      </c>
      <c r="B180" s="309"/>
      <c r="C180" s="316"/>
      <c r="D180" s="316">
        <v>1</v>
      </c>
      <c r="E180" s="352" t="s">
        <v>83</v>
      </c>
      <c r="F180" s="309" t="s">
        <v>462</v>
      </c>
      <c r="G180" s="309">
        <v>62046231</v>
      </c>
      <c r="H180" s="309" t="s">
        <v>965</v>
      </c>
      <c r="I180" s="353" t="s">
        <v>50</v>
      </c>
      <c r="J180" s="309" t="s">
        <v>420</v>
      </c>
      <c r="K180" s="309" t="s">
        <v>463</v>
      </c>
      <c r="L180" s="310" t="s">
        <v>553</v>
      </c>
      <c r="M180" s="310" t="s">
        <v>670</v>
      </c>
      <c r="N180" s="310"/>
      <c r="O180" s="354"/>
      <c r="P180" s="230" t="s">
        <v>73</v>
      </c>
      <c r="Q180" s="232" t="s">
        <v>78</v>
      </c>
      <c r="R180" s="230" t="s">
        <v>732</v>
      </c>
      <c r="S180" s="232" t="s">
        <v>735</v>
      </c>
      <c r="T180" s="355" t="s">
        <v>28</v>
      </c>
      <c r="U180" s="355"/>
      <c r="V180" s="323" t="s">
        <v>737</v>
      </c>
      <c r="W180" s="323">
        <v>9541</v>
      </c>
      <c r="X180" s="323" t="s">
        <v>743</v>
      </c>
      <c r="Y180" s="323"/>
      <c r="Z180" s="356">
        <v>42023</v>
      </c>
      <c r="AA180" s="356">
        <v>42044</v>
      </c>
      <c r="AB180" s="356">
        <v>42079</v>
      </c>
      <c r="AC180" s="357">
        <v>1.19</v>
      </c>
      <c r="AD180" s="357"/>
      <c r="AE180" s="358" t="s">
        <v>799</v>
      </c>
      <c r="AF180" s="358"/>
      <c r="AG180" s="359"/>
      <c r="AH180" s="360">
        <v>23.38</v>
      </c>
      <c r="AI180" s="359">
        <v>23.01</v>
      </c>
      <c r="AJ180" s="360">
        <v>0.25</v>
      </c>
      <c r="AK180" s="360">
        <f t="shared" si="45"/>
        <v>23.26</v>
      </c>
      <c r="AL180" s="360">
        <f t="shared" si="47"/>
        <v>47.980000000000004</v>
      </c>
      <c r="AM180" s="360">
        <v>119.95</v>
      </c>
      <c r="AN180" s="360">
        <v>119.95</v>
      </c>
      <c r="AO180" s="361">
        <f t="shared" si="48"/>
        <v>0.51521467278032518</v>
      </c>
      <c r="AP180" s="362">
        <f t="shared" si="43"/>
        <v>748.16</v>
      </c>
      <c r="AQ180" s="363"/>
      <c r="AR180" s="363"/>
      <c r="AS180" s="363"/>
      <c r="AT180" s="364"/>
      <c r="AU180" s="364"/>
      <c r="AV180" s="363"/>
      <c r="AW180" s="365">
        <v>2</v>
      </c>
      <c r="AX180" s="365" t="s">
        <v>626</v>
      </c>
      <c r="AY180" s="365"/>
      <c r="AZ180" s="365"/>
      <c r="BA180" s="211"/>
      <c r="BB180" s="211" t="s">
        <v>797</v>
      </c>
      <c r="BC180" s="212">
        <v>42018</v>
      </c>
      <c r="BD180" s="367"/>
      <c r="BE180" s="368" t="s">
        <v>833</v>
      </c>
      <c r="BF180" s="369" t="s">
        <v>801</v>
      </c>
      <c r="BG180" s="370" t="s">
        <v>801</v>
      </c>
      <c r="BH180" s="371"/>
      <c r="BI180" s="363"/>
      <c r="BJ180" s="363"/>
      <c r="BK180" s="364"/>
      <c r="BL180" s="372"/>
      <c r="BM180" s="524">
        <v>42193</v>
      </c>
      <c r="BN180" s="373" t="s">
        <v>929</v>
      </c>
      <c r="BO180" s="363"/>
      <c r="BP180" s="363">
        <f t="shared" si="36"/>
        <v>0</v>
      </c>
      <c r="BQ180" s="374">
        <v>178</v>
      </c>
      <c r="BR180" s="375">
        <v>357.39912823726695</v>
      </c>
      <c r="BS180" s="375">
        <v>230</v>
      </c>
      <c r="BT180" s="473">
        <v>707</v>
      </c>
      <c r="BU180" s="375">
        <f t="shared" si="46"/>
        <v>841.32999999999993</v>
      </c>
      <c r="BV180" s="375"/>
      <c r="BW180" s="376"/>
      <c r="BX180" s="376"/>
      <c r="BY180" s="377">
        <f t="shared" si="37"/>
        <v>33921.86</v>
      </c>
      <c r="BZ180" s="377">
        <f t="shared" si="38"/>
        <v>17477.04</v>
      </c>
      <c r="CA180" s="378">
        <f t="shared" si="39"/>
        <v>364.25677365568993</v>
      </c>
      <c r="CB180" s="379"/>
    </row>
    <row r="181" spans="1:80" s="382" customFormat="1" ht="19.5" customHeight="1">
      <c r="A181" s="309" t="s">
        <v>688</v>
      </c>
      <c r="B181" s="309">
        <v>2010102406</v>
      </c>
      <c r="C181" s="316"/>
      <c r="D181" s="316">
        <v>1</v>
      </c>
      <c r="E181" s="352" t="s">
        <v>83</v>
      </c>
      <c r="F181" s="309" t="s">
        <v>462</v>
      </c>
      <c r="G181" s="309">
        <v>62046231</v>
      </c>
      <c r="H181" s="309" t="s">
        <v>965</v>
      </c>
      <c r="I181" s="353" t="s">
        <v>50</v>
      </c>
      <c r="J181" s="309" t="s">
        <v>420</v>
      </c>
      <c r="K181" s="309" t="s">
        <v>464</v>
      </c>
      <c r="L181" s="310" t="s">
        <v>553</v>
      </c>
      <c r="M181" s="310" t="s">
        <v>670</v>
      </c>
      <c r="N181" s="310"/>
      <c r="O181" s="354"/>
      <c r="P181" s="230" t="s">
        <v>73</v>
      </c>
      <c r="Q181" s="232" t="s">
        <v>78</v>
      </c>
      <c r="R181" s="230" t="s">
        <v>732</v>
      </c>
      <c r="S181" s="232" t="s">
        <v>735</v>
      </c>
      <c r="T181" s="355" t="s">
        <v>28</v>
      </c>
      <c r="U181" s="355"/>
      <c r="V181" s="323" t="s">
        <v>737</v>
      </c>
      <c r="W181" s="323">
        <v>9541</v>
      </c>
      <c r="X181" s="323" t="s">
        <v>743</v>
      </c>
      <c r="Y181" s="323"/>
      <c r="Z181" s="356">
        <v>42023</v>
      </c>
      <c r="AA181" s="356">
        <v>42044</v>
      </c>
      <c r="AB181" s="356">
        <v>42079</v>
      </c>
      <c r="AC181" s="357">
        <v>1.19</v>
      </c>
      <c r="AD181" s="357"/>
      <c r="AE181" s="358" t="s">
        <v>799</v>
      </c>
      <c r="AF181" s="358"/>
      <c r="AG181" s="359"/>
      <c r="AH181" s="360">
        <v>22.96</v>
      </c>
      <c r="AI181" s="359">
        <v>22.59</v>
      </c>
      <c r="AJ181" s="360">
        <v>0.25</v>
      </c>
      <c r="AK181" s="360">
        <f t="shared" si="45"/>
        <v>22.84</v>
      </c>
      <c r="AL181" s="360">
        <f t="shared" si="47"/>
        <v>51.98</v>
      </c>
      <c r="AM181" s="360">
        <v>129.94999999999999</v>
      </c>
      <c r="AN181" s="360">
        <v>129.94999999999999</v>
      </c>
      <c r="AO181" s="361">
        <f t="shared" si="48"/>
        <v>0.56060023085802224</v>
      </c>
      <c r="AP181" s="362">
        <f t="shared" si="43"/>
        <v>734.72</v>
      </c>
      <c r="AQ181" s="363"/>
      <c r="AR181" s="363"/>
      <c r="AS181" s="363"/>
      <c r="AT181" s="364"/>
      <c r="AU181" s="364"/>
      <c r="AV181" s="363"/>
      <c r="AW181" s="365">
        <v>2</v>
      </c>
      <c r="AX181" s="365" t="s">
        <v>626</v>
      </c>
      <c r="AY181" s="365">
        <v>2</v>
      </c>
      <c r="AZ181" s="366">
        <v>41977</v>
      </c>
      <c r="BA181" s="211"/>
      <c r="BB181" s="212">
        <v>41978</v>
      </c>
      <c r="BC181" s="212">
        <v>41978</v>
      </c>
      <c r="BD181" s="367"/>
      <c r="BE181" s="368" t="s">
        <v>626</v>
      </c>
      <c r="BF181" s="369">
        <v>42054</v>
      </c>
      <c r="BG181" s="370">
        <v>42067</v>
      </c>
      <c r="BH181" s="371"/>
      <c r="BI181" s="363"/>
      <c r="BJ181" s="363"/>
      <c r="BK181" s="364"/>
      <c r="BL181" s="372"/>
      <c r="BM181" s="524">
        <v>42193</v>
      </c>
      <c r="BN181" s="373" t="s">
        <v>931</v>
      </c>
      <c r="BO181" s="363"/>
      <c r="BP181" s="363">
        <f t="shared" si="36"/>
        <v>0</v>
      </c>
      <c r="BQ181" s="374">
        <v>87</v>
      </c>
      <c r="BR181" s="375">
        <v>674.68384357664172</v>
      </c>
      <c r="BS181" s="375">
        <v>330</v>
      </c>
      <c r="BT181" s="473">
        <v>1317</v>
      </c>
      <c r="BU181" s="375">
        <f t="shared" si="46"/>
        <v>1567.23</v>
      </c>
      <c r="BV181" s="375"/>
      <c r="BW181" s="376"/>
      <c r="BX181" s="376"/>
      <c r="BY181" s="377">
        <f t="shared" si="37"/>
        <v>68457.659999999989</v>
      </c>
      <c r="BZ181" s="377">
        <f t="shared" si="38"/>
        <v>38377.37999999999</v>
      </c>
      <c r="CA181" s="378">
        <f t="shared" si="39"/>
        <v>738.3105040400153</v>
      </c>
      <c r="CB181" s="379"/>
    </row>
    <row r="182" spans="1:80" s="382" customFormat="1" ht="19.5" customHeight="1">
      <c r="A182" s="309" t="s">
        <v>689</v>
      </c>
      <c r="B182" s="309"/>
      <c r="C182" s="316"/>
      <c r="D182" s="316">
        <v>1</v>
      </c>
      <c r="E182" s="352" t="s">
        <v>83</v>
      </c>
      <c r="F182" s="309" t="s">
        <v>462</v>
      </c>
      <c r="G182" s="309">
        <v>62046231</v>
      </c>
      <c r="H182" s="309" t="s">
        <v>965</v>
      </c>
      <c r="I182" s="353" t="s">
        <v>50</v>
      </c>
      <c r="J182" s="309" t="s">
        <v>420</v>
      </c>
      <c r="K182" s="309" t="s">
        <v>465</v>
      </c>
      <c r="L182" s="310" t="s">
        <v>555</v>
      </c>
      <c r="M182" s="310" t="s">
        <v>670</v>
      </c>
      <c r="N182" s="310"/>
      <c r="O182" s="354"/>
      <c r="P182" s="230" t="s">
        <v>73</v>
      </c>
      <c r="Q182" s="232" t="s">
        <v>78</v>
      </c>
      <c r="R182" s="230" t="s">
        <v>732</v>
      </c>
      <c r="S182" s="232" t="s">
        <v>735</v>
      </c>
      <c r="T182" s="355" t="s">
        <v>28</v>
      </c>
      <c r="U182" s="355"/>
      <c r="V182" s="323" t="s">
        <v>738</v>
      </c>
      <c r="W182" s="323" t="s">
        <v>741</v>
      </c>
      <c r="X182" s="323" t="s">
        <v>894</v>
      </c>
      <c r="Y182" s="323"/>
      <c r="Z182" s="417">
        <v>41995</v>
      </c>
      <c r="AA182" s="356">
        <v>42016</v>
      </c>
      <c r="AB182" s="356">
        <v>42051</v>
      </c>
      <c r="AC182" s="357">
        <v>1.3</v>
      </c>
      <c r="AD182" s="357"/>
      <c r="AE182" s="358" t="s">
        <v>799</v>
      </c>
      <c r="AF182" s="358"/>
      <c r="AG182" s="359"/>
      <c r="AH182" s="360" t="s">
        <v>816</v>
      </c>
      <c r="AI182" s="359">
        <v>23.23</v>
      </c>
      <c r="AJ182" s="360">
        <v>0.25</v>
      </c>
      <c r="AK182" s="360">
        <f t="shared" si="45"/>
        <v>23.48</v>
      </c>
      <c r="AL182" s="360">
        <f t="shared" si="47"/>
        <v>51.98</v>
      </c>
      <c r="AM182" s="360">
        <v>129.94999999999999</v>
      </c>
      <c r="AN182" s="360">
        <v>129.94999999999999</v>
      </c>
      <c r="AO182" s="361">
        <f t="shared" si="48"/>
        <v>0.54828780300115421</v>
      </c>
      <c r="AP182" s="362" t="e">
        <f t="shared" si="43"/>
        <v>#VALUE!</v>
      </c>
      <c r="AQ182" s="363"/>
      <c r="AR182" s="363"/>
      <c r="AS182" s="363"/>
      <c r="AT182" s="364"/>
      <c r="AU182" s="364"/>
      <c r="AV182" s="363"/>
      <c r="AW182" s="365">
        <v>0</v>
      </c>
      <c r="AX182" s="365" t="s">
        <v>626</v>
      </c>
      <c r="AY182" s="365"/>
      <c r="AZ182" s="365"/>
      <c r="BA182" s="211"/>
      <c r="BB182" s="211" t="s">
        <v>720</v>
      </c>
      <c r="BC182" s="211"/>
      <c r="BD182" s="367"/>
      <c r="BE182" s="368" t="s">
        <v>833</v>
      </c>
      <c r="BF182" s="369" t="s">
        <v>801</v>
      </c>
      <c r="BG182" s="370" t="s">
        <v>801</v>
      </c>
      <c r="BH182" s="371"/>
      <c r="BI182" s="363"/>
      <c r="BJ182" s="363"/>
      <c r="BK182" s="364"/>
      <c r="BL182" s="372" t="s">
        <v>278</v>
      </c>
      <c r="BM182" s="524">
        <v>42174</v>
      </c>
      <c r="BN182" s="373"/>
      <c r="BO182" s="363"/>
      <c r="BP182" s="363">
        <f t="shared" si="36"/>
        <v>0</v>
      </c>
      <c r="BQ182" s="374">
        <v>186</v>
      </c>
      <c r="BR182" s="375">
        <v>873.46201040523397</v>
      </c>
      <c r="BS182" s="375">
        <v>430</v>
      </c>
      <c r="BT182" s="473">
        <v>1700</v>
      </c>
      <c r="BU182" s="375">
        <f t="shared" si="46"/>
        <v>2210</v>
      </c>
      <c r="BV182" s="375"/>
      <c r="BW182" s="376"/>
      <c r="BX182" s="376"/>
      <c r="BY182" s="377">
        <f t="shared" si="37"/>
        <v>88366</v>
      </c>
      <c r="BZ182" s="377">
        <f t="shared" si="38"/>
        <v>48450</v>
      </c>
      <c r="CA182" s="378">
        <f t="shared" si="39"/>
        <v>932.08926510196216</v>
      </c>
      <c r="CB182" s="379"/>
    </row>
    <row r="183" spans="1:80" s="382" customFormat="1" ht="19.5" customHeight="1">
      <c r="A183" s="309" t="s">
        <v>690</v>
      </c>
      <c r="B183" s="309">
        <v>2010102408</v>
      </c>
      <c r="C183" s="316"/>
      <c r="D183" s="316">
        <v>1</v>
      </c>
      <c r="E183" s="352" t="s">
        <v>83</v>
      </c>
      <c r="F183" s="309" t="s">
        <v>462</v>
      </c>
      <c r="G183" s="309">
        <v>62046231</v>
      </c>
      <c r="H183" s="309" t="s">
        <v>965</v>
      </c>
      <c r="I183" s="353" t="s">
        <v>50</v>
      </c>
      <c r="J183" s="309" t="s">
        <v>420</v>
      </c>
      <c r="K183" s="309" t="s">
        <v>466</v>
      </c>
      <c r="L183" s="310" t="s">
        <v>555</v>
      </c>
      <c r="M183" s="310" t="s">
        <v>670</v>
      </c>
      <c r="N183" s="310"/>
      <c r="O183" s="354"/>
      <c r="P183" s="230" t="s">
        <v>73</v>
      </c>
      <c r="Q183" s="232" t="s">
        <v>78</v>
      </c>
      <c r="R183" s="230" t="s">
        <v>732</v>
      </c>
      <c r="S183" s="232" t="s">
        <v>735</v>
      </c>
      <c r="T183" s="355" t="s">
        <v>28</v>
      </c>
      <c r="U183" s="355"/>
      <c r="V183" s="323" t="s">
        <v>738</v>
      </c>
      <c r="W183" s="323" t="s">
        <v>741</v>
      </c>
      <c r="X183" s="323" t="s">
        <v>894</v>
      </c>
      <c r="Y183" s="323"/>
      <c r="Z183" s="417">
        <v>41995</v>
      </c>
      <c r="AA183" s="356">
        <v>42016</v>
      </c>
      <c r="AB183" s="356">
        <v>42051</v>
      </c>
      <c r="AC183" s="357">
        <v>1.3</v>
      </c>
      <c r="AD183" s="357"/>
      <c r="AE183" s="358" t="s">
        <v>799</v>
      </c>
      <c r="AF183" s="358"/>
      <c r="AG183" s="359"/>
      <c r="AH183" s="360" t="s">
        <v>816</v>
      </c>
      <c r="AI183" s="359">
        <v>18.260000000000002</v>
      </c>
      <c r="AJ183" s="360">
        <v>0.25</v>
      </c>
      <c r="AK183" s="360">
        <f t="shared" si="45"/>
        <v>18.510000000000002</v>
      </c>
      <c r="AL183" s="360">
        <f t="shared" si="47"/>
        <v>39.980000000000004</v>
      </c>
      <c r="AM183" s="360">
        <v>99.95</v>
      </c>
      <c r="AN183" s="360">
        <v>99.95</v>
      </c>
      <c r="AO183" s="361">
        <f t="shared" si="48"/>
        <v>0.53701850925462735</v>
      </c>
      <c r="AP183" s="362" t="e">
        <f t="shared" si="43"/>
        <v>#VALUE!</v>
      </c>
      <c r="AQ183" s="363"/>
      <c r="AR183" s="363"/>
      <c r="AS183" s="363"/>
      <c r="AT183" s="364"/>
      <c r="AU183" s="364"/>
      <c r="AV183" s="363"/>
      <c r="AW183" s="365">
        <v>0</v>
      </c>
      <c r="AX183" s="365" t="s">
        <v>626</v>
      </c>
      <c r="AY183" s="365"/>
      <c r="AZ183" s="365"/>
      <c r="BA183" s="211"/>
      <c r="BB183" s="211" t="s">
        <v>720</v>
      </c>
      <c r="BC183" s="211"/>
      <c r="BD183" s="367"/>
      <c r="BE183" s="368" t="s">
        <v>833</v>
      </c>
      <c r="BF183" s="369" t="s">
        <v>801</v>
      </c>
      <c r="BG183" s="370" t="s">
        <v>801</v>
      </c>
      <c r="BH183" s="371"/>
      <c r="BI183" s="363"/>
      <c r="BJ183" s="363"/>
      <c r="BK183" s="364"/>
      <c r="BL183" s="372" t="s">
        <v>278</v>
      </c>
      <c r="BM183" s="524">
        <v>42153</v>
      </c>
      <c r="BN183" s="373"/>
      <c r="BO183" s="363"/>
      <c r="BP183" s="363">
        <f t="shared" si="36"/>
        <v>0</v>
      </c>
      <c r="BQ183" s="374">
        <v>107</v>
      </c>
      <c r="BR183" s="375">
        <v>214.84104899655935</v>
      </c>
      <c r="BS183" s="375">
        <v>180</v>
      </c>
      <c r="BT183" s="375">
        <v>450</v>
      </c>
      <c r="BU183" s="375">
        <f t="shared" si="46"/>
        <v>585</v>
      </c>
      <c r="BV183" s="375"/>
      <c r="BW183" s="376"/>
      <c r="BX183" s="376"/>
      <c r="BY183" s="377">
        <f t="shared" si="37"/>
        <v>17991</v>
      </c>
      <c r="BZ183" s="377">
        <f t="shared" si="38"/>
        <v>9661.5</v>
      </c>
      <c r="CA183" s="378">
        <f t="shared" si="39"/>
        <v>241.65832916458231</v>
      </c>
      <c r="CB183" s="379"/>
    </row>
    <row r="184" spans="1:80" s="382" customFormat="1" ht="19.5" customHeight="1">
      <c r="A184" s="309" t="s">
        <v>691</v>
      </c>
      <c r="B184" s="309">
        <v>2010102409</v>
      </c>
      <c r="C184" s="316"/>
      <c r="D184" s="316">
        <v>1</v>
      </c>
      <c r="E184" s="352" t="s">
        <v>83</v>
      </c>
      <c r="F184" s="309" t="s">
        <v>462</v>
      </c>
      <c r="G184" s="309">
        <v>62046231</v>
      </c>
      <c r="H184" s="309" t="s">
        <v>965</v>
      </c>
      <c r="I184" s="353" t="s">
        <v>50</v>
      </c>
      <c r="J184" s="309" t="s">
        <v>421</v>
      </c>
      <c r="K184" s="309" t="s">
        <v>49</v>
      </c>
      <c r="L184" s="310" t="s">
        <v>553</v>
      </c>
      <c r="M184" s="310" t="s">
        <v>668</v>
      </c>
      <c r="N184" s="310"/>
      <c r="O184" s="354"/>
      <c r="P184" s="230" t="s">
        <v>73</v>
      </c>
      <c r="Q184" s="232" t="s">
        <v>78</v>
      </c>
      <c r="R184" s="230" t="s">
        <v>732</v>
      </c>
      <c r="S184" s="232" t="s">
        <v>735</v>
      </c>
      <c r="T184" s="355" t="s">
        <v>28</v>
      </c>
      <c r="U184" s="355"/>
      <c r="V184" s="323" t="s">
        <v>737</v>
      </c>
      <c r="W184" s="323">
        <v>9541</v>
      </c>
      <c r="X184" s="323" t="s">
        <v>743</v>
      </c>
      <c r="Y184" s="323"/>
      <c r="Z184" s="356">
        <v>42023</v>
      </c>
      <c r="AA184" s="356">
        <v>42044</v>
      </c>
      <c r="AB184" s="356">
        <v>42079</v>
      </c>
      <c r="AC184" s="357">
        <v>1.19</v>
      </c>
      <c r="AD184" s="357"/>
      <c r="AE184" s="358" t="s">
        <v>799</v>
      </c>
      <c r="AF184" s="358"/>
      <c r="AG184" s="359"/>
      <c r="AH184" s="360">
        <v>18.5</v>
      </c>
      <c r="AI184" s="359">
        <v>18.13</v>
      </c>
      <c r="AJ184" s="360">
        <v>0.25</v>
      </c>
      <c r="AK184" s="360">
        <f t="shared" si="45"/>
        <v>18.38</v>
      </c>
      <c r="AL184" s="360">
        <f t="shared" si="47"/>
        <v>39.980000000000004</v>
      </c>
      <c r="AM184" s="360">
        <v>99.95</v>
      </c>
      <c r="AN184" s="360">
        <v>99.95</v>
      </c>
      <c r="AO184" s="361">
        <f t="shared" si="48"/>
        <v>0.54027013506753385</v>
      </c>
      <c r="AP184" s="362">
        <f t="shared" si="43"/>
        <v>592</v>
      </c>
      <c r="AQ184" s="363"/>
      <c r="AR184" s="363"/>
      <c r="AS184" s="363"/>
      <c r="AT184" s="364"/>
      <c r="AU184" s="364"/>
      <c r="AV184" s="363"/>
      <c r="AW184" s="365">
        <v>2</v>
      </c>
      <c r="AX184" s="365" t="s">
        <v>626</v>
      </c>
      <c r="AY184" s="365"/>
      <c r="AZ184" s="365"/>
      <c r="BA184" s="211"/>
      <c r="BB184" s="211" t="s">
        <v>797</v>
      </c>
      <c r="BC184" s="212">
        <v>42018</v>
      </c>
      <c r="BD184" s="367"/>
      <c r="BE184" s="368" t="s">
        <v>833</v>
      </c>
      <c r="BF184" s="369" t="s">
        <v>801</v>
      </c>
      <c r="BG184" s="370" t="s">
        <v>801</v>
      </c>
      <c r="BH184" s="371"/>
      <c r="BI184" s="363"/>
      <c r="BJ184" s="363"/>
      <c r="BK184" s="364"/>
      <c r="BL184" s="511" t="s">
        <v>278</v>
      </c>
      <c r="BM184" s="524">
        <v>42160</v>
      </c>
      <c r="BN184" s="373"/>
      <c r="BO184" s="363"/>
      <c r="BP184" s="363">
        <f t="shared" si="36"/>
        <v>0</v>
      </c>
      <c r="BQ184" s="374">
        <v>100</v>
      </c>
      <c r="BR184" s="375">
        <v>200.78602709958818</v>
      </c>
      <c r="BS184" s="375">
        <v>130</v>
      </c>
      <c r="BT184" s="473">
        <v>372</v>
      </c>
      <c r="BU184" s="375">
        <f t="shared" si="46"/>
        <v>442.68</v>
      </c>
      <c r="BV184" s="375"/>
      <c r="BW184" s="376"/>
      <c r="BX184" s="376"/>
      <c r="BY184" s="377">
        <f t="shared" si="37"/>
        <v>14872.560000000001</v>
      </c>
      <c r="BZ184" s="377">
        <f t="shared" si="38"/>
        <v>8035.2000000000016</v>
      </c>
      <c r="CA184" s="378">
        <f t="shared" si="39"/>
        <v>200.98049024512258</v>
      </c>
      <c r="CB184" s="379"/>
    </row>
    <row r="185" spans="1:80" s="382" customFormat="1" ht="19.5" customHeight="1">
      <c r="A185" s="309" t="s">
        <v>692</v>
      </c>
      <c r="B185" s="309">
        <v>2010102410</v>
      </c>
      <c r="C185" s="316"/>
      <c r="D185" s="316">
        <v>1</v>
      </c>
      <c r="E185" s="352" t="s">
        <v>83</v>
      </c>
      <c r="F185" s="309" t="s">
        <v>462</v>
      </c>
      <c r="G185" s="309">
        <v>62046231</v>
      </c>
      <c r="H185" s="309" t="s">
        <v>965</v>
      </c>
      <c r="I185" s="353" t="s">
        <v>50</v>
      </c>
      <c r="J185" s="309" t="s">
        <v>421</v>
      </c>
      <c r="K185" s="309" t="s">
        <v>463</v>
      </c>
      <c r="L185" s="310" t="s">
        <v>553</v>
      </c>
      <c r="M185" s="310" t="s">
        <v>668</v>
      </c>
      <c r="N185" s="310"/>
      <c r="O185" s="354"/>
      <c r="P185" s="230" t="s">
        <v>73</v>
      </c>
      <c r="Q185" s="232" t="s">
        <v>78</v>
      </c>
      <c r="R185" s="230" t="s">
        <v>732</v>
      </c>
      <c r="S185" s="232" t="s">
        <v>735</v>
      </c>
      <c r="T185" s="355" t="s">
        <v>28</v>
      </c>
      <c r="U185" s="355"/>
      <c r="V185" s="323" t="s">
        <v>737</v>
      </c>
      <c r="W185" s="323">
        <v>9541</v>
      </c>
      <c r="X185" s="323" t="s">
        <v>743</v>
      </c>
      <c r="Y185" s="323"/>
      <c r="Z185" s="356">
        <v>42023</v>
      </c>
      <c r="AA185" s="356">
        <v>42044</v>
      </c>
      <c r="AB185" s="356">
        <v>42079</v>
      </c>
      <c r="AC185" s="357">
        <v>1.19</v>
      </c>
      <c r="AD185" s="357"/>
      <c r="AE185" s="358" t="s">
        <v>799</v>
      </c>
      <c r="AF185" s="358"/>
      <c r="AG185" s="359"/>
      <c r="AH185" s="360">
        <v>23.85</v>
      </c>
      <c r="AI185" s="359">
        <v>23.48</v>
      </c>
      <c r="AJ185" s="360">
        <v>0.25</v>
      </c>
      <c r="AK185" s="360">
        <f t="shared" si="45"/>
        <v>23.73</v>
      </c>
      <c r="AL185" s="360">
        <f t="shared" si="47"/>
        <v>47.980000000000004</v>
      </c>
      <c r="AM185" s="360">
        <v>119.95</v>
      </c>
      <c r="AN185" s="360">
        <v>119.95</v>
      </c>
      <c r="AO185" s="361">
        <f t="shared" si="48"/>
        <v>0.50541892455189663</v>
      </c>
      <c r="AP185" s="362">
        <f t="shared" si="43"/>
        <v>763.2</v>
      </c>
      <c r="AQ185" s="363"/>
      <c r="AR185" s="363"/>
      <c r="AS185" s="363"/>
      <c r="AT185" s="364"/>
      <c r="AU185" s="364"/>
      <c r="AV185" s="363"/>
      <c r="AW185" s="365">
        <v>2</v>
      </c>
      <c r="AX185" s="365" t="s">
        <v>626</v>
      </c>
      <c r="AY185" s="365"/>
      <c r="AZ185" s="365"/>
      <c r="BA185" s="211"/>
      <c r="BB185" s="211" t="s">
        <v>797</v>
      </c>
      <c r="BC185" s="212">
        <v>42018</v>
      </c>
      <c r="BD185" s="367"/>
      <c r="BE185" s="368" t="s">
        <v>626</v>
      </c>
      <c r="BF185" s="369">
        <v>42061</v>
      </c>
      <c r="BG185" s="370">
        <v>42067</v>
      </c>
      <c r="BH185" s="371"/>
      <c r="BI185" s="363"/>
      <c r="BJ185" s="363"/>
      <c r="BK185" s="364"/>
      <c r="BL185" s="372"/>
      <c r="BM185" s="524">
        <v>42235</v>
      </c>
      <c r="BN185" s="373"/>
      <c r="BO185" s="363"/>
      <c r="BP185" s="363">
        <f t="shared" si="36"/>
        <v>0</v>
      </c>
      <c r="BQ185" s="374">
        <v>132</v>
      </c>
      <c r="BR185" s="375">
        <v>265.03755577145637</v>
      </c>
      <c r="BS185" s="375">
        <v>180</v>
      </c>
      <c r="BT185" s="473">
        <v>384</v>
      </c>
      <c r="BU185" s="375">
        <f t="shared" si="46"/>
        <v>456.96</v>
      </c>
      <c r="BV185" s="375"/>
      <c r="BW185" s="376"/>
      <c r="BX185" s="376"/>
      <c r="BY185" s="377">
        <f t="shared" si="37"/>
        <v>18424.32</v>
      </c>
      <c r="BZ185" s="377">
        <f t="shared" si="38"/>
        <v>9312</v>
      </c>
      <c r="CA185" s="378">
        <f t="shared" si="39"/>
        <v>194.08086702792832</v>
      </c>
      <c r="CB185" s="379"/>
    </row>
    <row r="186" spans="1:80" s="382" customFormat="1" ht="19.5" customHeight="1">
      <c r="A186" s="309" t="s">
        <v>693</v>
      </c>
      <c r="B186" s="309">
        <v>2010102411</v>
      </c>
      <c r="C186" s="316"/>
      <c r="D186" s="316">
        <v>1</v>
      </c>
      <c r="E186" s="352" t="s">
        <v>83</v>
      </c>
      <c r="F186" s="309" t="s">
        <v>462</v>
      </c>
      <c r="G186" s="309">
        <v>62046231</v>
      </c>
      <c r="H186" s="309" t="s">
        <v>965</v>
      </c>
      <c r="I186" s="353" t="s">
        <v>50</v>
      </c>
      <c r="J186" s="309" t="s">
        <v>421</v>
      </c>
      <c r="K186" s="309" t="s">
        <v>464</v>
      </c>
      <c r="L186" s="310" t="s">
        <v>553</v>
      </c>
      <c r="M186" s="310" t="s">
        <v>668</v>
      </c>
      <c r="N186" s="310"/>
      <c r="O186" s="354"/>
      <c r="P186" s="230" t="s">
        <v>73</v>
      </c>
      <c r="Q186" s="232" t="s">
        <v>78</v>
      </c>
      <c r="R186" s="230" t="s">
        <v>732</v>
      </c>
      <c r="S186" s="232" t="s">
        <v>735</v>
      </c>
      <c r="T186" s="355" t="s">
        <v>28</v>
      </c>
      <c r="U186" s="355"/>
      <c r="V186" s="323" t="s">
        <v>737</v>
      </c>
      <c r="W186" s="323">
        <v>9541</v>
      </c>
      <c r="X186" s="323" t="s">
        <v>743</v>
      </c>
      <c r="Y186" s="323"/>
      <c r="Z186" s="356">
        <v>42023</v>
      </c>
      <c r="AA186" s="356">
        <v>42044</v>
      </c>
      <c r="AB186" s="356">
        <v>42079</v>
      </c>
      <c r="AC186" s="357">
        <v>1.41</v>
      </c>
      <c r="AD186" s="357"/>
      <c r="AE186" s="358" t="s">
        <v>799</v>
      </c>
      <c r="AF186" s="358"/>
      <c r="AG186" s="359"/>
      <c r="AH186" s="360">
        <v>23.45</v>
      </c>
      <c r="AI186" s="359">
        <v>23.08</v>
      </c>
      <c r="AJ186" s="360">
        <v>0.25</v>
      </c>
      <c r="AK186" s="360">
        <f t="shared" si="45"/>
        <v>23.33</v>
      </c>
      <c r="AL186" s="360">
        <f t="shared" si="47"/>
        <v>51.98</v>
      </c>
      <c r="AM186" s="360">
        <v>129.94999999999999</v>
      </c>
      <c r="AN186" s="360">
        <v>129.94999999999999</v>
      </c>
      <c r="AO186" s="361">
        <f t="shared" si="48"/>
        <v>0.55117352828010779</v>
      </c>
      <c r="AP186" s="362">
        <f t="shared" si="43"/>
        <v>750.4</v>
      </c>
      <c r="AQ186" s="363"/>
      <c r="AR186" s="363"/>
      <c r="AS186" s="363"/>
      <c r="AT186" s="364"/>
      <c r="AU186" s="364"/>
      <c r="AV186" s="363"/>
      <c r="AW186" s="365">
        <v>2</v>
      </c>
      <c r="AX186" s="365" t="s">
        <v>626</v>
      </c>
      <c r="AY186" s="365">
        <v>2</v>
      </c>
      <c r="AZ186" s="366">
        <v>41977</v>
      </c>
      <c r="BA186" s="211"/>
      <c r="BB186" s="212">
        <v>41978</v>
      </c>
      <c r="BC186" s="212">
        <v>41978</v>
      </c>
      <c r="BD186" s="367"/>
      <c r="BE186" s="368" t="s">
        <v>833</v>
      </c>
      <c r="BF186" s="369" t="s">
        <v>801</v>
      </c>
      <c r="BG186" s="370" t="s">
        <v>801</v>
      </c>
      <c r="BH186" s="371"/>
      <c r="BI186" s="363"/>
      <c r="BJ186" s="363"/>
      <c r="BK186" s="364"/>
      <c r="BL186" s="372"/>
      <c r="BM186" s="524">
        <v>42193</v>
      </c>
      <c r="BN186" s="373" t="s">
        <v>931</v>
      </c>
      <c r="BO186" s="363"/>
      <c r="BP186" s="363">
        <f t="shared" si="36"/>
        <v>0</v>
      </c>
      <c r="BQ186" s="374">
        <v>46</v>
      </c>
      <c r="BR186" s="375">
        <v>92.361572465810553</v>
      </c>
      <c r="BS186" s="375">
        <v>180</v>
      </c>
      <c r="BT186" s="473">
        <v>300</v>
      </c>
      <c r="BU186" s="375">
        <f t="shared" si="46"/>
        <v>423</v>
      </c>
      <c r="BV186" s="375"/>
      <c r="BW186" s="376"/>
      <c r="BX186" s="376"/>
      <c r="BY186" s="377">
        <f t="shared" si="37"/>
        <v>15593.999999999998</v>
      </c>
      <c r="BZ186" s="377">
        <f t="shared" si="38"/>
        <v>8595</v>
      </c>
      <c r="CA186" s="378">
        <f t="shared" si="39"/>
        <v>165.35205848403234</v>
      </c>
      <c r="CB186" s="379"/>
    </row>
    <row r="187" spans="1:80" s="414" customFormat="1" ht="19.5" customHeight="1">
      <c r="A187" s="311" t="s">
        <v>694</v>
      </c>
      <c r="B187" s="309"/>
      <c r="C187" s="317" t="s">
        <v>566</v>
      </c>
      <c r="D187" s="317">
        <v>1</v>
      </c>
      <c r="E187" s="386" t="s">
        <v>83</v>
      </c>
      <c r="F187" s="311" t="s">
        <v>462</v>
      </c>
      <c r="G187" s="311">
        <v>62046231</v>
      </c>
      <c r="H187" s="311" t="s">
        <v>965</v>
      </c>
      <c r="I187" s="387" t="s">
        <v>50</v>
      </c>
      <c r="J187" s="311" t="s">
        <v>421</v>
      </c>
      <c r="K187" s="311" t="s">
        <v>465</v>
      </c>
      <c r="L187" s="312" t="s">
        <v>555</v>
      </c>
      <c r="M187" s="312" t="s">
        <v>668</v>
      </c>
      <c r="N187" s="312"/>
      <c r="O187" s="388"/>
      <c r="P187" s="307" t="s">
        <v>73</v>
      </c>
      <c r="Q187" s="324" t="s">
        <v>78</v>
      </c>
      <c r="R187" s="307" t="s">
        <v>732</v>
      </c>
      <c r="S187" s="324" t="s">
        <v>735</v>
      </c>
      <c r="T187" s="389" t="s">
        <v>28</v>
      </c>
      <c r="U187" s="389"/>
      <c r="V187" s="322" t="s">
        <v>738</v>
      </c>
      <c r="W187" s="322" t="s">
        <v>741</v>
      </c>
      <c r="X187" s="322" t="s">
        <v>894</v>
      </c>
      <c r="Y187" s="322"/>
      <c r="Z187" s="421">
        <v>41995</v>
      </c>
      <c r="AA187" s="390">
        <v>42016</v>
      </c>
      <c r="AB187" s="390">
        <v>42051</v>
      </c>
      <c r="AC187" s="391">
        <v>1.41</v>
      </c>
      <c r="AD187" s="391"/>
      <c r="AE187" s="392" t="s">
        <v>799</v>
      </c>
      <c r="AF187" s="392"/>
      <c r="AG187" s="393"/>
      <c r="AH187" s="394">
        <v>24.61</v>
      </c>
      <c r="AI187" s="393">
        <v>24.17</v>
      </c>
      <c r="AJ187" s="394">
        <v>0.25</v>
      </c>
      <c r="AK187" s="394">
        <f t="shared" si="45"/>
        <v>24.42</v>
      </c>
      <c r="AL187" s="394">
        <f t="shared" si="47"/>
        <v>51.98</v>
      </c>
      <c r="AM187" s="394">
        <v>129.94999999999999</v>
      </c>
      <c r="AN187" s="394">
        <v>129.94999999999999</v>
      </c>
      <c r="AO187" s="395">
        <f t="shared" si="48"/>
        <v>0.53020392458637933</v>
      </c>
      <c r="AP187" s="396">
        <f t="shared" si="43"/>
        <v>787.52</v>
      </c>
      <c r="AQ187" s="397"/>
      <c r="AR187" s="397"/>
      <c r="AS187" s="397"/>
      <c r="AT187" s="398"/>
      <c r="AU187" s="398"/>
      <c r="AV187" s="397"/>
      <c r="AW187" s="399">
        <v>2</v>
      </c>
      <c r="AX187" s="399" t="s">
        <v>626</v>
      </c>
      <c r="AY187" s="399">
        <v>2</v>
      </c>
      <c r="AZ187" s="400">
        <v>41977</v>
      </c>
      <c r="BA187" s="331"/>
      <c r="BB187" s="330">
        <v>41978</v>
      </c>
      <c r="BC187" s="330">
        <v>41978</v>
      </c>
      <c r="BD187" s="401"/>
      <c r="BE187" s="402" t="s">
        <v>626</v>
      </c>
      <c r="BF187" s="403" t="s">
        <v>801</v>
      </c>
      <c r="BG187" s="404" t="s">
        <v>801</v>
      </c>
      <c r="BH187" s="405"/>
      <c r="BI187" s="397"/>
      <c r="BJ187" s="397"/>
      <c r="BK187" s="398"/>
      <c r="BL187" s="406" t="s">
        <v>801</v>
      </c>
      <c r="BM187" s="525" t="s">
        <v>801</v>
      </c>
      <c r="BN187" s="407"/>
      <c r="BO187" s="397"/>
      <c r="BP187" s="397">
        <f t="shared" si="36"/>
        <v>0</v>
      </c>
      <c r="BQ187" s="408">
        <v>0</v>
      </c>
      <c r="BR187" s="409">
        <v>0</v>
      </c>
      <c r="BS187" s="409">
        <v>0</v>
      </c>
      <c r="BT187" s="409">
        <v>0</v>
      </c>
      <c r="BU187" s="409">
        <f t="shared" si="46"/>
        <v>0</v>
      </c>
      <c r="BV187" s="409"/>
      <c r="BW187" s="410"/>
      <c r="BX187" s="410"/>
      <c r="BY187" s="411">
        <f t="shared" si="37"/>
        <v>0</v>
      </c>
      <c r="BZ187" s="411">
        <f t="shared" si="38"/>
        <v>0</v>
      </c>
      <c r="CA187" s="412">
        <f t="shared" si="39"/>
        <v>0</v>
      </c>
      <c r="CB187" s="413"/>
    </row>
    <row r="188" spans="1:80" s="414" customFormat="1" ht="19.5" customHeight="1">
      <c r="A188" s="311" t="s">
        <v>695</v>
      </c>
      <c r="B188" s="309"/>
      <c r="C188" s="317" t="s">
        <v>566</v>
      </c>
      <c r="D188" s="317">
        <v>1</v>
      </c>
      <c r="E188" s="386" t="s">
        <v>83</v>
      </c>
      <c r="F188" s="311" t="s">
        <v>462</v>
      </c>
      <c r="G188" s="311">
        <v>62046231</v>
      </c>
      <c r="H188" s="311" t="s">
        <v>965</v>
      </c>
      <c r="I188" s="387" t="s">
        <v>50</v>
      </c>
      <c r="J188" s="311" t="s">
        <v>421</v>
      </c>
      <c r="K188" s="311" t="s">
        <v>466</v>
      </c>
      <c r="L188" s="312" t="s">
        <v>555</v>
      </c>
      <c r="M188" s="312" t="s">
        <v>668</v>
      </c>
      <c r="N188" s="312"/>
      <c r="O188" s="388"/>
      <c r="P188" s="307" t="s">
        <v>73</v>
      </c>
      <c r="Q188" s="324" t="s">
        <v>78</v>
      </c>
      <c r="R188" s="307" t="s">
        <v>732</v>
      </c>
      <c r="S188" s="324" t="s">
        <v>735</v>
      </c>
      <c r="T188" s="389" t="s">
        <v>28</v>
      </c>
      <c r="U188" s="389"/>
      <c r="V188" s="322" t="s">
        <v>738</v>
      </c>
      <c r="W188" s="322" t="s">
        <v>741</v>
      </c>
      <c r="X188" s="322" t="s">
        <v>894</v>
      </c>
      <c r="Y188" s="322"/>
      <c r="Z188" s="421">
        <v>41995</v>
      </c>
      <c r="AA188" s="390">
        <v>42016</v>
      </c>
      <c r="AB188" s="390">
        <v>42051</v>
      </c>
      <c r="AC188" s="391">
        <v>1.42</v>
      </c>
      <c r="AD188" s="391"/>
      <c r="AE188" s="392" t="s">
        <v>799</v>
      </c>
      <c r="AF188" s="392"/>
      <c r="AG188" s="393"/>
      <c r="AH188" s="394">
        <v>19.79</v>
      </c>
      <c r="AI188" s="393">
        <v>19.350000000000001</v>
      </c>
      <c r="AJ188" s="394">
        <v>0.25</v>
      </c>
      <c r="AK188" s="394">
        <f t="shared" si="45"/>
        <v>19.600000000000001</v>
      </c>
      <c r="AL188" s="394">
        <f t="shared" si="47"/>
        <v>39.980000000000004</v>
      </c>
      <c r="AM188" s="394">
        <v>99.95</v>
      </c>
      <c r="AN188" s="394">
        <v>99.95</v>
      </c>
      <c r="AO188" s="395">
        <f t="shared" si="48"/>
        <v>0.50975487743871939</v>
      </c>
      <c r="AP188" s="396">
        <f t="shared" si="43"/>
        <v>633.28</v>
      </c>
      <c r="AQ188" s="397"/>
      <c r="AR188" s="397"/>
      <c r="AS188" s="397"/>
      <c r="AT188" s="398"/>
      <c r="AU188" s="398"/>
      <c r="AV188" s="397"/>
      <c r="AW188" s="399">
        <v>2</v>
      </c>
      <c r="AX188" s="399" t="s">
        <v>626</v>
      </c>
      <c r="AY188" s="399"/>
      <c r="AZ188" s="399"/>
      <c r="BA188" s="331"/>
      <c r="BB188" s="331" t="s">
        <v>729</v>
      </c>
      <c r="BC188" s="330">
        <v>42018</v>
      </c>
      <c r="BD188" s="401"/>
      <c r="BE188" s="402" t="s">
        <v>626</v>
      </c>
      <c r="BF188" s="403">
        <v>42054</v>
      </c>
      <c r="BG188" s="404">
        <v>42067</v>
      </c>
      <c r="BH188" s="405"/>
      <c r="BI188" s="397"/>
      <c r="BJ188" s="397"/>
      <c r="BK188" s="398"/>
      <c r="BL188" s="406" t="s">
        <v>801</v>
      </c>
      <c r="BM188" s="525" t="s">
        <v>801</v>
      </c>
      <c r="BN188" s="407"/>
      <c r="BO188" s="397"/>
      <c r="BP188" s="397">
        <f t="shared" si="36"/>
        <v>0</v>
      </c>
      <c r="BQ188" s="408">
        <v>0</v>
      </c>
      <c r="BR188" s="409">
        <v>0</v>
      </c>
      <c r="BS188" s="409">
        <v>0</v>
      </c>
      <c r="BT188" s="409">
        <v>0</v>
      </c>
      <c r="BU188" s="409">
        <f t="shared" si="46"/>
        <v>0</v>
      </c>
      <c r="BV188" s="409"/>
      <c r="BW188" s="410"/>
      <c r="BX188" s="410"/>
      <c r="BY188" s="411">
        <f t="shared" si="37"/>
        <v>0</v>
      </c>
      <c r="BZ188" s="411">
        <f t="shared" si="38"/>
        <v>0</v>
      </c>
      <c r="CA188" s="412">
        <f t="shared" si="39"/>
        <v>0</v>
      </c>
      <c r="CB188" s="413"/>
    </row>
    <row r="189" spans="1:80" s="382" customFormat="1" ht="19.5" customHeight="1">
      <c r="A189" s="309" t="s">
        <v>696</v>
      </c>
      <c r="B189" s="309"/>
      <c r="C189" s="316"/>
      <c r="D189" s="316">
        <v>1</v>
      </c>
      <c r="E189" s="352" t="s">
        <v>83</v>
      </c>
      <c r="F189" s="309" t="s">
        <v>462</v>
      </c>
      <c r="G189" s="309">
        <v>62046231</v>
      </c>
      <c r="H189" s="309" t="s">
        <v>965</v>
      </c>
      <c r="I189" s="353" t="s">
        <v>50</v>
      </c>
      <c r="J189" s="309" t="s">
        <v>422</v>
      </c>
      <c r="K189" s="309" t="s">
        <v>49</v>
      </c>
      <c r="L189" s="310" t="s">
        <v>553</v>
      </c>
      <c r="M189" s="310" t="s">
        <v>667</v>
      </c>
      <c r="N189" s="310"/>
      <c r="O189" s="354"/>
      <c r="P189" s="230" t="s">
        <v>73</v>
      </c>
      <c r="Q189" s="232" t="s">
        <v>78</v>
      </c>
      <c r="R189" s="230" t="s">
        <v>732</v>
      </c>
      <c r="S189" s="232" t="s">
        <v>735</v>
      </c>
      <c r="T189" s="355" t="s">
        <v>28</v>
      </c>
      <c r="U189" s="355"/>
      <c r="V189" s="323" t="s">
        <v>737</v>
      </c>
      <c r="W189" s="323">
        <v>9541</v>
      </c>
      <c r="X189" s="323" t="s">
        <v>743</v>
      </c>
      <c r="Y189" s="323"/>
      <c r="Z189" s="356">
        <v>42023</v>
      </c>
      <c r="AA189" s="356">
        <v>42044</v>
      </c>
      <c r="AB189" s="356">
        <v>42079</v>
      </c>
      <c r="AC189" s="357">
        <v>1.18</v>
      </c>
      <c r="AD189" s="357"/>
      <c r="AE189" s="358" t="s">
        <v>799</v>
      </c>
      <c r="AF189" s="358"/>
      <c r="AG189" s="359"/>
      <c r="AH189" s="360">
        <v>18.239999999999998</v>
      </c>
      <c r="AI189" s="359">
        <v>17.91</v>
      </c>
      <c r="AJ189" s="360">
        <v>0.25</v>
      </c>
      <c r="AK189" s="360">
        <f t="shared" si="45"/>
        <v>18.16</v>
      </c>
      <c r="AL189" s="360">
        <f t="shared" si="47"/>
        <v>39.980000000000004</v>
      </c>
      <c r="AM189" s="360">
        <v>99.95</v>
      </c>
      <c r="AN189" s="360">
        <v>99.95</v>
      </c>
      <c r="AO189" s="361">
        <f t="shared" si="48"/>
        <v>0.54577288644322164</v>
      </c>
      <c r="AP189" s="362">
        <f t="shared" si="43"/>
        <v>583.67999999999995</v>
      </c>
      <c r="AQ189" s="363"/>
      <c r="AR189" s="363"/>
      <c r="AS189" s="363"/>
      <c r="AT189" s="364"/>
      <c r="AU189" s="364"/>
      <c r="AV189" s="363"/>
      <c r="AW189" s="365">
        <v>2</v>
      </c>
      <c r="AX189" s="365" t="s">
        <v>626</v>
      </c>
      <c r="AY189" s="365">
        <v>2</v>
      </c>
      <c r="AZ189" s="416">
        <v>41977</v>
      </c>
      <c r="BA189" s="211"/>
      <c r="BB189" s="212">
        <v>41978</v>
      </c>
      <c r="BC189" s="212">
        <v>41978</v>
      </c>
      <c r="BD189" s="367"/>
      <c r="BE189" s="368" t="s">
        <v>833</v>
      </c>
      <c r="BF189" s="369" t="s">
        <v>801</v>
      </c>
      <c r="BG189" s="370" t="s">
        <v>801</v>
      </c>
      <c r="BH189" s="371"/>
      <c r="BI189" s="363"/>
      <c r="BJ189" s="363"/>
      <c r="BK189" s="364"/>
      <c r="BL189" s="511" t="s">
        <v>278</v>
      </c>
      <c r="BM189" s="524">
        <v>42160</v>
      </c>
      <c r="BN189" s="373"/>
      <c r="BO189" s="363"/>
      <c r="BP189" s="363">
        <f t="shared" si="36"/>
        <v>0</v>
      </c>
      <c r="BQ189" s="374">
        <v>17</v>
      </c>
      <c r="BR189" s="375">
        <v>534.13362460692997</v>
      </c>
      <c r="BS189" s="375">
        <v>230</v>
      </c>
      <c r="BT189" s="473">
        <v>1106</v>
      </c>
      <c r="BU189" s="375">
        <f t="shared" si="46"/>
        <v>1305.08</v>
      </c>
      <c r="BV189" s="375"/>
      <c r="BW189" s="376"/>
      <c r="BX189" s="376"/>
      <c r="BY189" s="377">
        <f t="shared" si="37"/>
        <v>44217.880000000005</v>
      </c>
      <c r="BZ189" s="377">
        <f t="shared" si="38"/>
        <v>24132.920000000006</v>
      </c>
      <c r="CA189" s="378">
        <f t="shared" si="39"/>
        <v>603.62481240620309</v>
      </c>
      <c r="CB189" s="379"/>
    </row>
    <row r="190" spans="1:80" s="382" customFormat="1" ht="19.5" customHeight="1">
      <c r="A190" s="309" t="s">
        <v>697</v>
      </c>
      <c r="B190" s="309">
        <v>2010102413</v>
      </c>
      <c r="C190" s="316"/>
      <c r="D190" s="316">
        <v>1</v>
      </c>
      <c r="E190" s="352" t="s">
        <v>83</v>
      </c>
      <c r="F190" s="309" t="s">
        <v>462</v>
      </c>
      <c r="G190" s="309">
        <v>62046231</v>
      </c>
      <c r="H190" s="309" t="s">
        <v>965</v>
      </c>
      <c r="I190" s="353" t="s">
        <v>50</v>
      </c>
      <c r="J190" s="309" t="s">
        <v>422</v>
      </c>
      <c r="K190" s="309" t="s">
        <v>463</v>
      </c>
      <c r="L190" s="310" t="s">
        <v>553</v>
      </c>
      <c r="M190" s="310" t="s">
        <v>667</v>
      </c>
      <c r="N190" s="310"/>
      <c r="O190" s="354"/>
      <c r="P190" s="230" t="s">
        <v>73</v>
      </c>
      <c r="Q190" s="232" t="s">
        <v>78</v>
      </c>
      <c r="R190" s="230" t="s">
        <v>732</v>
      </c>
      <c r="S190" s="232" t="s">
        <v>735</v>
      </c>
      <c r="T190" s="355" t="s">
        <v>28</v>
      </c>
      <c r="U190" s="355"/>
      <c r="V190" s="323" t="s">
        <v>737</v>
      </c>
      <c r="W190" s="323">
        <v>9541</v>
      </c>
      <c r="X190" s="323" t="s">
        <v>743</v>
      </c>
      <c r="Y190" s="323"/>
      <c r="Z190" s="356">
        <v>42023</v>
      </c>
      <c r="AA190" s="356">
        <v>42044</v>
      </c>
      <c r="AB190" s="356">
        <v>42079</v>
      </c>
      <c r="AC190" s="357">
        <v>1.18</v>
      </c>
      <c r="AD190" s="357"/>
      <c r="AE190" s="358" t="s">
        <v>799</v>
      </c>
      <c r="AF190" s="358"/>
      <c r="AG190" s="359"/>
      <c r="AH190" s="360">
        <v>23.63</v>
      </c>
      <c r="AI190" s="359">
        <v>23.19</v>
      </c>
      <c r="AJ190" s="360">
        <v>0.25</v>
      </c>
      <c r="AK190" s="360">
        <f t="shared" si="45"/>
        <v>23.44</v>
      </c>
      <c r="AL190" s="360">
        <f t="shared" si="47"/>
        <v>47.980000000000004</v>
      </c>
      <c r="AM190" s="360">
        <v>119.95</v>
      </c>
      <c r="AN190" s="360">
        <v>119.95</v>
      </c>
      <c r="AO190" s="361">
        <f t="shared" si="48"/>
        <v>0.51146310962901209</v>
      </c>
      <c r="AP190" s="362">
        <f t="shared" si="43"/>
        <v>756.16</v>
      </c>
      <c r="AQ190" s="363"/>
      <c r="AR190" s="363"/>
      <c r="AS190" s="363"/>
      <c r="AT190" s="364"/>
      <c r="AU190" s="364"/>
      <c r="AV190" s="363"/>
      <c r="AW190" s="365">
        <v>2</v>
      </c>
      <c r="AX190" s="365" t="s">
        <v>626</v>
      </c>
      <c r="AY190" s="365">
        <v>2</v>
      </c>
      <c r="AZ190" s="366">
        <v>41977</v>
      </c>
      <c r="BA190" s="211"/>
      <c r="BB190" s="212">
        <v>41978</v>
      </c>
      <c r="BC190" s="212">
        <v>41978</v>
      </c>
      <c r="BD190" s="367"/>
      <c r="BE190" s="368" t="s">
        <v>626</v>
      </c>
      <c r="BF190" s="369">
        <v>42061</v>
      </c>
      <c r="BG190" s="370">
        <v>42067</v>
      </c>
      <c r="BH190" s="371"/>
      <c r="BI190" s="363"/>
      <c r="BJ190" s="363"/>
      <c r="BK190" s="364"/>
      <c r="BL190" s="372"/>
      <c r="BM190" s="524">
        <v>42193</v>
      </c>
      <c r="BN190" s="373" t="s">
        <v>929</v>
      </c>
      <c r="BO190" s="363"/>
      <c r="BP190" s="363">
        <f t="shared" si="36"/>
        <v>0</v>
      </c>
      <c r="BQ190" s="374">
        <v>21</v>
      </c>
      <c r="BR190" s="375">
        <v>42.165065690913515</v>
      </c>
      <c r="BS190" s="375">
        <v>0</v>
      </c>
      <c r="BT190" s="473">
        <v>300</v>
      </c>
      <c r="BU190" s="375">
        <f t="shared" si="46"/>
        <v>354</v>
      </c>
      <c r="BV190" s="375"/>
      <c r="BW190" s="376"/>
      <c r="BX190" s="376"/>
      <c r="BY190" s="377">
        <f t="shared" si="37"/>
        <v>14394.000000000002</v>
      </c>
      <c r="BZ190" s="377">
        <f t="shared" si="38"/>
        <v>7362.0000000000018</v>
      </c>
      <c r="CA190" s="378">
        <f t="shared" si="39"/>
        <v>153.43893288870362</v>
      </c>
      <c r="CB190" s="379"/>
    </row>
    <row r="191" spans="1:80" s="382" customFormat="1" ht="19.5" customHeight="1">
      <c r="A191" s="309" t="s">
        <v>698</v>
      </c>
      <c r="B191" s="309"/>
      <c r="C191" s="316"/>
      <c r="D191" s="316">
        <v>1</v>
      </c>
      <c r="E191" s="352" t="s">
        <v>83</v>
      </c>
      <c r="F191" s="309" t="s">
        <v>462</v>
      </c>
      <c r="G191" s="309">
        <v>62046231</v>
      </c>
      <c r="H191" s="309" t="s">
        <v>965</v>
      </c>
      <c r="I191" s="353" t="s">
        <v>50</v>
      </c>
      <c r="J191" s="309" t="s">
        <v>422</v>
      </c>
      <c r="K191" s="309" t="s">
        <v>464</v>
      </c>
      <c r="L191" s="310" t="s">
        <v>553</v>
      </c>
      <c r="M191" s="310" t="s">
        <v>667</v>
      </c>
      <c r="N191" s="310"/>
      <c r="O191" s="354"/>
      <c r="P191" s="230" t="s">
        <v>73</v>
      </c>
      <c r="Q191" s="232" t="s">
        <v>78</v>
      </c>
      <c r="R191" s="230" t="s">
        <v>732</v>
      </c>
      <c r="S191" s="232" t="s">
        <v>735</v>
      </c>
      <c r="T191" s="355" t="s">
        <v>28</v>
      </c>
      <c r="U191" s="355"/>
      <c r="V191" s="323" t="s">
        <v>737</v>
      </c>
      <c r="W191" s="323">
        <v>9541</v>
      </c>
      <c r="X191" s="323" t="s">
        <v>743</v>
      </c>
      <c r="Y191" s="323"/>
      <c r="Z191" s="356">
        <v>42023</v>
      </c>
      <c r="AA191" s="356">
        <v>42044</v>
      </c>
      <c r="AB191" s="356">
        <v>42079</v>
      </c>
      <c r="AC191" s="357">
        <v>1.18</v>
      </c>
      <c r="AD191" s="357"/>
      <c r="AE191" s="358" t="s">
        <v>799</v>
      </c>
      <c r="AF191" s="358"/>
      <c r="AG191" s="359"/>
      <c r="AH191" s="360">
        <v>23.23</v>
      </c>
      <c r="AI191" s="359">
        <v>22.86</v>
      </c>
      <c r="AJ191" s="360">
        <v>0.25</v>
      </c>
      <c r="AK191" s="360">
        <f t="shared" si="45"/>
        <v>23.11</v>
      </c>
      <c r="AL191" s="360">
        <f t="shared" si="47"/>
        <v>51.98</v>
      </c>
      <c r="AM191" s="360">
        <v>129.94999999999999</v>
      </c>
      <c r="AN191" s="360">
        <v>129.94999999999999</v>
      </c>
      <c r="AO191" s="361">
        <f t="shared" si="48"/>
        <v>0.55540592535590605</v>
      </c>
      <c r="AP191" s="362">
        <f t="shared" si="43"/>
        <v>743.36</v>
      </c>
      <c r="AQ191" s="363"/>
      <c r="AR191" s="363"/>
      <c r="AS191" s="363"/>
      <c r="AT191" s="364"/>
      <c r="AU191" s="364"/>
      <c r="AV191" s="363"/>
      <c r="AW191" s="365">
        <v>2</v>
      </c>
      <c r="AX191" s="365" t="s">
        <v>626</v>
      </c>
      <c r="AY191" s="365">
        <v>2</v>
      </c>
      <c r="AZ191" s="366">
        <v>41977</v>
      </c>
      <c r="BA191" s="211"/>
      <c r="BB191" s="212">
        <v>41978</v>
      </c>
      <c r="BC191" s="212">
        <v>41978</v>
      </c>
      <c r="BD191" s="367"/>
      <c r="BE191" s="368" t="s">
        <v>626</v>
      </c>
      <c r="BF191" s="369">
        <v>42054</v>
      </c>
      <c r="BG191" s="370">
        <v>42067</v>
      </c>
      <c r="BH191" s="371"/>
      <c r="BI191" s="363"/>
      <c r="BJ191" s="363"/>
      <c r="BK191" s="364"/>
      <c r="BL191" s="372"/>
      <c r="BM191" s="524">
        <v>42193</v>
      </c>
      <c r="BN191" s="373" t="s">
        <v>931</v>
      </c>
      <c r="BO191" s="363"/>
      <c r="BP191" s="363">
        <f t="shared" si="36"/>
        <v>0</v>
      </c>
      <c r="BQ191" s="374">
        <v>12</v>
      </c>
      <c r="BR191" s="375">
        <v>24.094323251950581</v>
      </c>
      <c r="BS191" s="375">
        <v>0</v>
      </c>
      <c r="BT191" s="473">
        <v>204</v>
      </c>
      <c r="BU191" s="375">
        <f t="shared" si="46"/>
        <v>240.72</v>
      </c>
      <c r="BV191" s="375">
        <v>10000</v>
      </c>
      <c r="BW191" s="376">
        <v>42019</v>
      </c>
      <c r="BX191" s="376">
        <v>42094</v>
      </c>
      <c r="BY191" s="377">
        <f t="shared" si="37"/>
        <v>10603.92</v>
      </c>
      <c r="BZ191" s="377">
        <f t="shared" si="38"/>
        <v>5889.4800000000005</v>
      </c>
      <c r="CA191" s="378">
        <f t="shared" si="39"/>
        <v>113.30280877260483</v>
      </c>
      <c r="CB191" s="379"/>
    </row>
    <row r="192" spans="1:80" s="382" customFormat="1" ht="19.5" customHeight="1">
      <c r="A192" s="309" t="s">
        <v>699</v>
      </c>
      <c r="B192" s="309">
        <v>2010102415</v>
      </c>
      <c r="C192" s="316"/>
      <c r="D192" s="316">
        <v>1</v>
      </c>
      <c r="E192" s="352" t="s">
        <v>83</v>
      </c>
      <c r="F192" s="309" t="s">
        <v>462</v>
      </c>
      <c r="G192" s="309">
        <v>62046231</v>
      </c>
      <c r="H192" s="309" t="s">
        <v>965</v>
      </c>
      <c r="I192" s="353" t="s">
        <v>50</v>
      </c>
      <c r="J192" s="309" t="s">
        <v>422</v>
      </c>
      <c r="K192" s="309" t="s">
        <v>465</v>
      </c>
      <c r="L192" s="310" t="s">
        <v>555</v>
      </c>
      <c r="M192" s="310" t="s">
        <v>667</v>
      </c>
      <c r="N192" s="310"/>
      <c r="O192" s="354"/>
      <c r="P192" s="230" t="s">
        <v>73</v>
      </c>
      <c r="Q192" s="232" t="s">
        <v>78</v>
      </c>
      <c r="R192" s="230" t="s">
        <v>732</v>
      </c>
      <c r="S192" s="232" t="s">
        <v>735</v>
      </c>
      <c r="T192" s="355" t="s">
        <v>28</v>
      </c>
      <c r="U192" s="355"/>
      <c r="V192" s="323" t="s">
        <v>738</v>
      </c>
      <c r="W192" s="323" t="s">
        <v>741</v>
      </c>
      <c r="X192" s="323" t="s">
        <v>894</v>
      </c>
      <c r="Y192" s="323"/>
      <c r="Z192" s="417">
        <v>41995</v>
      </c>
      <c r="AA192" s="356">
        <v>42016</v>
      </c>
      <c r="AB192" s="356">
        <v>42051</v>
      </c>
      <c r="AC192" s="357">
        <v>1.38</v>
      </c>
      <c r="AD192" s="357"/>
      <c r="AE192" s="358" t="s">
        <v>799</v>
      </c>
      <c r="AF192" s="358"/>
      <c r="AG192" s="359"/>
      <c r="AH192" s="360">
        <v>24.41</v>
      </c>
      <c r="AI192" s="359">
        <v>23.97</v>
      </c>
      <c r="AJ192" s="360">
        <v>0.25</v>
      </c>
      <c r="AK192" s="360">
        <f t="shared" si="45"/>
        <v>24.22</v>
      </c>
      <c r="AL192" s="360">
        <f t="shared" si="47"/>
        <v>51.98</v>
      </c>
      <c r="AM192" s="360">
        <v>129.94999999999999</v>
      </c>
      <c r="AN192" s="360">
        <v>129.94999999999999</v>
      </c>
      <c r="AO192" s="361">
        <f t="shared" si="48"/>
        <v>0.53405155829165063</v>
      </c>
      <c r="AP192" s="362">
        <f t="shared" si="43"/>
        <v>781.12</v>
      </c>
      <c r="AQ192" s="363"/>
      <c r="AR192" s="363"/>
      <c r="AS192" s="363"/>
      <c r="AT192" s="364"/>
      <c r="AU192" s="364"/>
      <c r="AV192" s="363"/>
      <c r="AW192" s="365">
        <v>2</v>
      </c>
      <c r="AX192" s="365" t="s">
        <v>626</v>
      </c>
      <c r="AY192" s="365">
        <v>2</v>
      </c>
      <c r="AZ192" s="366">
        <v>41977</v>
      </c>
      <c r="BA192" s="211"/>
      <c r="BB192" s="212">
        <v>41978</v>
      </c>
      <c r="BC192" s="212">
        <v>41978</v>
      </c>
      <c r="BD192" s="367"/>
      <c r="BE192" s="368" t="s">
        <v>833</v>
      </c>
      <c r="BF192" s="369" t="s">
        <v>801</v>
      </c>
      <c r="BG192" s="370" t="s">
        <v>801</v>
      </c>
      <c r="BH192" s="371"/>
      <c r="BI192" s="363"/>
      <c r="BJ192" s="363"/>
      <c r="BK192" s="364"/>
      <c r="BL192" s="372" t="s">
        <v>278</v>
      </c>
      <c r="BM192" s="524">
        <v>42174</v>
      </c>
      <c r="BN192" s="373"/>
      <c r="BO192" s="363"/>
      <c r="BP192" s="363">
        <f t="shared" si="36"/>
        <v>0</v>
      </c>
      <c r="BQ192" s="374">
        <v>51</v>
      </c>
      <c r="BR192" s="375">
        <v>102.40087382078997</v>
      </c>
      <c r="BS192" s="375">
        <v>130</v>
      </c>
      <c r="BT192" s="375">
        <v>250</v>
      </c>
      <c r="BU192" s="375">
        <f t="shared" si="46"/>
        <v>345</v>
      </c>
      <c r="BV192" s="375"/>
      <c r="BW192" s="376"/>
      <c r="BX192" s="376"/>
      <c r="BY192" s="377">
        <f t="shared" si="37"/>
        <v>12995</v>
      </c>
      <c r="BZ192" s="377">
        <f t="shared" si="38"/>
        <v>6940</v>
      </c>
      <c r="CA192" s="378">
        <f t="shared" si="39"/>
        <v>133.51288957291266</v>
      </c>
      <c r="CB192" s="379"/>
    </row>
    <row r="193" spans="1:80" s="382" customFormat="1" ht="19.5" customHeight="1">
      <c r="A193" s="309" t="s">
        <v>700</v>
      </c>
      <c r="B193" s="309"/>
      <c r="C193" s="316"/>
      <c r="D193" s="316">
        <v>1</v>
      </c>
      <c r="E193" s="352" t="s">
        <v>83</v>
      </c>
      <c r="F193" s="309" t="s">
        <v>462</v>
      </c>
      <c r="G193" s="309">
        <v>62046231</v>
      </c>
      <c r="H193" s="309" t="s">
        <v>965</v>
      </c>
      <c r="I193" s="353" t="s">
        <v>50</v>
      </c>
      <c r="J193" s="309" t="s">
        <v>422</v>
      </c>
      <c r="K193" s="309" t="s">
        <v>466</v>
      </c>
      <c r="L193" s="310" t="s">
        <v>555</v>
      </c>
      <c r="M193" s="310" t="s">
        <v>667</v>
      </c>
      <c r="N193" s="310"/>
      <c r="O193" s="354"/>
      <c r="P193" s="230" t="s">
        <v>73</v>
      </c>
      <c r="Q193" s="232" t="s">
        <v>78</v>
      </c>
      <c r="R193" s="230" t="s">
        <v>732</v>
      </c>
      <c r="S193" s="232" t="s">
        <v>735</v>
      </c>
      <c r="T193" s="355" t="s">
        <v>28</v>
      </c>
      <c r="U193" s="355"/>
      <c r="V193" s="323" t="s">
        <v>738</v>
      </c>
      <c r="W193" s="323" t="s">
        <v>741</v>
      </c>
      <c r="X193" s="323" t="s">
        <v>894</v>
      </c>
      <c r="Y193" s="323"/>
      <c r="Z193" s="417">
        <v>41995</v>
      </c>
      <c r="AA193" s="356">
        <v>42016</v>
      </c>
      <c r="AB193" s="356">
        <v>42051</v>
      </c>
      <c r="AC193" s="357">
        <v>1.4</v>
      </c>
      <c r="AD193" s="357"/>
      <c r="AE193" s="358" t="s">
        <v>799</v>
      </c>
      <c r="AF193" s="358"/>
      <c r="AG193" s="359"/>
      <c r="AH193" s="360" t="s">
        <v>816</v>
      </c>
      <c r="AI193" s="359">
        <v>19.170000000000002</v>
      </c>
      <c r="AJ193" s="360">
        <v>0.25</v>
      </c>
      <c r="AK193" s="360">
        <f t="shared" si="45"/>
        <v>19.420000000000002</v>
      </c>
      <c r="AL193" s="360">
        <f t="shared" si="47"/>
        <v>39.980000000000004</v>
      </c>
      <c r="AM193" s="360">
        <v>99.95</v>
      </c>
      <c r="AN193" s="360">
        <v>99.95</v>
      </c>
      <c r="AO193" s="361">
        <f t="shared" si="48"/>
        <v>0.51425712856428218</v>
      </c>
      <c r="AP193" s="362" t="e">
        <f t="shared" si="43"/>
        <v>#VALUE!</v>
      </c>
      <c r="AQ193" s="363"/>
      <c r="AR193" s="363"/>
      <c r="AS193" s="363"/>
      <c r="AT193" s="364"/>
      <c r="AU193" s="364"/>
      <c r="AV193" s="363"/>
      <c r="AW193" s="365">
        <v>0</v>
      </c>
      <c r="AX193" s="365" t="s">
        <v>626</v>
      </c>
      <c r="AY193" s="365"/>
      <c r="AZ193" s="365"/>
      <c r="BA193" s="211"/>
      <c r="BB193" s="211" t="s">
        <v>720</v>
      </c>
      <c r="BC193" s="211"/>
      <c r="BD193" s="367"/>
      <c r="BE193" s="368" t="s">
        <v>833</v>
      </c>
      <c r="BF193" s="369" t="s">
        <v>801</v>
      </c>
      <c r="BG193" s="370" t="s">
        <v>801</v>
      </c>
      <c r="BH193" s="371"/>
      <c r="BI193" s="363"/>
      <c r="BJ193" s="363"/>
      <c r="BK193" s="364"/>
      <c r="BL193" s="372" t="s">
        <v>278</v>
      </c>
      <c r="BM193" s="524">
        <v>42174</v>
      </c>
      <c r="BN193" s="373"/>
      <c r="BO193" s="363"/>
      <c r="BP193" s="363">
        <f t="shared" si="36"/>
        <v>0</v>
      </c>
      <c r="BQ193" s="374">
        <v>74</v>
      </c>
      <c r="BR193" s="375">
        <v>148.58166005369526</v>
      </c>
      <c r="BS193" s="375">
        <v>180</v>
      </c>
      <c r="BT193" s="375">
        <v>400</v>
      </c>
      <c r="BU193" s="375">
        <f t="shared" si="46"/>
        <v>560</v>
      </c>
      <c r="BV193" s="375"/>
      <c r="BW193" s="376"/>
      <c r="BX193" s="376"/>
      <c r="BY193" s="377">
        <f t="shared" si="37"/>
        <v>15992.000000000002</v>
      </c>
      <c r="BZ193" s="377">
        <f t="shared" si="38"/>
        <v>8224</v>
      </c>
      <c r="CA193" s="378">
        <f t="shared" si="39"/>
        <v>205.70285142571288</v>
      </c>
      <c r="CB193" s="379"/>
    </row>
    <row r="194" spans="1:80" s="414" customFormat="1" ht="19.5" customHeight="1">
      <c r="A194" s="311" t="s">
        <v>701</v>
      </c>
      <c r="B194" s="309"/>
      <c r="C194" s="317" t="s">
        <v>566</v>
      </c>
      <c r="D194" s="317">
        <v>1</v>
      </c>
      <c r="E194" s="386" t="s">
        <v>83</v>
      </c>
      <c r="F194" s="311" t="s">
        <v>462</v>
      </c>
      <c r="G194" s="311">
        <v>62034231</v>
      </c>
      <c r="H194" s="311" t="s">
        <v>968</v>
      </c>
      <c r="I194" s="387" t="s">
        <v>62</v>
      </c>
      <c r="J194" s="311" t="s">
        <v>495</v>
      </c>
      <c r="K194" s="311" t="s">
        <v>463</v>
      </c>
      <c r="L194" s="312"/>
      <c r="M194" s="312" t="s">
        <v>682</v>
      </c>
      <c r="N194" s="312"/>
      <c r="O194" s="388"/>
      <c r="P194" s="307" t="s">
        <v>73</v>
      </c>
      <c r="Q194" s="324" t="s">
        <v>78</v>
      </c>
      <c r="R194" s="307" t="s">
        <v>732</v>
      </c>
      <c r="S194" s="324" t="s">
        <v>735</v>
      </c>
      <c r="T194" s="389" t="s">
        <v>28</v>
      </c>
      <c r="U194" s="389"/>
      <c r="V194" s="322" t="s">
        <v>818</v>
      </c>
      <c r="W194" s="322" t="s">
        <v>817</v>
      </c>
      <c r="X194" s="322" t="s">
        <v>819</v>
      </c>
      <c r="Y194" s="322"/>
      <c r="Z194" s="390">
        <v>42023</v>
      </c>
      <c r="AA194" s="390">
        <v>42044</v>
      </c>
      <c r="AB194" s="390">
        <v>42079</v>
      </c>
      <c r="AC194" s="391">
        <v>1.27</v>
      </c>
      <c r="AD194" s="391"/>
      <c r="AE194" s="392" t="s">
        <v>799</v>
      </c>
      <c r="AF194" s="392"/>
      <c r="AG194" s="393"/>
      <c r="AH194" s="394">
        <v>24.33</v>
      </c>
      <c r="AI194" s="393">
        <v>24.33</v>
      </c>
      <c r="AJ194" s="394">
        <v>0.25</v>
      </c>
      <c r="AK194" s="394">
        <f t="shared" si="45"/>
        <v>24.58</v>
      </c>
      <c r="AL194" s="394">
        <f t="shared" si="47"/>
        <v>51.98</v>
      </c>
      <c r="AM194" s="394">
        <v>119.95</v>
      </c>
      <c r="AN194" s="394">
        <v>129.94999999999999</v>
      </c>
      <c r="AO194" s="395">
        <f t="shared" si="48"/>
        <v>0.52712581762216237</v>
      </c>
      <c r="AP194" s="396">
        <f t="shared" si="43"/>
        <v>778.56</v>
      </c>
      <c r="AQ194" s="397"/>
      <c r="AR194" s="397"/>
      <c r="AS194" s="397"/>
      <c r="AT194" s="398"/>
      <c r="AU194" s="398"/>
      <c r="AV194" s="397"/>
      <c r="AW194" s="399">
        <v>2</v>
      </c>
      <c r="AX194" s="399" t="s">
        <v>834</v>
      </c>
      <c r="AY194" s="399">
        <v>2</v>
      </c>
      <c r="AZ194" s="400">
        <v>41977</v>
      </c>
      <c r="BA194" s="331"/>
      <c r="BB194" s="330">
        <v>41978</v>
      </c>
      <c r="BC194" s="330">
        <v>41978</v>
      </c>
      <c r="BD194" s="401"/>
      <c r="BE194" s="402" t="s">
        <v>834</v>
      </c>
      <c r="BF194" s="403">
        <v>42074</v>
      </c>
      <c r="BG194" s="404" t="s">
        <v>889</v>
      </c>
      <c r="BH194" s="405"/>
      <c r="BI194" s="397"/>
      <c r="BJ194" s="397"/>
      <c r="BK194" s="398"/>
      <c r="BL194" s="406"/>
      <c r="BM194" s="525"/>
      <c r="BN194" s="407"/>
      <c r="BO194" s="397"/>
      <c r="BP194" s="397">
        <f t="shared" si="36"/>
        <v>0</v>
      </c>
      <c r="BQ194" s="408">
        <v>13</v>
      </c>
      <c r="BR194" s="409">
        <v>26.102183522946461</v>
      </c>
      <c r="BS194" s="409">
        <v>180</v>
      </c>
      <c r="BT194" s="409">
        <v>206.10218352294646</v>
      </c>
      <c r="BU194" s="409">
        <f t="shared" si="46"/>
        <v>261.74977307414201</v>
      </c>
      <c r="BV194" s="409"/>
      <c r="BW194" s="410"/>
      <c r="BX194" s="410"/>
      <c r="BY194" s="411">
        <f t="shared" si="37"/>
        <v>10713.191499522756</v>
      </c>
      <c r="BZ194" s="411">
        <f t="shared" si="38"/>
        <v>5647.1998285287327</v>
      </c>
      <c r="CA194" s="412">
        <f t="shared" si="39"/>
        <v>108.64178200324612</v>
      </c>
      <c r="CB194" s="413"/>
    </row>
    <row r="195" spans="1:80" s="382" customFormat="1" ht="19.5" customHeight="1">
      <c r="A195" s="309" t="s">
        <v>702</v>
      </c>
      <c r="B195" s="309"/>
      <c r="C195" s="316"/>
      <c r="D195" s="316">
        <v>1</v>
      </c>
      <c r="E195" s="352" t="s">
        <v>83</v>
      </c>
      <c r="F195" s="309" t="s">
        <v>462</v>
      </c>
      <c r="G195" s="309">
        <v>62034231</v>
      </c>
      <c r="H195" s="309" t="s">
        <v>968</v>
      </c>
      <c r="I195" s="353" t="s">
        <v>62</v>
      </c>
      <c r="J195" s="309" t="s">
        <v>495</v>
      </c>
      <c r="K195" s="309" t="s">
        <v>464</v>
      </c>
      <c r="L195" s="310"/>
      <c r="M195" s="310" t="s">
        <v>682</v>
      </c>
      <c r="N195" s="310"/>
      <c r="O195" s="354"/>
      <c r="P195" s="230" t="s">
        <v>73</v>
      </c>
      <c r="Q195" s="232" t="s">
        <v>78</v>
      </c>
      <c r="R195" s="230" t="s">
        <v>732</v>
      </c>
      <c r="S195" s="232" t="s">
        <v>735</v>
      </c>
      <c r="T195" s="355" t="s">
        <v>28</v>
      </c>
      <c r="U195" s="355"/>
      <c r="V195" s="323" t="s">
        <v>818</v>
      </c>
      <c r="W195" s="323" t="s">
        <v>817</v>
      </c>
      <c r="X195" s="323" t="s">
        <v>819</v>
      </c>
      <c r="Y195" s="323"/>
      <c r="Z195" s="417">
        <v>41995</v>
      </c>
      <c r="AA195" s="356">
        <v>42016</v>
      </c>
      <c r="AB195" s="356">
        <v>42051</v>
      </c>
      <c r="AC195" s="357">
        <v>1.27</v>
      </c>
      <c r="AD195" s="357"/>
      <c r="AE195" s="358" t="s">
        <v>799</v>
      </c>
      <c r="AF195" s="358"/>
      <c r="AG195" s="359"/>
      <c r="AH195" s="360">
        <v>23.96</v>
      </c>
      <c r="AI195" s="359">
        <v>23.3</v>
      </c>
      <c r="AJ195" s="360">
        <v>0.25</v>
      </c>
      <c r="AK195" s="360">
        <f t="shared" si="45"/>
        <v>23.55</v>
      </c>
      <c r="AL195" s="360">
        <f t="shared" si="47"/>
        <v>51.98</v>
      </c>
      <c r="AM195" s="360">
        <v>119.95</v>
      </c>
      <c r="AN195" s="360">
        <v>129.94999999999999</v>
      </c>
      <c r="AO195" s="361">
        <f t="shared" si="48"/>
        <v>0.54694113120430932</v>
      </c>
      <c r="AP195" s="362">
        <f t="shared" si="43"/>
        <v>766.72</v>
      </c>
      <c r="AQ195" s="363"/>
      <c r="AR195" s="363"/>
      <c r="AS195" s="363"/>
      <c r="AT195" s="364"/>
      <c r="AU195" s="364"/>
      <c r="AV195" s="363"/>
      <c r="AW195" s="365">
        <v>2</v>
      </c>
      <c r="AX195" s="365" t="s">
        <v>834</v>
      </c>
      <c r="AY195" s="365">
        <v>1</v>
      </c>
      <c r="AZ195" s="384">
        <v>41984</v>
      </c>
      <c r="BA195" s="211"/>
      <c r="BB195" s="212">
        <v>41978</v>
      </c>
      <c r="BC195" s="212">
        <v>42018</v>
      </c>
      <c r="BD195" s="367"/>
      <c r="BE195" s="368" t="s">
        <v>833</v>
      </c>
      <c r="BF195" s="369" t="s">
        <v>801</v>
      </c>
      <c r="BG195" s="370" t="s">
        <v>801</v>
      </c>
      <c r="BH195" s="371"/>
      <c r="BI195" s="363"/>
      <c r="BJ195" s="363"/>
      <c r="BK195" s="364"/>
      <c r="BL195" s="372" t="s">
        <v>278</v>
      </c>
      <c r="BM195" s="524">
        <v>42174</v>
      </c>
      <c r="BN195" s="373" t="s">
        <v>924</v>
      </c>
      <c r="BO195" s="363"/>
      <c r="BP195" s="363">
        <f t="shared" ref="BP195:BP208" si="49">+WEEKNUM(BO195)</f>
        <v>0</v>
      </c>
      <c r="BQ195" s="374">
        <v>31</v>
      </c>
      <c r="BR195" s="375">
        <v>62.24366840087233</v>
      </c>
      <c r="BS195" s="375">
        <v>130</v>
      </c>
      <c r="BT195" s="375">
        <v>250</v>
      </c>
      <c r="BU195" s="375">
        <v>381</v>
      </c>
      <c r="BV195" s="375"/>
      <c r="BW195" s="376"/>
      <c r="BX195" s="376"/>
      <c r="BY195" s="377">
        <f t="shared" ref="BY195:BY208" si="50">BT195*AL195</f>
        <v>12995</v>
      </c>
      <c r="BZ195" s="377">
        <f t="shared" ref="BZ195:BZ208" si="51">BY195-(BT195*AK195)</f>
        <v>7107.5</v>
      </c>
      <c r="CA195" s="378">
        <f t="shared" ref="CA195:CA208" si="52">BT195*AO195</f>
        <v>136.73528280107732</v>
      </c>
      <c r="CB195" s="379"/>
    </row>
    <row r="196" spans="1:80" s="382" customFormat="1" ht="19.5" customHeight="1">
      <c r="A196" s="309" t="s">
        <v>703</v>
      </c>
      <c r="B196" s="309">
        <v>1010103342</v>
      </c>
      <c r="C196" s="316"/>
      <c r="D196" s="316">
        <v>1</v>
      </c>
      <c r="E196" s="352" t="s">
        <v>83</v>
      </c>
      <c r="F196" s="309" t="s">
        <v>462</v>
      </c>
      <c r="G196" s="309">
        <v>62034231</v>
      </c>
      <c r="H196" s="309" t="s">
        <v>968</v>
      </c>
      <c r="I196" s="353" t="s">
        <v>62</v>
      </c>
      <c r="J196" s="309" t="s">
        <v>495</v>
      </c>
      <c r="K196" s="309" t="s">
        <v>485</v>
      </c>
      <c r="L196" s="310"/>
      <c r="M196" s="310" t="s">
        <v>682</v>
      </c>
      <c r="N196" s="310"/>
      <c r="O196" s="354"/>
      <c r="P196" s="230" t="s">
        <v>73</v>
      </c>
      <c r="Q196" s="232" t="s">
        <v>78</v>
      </c>
      <c r="R196" s="230" t="s">
        <v>732</v>
      </c>
      <c r="S196" s="232" t="s">
        <v>735</v>
      </c>
      <c r="T196" s="355" t="s">
        <v>28</v>
      </c>
      <c r="U196" s="355"/>
      <c r="V196" s="323" t="s">
        <v>738</v>
      </c>
      <c r="W196" s="323" t="s">
        <v>741</v>
      </c>
      <c r="X196" s="323" t="s">
        <v>894</v>
      </c>
      <c r="Y196" s="323"/>
      <c r="Z196" s="417">
        <v>41995</v>
      </c>
      <c r="AA196" s="356">
        <v>42016</v>
      </c>
      <c r="AB196" s="356">
        <v>42051</v>
      </c>
      <c r="AC196" s="357">
        <v>1.42</v>
      </c>
      <c r="AD196" s="357"/>
      <c r="AE196" s="358" t="s">
        <v>799</v>
      </c>
      <c r="AF196" s="358"/>
      <c r="AG196" s="359"/>
      <c r="AH196" s="360">
        <v>24.65</v>
      </c>
      <c r="AI196" s="359">
        <v>24.21</v>
      </c>
      <c r="AJ196" s="360">
        <v>0.25</v>
      </c>
      <c r="AK196" s="360">
        <f t="shared" si="45"/>
        <v>24.46</v>
      </c>
      <c r="AL196" s="360">
        <f t="shared" si="47"/>
        <v>51.98</v>
      </c>
      <c r="AM196" s="360">
        <v>129.94999999999999</v>
      </c>
      <c r="AN196" s="360">
        <v>129.94999999999999</v>
      </c>
      <c r="AO196" s="361">
        <f t="shared" si="48"/>
        <v>0.52943439784532509</v>
      </c>
      <c r="AP196" s="362">
        <f t="shared" si="43"/>
        <v>788.8</v>
      </c>
      <c r="AQ196" s="363"/>
      <c r="AR196" s="363"/>
      <c r="AS196" s="363"/>
      <c r="AT196" s="364"/>
      <c r="AU196" s="364"/>
      <c r="AV196" s="363"/>
      <c r="AW196" s="365">
        <v>2</v>
      </c>
      <c r="AX196" s="365" t="s">
        <v>834</v>
      </c>
      <c r="AY196" s="365">
        <v>2</v>
      </c>
      <c r="AZ196" s="366">
        <v>41977</v>
      </c>
      <c r="BA196" s="211"/>
      <c r="BB196" s="212">
        <v>41978</v>
      </c>
      <c r="BC196" s="212">
        <v>41978</v>
      </c>
      <c r="BD196" s="367"/>
      <c r="BE196" s="368" t="s">
        <v>834</v>
      </c>
      <c r="BF196" s="369">
        <v>42061</v>
      </c>
      <c r="BG196" s="370">
        <v>42067</v>
      </c>
      <c r="BH196" s="371"/>
      <c r="BI196" s="363"/>
      <c r="BJ196" s="363"/>
      <c r="BK196" s="364"/>
      <c r="BL196" s="511" t="s">
        <v>278</v>
      </c>
      <c r="BM196" s="524">
        <v>42160</v>
      </c>
      <c r="BN196" s="373" t="s">
        <v>913</v>
      </c>
      <c r="BO196" s="363"/>
      <c r="BP196" s="363">
        <f t="shared" si="49"/>
        <v>0</v>
      </c>
      <c r="BQ196" s="374">
        <v>64</v>
      </c>
      <c r="BR196" s="375">
        <v>128.50305734373643</v>
      </c>
      <c r="BS196" s="375">
        <v>130</v>
      </c>
      <c r="BT196" s="375">
        <v>250</v>
      </c>
      <c r="BU196" s="375">
        <f>BT196*AC196</f>
        <v>355</v>
      </c>
      <c r="BV196" s="375"/>
      <c r="BW196" s="376"/>
      <c r="BX196" s="376"/>
      <c r="BY196" s="377">
        <f t="shared" si="50"/>
        <v>12995</v>
      </c>
      <c r="BZ196" s="377">
        <f t="shared" si="51"/>
        <v>6880</v>
      </c>
      <c r="CA196" s="378">
        <f t="shared" si="52"/>
        <v>132.35859946133127</v>
      </c>
      <c r="CB196" s="379"/>
    </row>
    <row r="197" spans="1:80" s="382" customFormat="1" ht="19.5" customHeight="1">
      <c r="A197" s="309" t="s">
        <v>704</v>
      </c>
      <c r="B197" s="309"/>
      <c r="C197" s="316"/>
      <c r="D197" s="316">
        <v>1</v>
      </c>
      <c r="E197" s="352" t="s">
        <v>83</v>
      </c>
      <c r="F197" s="309" t="s">
        <v>462</v>
      </c>
      <c r="G197" s="309">
        <v>62034231</v>
      </c>
      <c r="H197" s="309" t="s">
        <v>968</v>
      </c>
      <c r="I197" s="353" t="s">
        <v>62</v>
      </c>
      <c r="J197" s="309" t="s">
        <v>495</v>
      </c>
      <c r="K197" s="309" t="s">
        <v>466</v>
      </c>
      <c r="L197" s="310"/>
      <c r="M197" s="310" t="s">
        <v>682</v>
      </c>
      <c r="N197" s="310"/>
      <c r="O197" s="354"/>
      <c r="P197" s="230" t="s">
        <v>73</v>
      </c>
      <c r="Q197" s="232" t="s">
        <v>78</v>
      </c>
      <c r="R197" s="230" t="s">
        <v>732</v>
      </c>
      <c r="S197" s="232" t="s">
        <v>735</v>
      </c>
      <c r="T197" s="355" t="s">
        <v>28</v>
      </c>
      <c r="U197" s="355"/>
      <c r="V197" s="323" t="s">
        <v>738</v>
      </c>
      <c r="W197" s="323" t="s">
        <v>741</v>
      </c>
      <c r="X197" s="323" t="s">
        <v>894</v>
      </c>
      <c r="Y197" s="323"/>
      <c r="Z197" s="417">
        <v>41995</v>
      </c>
      <c r="AA197" s="356">
        <v>42016</v>
      </c>
      <c r="AB197" s="356">
        <v>42051</v>
      </c>
      <c r="AC197" s="357">
        <v>1.4</v>
      </c>
      <c r="AD197" s="357"/>
      <c r="AE197" s="358" t="s">
        <v>799</v>
      </c>
      <c r="AF197" s="358"/>
      <c r="AG197" s="359"/>
      <c r="AH197" s="360" t="s">
        <v>816</v>
      </c>
      <c r="AI197" s="359">
        <v>19.29</v>
      </c>
      <c r="AJ197" s="360">
        <v>0.25</v>
      </c>
      <c r="AK197" s="360">
        <f t="shared" si="45"/>
        <v>19.54</v>
      </c>
      <c r="AL197" s="360">
        <f t="shared" si="47"/>
        <v>39.980000000000004</v>
      </c>
      <c r="AM197" s="360">
        <v>99.95</v>
      </c>
      <c r="AN197" s="360">
        <v>99.95</v>
      </c>
      <c r="AO197" s="361">
        <f t="shared" si="48"/>
        <v>0.51125562781390699</v>
      </c>
      <c r="AP197" s="362" t="e">
        <f t="shared" si="43"/>
        <v>#VALUE!</v>
      </c>
      <c r="AQ197" s="363"/>
      <c r="AR197" s="363"/>
      <c r="AS197" s="363"/>
      <c r="AT197" s="364"/>
      <c r="AU197" s="364"/>
      <c r="AV197" s="363"/>
      <c r="AW197" s="365">
        <v>0</v>
      </c>
      <c r="AX197" s="365" t="s">
        <v>834</v>
      </c>
      <c r="AY197" s="365"/>
      <c r="AZ197" s="365"/>
      <c r="BA197" s="211"/>
      <c r="BB197" s="211" t="s">
        <v>797</v>
      </c>
      <c r="BC197" s="211"/>
      <c r="BD197" s="367"/>
      <c r="BE197" s="368" t="s">
        <v>833</v>
      </c>
      <c r="BF197" s="369" t="s">
        <v>801</v>
      </c>
      <c r="BG197" s="370" t="s">
        <v>801</v>
      </c>
      <c r="BH197" s="371"/>
      <c r="BI197" s="363"/>
      <c r="BJ197" s="363"/>
      <c r="BK197" s="364"/>
      <c r="BL197" s="511" t="s">
        <v>278</v>
      </c>
      <c r="BM197" s="524">
        <v>42160</v>
      </c>
      <c r="BN197" s="373"/>
      <c r="BO197" s="363"/>
      <c r="BP197" s="363">
        <f t="shared" si="49"/>
        <v>0</v>
      </c>
      <c r="BQ197" s="374">
        <v>223</v>
      </c>
      <c r="BR197" s="375">
        <v>447.7528404320816</v>
      </c>
      <c r="BS197" s="375">
        <v>280</v>
      </c>
      <c r="BT197" s="375">
        <v>700</v>
      </c>
      <c r="BU197" s="375">
        <f>BT197*AC197</f>
        <v>979.99999999999989</v>
      </c>
      <c r="BV197" s="375"/>
      <c r="BW197" s="376"/>
      <c r="BX197" s="376"/>
      <c r="BY197" s="377">
        <f t="shared" si="50"/>
        <v>27986.000000000004</v>
      </c>
      <c r="BZ197" s="377">
        <f t="shared" si="51"/>
        <v>14308.000000000004</v>
      </c>
      <c r="CA197" s="378">
        <f t="shared" si="52"/>
        <v>357.87893946973492</v>
      </c>
      <c r="CB197" s="379"/>
    </row>
    <row r="198" spans="1:80" s="382" customFormat="1" ht="19.5" customHeight="1">
      <c r="A198" s="309" t="s">
        <v>705</v>
      </c>
      <c r="B198" s="309">
        <v>1010103344</v>
      </c>
      <c r="C198" s="316"/>
      <c r="D198" s="316">
        <v>1</v>
      </c>
      <c r="E198" s="352" t="s">
        <v>83</v>
      </c>
      <c r="F198" s="309" t="s">
        <v>462</v>
      </c>
      <c r="G198" s="309">
        <v>62034231</v>
      </c>
      <c r="H198" s="309" t="s">
        <v>968</v>
      </c>
      <c r="I198" s="353" t="s">
        <v>62</v>
      </c>
      <c r="J198" s="309" t="s">
        <v>496</v>
      </c>
      <c r="K198" s="309" t="s">
        <v>463</v>
      </c>
      <c r="L198" s="310"/>
      <c r="M198" s="310" t="s">
        <v>681</v>
      </c>
      <c r="N198" s="310"/>
      <c r="O198" s="354"/>
      <c r="P198" s="230" t="s">
        <v>73</v>
      </c>
      <c r="Q198" s="232" t="s">
        <v>78</v>
      </c>
      <c r="R198" s="230" t="s">
        <v>732</v>
      </c>
      <c r="S198" s="232" t="s">
        <v>735</v>
      </c>
      <c r="T198" s="355" t="s">
        <v>28</v>
      </c>
      <c r="U198" s="355"/>
      <c r="V198" s="323" t="s">
        <v>818</v>
      </c>
      <c r="W198" s="323" t="s">
        <v>817</v>
      </c>
      <c r="X198" s="323" t="s">
        <v>819</v>
      </c>
      <c r="Y198" s="323"/>
      <c r="Z198" s="417">
        <v>41995</v>
      </c>
      <c r="AA198" s="356">
        <v>42016</v>
      </c>
      <c r="AB198" s="356">
        <v>42051</v>
      </c>
      <c r="AC198" s="357">
        <v>1.26</v>
      </c>
      <c r="AD198" s="357"/>
      <c r="AE198" s="358" t="s">
        <v>799</v>
      </c>
      <c r="AF198" s="358"/>
      <c r="AG198" s="359"/>
      <c r="AH198" s="360">
        <v>24.16</v>
      </c>
      <c r="AI198" s="359">
        <v>23.95</v>
      </c>
      <c r="AJ198" s="360">
        <v>0.25</v>
      </c>
      <c r="AK198" s="360">
        <f t="shared" si="45"/>
        <v>24.2</v>
      </c>
      <c r="AL198" s="360">
        <f t="shared" si="47"/>
        <v>47.980000000000004</v>
      </c>
      <c r="AM198" s="360">
        <v>129.94999999999999</v>
      </c>
      <c r="AN198" s="360">
        <v>119.95</v>
      </c>
      <c r="AO198" s="361">
        <f t="shared" si="48"/>
        <v>0.4956231763234682</v>
      </c>
      <c r="AP198" s="362">
        <f t="shared" si="43"/>
        <v>773.12</v>
      </c>
      <c r="AQ198" s="363"/>
      <c r="AR198" s="363"/>
      <c r="AS198" s="363"/>
      <c r="AT198" s="364"/>
      <c r="AU198" s="364"/>
      <c r="AV198" s="363"/>
      <c r="AW198" s="365">
        <v>2</v>
      </c>
      <c r="AX198" s="365" t="s">
        <v>834</v>
      </c>
      <c r="AY198" s="365">
        <v>2</v>
      </c>
      <c r="AZ198" s="366">
        <v>41977</v>
      </c>
      <c r="BA198" s="211"/>
      <c r="BB198" s="212">
        <v>41978</v>
      </c>
      <c r="BC198" s="212">
        <v>42018</v>
      </c>
      <c r="BD198" s="367"/>
      <c r="BE198" s="368" t="s">
        <v>833</v>
      </c>
      <c r="BF198" s="369" t="s">
        <v>801</v>
      </c>
      <c r="BG198" s="370" t="s">
        <v>801</v>
      </c>
      <c r="BH198" s="371"/>
      <c r="BI198" s="363"/>
      <c r="BJ198" s="363"/>
      <c r="BK198" s="364"/>
      <c r="BL198" s="372"/>
      <c r="BM198" s="524">
        <v>42222</v>
      </c>
      <c r="BN198" s="373" t="s">
        <v>940</v>
      </c>
      <c r="BO198" s="363"/>
      <c r="BP198" s="363">
        <f t="shared" si="49"/>
        <v>0</v>
      </c>
      <c r="BQ198" s="374">
        <v>142</v>
      </c>
      <c r="BR198" s="375">
        <v>285.1161584814152</v>
      </c>
      <c r="BS198" s="375">
        <v>230</v>
      </c>
      <c r="BT198" s="375">
        <v>600</v>
      </c>
      <c r="BU198" s="375">
        <v>914</v>
      </c>
      <c r="BV198" s="375"/>
      <c r="BW198" s="376"/>
      <c r="BX198" s="376"/>
      <c r="BY198" s="377">
        <f t="shared" si="50"/>
        <v>28788.000000000004</v>
      </c>
      <c r="BZ198" s="377">
        <f t="shared" si="51"/>
        <v>14268.000000000004</v>
      </c>
      <c r="CA198" s="378">
        <f t="shared" si="52"/>
        <v>297.37390579408094</v>
      </c>
      <c r="CB198" s="379"/>
    </row>
    <row r="199" spans="1:80" s="382" customFormat="1" ht="19.5" customHeight="1">
      <c r="A199" s="309" t="s">
        <v>706</v>
      </c>
      <c r="B199" s="309">
        <v>1010103345</v>
      </c>
      <c r="C199" s="316"/>
      <c r="D199" s="316">
        <v>1</v>
      </c>
      <c r="E199" s="352" t="s">
        <v>83</v>
      </c>
      <c r="F199" s="309" t="s">
        <v>462</v>
      </c>
      <c r="G199" s="309">
        <v>62034231</v>
      </c>
      <c r="H199" s="309" t="s">
        <v>968</v>
      </c>
      <c r="I199" s="353" t="s">
        <v>62</v>
      </c>
      <c r="J199" s="309" t="s">
        <v>496</v>
      </c>
      <c r="K199" s="309" t="s">
        <v>464</v>
      </c>
      <c r="L199" s="310"/>
      <c r="M199" s="310" t="s">
        <v>681</v>
      </c>
      <c r="N199" s="310"/>
      <c r="O199" s="354"/>
      <c r="P199" s="230" t="s">
        <v>73</v>
      </c>
      <c r="Q199" s="232" t="s">
        <v>78</v>
      </c>
      <c r="R199" s="230" t="s">
        <v>732</v>
      </c>
      <c r="S199" s="232" t="s">
        <v>735</v>
      </c>
      <c r="T199" s="355" t="s">
        <v>28</v>
      </c>
      <c r="U199" s="355"/>
      <c r="V199" s="323" t="s">
        <v>818</v>
      </c>
      <c r="W199" s="323" t="s">
        <v>817</v>
      </c>
      <c r="X199" s="323" t="s">
        <v>819</v>
      </c>
      <c r="Y199" s="323"/>
      <c r="Z199" s="417">
        <v>41995</v>
      </c>
      <c r="AA199" s="356">
        <v>42016</v>
      </c>
      <c r="AB199" s="356">
        <v>42051</v>
      </c>
      <c r="AC199" s="357">
        <v>1.26</v>
      </c>
      <c r="AD199" s="357"/>
      <c r="AE199" s="358" t="s">
        <v>799</v>
      </c>
      <c r="AF199" s="358"/>
      <c r="AG199" s="359"/>
      <c r="AH199" s="360">
        <v>23.74</v>
      </c>
      <c r="AI199" s="359">
        <v>23.55</v>
      </c>
      <c r="AJ199" s="360">
        <v>0.25</v>
      </c>
      <c r="AK199" s="360">
        <f t="shared" si="45"/>
        <v>23.8</v>
      </c>
      <c r="AL199" s="360">
        <f t="shared" si="47"/>
        <v>51.98</v>
      </c>
      <c r="AM199" s="360">
        <v>119.95</v>
      </c>
      <c r="AN199" s="360">
        <v>129.94999999999999</v>
      </c>
      <c r="AO199" s="361">
        <f t="shared" si="48"/>
        <v>0.54213158907272019</v>
      </c>
      <c r="AP199" s="362">
        <f t="shared" si="43"/>
        <v>759.68</v>
      </c>
      <c r="AQ199" s="363"/>
      <c r="AR199" s="363"/>
      <c r="AS199" s="363"/>
      <c r="AT199" s="364"/>
      <c r="AU199" s="364"/>
      <c r="AV199" s="363"/>
      <c r="AW199" s="365">
        <v>2</v>
      </c>
      <c r="AX199" s="365" t="s">
        <v>834</v>
      </c>
      <c r="AY199" s="365">
        <v>2</v>
      </c>
      <c r="AZ199" s="366">
        <v>41977</v>
      </c>
      <c r="BA199" s="211"/>
      <c r="BB199" s="212">
        <v>41978</v>
      </c>
      <c r="BC199" s="212">
        <v>41978</v>
      </c>
      <c r="BD199" s="367"/>
      <c r="BE199" s="368" t="s">
        <v>834</v>
      </c>
      <c r="BF199" s="369">
        <v>42114</v>
      </c>
      <c r="BG199" s="370">
        <v>42115</v>
      </c>
      <c r="BH199" s="371"/>
      <c r="BI199" s="363"/>
      <c r="BJ199" s="363"/>
      <c r="BK199" s="364"/>
      <c r="BL199" s="372"/>
      <c r="BM199" s="524"/>
      <c r="BN199" s="373"/>
      <c r="BO199" s="363"/>
      <c r="BP199" s="363">
        <f t="shared" si="49"/>
        <v>0</v>
      </c>
      <c r="BQ199" s="374">
        <v>141</v>
      </c>
      <c r="BR199" s="375">
        <v>283.10829821041932</v>
      </c>
      <c r="BS199" s="375">
        <v>180</v>
      </c>
      <c r="BT199" s="375">
        <v>600</v>
      </c>
      <c r="BU199" s="375">
        <v>1071</v>
      </c>
      <c r="BV199" s="375"/>
      <c r="BW199" s="376"/>
      <c r="BX199" s="376"/>
      <c r="BY199" s="377">
        <f t="shared" si="50"/>
        <v>31187.999999999996</v>
      </c>
      <c r="BZ199" s="377">
        <f t="shared" si="51"/>
        <v>16907.999999999996</v>
      </c>
      <c r="CA199" s="378">
        <f t="shared" si="52"/>
        <v>325.27895344363213</v>
      </c>
      <c r="CB199" s="379"/>
    </row>
    <row r="200" spans="1:80" s="382" customFormat="1" ht="19.5" customHeight="1">
      <c r="A200" s="309" t="s">
        <v>707</v>
      </c>
      <c r="B200" s="309">
        <v>1010103346</v>
      </c>
      <c r="C200" s="316"/>
      <c r="D200" s="316">
        <v>1</v>
      </c>
      <c r="E200" s="352" t="s">
        <v>83</v>
      </c>
      <c r="F200" s="309" t="s">
        <v>462</v>
      </c>
      <c r="G200" s="309">
        <v>62034231</v>
      </c>
      <c r="H200" s="309" t="s">
        <v>968</v>
      </c>
      <c r="I200" s="353" t="s">
        <v>62</v>
      </c>
      <c r="J200" s="309" t="s">
        <v>496</v>
      </c>
      <c r="K200" s="309" t="s">
        <v>485</v>
      </c>
      <c r="L200" s="310"/>
      <c r="M200" s="310" t="s">
        <v>681</v>
      </c>
      <c r="N200" s="310"/>
      <c r="O200" s="354"/>
      <c r="P200" s="230" t="s">
        <v>73</v>
      </c>
      <c r="Q200" s="232" t="s">
        <v>78</v>
      </c>
      <c r="R200" s="230" t="s">
        <v>732</v>
      </c>
      <c r="S200" s="232" t="s">
        <v>735</v>
      </c>
      <c r="T200" s="355" t="s">
        <v>28</v>
      </c>
      <c r="U200" s="355"/>
      <c r="V200" s="323" t="s">
        <v>738</v>
      </c>
      <c r="W200" s="323" t="s">
        <v>741</v>
      </c>
      <c r="X200" s="323" t="s">
        <v>894</v>
      </c>
      <c r="Y200" s="323"/>
      <c r="Z200" s="417">
        <v>41995</v>
      </c>
      <c r="AA200" s="356">
        <v>42016</v>
      </c>
      <c r="AB200" s="356">
        <v>42051</v>
      </c>
      <c r="AC200" s="357">
        <v>1.41</v>
      </c>
      <c r="AD200" s="357"/>
      <c r="AE200" s="358" t="s">
        <v>799</v>
      </c>
      <c r="AF200" s="358"/>
      <c r="AG200" s="359"/>
      <c r="AH200" s="360">
        <v>24.45</v>
      </c>
      <c r="AI200" s="359">
        <v>24.01</v>
      </c>
      <c r="AJ200" s="360">
        <v>0.25</v>
      </c>
      <c r="AK200" s="360">
        <f t="shared" si="45"/>
        <v>24.26</v>
      </c>
      <c r="AL200" s="360">
        <f t="shared" si="47"/>
        <v>51.98</v>
      </c>
      <c r="AM200" s="360">
        <v>129.94999999999999</v>
      </c>
      <c r="AN200" s="360">
        <v>129.94999999999999</v>
      </c>
      <c r="AO200" s="361">
        <f t="shared" si="48"/>
        <v>0.53328203155059628</v>
      </c>
      <c r="AP200" s="362">
        <f t="shared" si="43"/>
        <v>782.4</v>
      </c>
      <c r="AQ200" s="363"/>
      <c r="AR200" s="363"/>
      <c r="AS200" s="363"/>
      <c r="AT200" s="364"/>
      <c r="AU200" s="364"/>
      <c r="AV200" s="363"/>
      <c r="AW200" s="365">
        <v>2</v>
      </c>
      <c r="AX200" s="365" t="s">
        <v>834</v>
      </c>
      <c r="AY200" s="365">
        <v>1</v>
      </c>
      <c r="AZ200" s="384">
        <v>41984</v>
      </c>
      <c r="BA200" s="211"/>
      <c r="BB200" s="212">
        <v>41978</v>
      </c>
      <c r="BC200" s="212">
        <v>42018</v>
      </c>
      <c r="BD200" s="367"/>
      <c r="BE200" s="368" t="s">
        <v>833</v>
      </c>
      <c r="BF200" s="369" t="s">
        <v>801</v>
      </c>
      <c r="BG200" s="370" t="s">
        <v>801</v>
      </c>
      <c r="BH200" s="371"/>
      <c r="BI200" s="363"/>
      <c r="BJ200" s="363"/>
      <c r="BK200" s="364"/>
      <c r="BL200" s="372" t="s">
        <v>278</v>
      </c>
      <c r="BM200" s="524">
        <v>42174</v>
      </c>
      <c r="BN200" s="373"/>
      <c r="BO200" s="363"/>
      <c r="BP200" s="363">
        <f t="shared" si="49"/>
        <v>0</v>
      </c>
      <c r="BQ200" s="374">
        <v>52</v>
      </c>
      <c r="BR200" s="375">
        <v>104.40873409178585</v>
      </c>
      <c r="BS200" s="375">
        <v>130</v>
      </c>
      <c r="BT200" s="375">
        <v>500</v>
      </c>
      <c r="BU200" s="375">
        <f>BT200*AC200</f>
        <v>705</v>
      </c>
      <c r="BV200" s="375"/>
      <c r="BW200" s="376"/>
      <c r="BX200" s="376"/>
      <c r="BY200" s="377">
        <f t="shared" si="50"/>
        <v>25990</v>
      </c>
      <c r="BZ200" s="377">
        <f t="shared" si="51"/>
        <v>13860</v>
      </c>
      <c r="CA200" s="378">
        <f t="shared" si="52"/>
        <v>266.64101577529811</v>
      </c>
      <c r="CB200" s="379"/>
    </row>
    <row r="201" spans="1:80" s="382" customFormat="1" ht="19.5" customHeight="1">
      <c r="A201" s="309" t="s">
        <v>708</v>
      </c>
      <c r="B201" s="309">
        <v>1010103347</v>
      </c>
      <c r="C201" s="316"/>
      <c r="D201" s="316">
        <v>1</v>
      </c>
      <c r="E201" s="352" t="s">
        <v>83</v>
      </c>
      <c r="F201" s="309" t="s">
        <v>462</v>
      </c>
      <c r="G201" s="309">
        <v>62034231</v>
      </c>
      <c r="H201" s="309" t="s">
        <v>968</v>
      </c>
      <c r="I201" s="353" t="s">
        <v>62</v>
      </c>
      <c r="J201" s="309" t="s">
        <v>496</v>
      </c>
      <c r="K201" s="309" t="s">
        <v>466</v>
      </c>
      <c r="L201" s="310"/>
      <c r="M201" s="310" t="s">
        <v>681</v>
      </c>
      <c r="N201" s="310"/>
      <c r="O201" s="354"/>
      <c r="P201" s="230" t="s">
        <v>73</v>
      </c>
      <c r="Q201" s="232" t="s">
        <v>78</v>
      </c>
      <c r="R201" s="230" t="s">
        <v>732</v>
      </c>
      <c r="S201" s="232" t="s">
        <v>735</v>
      </c>
      <c r="T201" s="355" t="s">
        <v>28</v>
      </c>
      <c r="U201" s="355"/>
      <c r="V201" s="323" t="s">
        <v>738</v>
      </c>
      <c r="W201" s="323" t="s">
        <v>741</v>
      </c>
      <c r="X201" s="323" t="s">
        <v>894</v>
      </c>
      <c r="Y201" s="323"/>
      <c r="Z201" s="417">
        <v>41995</v>
      </c>
      <c r="AA201" s="356">
        <v>42016</v>
      </c>
      <c r="AB201" s="356">
        <v>42051</v>
      </c>
      <c r="AC201" s="357">
        <v>1.4</v>
      </c>
      <c r="AD201" s="357"/>
      <c r="AE201" s="358" t="s">
        <v>799</v>
      </c>
      <c r="AF201" s="358"/>
      <c r="AG201" s="359"/>
      <c r="AH201" s="360" t="s">
        <v>816</v>
      </c>
      <c r="AI201" s="359">
        <v>19.329999999999998</v>
      </c>
      <c r="AJ201" s="360">
        <v>0.25</v>
      </c>
      <c r="AK201" s="360">
        <f t="shared" si="45"/>
        <v>19.579999999999998</v>
      </c>
      <c r="AL201" s="360">
        <f t="shared" si="47"/>
        <v>39.980000000000004</v>
      </c>
      <c r="AM201" s="360">
        <v>99.95</v>
      </c>
      <c r="AN201" s="360">
        <v>99.95</v>
      </c>
      <c r="AO201" s="361">
        <f t="shared" si="48"/>
        <v>0.510255127563782</v>
      </c>
      <c r="AP201" s="362" t="e">
        <f t="shared" si="43"/>
        <v>#VALUE!</v>
      </c>
      <c r="AQ201" s="363"/>
      <c r="AR201" s="363"/>
      <c r="AS201" s="363"/>
      <c r="AT201" s="364"/>
      <c r="AU201" s="364"/>
      <c r="AV201" s="363"/>
      <c r="AW201" s="365">
        <v>0</v>
      </c>
      <c r="AX201" s="365" t="s">
        <v>834</v>
      </c>
      <c r="AY201" s="365"/>
      <c r="AZ201" s="365"/>
      <c r="BA201" s="211"/>
      <c r="BB201" s="211" t="s">
        <v>797</v>
      </c>
      <c r="BC201" s="211"/>
      <c r="BD201" s="367"/>
      <c r="BE201" s="368" t="s">
        <v>834</v>
      </c>
      <c r="BF201" s="369">
        <v>42061</v>
      </c>
      <c r="BG201" s="370">
        <v>42067</v>
      </c>
      <c r="BH201" s="371"/>
      <c r="BI201" s="363"/>
      <c r="BJ201" s="363"/>
      <c r="BK201" s="364"/>
      <c r="BL201" s="372" t="s">
        <v>278</v>
      </c>
      <c r="BM201" s="524">
        <v>42160</v>
      </c>
      <c r="BN201" s="373"/>
      <c r="BO201" s="363"/>
      <c r="BP201" s="363">
        <f t="shared" si="49"/>
        <v>0</v>
      </c>
      <c r="BQ201" s="374">
        <v>173</v>
      </c>
      <c r="BR201" s="375">
        <v>347.35982688228756</v>
      </c>
      <c r="BS201" s="375">
        <v>230</v>
      </c>
      <c r="BT201" s="375">
        <v>650</v>
      </c>
      <c r="BU201" s="375">
        <f>BT201*AC201</f>
        <v>909.99999999999989</v>
      </c>
      <c r="BV201" s="375"/>
      <c r="BW201" s="376"/>
      <c r="BX201" s="376"/>
      <c r="BY201" s="377">
        <f t="shared" si="50"/>
        <v>25987.000000000004</v>
      </c>
      <c r="BZ201" s="377">
        <f t="shared" si="51"/>
        <v>13260.000000000005</v>
      </c>
      <c r="CA201" s="378">
        <f t="shared" si="52"/>
        <v>331.66583291645827</v>
      </c>
      <c r="CB201" s="379"/>
    </row>
    <row r="202" spans="1:80" s="382" customFormat="1" ht="19.5" customHeight="1">
      <c r="A202" s="309" t="s">
        <v>709</v>
      </c>
      <c r="B202" s="309">
        <v>1010103348</v>
      </c>
      <c r="C202" s="316"/>
      <c r="D202" s="316">
        <v>1</v>
      </c>
      <c r="E202" s="352" t="s">
        <v>83</v>
      </c>
      <c r="F202" s="309" t="s">
        <v>462</v>
      </c>
      <c r="G202" s="309">
        <v>62034231</v>
      </c>
      <c r="H202" s="309" t="s">
        <v>968</v>
      </c>
      <c r="I202" s="353" t="s">
        <v>62</v>
      </c>
      <c r="J202" s="309" t="s">
        <v>497</v>
      </c>
      <c r="K202" s="309" t="s">
        <v>463</v>
      </c>
      <c r="L202" s="310"/>
      <c r="M202" s="310" t="s">
        <v>683</v>
      </c>
      <c r="N202" s="310"/>
      <c r="O202" s="354"/>
      <c r="P202" s="230" t="s">
        <v>73</v>
      </c>
      <c r="Q202" s="232" t="s">
        <v>78</v>
      </c>
      <c r="R202" s="230" t="s">
        <v>732</v>
      </c>
      <c r="S202" s="232" t="s">
        <v>735</v>
      </c>
      <c r="T202" s="355" t="s">
        <v>28</v>
      </c>
      <c r="U202" s="355"/>
      <c r="V202" s="323" t="s">
        <v>818</v>
      </c>
      <c r="W202" s="323" t="s">
        <v>817</v>
      </c>
      <c r="X202" s="323" t="s">
        <v>819</v>
      </c>
      <c r="Y202" s="323"/>
      <c r="Z202" s="417">
        <v>41995</v>
      </c>
      <c r="AA202" s="356">
        <v>42016</v>
      </c>
      <c r="AB202" s="356">
        <v>42051</v>
      </c>
      <c r="AC202" s="357">
        <v>1.28</v>
      </c>
      <c r="AD202" s="357"/>
      <c r="AE202" s="358" t="s">
        <v>799</v>
      </c>
      <c r="AF202" s="358"/>
      <c r="AG202" s="359"/>
      <c r="AH202" s="360">
        <v>24.33</v>
      </c>
      <c r="AI202" s="359">
        <v>23.89</v>
      </c>
      <c r="AJ202" s="360">
        <v>0.25</v>
      </c>
      <c r="AK202" s="360">
        <f t="shared" si="45"/>
        <v>24.14</v>
      </c>
      <c r="AL202" s="360">
        <f t="shared" si="47"/>
        <v>47.980000000000004</v>
      </c>
      <c r="AM202" s="360">
        <v>129.94999999999999</v>
      </c>
      <c r="AN202" s="360">
        <v>119.95</v>
      </c>
      <c r="AO202" s="361">
        <f t="shared" si="48"/>
        <v>0.4968736973739058</v>
      </c>
      <c r="AP202" s="362">
        <f t="shared" si="43"/>
        <v>778.56</v>
      </c>
      <c r="AQ202" s="363"/>
      <c r="AR202" s="363"/>
      <c r="AS202" s="363"/>
      <c r="AT202" s="364"/>
      <c r="AU202" s="364"/>
      <c r="AV202" s="363"/>
      <c r="AW202" s="365">
        <v>2</v>
      </c>
      <c r="AX202" s="365" t="s">
        <v>834</v>
      </c>
      <c r="AY202" s="365">
        <v>1</v>
      </c>
      <c r="AZ202" s="366">
        <v>41977</v>
      </c>
      <c r="BA202" s="211"/>
      <c r="BB202" s="211" t="s">
        <v>797</v>
      </c>
      <c r="BC202" s="212">
        <v>42018</v>
      </c>
      <c r="BD202" s="367"/>
      <c r="BE202" s="368" t="s">
        <v>834</v>
      </c>
      <c r="BF202" s="369">
        <v>42114</v>
      </c>
      <c r="BG202" s="370" t="s">
        <v>901</v>
      </c>
      <c r="BH202" s="371"/>
      <c r="BI202" s="363"/>
      <c r="BJ202" s="363"/>
      <c r="BK202" s="364"/>
      <c r="BL202" s="372"/>
      <c r="BM202" s="524">
        <v>42222</v>
      </c>
      <c r="BN202" s="373" t="s">
        <v>943</v>
      </c>
      <c r="BO202" s="363"/>
      <c r="BP202" s="363">
        <f t="shared" si="49"/>
        <v>0</v>
      </c>
      <c r="BQ202" s="374">
        <v>814</v>
      </c>
      <c r="BR202" s="375">
        <v>1034.3982605906476</v>
      </c>
      <c r="BS202" s="375">
        <v>430</v>
      </c>
      <c r="BT202" s="375">
        <v>1500</v>
      </c>
      <c r="BU202" s="375">
        <v>1517</v>
      </c>
      <c r="BV202" s="375"/>
      <c r="BW202" s="376"/>
      <c r="BX202" s="376"/>
      <c r="BY202" s="377">
        <f t="shared" si="50"/>
        <v>71970</v>
      </c>
      <c r="BZ202" s="377">
        <f t="shared" si="51"/>
        <v>35760</v>
      </c>
      <c r="CA202" s="378">
        <f t="shared" si="52"/>
        <v>745.31054606085866</v>
      </c>
      <c r="CB202" s="379"/>
    </row>
    <row r="203" spans="1:80" s="382" customFormat="1" ht="19.5" customHeight="1">
      <c r="A203" s="309" t="s">
        <v>710</v>
      </c>
      <c r="B203" s="309">
        <v>1010103349</v>
      </c>
      <c r="C203" s="316"/>
      <c r="D203" s="316">
        <v>1</v>
      </c>
      <c r="E203" s="352" t="s">
        <v>83</v>
      </c>
      <c r="F203" s="309" t="s">
        <v>462</v>
      </c>
      <c r="G203" s="309">
        <v>62034231</v>
      </c>
      <c r="H203" s="309" t="s">
        <v>968</v>
      </c>
      <c r="I203" s="353" t="s">
        <v>62</v>
      </c>
      <c r="J203" s="309" t="s">
        <v>497</v>
      </c>
      <c r="K203" s="309" t="s">
        <v>464</v>
      </c>
      <c r="L203" s="310"/>
      <c r="M203" s="310" t="s">
        <v>683</v>
      </c>
      <c r="N203" s="310"/>
      <c r="O203" s="354"/>
      <c r="P203" s="230" t="s">
        <v>73</v>
      </c>
      <c r="Q203" s="232" t="s">
        <v>78</v>
      </c>
      <c r="R203" s="230" t="s">
        <v>732</v>
      </c>
      <c r="S203" s="232" t="s">
        <v>735</v>
      </c>
      <c r="T203" s="355" t="s">
        <v>28</v>
      </c>
      <c r="U203" s="355"/>
      <c r="V203" s="323" t="s">
        <v>818</v>
      </c>
      <c r="W203" s="323" t="s">
        <v>817</v>
      </c>
      <c r="X203" s="323" t="s">
        <v>819</v>
      </c>
      <c r="Y203" s="323"/>
      <c r="Z203" s="417">
        <v>41995</v>
      </c>
      <c r="AA203" s="356">
        <v>42016</v>
      </c>
      <c r="AB203" s="356">
        <v>42051</v>
      </c>
      <c r="AC203" s="357">
        <v>1.26</v>
      </c>
      <c r="AD203" s="357"/>
      <c r="AE203" s="358" t="s">
        <v>799</v>
      </c>
      <c r="AF203" s="358"/>
      <c r="AG203" s="359"/>
      <c r="AH203" s="360" t="s">
        <v>816</v>
      </c>
      <c r="AI203" s="359">
        <v>23.37</v>
      </c>
      <c r="AJ203" s="360">
        <v>0.25</v>
      </c>
      <c r="AK203" s="360">
        <f t="shared" si="45"/>
        <v>23.62</v>
      </c>
      <c r="AL203" s="360">
        <f t="shared" si="47"/>
        <v>51.98</v>
      </c>
      <c r="AM203" s="360">
        <v>119.95</v>
      </c>
      <c r="AN203" s="360">
        <v>129.94999999999999</v>
      </c>
      <c r="AO203" s="361">
        <f t="shared" si="48"/>
        <v>0.54559445940746432</v>
      </c>
      <c r="AP203" s="362" t="e">
        <f t="shared" si="43"/>
        <v>#VALUE!</v>
      </c>
      <c r="AQ203" s="363"/>
      <c r="AR203" s="363"/>
      <c r="AS203" s="363"/>
      <c r="AT203" s="364"/>
      <c r="AU203" s="364"/>
      <c r="AV203" s="363"/>
      <c r="AW203" s="365">
        <v>0</v>
      </c>
      <c r="AX203" s="365" t="s">
        <v>834</v>
      </c>
      <c r="AY203" s="365">
        <v>5</v>
      </c>
      <c r="AZ203" s="416">
        <v>41977</v>
      </c>
      <c r="BA203" s="211"/>
      <c r="BB203" s="211" t="s">
        <v>720</v>
      </c>
      <c r="BC203" s="212">
        <v>41990</v>
      </c>
      <c r="BD203" s="367"/>
      <c r="BE203" s="368" t="s">
        <v>833</v>
      </c>
      <c r="BF203" s="369" t="s">
        <v>801</v>
      </c>
      <c r="BG203" s="370" t="s">
        <v>801</v>
      </c>
      <c r="BH203" s="371"/>
      <c r="BI203" s="363"/>
      <c r="BJ203" s="363"/>
      <c r="BK203" s="364"/>
      <c r="BL203" s="372" t="s">
        <v>278</v>
      </c>
      <c r="BM203" s="524">
        <v>42174</v>
      </c>
      <c r="BN203" s="373" t="s">
        <v>919</v>
      </c>
      <c r="BO203" s="363"/>
      <c r="BP203" s="363">
        <f t="shared" si="49"/>
        <v>0</v>
      </c>
      <c r="BQ203" s="374">
        <v>841</v>
      </c>
      <c r="BR203" s="375">
        <v>1088.6104879075365</v>
      </c>
      <c r="BS203" s="375">
        <v>430</v>
      </c>
      <c r="BT203" s="375">
        <v>1500</v>
      </c>
      <c r="BU203" s="375">
        <v>1570</v>
      </c>
      <c r="BV203" s="375"/>
      <c r="BW203" s="376"/>
      <c r="BX203" s="376"/>
      <c r="BY203" s="377">
        <f t="shared" si="50"/>
        <v>77970</v>
      </c>
      <c r="BZ203" s="377">
        <f t="shared" si="51"/>
        <v>42540</v>
      </c>
      <c r="CA203" s="378">
        <f t="shared" si="52"/>
        <v>818.39168911119646</v>
      </c>
      <c r="CB203" s="379"/>
    </row>
    <row r="204" spans="1:80" s="382" customFormat="1" ht="19.5" customHeight="1">
      <c r="A204" s="309" t="s">
        <v>711</v>
      </c>
      <c r="B204" s="309">
        <v>1010103350</v>
      </c>
      <c r="C204" s="316"/>
      <c r="D204" s="316">
        <v>1</v>
      </c>
      <c r="E204" s="352" t="s">
        <v>83</v>
      </c>
      <c r="F204" s="309" t="s">
        <v>462</v>
      </c>
      <c r="G204" s="309">
        <v>62034231</v>
      </c>
      <c r="H204" s="309" t="s">
        <v>968</v>
      </c>
      <c r="I204" s="353" t="s">
        <v>62</v>
      </c>
      <c r="J204" s="309" t="s">
        <v>497</v>
      </c>
      <c r="K204" s="309" t="s">
        <v>485</v>
      </c>
      <c r="L204" s="310"/>
      <c r="M204" s="310" t="s">
        <v>683</v>
      </c>
      <c r="N204" s="310"/>
      <c r="O204" s="354"/>
      <c r="P204" s="230" t="s">
        <v>73</v>
      </c>
      <c r="Q204" s="232" t="s">
        <v>78</v>
      </c>
      <c r="R204" s="230" t="s">
        <v>732</v>
      </c>
      <c r="S204" s="232" t="s">
        <v>735</v>
      </c>
      <c r="T204" s="355" t="s">
        <v>28</v>
      </c>
      <c r="U204" s="355"/>
      <c r="V204" s="323" t="s">
        <v>738</v>
      </c>
      <c r="W204" s="323" t="s">
        <v>741</v>
      </c>
      <c r="X204" s="323" t="s">
        <v>894</v>
      </c>
      <c r="Y204" s="323"/>
      <c r="Z204" s="417">
        <v>41995</v>
      </c>
      <c r="AA204" s="356">
        <v>42016</v>
      </c>
      <c r="AB204" s="356">
        <v>42051</v>
      </c>
      <c r="AC204" s="357">
        <v>1.6</v>
      </c>
      <c r="AD204" s="357"/>
      <c r="AE204" s="358" t="s">
        <v>799</v>
      </c>
      <c r="AF204" s="358"/>
      <c r="AG204" s="359"/>
      <c r="AH204" s="360" t="s">
        <v>816</v>
      </c>
      <c r="AI204" s="359">
        <v>24.67</v>
      </c>
      <c r="AJ204" s="360">
        <v>0.25</v>
      </c>
      <c r="AK204" s="360">
        <f t="shared" si="45"/>
        <v>24.92</v>
      </c>
      <c r="AL204" s="360">
        <f t="shared" si="47"/>
        <v>51.98</v>
      </c>
      <c r="AM204" s="360">
        <v>129.94999999999999</v>
      </c>
      <c r="AN204" s="360">
        <v>129.94999999999999</v>
      </c>
      <c r="AO204" s="361">
        <f t="shared" si="48"/>
        <v>0.52058484032320118</v>
      </c>
      <c r="AP204" s="362" t="e">
        <f t="shared" si="43"/>
        <v>#VALUE!</v>
      </c>
      <c r="AQ204" s="363"/>
      <c r="AR204" s="363"/>
      <c r="AS204" s="363"/>
      <c r="AT204" s="364"/>
      <c r="AU204" s="364"/>
      <c r="AV204" s="363"/>
      <c r="AW204" s="365">
        <v>0</v>
      </c>
      <c r="AX204" s="365" t="s">
        <v>834</v>
      </c>
      <c r="AY204" s="365"/>
      <c r="AZ204" s="365"/>
      <c r="BA204" s="211"/>
      <c r="BB204" s="211" t="s">
        <v>720</v>
      </c>
      <c r="BC204" s="211"/>
      <c r="BD204" s="367"/>
      <c r="BE204" s="368" t="s">
        <v>833</v>
      </c>
      <c r="BF204" s="369" t="s">
        <v>801</v>
      </c>
      <c r="BG204" s="370" t="s">
        <v>801</v>
      </c>
      <c r="BH204" s="371"/>
      <c r="BI204" s="363"/>
      <c r="BJ204" s="363"/>
      <c r="BK204" s="364"/>
      <c r="BL204" s="372" t="s">
        <v>278</v>
      </c>
      <c r="BM204" s="524">
        <v>42174</v>
      </c>
      <c r="BN204" s="373" t="s">
        <v>923</v>
      </c>
      <c r="BO204" s="363"/>
      <c r="BP204" s="363">
        <f t="shared" si="49"/>
        <v>0</v>
      </c>
      <c r="BQ204" s="374">
        <v>1154</v>
      </c>
      <c r="BR204" s="375">
        <v>1717.0707527292475</v>
      </c>
      <c r="BS204" s="375">
        <v>630</v>
      </c>
      <c r="BT204" s="375">
        <v>2200</v>
      </c>
      <c r="BU204" s="375">
        <f>BT204*AC204</f>
        <v>3520</v>
      </c>
      <c r="BV204" s="375"/>
      <c r="BW204" s="376"/>
      <c r="BX204" s="376"/>
      <c r="BY204" s="377">
        <f t="shared" si="50"/>
        <v>114356</v>
      </c>
      <c r="BZ204" s="377">
        <f t="shared" si="51"/>
        <v>59531.999999999993</v>
      </c>
      <c r="CA204" s="378">
        <f t="shared" si="52"/>
        <v>1145.2866487110425</v>
      </c>
      <c r="CB204" s="379"/>
    </row>
    <row r="205" spans="1:80" s="382" customFormat="1" ht="19.5" customHeight="1">
      <c r="A205" s="309" t="s">
        <v>712</v>
      </c>
      <c r="B205" s="309">
        <v>1010103351</v>
      </c>
      <c r="C205" s="316"/>
      <c r="D205" s="316">
        <v>1</v>
      </c>
      <c r="E205" s="352" t="s">
        <v>83</v>
      </c>
      <c r="F205" s="309" t="s">
        <v>462</v>
      </c>
      <c r="G205" s="309">
        <v>62034231</v>
      </c>
      <c r="H205" s="309" t="s">
        <v>968</v>
      </c>
      <c r="I205" s="353" t="s">
        <v>62</v>
      </c>
      <c r="J205" s="309" t="s">
        <v>497</v>
      </c>
      <c r="K205" s="309" t="s">
        <v>466</v>
      </c>
      <c r="L205" s="310"/>
      <c r="M205" s="310" t="s">
        <v>683</v>
      </c>
      <c r="N205" s="310"/>
      <c r="O205" s="354"/>
      <c r="P205" s="230" t="s">
        <v>73</v>
      </c>
      <c r="Q205" s="232" t="s">
        <v>78</v>
      </c>
      <c r="R205" s="230" t="s">
        <v>732</v>
      </c>
      <c r="S205" s="232" t="s">
        <v>735</v>
      </c>
      <c r="T205" s="355" t="s">
        <v>28</v>
      </c>
      <c r="U205" s="355"/>
      <c r="V205" s="323" t="s">
        <v>738</v>
      </c>
      <c r="W205" s="323" t="s">
        <v>741</v>
      </c>
      <c r="X205" s="323" t="s">
        <v>894</v>
      </c>
      <c r="Y205" s="323"/>
      <c r="Z205" s="417">
        <v>41995</v>
      </c>
      <c r="AA205" s="356">
        <v>42016</v>
      </c>
      <c r="AB205" s="356">
        <v>42051</v>
      </c>
      <c r="AC205" s="357">
        <v>1.6</v>
      </c>
      <c r="AD205" s="357"/>
      <c r="AE205" s="358" t="s">
        <v>799</v>
      </c>
      <c r="AF205" s="358"/>
      <c r="AG205" s="359"/>
      <c r="AH205" s="360" t="s">
        <v>816</v>
      </c>
      <c r="AI205" s="359">
        <v>19.78</v>
      </c>
      <c r="AJ205" s="360">
        <v>0.25</v>
      </c>
      <c r="AK205" s="360">
        <f t="shared" si="45"/>
        <v>20.03</v>
      </c>
      <c r="AL205" s="360">
        <f t="shared" si="47"/>
        <v>39.980000000000004</v>
      </c>
      <c r="AM205" s="360">
        <v>99.95</v>
      </c>
      <c r="AN205" s="360">
        <v>99.95</v>
      </c>
      <c r="AO205" s="361">
        <f t="shared" si="48"/>
        <v>0.49899949974987495</v>
      </c>
      <c r="AP205" s="362" t="e">
        <f t="shared" si="43"/>
        <v>#VALUE!</v>
      </c>
      <c r="AQ205" s="363"/>
      <c r="AR205" s="363"/>
      <c r="AS205" s="363"/>
      <c r="AT205" s="364"/>
      <c r="AU205" s="364"/>
      <c r="AV205" s="363"/>
      <c r="AW205" s="365">
        <v>0</v>
      </c>
      <c r="AX205" s="365" t="s">
        <v>834</v>
      </c>
      <c r="AY205" s="365"/>
      <c r="AZ205" s="365"/>
      <c r="BA205" s="211"/>
      <c r="BB205" s="211" t="s">
        <v>720</v>
      </c>
      <c r="BC205" s="211"/>
      <c r="BD205" s="367"/>
      <c r="BE205" s="368" t="s">
        <v>834</v>
      </c>
      <c r="BF205" s="369">
        <v>42061</v>
      </c>
      <c r="BG205" s="370">
        <v>42067</v>
      </c>
      <c r="BH205" s="371"/>
      <c r="BI205" s="363"/>
      <c r="BJ205" s="363"/>
      <c r="BK205" s="364"/>
      <c r="BL205" s="511" t="s">
        <v>278</v>
      </c>
      <c r="BM205" s="524">
        <v>42160</v>
      </c>
      <c r="BN205" s="373"/>
      <c r="BO205" s="363"/>
      <c r="BP205" s="363">
        <f t="shared" si="49"/>
        <v>0</v>
      </c>
      <c r="BQ205" s="374">
        <v>69</v>
      </c>
      <c r="BR205" s="375">
        <v>138.54235869871584</v>
      </c>
      <c r="BS205" s="375">
        <v>130</v>
      </c>
      <c r="BT205" s="375">
        <v>350</v>
      </c>
      <c r="BU205" s="375">
        <f>BT205*AC205</f>
        <v>560</v>
      </c>
      <c r="BV205" s="375">
        <v>5000</v>
      </c>
      <c r="BW205" s="376">
        <v>42097</v>
      </c>
      <c r="BX205" s="376">
        <v>42142</v>
      </c>
      <c r="BY205" s="377">
        <f t="shared" si="50"/>
        <v>13993.000000000002</v>
      </c>
      <c r="BZ205" s="377">
        <f t="shared" si="51"/>
        <v>6982.5000000000018</v>
      </c>
      <c r="CA205" s="378">
        <f t="shared" si="52"/>
        <v>174.64982491245624</v>
      </c>
      <c r="CB205" s="379"/>
    </row>
    <row r="206" spans="1:80" s="382" customFormat="1" ht="19.5" customHeight="1">
      <c r="A206" s="309" t="s">
        <v>713</v>
      </c>
      <c r="B206" s="309">
        <v>1010103352</v>
      </c>
      <c r="C206" s="316"/>
      <c r="D206" s="316">
        <v>1</v>
      </c>
      <c r="E206" s="352" t="s">
        <v>83</v>
      </c>
      <c r="F206" s="309" t="s">
        <v>462</v>
      </c>
      <c r="G206" s="309">
        <v>62034231</v>
      </c>
      <c r="H206" s="309" t="s">
        <v>968</v>
      </c>
      <c r="I206" s="353" t="s">
        <v>62</v>
      </c>
      <c r="J206" s="309" t="s">
        <v>498</v>
      </c>
      <c r="K206" s="309" t="s">
        <v>463</v>
      </c>
      <c r="L206" s="310"/>
      <c r="M206" s="310" t="s">
        <v>672</v>
      </c>
      <c r="N206" s="310"/>
      <c r="O206" s="354"/>
      <c r="P206" s="230" t="s">
        <v>73</v>
      </c>
      <c r="Q206" s="232" t="s">
        <v>78</v>
      </c>
      <c r="R206" s="232" t="s">
        <v>732</v>
      </c>
      <c r="S206" s="232" t="s">
        <v>735</v>
      </c>
      <c r="T206" s="355" t="s">
        <v>32</v>
      </c>
      <c r="U206" s="355"/>
      <c r="V206" s="323" t="s">
        <v>818</v>
      </c>
      <c r="W206" s="323" t="s">
        <v>817</v>
      </c>
      <c r="X206" s="323" t="s">
        <v>819</v>
      </c>
      <c r="Y206" s="323"/>
      <c r="Z206" s="417">
        <v>41995</v>
      </c>
      <c r="AA206" s="356">
        <v>42016</v>
      </c>
      <c r="AB206" s="356">
        <v>42051</v>
      </c>
      <c r="AC206" s="357">
        <v>1.36</v>
      </c>
      <c r="AD206" s="357"/>
      <c r="AE206" s="358" t="s">
        <v>799</v>
      </c>
      <c r="AF206" s="358"/>
      <c r="AG206" s="359"/>
      <c r="AH206" s="360">
        <v>24.33</v>
      </c>
      <c r="AI206" s="359">
        <v>23.74</v>
      </c>
      <c r="AJ206" s="360">
        <v>0.25</v>
      </c>
      <c r="AK206" s="360">
        <f t="shared" si="45"/>
        <v>23.99</v>
      </c>
      <c r="AL206" s="360">
        <f t="shared" si="47"/>
        <v>47.980000000000004</v>
      </c>
      <c r="AM206" s="360">
        <v>129.94999999999999</v>
      </c>
      <c r="AN206" s="360">
        <v>119.95</v>
      </c>
      <c r="AO206" s="361">
        <f t="shared" si="48"/>
        <v>0.50000000000000011</v>
      </c>
      <c r="AP206" s="362">
        <f t="shared" si="43"/>
        <v>778.56</v>
      </c>
      <c r="AQ206" s="363"/>
      <c r="AR206" s="363"/>
      <c r="AS206" s="363"/>
      <c r="AT206" s="364"/>
      <c r="AU206" s="364"/>
      <c r="AV206" s="363"/>
      <c r="AW206" s="365">
        <v>2</v>
      </c>
      <c r="AX206" s="365" t="s">
        <v>834</v>
      </c>
      <c r="AY206" s="365">
        <v>2</v>
      </c>
      <c r="AZ206" s="366">
        <v>41977</v>
      </c>
      <c r="BA206" s="211"/>
      <c r="BB206" s="212">
        <v>41978</v>
      </c>
      <c r="BC206" s="212">
        <v>41978</v>
      </c>
      <c r="BD206" s="367"/>
      <c r="BE206" s="368" t="s">
        <v>833</v>
      </c>
      <c r="BF206" s="369" t="s">
        <v>801</v>
      </c>
      <c r="BG206" s="370" t="s">
        <v>901</v>
      </c>
      <c r="BH206" s="371"/>
      <c r="BI206" s="363"/>
      <c r="BJ206" s="363"/>
      <c r="BK206" s="364"/>
      <c r="BL206" s="372"/>
      <c r="BM206" s="524">
        <v>42195</v>
      </c>
      <c r="BN206" s="373"/>
      <c r="BO206" s="363"/>
      <c r="BP206" s="363">
        <f t="shared" si="49"/>
        <v>0</v>
      </c>
      <c r="BQ206" s="374">
        <v>226</v>
      </c>
      <c r="BR206" s="375">
        <v>453.77642124506929</v>
      </c>
      <c r="BS206" s="375">
        <v>230</v>
      </c>
      <c r="BT206" s="375">
        <v>800</v>
      </c>
      <c r="BU206" s="375">
        <v>810</v>
      </c>
      <c r="BV206" s="375"/>
      <c r="BW206" s="376"/>
      <c r="BX206" s="376"/>
      <c r="BY206" s="377">
        <f t="shared" si="50"/>
        <v>38384</v>
      </c>
      <c r="BZ206" s="377">
        <f t="shared" si="51"/>
        <v>19192</v>
      </c>
      <c r="CA206" s="378">
        <f t="shared" si="52"/>
        <v>400.00000000000011</v>
      </c>
      <c r="CB206" s="379"/>
    </row>
    <row r="207" spans="1:80" s="382" customFormat="1" ht="19.5" customHeight="1">
      <c r="A207" s="309" t="s">
        <v>714</v>
      </c>
      <c r="B207" s="309">
        <v>1010103353</v>
      </c>
      <c r="C207" s="316"/>
      <c r="D207" s="316">
        <v>1</v>
      </c>
      <c r="E207" s="352" t="s">
        <v>83</v>
      </c>
      <c r="F207" s="309" t="s">
        <v>462</v>
      </c>
      <c r="G207" s="309">
        <v>62034231</v>
      </c>
      <c r="H207" s="309" t="s">
        <v>968</v>
      </c>
      <c r="I207" s="353" t="s">
        <v>62</v>
      </c>
      <c r="J207" s="309" t="s">
        <v>498</v>
      </c>
      <c r="K207" s="309" t="s">
        <v>464</v>
      </c>
      <c r="L207" s="310"/>
      <c r="M207" s="310" t="s">
        <v>672</v>
      </c>
      <c r="N207" s="310"/>
      <c r="O207" s="354"/>
      <c r="P207" s="230" t="s">
        <v>73</v>
      </c>
      <c r="Q207" s="232" t="s">
        <v>78</v>
      </c>
      <c r="R207" s="232" t="s">
        <v>732</v>
      </c>
      <c r="S207" s="232" t="s">
        <v>735</v>
      </c>
      <c r="T207" s="355" t="s">
        <v>32</v>
      </c>
      <c r="U207" s="355"/>
      <c r="V207" s="323" t="s">
        <v>818</v>
      </c>
      <c r="W207" s="323" t="s">
        <v>817</v>
      </c>
      <c r="X207" s="323" t="s">
        <v>819</v>
      </c>
      <c r="Y207" s="323"/>
      <c r="Z207" s="417">
        <v>41995</v>
      </c>
      <c r="AA207" s="356">
        <v>42016</v>
      </c>
      <c r="AB207" s="356">
        <v>42051</v>
      </c>
      <c r="AC207" s="357">
        <v>1.34</v>
      </c>
      <c r="AD207" s="357"/>
      <c r="AE207" s="358" t="s">
        <v>799</v>
      </c>
      <c r="AF207" s="358"/>
      <c r="AG207" s="359"/>
      <c r="AH207" s="360">
        <v>24.17</v>
      </c>
      <c r="AI207" s="359">
        <v>23.35</v>
      </c>
      <c r="AJ207" s="360">
        <v>0.25</v>
      </c>
      <c r="AK207" s="360">
        <f t="shared" si="45"/>
        <v>23.6</v>
      </c>
      <c r="AL207" s="360">
        <f t="shared" si="47"/>
        <v>51.98</v>
      </c>
      <c r="AM207" s="360">
        <v>119.95</v>
      </c>
      <c r="AN207" s="360">
        <v>129.94999999999999</v>
      </c>
      <c r="AO207" s="361">
        <f t="shared" si="48"/>
        <v>0.54597922277799149</v>
      </c>
      <c r="AP207" s="362">
        <f t="shared" si="43"/>
        <v>773.44</v>
      </c>
      <c r="AQ207" s="363"/>
      <c r="AR207" s="363"/>
      <c r="AS207" s="363"/>
      <c r="AT207" s="364"/>
      <c r="AU207" s="364"/>
      <c r="AV207" s="363"/>
      <c r="AW207" s="365">
        <v>2</v>
      </c>
      <c r="AX207" s="365" t="s">
        <v>834</v>
      </c>
      <c r="AY207" s="365"/>
      <c r="AZ207" s="365"/>
      <c r="BA207" s="211"/>
      <c r="BB207" s="211" t="s">
        <v>729</v>
      </c>
      <c r="BC207" s="211" t="s">
        <v>838</v>
      </c>
      <c r="BD207" s="367"/>
      <c r="BE207" s="368" t="s">
        <v>834</v>
      </c>
      <c r="BF207" s="369">
        <v>42114</v>
      </c>
      <c r="BG207" s="370">
        <v>42115</v>
      </c>
      <c r="BH207" s="371"/>
      <c r="BI207" s="363"/>
      <c r="BJ207" s="363"/>
      <c r="BK207" s="364"/>
      <c r="BL207" s="372" t="s">
        <v>278</v>
      </c>
      <c r="BM207" s="524">
        <v>42174</v>
      </c>
      <c r="BN207" s="373" t="s">
        <v>924</v>
      </c>
      <c r="BO207" s="363"/>
      <c r="BP207" s="363">
        <f t="shared" si="49"/>
        <v>0</v>
      </c>
      <c r="BQ207" s="374">
        <v>59</v>
      </c>
      <c r="BR207" s="375">
        <v>118.46375598875703</v>
      </c>
      <c r="BS207" s="375">
        <v>180</v>
      </c>
      <c r="BT207" s="375">
        <v>400</v>
      </c>
      <c r="BU207" s="375">
        <v>414</v>
      </c>
      <c r="BV207" s="375">
        <v>10000</v>
      </c>
      <c r="BW207" s="376">
        <v>42019</v>
      </c>
      <c r="BX207" s="376">
        <v>42042</v>
      </c>
      <c r="BY207" s="377">
        <f t="shared" si="50"/>
        <v>20792</v>
      </c>
      <c r="BZ207" s="377">
        <f t="shared" si="51"/>
        <v>11352</v>
      </c>
      <c r="CA207" s="378">
        <f t="shared" si="52"/>
        <v>218.3916891111966</v>
      </c>
      <c r="CB207" s="379"/>
    </row>
    <row r="208" spans="1:80" s="382" customFormat="1" ht="19.5" customHeight="1">
      <c r="A208" s="309" t="s">
        <v>715</v>
      </c>
      <c r="B208" s="309"/>
      <c r="C208" s="316"/>
      <c r="D208" s="316">
        <v>1</v>
      </c>
      <c r="E208" s="352" t="s">
        <v>83</v>
      </c>
      <c r="F208" s="309" t="s">
        <v>462</v>
      </c>
      <c r="G208" s="309">
        <v>62034231</v>
      </c>
      <c r="H208" s="309" t="s">
        <v>968</v>
      </c>
      <c r="I208" s="353" t="s">
        <v>62</v>
      </c>
      <c r="J208" s="309" t="s">
        <v>498</v>
      </c>
      <c r="K208" s="309" t="s">
        <v>485</v>
      </c>
      <c r="L208" s="310"/>
      <c r="M208" s="310" t="s">
        <v>672</v>
      </c>
      <c r="N208" s="310"/>
      <c r="O208" s="354"/>
      <c r="P208" s="230" t="s">
        <v>73</v>
      </c>
      <c r="Q208" s="232" t="s">
        <v>78</v>
      </c>
      <c r="R208" s="232" t="s">
        <v>732</v>
      </c>
      <c r="S208" s="232" t="s">
        <v>735</v>
      </c>
      <c r="T208" s="355" t="s">
        <v>32</v>
      </c>
      <c r="U208" s="355"/>
      <c r="V208" s="323" t="s">
        <v>738</v>
      </c>
      <c r="W208" s="323" t="s">
        <v>741</v>
      </c>
      <c r="X208" s="323" t="s">
        <v>894</v>
      </c>
      <c r="Y208" s="323"/>
      <c r="Z208" s="417">
        <v>41995</v>
      </c>
      <c r="AA208" s="356">
        <v>42016</v>
      </c>
      <c r="AB208" s="356">
        <v>42051</v>
      </c>
      <c r="AC208" s="357">
        <v>1.43</v>
      </c>
      <c r="AD208" s="357"/>
      <c r="AE208" s="358" t="s">
        <v>799</v>
      </c>
      <c r="AF208" s="358"/>
      <c r="AG208" s="359"/>
      <c r="AH208" s="360">
        <v>24.65</v>
      </c>
      <c r="AI208" s="359">
        <v>24.35</v>
      </c>
      <c r="AJ208" s="360">
        <v>0.25</v>
      </c>
      <c r="AK208" s="360">
        <f t="shared" si="45"/>
        <v>24.6</v>
      </c>
      <c r="AL208" s="360">
        <f t="shared" si="47"/>
        <v>51.98</v>
      </c>
      <c r="AM208" s="360">
        <v>129.94999999999999</v>
      </c>
      <c r="AN208" s="360">
        <v>129.94999999999999</v>
      </c>
      <c r="AO208" s="361">
        <f t="shared" si="48"/>
        <v>0.5267410542516352</v>
      </c>
      <c r="AP208" s="362">
        <f t="shared" si="43"/>
        <v>788.8</v>
      </c>
      <c r="AQ208" s="363"/>
      <c r="AR208" s="363"/>
      <c r="AS208" s="363"/>
      <c r="AT208" s="364"/>
      <c r="AU208" s="364"/>
      <c r="AV208" s="363"/>
      <c r="AW208" s="365">
        <v>2</v>
      </c>
      <c r="AX208" s="365" t="s">
        <v>834</v>
      </c>
      <c r="AY208" s="365">
        <v>2</v>
      </c>
      <c r="AZ208" s="366">
        <v>41977</v>
      </c>
      <c r="BA208" s="211"/>
      <c r="BB208" s="212">
        <v>41978</v>
      </c>
      <c r="BC208" s="212">
        <v>41978</v>
      </c>
      <c r="BD208" s="367"/>
      <c r="BE208" s="368" t="s">
        <v>834</v>
      </c>
      <c r="BF208" s="369">
        <v>42061</v>
      </c>
      <c r="BG208" s="370">
        <v>42089</v>
      </c>
      <c r="BH208" s="371"/>
      <c r="BI208" s="363"/>
      <c r="BJ208" s="363"/>
      <c r="BK208" s="364"/>
      <c r="BL208" s="372" t="s">
        <v>278</v>
      </c>
      <c r="BM208" s="524">
        <v>42174</v>
      </c>
      <c r="BN208" s="373"/>
      <c r="BO208" s="363"/>
      <c r="BP208" s="363">
        <f t="shared" si="49"/>
        <v>0</v>
      </c>
      <c r="BQ208" s="374">
        <v>96</v>
      </c>
      <c r="BR208" s="375">
        <v>192.75458601560464</v>
      </c>
      <c r="BS208" s="375">
        <v>180</v>
      </c>
      <c r="BT208" s="375">
        <v>350</v>
      </c>
      <c r="BU208" s="375">
        <f>BT208*AC208</f>
        <v>500.5</v>
      </c>
      <c r="BV208" s="375">
        <v>16000</v>
      </c>
      <c r="BW208" s="376">
        <v>42019</v>
      </c>
      <c r="BX208" s="376">
        <v>42078</v>
      </c>
      <c r="BY208" s="377">
        <f t="shared" si="50"/>
        <v>18193</v>
      </c>
      <c r="BZ208" s="377">
        <f t="shared" si="51"/>
        <v>9583</v>
      </c>
      <c r="CA208" s="378">
        <f t="shared" si="52"/>
        <v>184.35936898807233</v>
      </c>
      <c r="CB208" s="379"/>
    </row>
  </sheetData>
  <autoFilter ref="A2:CB208">
    <sortState ref="A3:CB208">
      <sortCondition ref="A2:A208"/>
    </sortState>
  </autoFilter>
  <mergeCells count="8">
    <mergeCell ref="AW1:BD1"/>
    <mergeCell ref="BE1:BH1"/>
    <mergeCell ref="BO1:BS1"/>
    <mergeCell ref="P1:S1"/>
    <mergeCell ref="T1:U1"/>
    <mergeCell ref="AC1:AD1"/>
    <mergeCell ref="AE1:AO1"/>
    <mergeCell ref="AQ1:AV1"/>
  </mergeCells>
  <dataValidations count="4">
    <dataValidation type="list" allowBlank="1" showInputMessage="1" sqref="N18:N33 N172:N177 N150 N113:N146 N83 N81 N77:N79 N75 N72 L187:L189 L182:L183 L149:L178 M149 L5:L96 N202 N197 N191 N187:N188 N184 N182 N180 N160:N163 N154:N155 N167:N168 N165 N158 N208 L132 L192:L208 M8:M33 M151:M208 M46:M96 M99 N85:N111">
      <formula1>$L$209:$L$215</formula1>
    </dataValidation>
    <dataValidation type="list" allowBlank="1" showInputMessage="1" sqref="R149:R208 R5:R96">
      <formula1>$R$209:$R$215</formula1>
    </dataValidation>
    <dataValidation type="list" allowBlank="1" showInputMessage="1" sqref="P208 P5:P96">
      <formula1>$P$209:$P$215</formula1>
    </dataValidation>
    <dataValidation type="list" allowBlank="1" showInputMessage="1" sqref="R4 T45 L4 M112:N112 R97:R148 M97:M98 L133:L148 M100:M111 N164 N166 N151:N153 N156:N157 N159 N178:N179 N181 N183 N185:N186 N189:N190 N192:N196 N203:N207 N198:N201 M150 T73:T114 T146:T208 P4 Q177 P97:P207 U4:U208 M113:M148 L97:L131 N147:N149 N169:N171">
      <formula1>#REF!</formula1>
    </dataValidation>
  </dataValidations>
  <printOptions horizontalCentered="1"/>
  <pageMargins left="0" right="0" top="0" bottom="0" header="0" footer="0"/>
  <pageSetup paperSize="9" scale="44" fitToHeight="0" orientation="landscape" r:id="rId1"/>
  <headerFooter>
    <oddHeader>&amp;C&amp;F-&amp;A&amp;R&amp;P</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3"/>
    <pageSetUpPr autoPageBreaks="0" fitToPage="1"/>
  </sheetPr>
  <dimension ref="A1:BY208"/>
  <sheetViews>
    <sheetView showGridLines="0" zoomScale="60" zoomScaleNormal="60" zoomScaleSheetLayoutView="80" workbookViewId="0">
      <pane xSplit="16" ySplit="2" topLeftCell="S3" activePane="bottomRight" state="frozen"/>
      <selection pane="topRight" activeCell="Q1" sqref="Q1"/>
      <selection pane="bottomLeft" activeCell="A3" sqref="A3"/>
      <selection pane="bottomRight" activeCell="BP90" sqref="BP90"/>
    </sheetView>
  </sheetViews>
  <sheetFormatPr defaultRowHeight="15"/>
  <cols>
    <col min="1" max="1" width="14" style="320" customWidth="1"/>
    <col min="2" max="2" width="5" style="320" hidden="1" customWidth="1"/>
    <col min="3" max="3" width="7.5703125" style="320" hidden="1" customWidth="1"/>
    <col min="4" max="4" width="6.85546875" style="320" hidden="1" customWidth="1"/>
    <col min="5" max="5" width="8.5703125" style="320" hidden="1" customWidth="1"/>
    <col min="6" max="6" width="11.85546875" style="320" hidden="1" customWidth="1"/>
    <col min="7" max="7" width="28.42578125" style="320" customWidth="1"/>
    <col min="8" max="8" width="41.5703125" style="320" customWidth="1"/>
    <col min="9" max="9" width="16.28515625" style="321" hidden="1" customWidth="1"/>
    <col min="10" max="10" width="20.7109375" style="321" hidden="1" customWidth="1"/>
    <col min="11" max="11" width="12" style="321" hidden="1" customWidth="1"/>
    <col min="12" max="12" width="8.140625" style="3" hidden="1" customWidth="1"/>
    <col min="13" max="13" width="20" style="32" hidden="1" customWidth="1"/>
    <col min="14" max="14" width="18" style="32" hidden="1" customWidth="1"/>
    <col min="15" max="15" width="15" style="32" hidden="1" customWidth="1"/>
    <col min="16" max="16" width="6.42578125" style="32" hidden="1" customWidth="1"/>
    <col min="17" max="17" width="7.5703125" style="147" hidden="1" customWidth="1"/>
    <col min="18" max="18" width="8.28515625" style="147" hidden="1" customWidth="1"/>
    <col min="19" max="19" width="30.42578125" style="320" customWidth="1"/>
    <col min="20" max="20" width="65.5703125" style="320" customWidth="1"/>
    <col min="21" max="21" width="74.140625" style="320" hidden="1" customWidth="1"/>
    <col min="22" max="22" width="11.28515625" style="320" hidden="1" customWidth="1"/>
    <col min="23" max="25" width="11.42578125" style="320" hidden="1" customWidth="1"/>
    <col min="26" max="26" width="7.7109375" style="34" hidden="1" customWidth="1"/>
    <col min="27" max="27" width="10.42578125" style="34" hidden="1" customWidth="1"/>
    <col min="28" max="28" width="11.140625" style="246" hidden="1" customWidth="1"/>
    <col min="29" max="36" width="11.140625" style="253" hidden="1" customWidth="1"/>
    <col min="37" max="37" width="11.140625" style="258" hidden="1" customWidth="1"/>
    <col min="38" max="38" width="11.140625" style="306" hidden="1" customWidth="1"/>
    <col min="39" max="41" width="11.42578125" style="328" hidden="1" customWidth="1"/>
    <col min="42" max="43" width="18.7109375" style="329" hidden="1" customWidth="1"/>
    <col min="44" max="44" width="33.5703125" style="329" hidden="1" customWidth="1"/>
    <col min="45" max="45" width="10.140625" style="106" hidden="1" customWidth="1"/>
    <col min="46" max="46" width="10" style="106" hidden="1" customWidth="1"/>
    <col min="47" max="47" width="13.140625" style="106" hidden="1" customWidth="1"/>
    <col min="48" max="48" width="10" style="106" hidden="1" customWidth="1"/>
    <col min="49" max="49" width="11.85546875" style="147" hidden="1" customWidth="1"/>
    <col min="50" max="50" width="12.7109375" style="147" hidden="1" customWidth="1"/>
    <col min="51" max="51" width="12.28515625" style="147" hidden="1" customWidth="1"/>
    <col min="52" max="52" width="11.140625" style="106" hidden="1" customWidth="1"/>
    <col min="53" max="53" width="27.140625" style="320" hidden="1" customWidth="1"/>
    <col min="54" max="54" width="11.28515625" style="320" hidden="1" customWidth="1"/>
    <col min="55" max="55" width="12.140625" style="320" hidden="1" customWidth="1"/>
    <col min="56" max="56" width="11.7109375" style="320" hidden="1" customWidth="1"/>
    <col min="57" max="58" width="9.140625" style="329" hidden="1" customWidth="1"/>
    <col min="59" max="59" width="10.85546875" style="329" hidden="1" customWidth="1"/>
    <col min="60" max="60" width="11.85546875" style="341" hidden="1" customWidth="1"/>
    <col min="61" max="61" width="9.5703125" style="341" hidden="1" customWidth="1"/>
    <col min="62" max="62" width="11.140625" style="341" hidden="1" customWidth="1"/>
    <col min="63" max="63" width="9.140625" style="329" hidden="1" customWidth="1"/>
    <col min="64" max="64" width="13.140625" style="329" hidden="1" customWidth="1"/>
    <col min="65" max="65" width="13.140625" style="329" customWidth="1"/>
    <col min="66" max="70" width="13.140625" style="346" customWidth="1"/>
    <col min="71" max="71" width="18.5703125" style="347" customWidth="1"/>
    <col min="72" max="72" width="17.140625" style="347" customWidth="1"/>
    <col min="73" max="74" width="17" style="348" customWidth="1"/>
    <col min="75" max="75" width="17" style="349" customWidth="1"/>
    <col min="76" max="76" width="61.28515625" style="351" customWidth="1"/>
    <col min="77" max="150" width="9.140625" style="3" customWidth="1"/>
    <col min="151" max="16384" width="9.140625" style="3"/>
  </cols>
  <sheetData>
    <row r="1" spans="1:77" ht="15" customHeight="1">
      <c r="A1" s="551" t="s">
        <v>0</v>
      </c>
      <c r="B1" s="551"/>
      <c r="C1" s="551"/>
      <c r="D1" s="551"/>
      <c r="E1" s="551"/>
      <c r="F1" s="551"/>
      <c r="G1" s="551"/>
      <c r="H1" s="551"/>
      <c r="I1" s="551"/>
      <c r="J1" s="551"/>
      <c r="K1" s="552"/>
      <c r="L1" s="152" t="s">
        <v>1</v>
      </c>
      <c r="M1" s="538" t="s">
        <v>2</v>
      </c>
      <c r="N1" s="539"/>
      <c r="O1" s="539"/>
      <c r="P1" s="540"/>
      <c r="Q1" s="541" t="s">
        <v>67</v>
      </c>
      <c r="R1" s="542"/>
      <c r="S1" s="325" t="s">
        <v>417</v>
      </c>
      <c r="T1" s="326"/>
      <c r="U1" s="327"/>
      <c r="V1" s="327"/>
      <c r="W1" s="327"/>
      <c r="X1" s="327"/>
      <c r="Y1" s="327"/>
      <c r="Z1" s="543" t="s">
        <v>3</v>
      </c>
      <c r="AA1" s="544"/>
      <c r="AB1" s="545" t="s">
        <v>415</v>
      </c>
      <c r="AC1" s="546"/>
      <c r="AD1" s="546"/>
      <c r="AE1" s="546"/>
      <c r="AF1" s="546"/>
      <c r="AG1" s="546"/>
      <c r="AH1" s="546"/>
      <c r="AI1" s="546"/>
      <c r="AJ1" s="546"/>
      <c r="AK1" s="547"/>
      <c r="AL1" s="308"/>
      <c r="AM1" s="548" t="s">
        <v>91</v>
      </c>
      <c r="AN1" s="549"/>
      <c r="AO1" s="549"/>
      <c r="AP1" s="549"/>
      <c r="AQ1" s="549"/>
      <c r="AR1" s="550"/>
      <c r="AS1" s="530" t="s">
        <v>66</v>
      </c>
      <c r="AT1" s="531"/>
      <c r="AU1" s="531"/>
      <c r="AV1" s="531"/>
      <c r="AW1" s="531"/>
      <c r="AX1" s="531"/>
      <c r="AY1" s="531"/>
      <c r="AZ1" s="532"/>
      <c r="BA1" s="533" t="s">
        <v>4</v>
      </c>
      <c r="BB1" s="534"/>
      <c r="BC1" s="534"/>
      <c r="BD1" s="535"/>
      <c r="BE1" s="337" t="s">
        <v>99</v>
      </c>
      <c r="BF1" s="337"/>
      <c r="BG1" s="338"/>
      <c r="BH1" s="339" t="s">
        <v>96</v>
      </c>
      <c r="BI1" s="339"/>
      <c r="BJ1" s="340"/>
      <c r="BK1" s="536" t="s">
        <v>652</v>
      </c>
      <c r="BL1" s="537"/>
      <c r="BM1" s="537"/>
      <c r="BN1" s="537"/>
      <c r="BO1" s="537"/>
      <c r="BP1" s="342" t="e">
        <v>#N/A</v>
      </c>
      <c r="BQ1" s="342"/>
      <c r="BR1" s="342"/>
      <c r="BS1" s="343"/>
      <c r="BT1" s="343"/>
      <c r="BU1" s="344" t="e">
        <f>SUM(BU3:BU208)</f>
        <v>#N/A</v>
      </c>
      <c r="BV1" s="344" t="e">
        <f>SUM(BV3:BV208)</f>
        <v>#N/A</v>
      </c>
      <c r="BW1" s="345" t="e">
        <f>SUM(BW3:BW208)/BP1</f>
        <v>#N/A</v>
      </c>
      <c r="BX1" s="350" t="s">
        <v>400</v>
      </c>
    </row>
    <row r="2" spans="1:77" s="470" customFormat="1" ht="93" customHeight="1">
      <c r="A2" s="437" t="s">
        <v>48</v>
      </c>
      <c r="B2" s="438" t="s">
        <v>6</v>
      </c>
      <c r="C2" s="438" t="s">
        <v>651</v>
      </c>
      <c r="D2" s="439" t="s">
        <v>92</v>
      </c>
      <c r="E2" s="439" t="s">
        <v>7</v>
      </c>
      <c r="F2" s="440" t="s">
        <v>8</v>
      </c>
      <c r="G2" s="439" t="s">
        <v>9</v>
      </c>
      <c r="H2" s="439" t="s">
        <v>89</v>
      </c>
      <c r="I2" s="441" t="s">
        <v>412</v>
      </c>
      <c r="J2" s="441" t="s">
        <v>665</v>
      </c>
      <c r="K2" s="441" t="s">
        <v>666</v>
      </c>
      <c r="L2" s="442" t="s">
        <v>45</v>
      </c>
      <c r="M2" s="443" t="s">
        <v>193</v>
      </c>
      <c r="N2" s="444" t="s">
        <v>278</v>
      </c>
      <c r="O2" s="445" t="s">
        <v>730</v>
      </c>
      <c r="P2" s="444" t="s">
        <v>650</v>
      </c>
      <c r="Q2" s="446" t="s">
        <v>57</v>
      </c>
      <c r="R2" s="446" t="s">
        <v>12</v>
      </c>
      <c r="S2" s="447" t="s">
        <v>736</v>
      </c>
      <c r="T2" s="448" t="s">
        <v>282</v>
      </c>
      <c r="U2" s="448" t="s">
        <v>17</v>
      </c>
      <c r="V2" s="448" t="s">
        <v>18</v>
      </c>
      <c r="W2" s="448" t="s">
        <v>820</v>
      </c>
      <c r="X2" s="448" t="s">
        <v>821</v>
      </c>
      <c r="Y2" s="448" t="s">
        <v>822</v>
      </c>
      <c r="Z2" s="442" t="s">
        <v>827</v>
      </c>
      <c r="AA2" s="442" t="s">
        <v>419</v>
      </c>
      <c r="AB2" s="449" t="s">
        <v>678</v>
      </c>
      <c r="AC2" s="450" t="s">
        <v>662</v>
      </c>
      <c r="AD2" s="450" t="s">
        <v>663</v>
      </c>
      <c r="AE2" s="450" t="s">
        <v>664</v>
      </c>
      <c r="AF2" s="450" t="s">
        <v>621</v>
      </c>
      <c r="AG2" s="450" t="s">
        <v>622</v>
      </c>
      <c r="AH2" s="450" t="s">
        <v>633</v>
      </c>
      <c r="AI2" s="450" t="s">
        <v>416</v>
      </c>
      <c r="AJ2" s="450" t="s">
        <v>809</v>
      </c>
      <c r="AK2" s="451" t="s">
        <v>632</v>
      </c>
      <c r="AL2" s="452" t="s">
        <v>849</v>
      </c>
      <c r="AM2" s="453" t="s">
        <v>679</v>
      </c>
      <c r="AN2" s="453" t="s">
        <v>680</v>
      </c>
      <c r="AO2" s="453" t="s">
        <v>634</v>
      </c>
      <c r="AP2" s="454" t="s">
        <v>603</v>
      </c>
      <c r="AQ2" s="454" t="s">
        <v>623</v>
      </c>
      <c r="AR2" s="455" t="s">
        <v>635</v>
      </c>
      <c r="AS2" s="456" t="s">
        <v>401</v>
      </c>
      <c r="AT2" s="456" t="s">
        <v>402</v>
      </c>
      <c r="AU2" s="457" t="s">
        <v>728</v>
      </c>
      <c r="AV2" s="457" t="s">
        <v>724</v>
      </c>
      <c r="AW2" s="457" t="s">
        <v>725</v>
      </c>
      <c r="AX2" s="457" t="s">
        <v>726</v>
      </c>
      <c r="AY2" s="458" t="s">
        <v>727</v>
      </c>
      <c r="AZ2" s="458" t="s">
        <v>624</v>
      </c>
      <c r="BA2" s="459" t="s">
        <v>835</v>
      </c>
      <c r="BB2" s="460" t="s">
        <v>404</v>
      </c>
      <c r="BC2" s="461" t="s">
        <v>408</v>
      </c>
      <c r="BD2" s="462" t="s">
        <v>27</v>
      </c>
      <c r="BE2" s="455" t="s">
        <v>409</v>
      </c>
      <c r="BF2" s="455" t="s">
        <v>410</v>
      </c>
      <c r="BG2" s="454" t="s">
        <v>411</v>
      </c>
      <c r="BH2" s="463" t="s">
        <v>405</v>
      </c>
      <c r="BI2" s="463" t="s">
        <v>406</v>
      </c>
      <c r="BJ2" s="464" t="s">
        <v>407</v>
      </c>
      <c r="BK2" s="455" t="s">
        <v>653</v>
      </c>
      <c r="BL2" s="455" t="s">
        <v>654</v>
      </c>
      <c r="BM2" s="454" t="s">
        <v>655</v>
      </c>
      <c r="BN2" s="465" t="s">
        <v>656</v>
      </c>
      <c r="BO2" s="465" t="s">
        <v>657</v>
      </c>
      <c r="BP2" s="465" t="s">
        <v>658</v>
      </c>
      <c r="BQ2" s="465" t="s">
        <v>828</v>
      </c>
      <c r="BR2" s="465" t="s">
        <v>829</v>
      </c>
      <c r="BS2" s="466" t="s">
        <v>832</v>
      </c>
      <c r="BT2" s="466" t="s">
        <v>867</v>
      </c>
      <c r="BU2" s="467" t="s">
        <v>659</v>
      </c>
      <c r="BV2" s="467" t="s">
        <v>660</v>
      </c>
      <c r="BW2" s="468" t="s">
        <v>661</v>
      </c>
      <c r="BX2" s="469"/>
    </row>
    <row r="3" spans="1:77" s="381" customFormat="1" ht="19.5" hidden="1" customHeight="1">
      <c r="A3" s="309" t="s">
        <v>642</v>
      </c>
      <c r="B3" s="316"/>
      <c r="C3" s="316" t="s">
        <v>808</v>
      </c>
      <c r="D3" s="352" t="s">
        <v>83</v>
      </c>
      <c r="E3" s="309" t="s">
        <v>462</v>
      </c>
      <c r="F3" s="353" t="s">
        <v>50</v>
      </c>
      <c r="G3" s="309" t="s">
        <v>423</v>
      </c>
      <c r="H3" s="309" t="s">
        <v>49</v>
      </c>
      <c r="I3" s="310" t="s">
        <v>553</v>
      </c>
      <c r="J3" s="310" t="s">
        <v>670</v>
      </c>
      <c r="K3" s="310"/>
      <c r="L3" s="354"/>
      <c r="M3" s="230" t="s">
        <v>73</v>
      </c>
      <c r="N3" s="232" t="s">
        <v>78</v>
      </c>
      <c r="O3" s="230" t="s">
        <v>732</v>
      </c>
      <c r="P3" s="232" t="s">
        <v>735</v>
      </c>
      <c r="Q3" s="355" t="s">
        <v>28</v>
      </c>
      <c r="R3" s="355"/>
      <c r="S3" s="323" t="s">
        <v>737</v>
      </c>
      <c r="T3" s="323">
        <v>9541</v>
      </c>
      <c r="U3" s="323" t="s">
        <v>743</v>
      </c>
      <c r="V3" s="323"/>
      <c r="W3" s="356">
        <v>42012</v>
      </c>
      <c r="X3" s="323"/>
      <c r="Y3" s="323"/>
      <c r="Z3" s="357">
        <v>1.1200000000000001</v>
      </c>
      <c r="AA3" s="357"/>
      <c r="AB3" s="358" t="s">
        <v>799</v>
      </c>
      <c r="AC3" s="359"/>
      <c r="AD3" s="360">
        <v>17.77</v>
      </c>
      <c r="AE3" s="359">
        <v>17.77</v>
      </c>
      <c r="AF3" s="360">
        <v>0.25</v>
      </c>
      <c r="AG3" s="360">
        <f t="shared" ref="AG3:AG42" si="0">(IF(AE3&gt;0, AE3, IF(AD3&gt;0, AD3, IF(AC3&gt;0, AC3, 0))))+AF3</f>
        <v>18.02</v>
      </c>
      <c r="AH3" s="360">
        <f t="shared" ref="AH3:AH15" si="1">AJ3/2.5</f>
        <v>39.980000000000004</v>
      </c>
      <c r="AI3" s="360">
        <v>99.95</v>
      </c>
      <c r="AJ3" s="360">
        <v>99.95</v>
      </c>
      <c r="AK3" s="361">
        <f t="shared" ref="AK3:AK36" si="2">((AH3-AG3)/AH3)</f>
        <v>0.54927463731865933</v>
      </c>
      <c r="AL3" s="362">
        <f t="shared" ref="AL3:AL34" si="3">16*(2*AD3)</f>
        <v>568.64</v>
      </c>
      <c r="AM3" s="363"/>
      <c r="AN3" s="363"/>
      <c r="AO3" s="363"/>
      <c r="AP3" s="364"/>
      <c r="AQ3" s="364"/>
      <c r="AR3" s="363"/>
      <c r="AS3" s="365">
        <v>10</v>
      </c>
      <c r="AT3" s="365" t="s">
        <v>626</v>
      </c>
      <c r="AU3" s="365">
        <v>10</v>
      </c>
      <c r="AV3" s="366">
        <v>41977</v>
      </c>
      <c r="AW3" s="212">
        <v>41984</v>
      </c>
      <c r="AX3" s="212">
        <v>41978</v>
      </c>
      <c r="AY3" s="212">
        <v>41984</v>
      </c>
      <c r="AZ3" s="367"/>
      <c r="BA3" s="368" t="s">
        <v>833</v>
      </c>
      <c r="BB3" s="369" t="s">
        <v>801</v>
      </c>
      <c r="BC3" s="370" t="s">
        <v>801</v>
      </c>
      <c r="BD3" s="371"/>
      <c r="BE3" s="363"/>
      <c r="BF3" s="363"/>
      <c r="BG3" s="364"/>
      <c r="BH3" s="372"/>
      <c r="BI3" s="372"/>
      <c r="BJ3" s="373"/>
      <c r="BK3" s="363"/>
      <c r="BL3" s="363">
        <f t="shared" ref="BL3:BL66" si="4">+WEEKNUM(BK3)</f>
        <v>0</v>
      </c>
      <c r="BM3" s="374">
        <v>15</v>
      </c>
      <c r="BN3" s="375">
        <v>30.117904064938227</v>
      </c>
      <c r="BO3" s="375">
        <v>0</v>
      </c>
      <c r="BP3" s="375">
        <v>0</v>
      </c>
      <c r="BQ3" s="375">
        <f t="shared" ref="BQ3:BQ42" si="5">BP3*Z3</f>
        <v>0</v>
      </c>
      <c r="BR3" s="375"/>
      <c r="BS3" s="376"/>
      <c r="BT3" s="376"/>
      <c r="BU3" s="377">
        <f t="shared" ref="BU3:BU66" si="6">BP3*AH3</f>
        <v>0</v>
      </c>
      <c r="BV3" s="377">
        <f t="shared" ref="BV3:BV66" si="7">BU3-(BP3*AG3)</f>
        <v>0</v>
      </c>
      <c r="BW3" s="378">
        <f t="shared" ref="BW3:BW66" si="8">BP3*AK3</f>
        <v>0</v>
      </c>
      <c r="BX3" s="379"/>
      <c r="BY3" s="380"/>
    </row>
    <row r="4" spans="1:77" s="382" customFormat="1" ht="19.5" hidden="1" customHeight="1">
      <c r="A4" s="309" t="s">
        <v>643</v>
      </c>
      <c r="B4" s="316"/>
      <c r="C4" s="316" t="s">
        <v>808</v>
      </c>
      <c r="D4" s="352" t="s">
        <v>83</v>
      </c>
      <c r="E4" s="309" t="s">
        <v>462</v>
      </c>
      <c r="F4" s="353" t="s">
        <v>50</v>
      </c>
      <c r="G4" s="309" t="s">
        <v>423</v>
      </c>
      <c r="H4" s="309" t="s">
        <v>476</v>
      </c>
      <c r="I4" s="310" t="s">
        <v>553</v>
      </c>
      <c r="J4" s="310" t="s">
        <v>670</v>
      </c>
      <c r="K4" s="310"/>
      <c r="L4" s="354"/>
      <c r="M4" s="230" t="s">
        <v>73</v>
      </c>
      <c r="N4" s="232" t="s">
        <v>78</v>
      </c>
      <c r="O4" s="230" t="s">
        <v>732</v>
      </c>
      <c r="P4" s="232" t="s">
        <v>735</v>
      </c>
      <c r="Q4" s="355" t="s">
        <v>28</v>
      </c>
      <c r="R4" s="355"/>
      <c r="S4" s="323" t="s">
        <v>739</v>
      </c>
      <c r="T4" s="323" t="s">
        <v>762</v>
      </c>
      <c r="U4" s="323" t="s">
        <v>880</v>
      </c>
      <c r="V4" s="323"/>
      <c r="W4" s="356">
        <v>42012</v>
      </c>
      <c r="X4" s="323"/>
      <c r="Y4" s="323"/>
      <c r="Z4" s="357">
        <v>1.19</v>
      </c>
      <c r="AA4" s="357"/>
      <c r="AB4" s="358" t="s">
        <v>799</v>
      </c>
      <c r="AC4" s="359"/>
      <c r="AD4" s="360">
        <v>26.1</v>
      </c>
      <c r="AE4" s="359">
        <v>26.1</v>
      </c>
      <c r="AF4" s="360">
        <v>0.25</v>
      </c>
      <c r="AG4" s="360">
        <f t="shared" si="0"/>
        <v>26.35</v>
      </c>
      <c r="AH4" s="360">
        <f t="shared" si="1"/>
        <v>55.98</v>
      </c>
      <c r="AI4" s="360">
        <v>139.94999999999999</v>
      </c>
      <c r="AJ4" s="360">
        <v>139.94999999999999</v>
      </c>
      <c r="AK4" s="361">
        <f t="shared" si="2"/>
        <v>0.52929617720614497</v>
      </c>
      <c r="AL4" s="362">
        <f t="shared" si="3"/>
        <v>835.2</v>
      </c>
      <c r="AM4" s="363"/>
      <c r="AN4" s="363"/>
      <c r="AO4" s="363"/>
      <c r="AP4" s="364"/>
      <c r="AQ4" s="364"/>
      <c r="AR4" s="363"/>
      <c r="AS4" s="365">
        <v>10</v>
      </c>
      <c r="AT4" s="365" t="s">
        <v>626</v>
      </c>
      <c r="AU4" s="365">
        <v>10</v>
      </c>
      <c r="AV4" s="366">
        <v>41977</v>
      </c>
      <c r="AW4" s="212">
        <v>41984</v>
      </c>
      <c r="AX4" s="212">
        <v>41978</v>
      </c>
      <c r="AY4" s="212">
        <v>41984</v>
      </c>
      <c r="AZ4" s="367"/>
      <c r="BA4" s="368">
        <v>28</v>
      </c>
      <c r="BB4" s="369">
        <v>42054</v>
      </c>
      <c r="BC4" s="370">
        <v>42072</v>
      </c>
      <c r="BD4" s="371"/>
      <c r="BE4" s="363"/>
      <c r="BF4" s="363"/>
      <c r="BG4" s="364"/>
      <c r="BH4" s="372"/>
      <c r="BI4" s="372"/>
      <c r="BJ4" s="373"/>
      <c r="BK4" s="363"/>
      <c r="BL4" s="363">
        <f t="shared" si="4"/>
        <v>0</v>
      </c>
      <c r="BM4" s="374">
        <v>65</v>
      </c>
      <c r="BN4" s="375">
        <v>130.51091761473231</v>
      </c>
      <c r="BO4" s="375">
        <v>0</v>
      </c>
      <c r="BP4" s="375">
        <v>0</v>
      </c>
      <c r="BQ4" s="375">
        <f t="shared" si="5"/>
        <v>0</v>
      </c>
      <c r="BR4" s="375">
        <v>150</v>
      </c>
      <c r="BS4" s="376"/>
      <c r="BT4" s="376"/>
      <c r="BU4" s="377">
        <f t="shared" si="6"/>
        <v>0</v>
      </c>
      <c r="BV4" s="377">
        <f t="shared" si="7"/>
        <v>0</v>
      </c>
      <c r="BW4" s="378">
        <f t="shared" si="8"/>
        <v>0</v>
      </c>
      <c r="BX4" s="379" t="s">
        <v>883</v>
      </c>
    </row>
    <row r="5" spans="1:77" s="382" customFormat="1" ht="19.5" hidden="1" customHeight="1">
      <c r="A5" s="309" t="s">
        <v>644</v>
      </c>
      <c r="B5" s="316"/>
      <c r="C5" s="316" t="s">
        <v>808</v>
      </c>
      <c r="D5" s="352" t="s">
        <v>83</v>
      </c>
      <c r="E5" s="309" t="s">
        <v>462</v>
      </c>
      <c r="F5" s="353" t="s">
        <v>50</v>
      </c>
      <c r="G5" s="309" t="s">
        <v>424</v>
      </c>
      <c r="H5" s="309" t="s">
        <v>483</v>
      </c>
      <c r="I5" s="310" t="s">
        <v>553</v>
      </c>
      <c r="J5" s="310" t="s">
        <v>667</v>
      </c>
      <c r="K5" s="310"/>
      <c r="L5" s="354"/>
      <c r="M5" s="230" t="s">
        <v>73</v>
      </c>
      <c r="N5" s="232" t="s">
        <v>78</v>
      </c>
      <c r="O5" s="230" t="s">
        <v>732</v>
      </c>
      <c r="P5" s="232" t="s">
        <v>735</v>
      </c>
      <c r="Q5" s="355" t="s">
        <v>28</v>
      </c>
      <c r="R5" s="355"/>
      <c r="S5" s="323" t="s">
        <v>738</v>
      </c>
      <c r="T5" s="323" t="s">
        <v>756</v>
      </c>
      <c r="U5" s="323" t="s">
        <v>754</v>
      </c>
      <c r="V5" s="323"/>
      <c r="W5" s="356">
        <v>42012</v>
      </c>
      <c r="X5" s="323"/>
      <c r="Y5" s="323"/>
      <c r="Z5" s="357">
        <v>1.01</v>
      </c>
      <c r="AA5" s="357"/>
      <c r="AB5" s="358" t="s">
        <v>799</v>
      </c>
      <c r="AC5" s="359"/>
      <c r="AD5" s="360">
        <v>20.87</v>
      </c>
      <c r="AE5" s="359">
        <v>20.86</v>
      </c>
      <c r="AF5" s="360">
        <v>0.25</v>
      </c>
      <c r="AG5" s="360">
        <f t="shared" si="0"/>
        <v>21.11</v>
      </c>
      <c r="AH5" s="360">
        <f t="shared" si="1"/>
        <v>43.980000000000004</v>
      </c>
      <c r="AI5" s="360">
        <v>119.95</v>
      </c>
      <c r="AJ5" s="360">
        <v>109.95</v>
      </c>
      <c r="AK5" s="361">
        <f t="shared" si="2"/>
        <v>0.52000909504320147</v>
      </c>
      <c r="AL5" s="362">
        <f t="shared" si="3"/>
        <v>667.84</v>
      </c>
      <c r="AM5" s="363"/>
      <c r="AN5" s="363"/>
      <c r="AO5" s="363"/>
      <c r="AP5" s="364"/>
      <c r="AQ5" s="364"/>
      <c r="AR5" s="363"/>
      <c r="AS5" s="365">
        <v>10</v>
      </c>
      <c r="AT5" s="365" t="s">
        <v>626</v>
      </c>
      <c r="AU5" s="365">
        <v>10</v>
      </c>
      <c r="AV5" s="366">
        <v>41977</v>
      </c>
      <c r="AW5" s="212">
        <v>41984</v>
      </c>
      <c r="AX5" s="212">
        <v>41978</v>
      </c>
      <c r="AY5" s="212">
        <v>41984</v>
      </c>
      <c r="AZ5" s="367"/>
      <c r="BA5" s="368" t="s">
        <v>833</v>
      </c>
      <c r="BB5" s="369" t="s">
        <v>801</v>
      </c>
      <c r="BC5" s="370" t="s">
        <v>801</v>
      </c>
      <c r="BD5" s="371"/>
      <c r="BE5" s="363"/>
      <c r="BF5" s="363"/>
      <c r="BG5" s="364"/>
      <c r="BH5" s="372"/>
      <c r="BI5" s="372"/>
      <c r="BJ5" s="373"/>
      <c r="BK5" s="363"/>
      <c r="BL5" s="363">
        <f t="shared" si="4"/>
        <v>0</v>
      </c>
      <c r="BM5" s="374" t="e">
        <v>#N/A</v>
      </c>
      <c r="BN5" s="375" t="e">
        <v>#N/A</v>
      </c>
      <c r="BO5" s="375" t="e">
        <v>#N/A</v>
      </c>
      <c r="BP5" s="375" t="e">
        <v>#N/A</v>
      </c>
      <c r="BQ5" s="375" t="e">
        <f t="shared" si="5"/>
        <v>#N/A</v>
      </c>
      <c r="BR5" s="375"/>
      <c r="BS5" s="376"/>
      <c r="BT5" s="376"/>
      <c r="BU5" s="377" t="e">
        <f t="shared" si="6"/>
        <v>#N/A</v>
      </c>
      <c r="BV5" s="377" t="e">
        <f t="shared" si="7"/>
        <v>#N/A</v>
      </c>
      <c r="BW5" s="378" t="e">
        <f t="shared" si="8"/>
        <v>#N/A</v>
      </c>
      <c r="BX5" s="379"/>
    </row>
    <row r="6" spans="1:77" s="382" customFormat="1" ht="19.5" hidden="1" customHeight="1">
      <c r="A6" s="309" t="s">
        <v>645</v>
      </c>
      <c r="B6" s="316"/>
      <c r="C6" s="316" t="s">
        <v>808</v>
      </c>
      <c r="D6" s="352" t="s">
        <v>83</v>
      </c>
      <c r="E6" s="309" t="s">
        <v>462</v>
      </c>
      <c r="F6" s="353" t="s">
        <v>50</v>
      </c>
      <c r="G6" s="309" t="s">
        <v>424</v>
      </c>
      <c r="H6" s="309" t="s">
        <v>484</v>
      </c>
      <c r="I6" s="310" t="s">
        <v>555</v>
      </c>
      <c r="J6" s="310" t="s">
        <v>667</v>
      </c>
      <c r="K6" s="310"/>
      <c r="L6" s="354"/>
      <c r="M6" s="230" t="s">
        <v>73</v>
      </c>
      <c r="N6" s="232" t="s">
        <v>78</v>
      </c>
      <c r="O6" s="230" t="s">
        <v>732</v>
      </c>
      <c r="P6" s="232" t="s">
        <v>735</v>
      </c>
      <c r="Q6" s="355" t="s">
        <v>28</v>
      </c>
      <c r="R6" s="355"/>
      <c r="S6" s="323" t="s">
        <v>738</v>
      </c>
      <c r="T6" s="323" t="s">
        <v>751</v>
      </c>
      <c r="U6" s="323" t="s">
        <v>749</v>
      </c>
      <c r="V6" s="323"/>
      <c r="W6" s="356">
        <v>42012</v>
      </c>
      <c r="X6" s="323"/>
      <c r="Y6" s="323"/>
      <c r="Z6" s="357">
        <v>1.04</v>
      </c>
      <c r="AA6" s="357"/>
      <c r="AB6" s="358" t="s">
        <v>799</v>
      </c>
      <c r="AC6" s="359"/>
      <c r="AD6" s="360">
        <v>23.01</v>
      </c>
      <c r="AE6" s="359">
        <v>23</v>
      </c>
      <c r="AF6" s="360">
        <v>0.25</v>
      </c>
      <c r="AG6" s="360">
        <f t="shared" si="0"/>
        <v>23.25</v>
      </c>
      <c r="AH6" s="360">
        <f t="shared" si="1"/>
        <v>51.98</v>
      </c>
      <c r="AI6" s="360">
        <v>139.94999999999999</v>
      </c>
      <c r="AJ6" s="360">
        <v>129.94999999999999</v>
      </c>
      <c r="AK6" s="361">
        <f t="shared" si="2"/>
        <v>0.55271258176221616</v>
      </c>
      <c r="AL6" s="362">
        <f t="shared" si="3"/>
        <v>736.32</v>
      </c>
      <c r="AM6" s="363"/>
      <c r="AN6" s="363"/>
      <c r="AO6" s="363"/>
      <c r="AP6" s="364"/>
      <c r="AQ6" s="364"/>
      <c r="AR6" s="363"/>
      <c r="AS6" s="365">
        <v>10</v>
      </c>
      <c r="AT6" s="365" t="s">
        <v>626</v>
      </c>
      <c r="AU6" s="365">
        <v>10</v>
      </c>
      <c r="AV6" s="366">
        <v>41977</v>
      </c>
      <c r="AW6" s="212">
        <v>41984</v>
      </c>
      <c r="AX6" s="212">
        <v>41978</v>
      </c>
      <c r="AY6" s="212">
        <v>41984</v>
      </c>
      <c r="AZ6" s="367"/>
      <c r="BA6" s="368">
        <v>28</v>
      </c>
      <c r="BB6" s="369">
        <v>42054</v>
      </c>
      <c r="BC6" s="370">
        <v>42072</v>
      </c>
      <c r="BD6" s="371"/>
      <c r="BE6" s="363"/>
      <c r="BF6" s="363"/>
      <c r="BG6" s="364"/>
      <c r="BH6" s="372"/>
      <c r="BI6" s="372"/>
      <c r="BJ6" s="373"/>
      <c r="BK6" s="363"/>
      <c r="BL6" s="363">
        <f t="shared" si="4"/>
        <v>0</v>
      </c>
      <c r="BM6" s="374">
        <v>10</v>
      </c>
      <c r="BN6" s="375">
        <v>20.078602709958819</v>
      </c>
      <c r="BO6" s="375">
        <v>0</v>
      </c>
      <c r="BP6" s="375">
        <v>0</v>
      </c>
      <c r="BQ6" s="375">
        <f t="shared" si="5"/>
        <v>0</v>
      </c>
      <c r="BR6" s="375">
        <v>200</v>
      </c>
      <c r="BS6" s="376"/>
      <c r="BT6" s="376"/>
      <c r="BU6" s="377">
        <f t="shared" si="6"/>
        <v>0</v>
      </c>
      <c r="BV6" s="377">
        <f t="shared" si="7"/>
        <v>0</v>
      </c>
      <c r="BW6" s="378">
        <f t="shared" si="8"/>
        <v>0</v>
      </c>
      <c r="BX6" s="379" t="s">
        <v>883</v>
      </c>
    </row>
    <row r="7" spans="1:77" s="382" customFormat="1" ht="19.5" hidden="1" customHeight="1">
      <c r="A7" s="309" t="s">
        <v>646</v>
      </c>
      <c r="B7" s="316"/>
      <c r="C7" s="316">
        <v>2</v>
      </c>
      <c r="D7" s="352" t="s">
        <v>83</v>
      </c>
      <c r="E7" s="309" t="s">
        <v>462</v>
      </c>
      <c r="F7" s="353" t="s">
        <v>50</v>
      </c>
      <c r="G7" s="309" t="s">
        <v>429</v>
      </c>
      <c r="H7" s="309" t="s">
        <v>493</v>
      </c>
      <c r="I7" s="310" t="s">
        <v>554</v>
      </c>
      <c r="J7" s="310" t="s">
        <v>672</v>
      </c>
      <c r="K7" s="310"/>
      <c r="L7" s="354"/>
      <c r="M7" s="230" t="s">
        <v>73</v>
      </c>
      <c r="N7" s="232" t="s">
        <v>78</v>
      </c>
      <c r="O7" s="230" t="s">
        <v>731</v>
      </c>
      <c r="P7" s="232" t="s">
        <v>734</v>
      </c>
      <c r="Q7" s="355" t="s">
        <v>28</v>
      </c>
      <c r="R7" s="355"/>
      <c r="S7" s="323" t="s">
        <v>737</v>
      </c>
      <c r="T7" s="323" t="s">
        <v>847</v>
      </c>
      <c r="U7" s="323" t="s">
        <v>753</v>
      </c>
      <c r="V7" s="323"/>
      <c r="W7" s="356">
        <v>42012</v>
      </c>
      <c r="X7" s="323"/>
      <c r="Y7" s="323"/>
      <c r="Z7" s="357">
        <v>1.0900000000000001</v>
      </c>
      <c r="AA7" s="357"/>
      <c r="AB7" s="358" t="s">
        <v>799</v>
      </c>
      <c r="AC7" s="359"/>
      <c r="AD7" s="360">
        <v>27.55</v>
      </c>
      <c r="AE7" s="359">
        <f>19.22+9</f>
        <v>28.22</v>
      </c>
      <c r="AF7" s="360">
        <v>0.25</v>
      </c>
      <c r="AG7" s="360">
        <f t="shared" si="0"/>
        <v>28.47</v>
      </c>
      <c r="AH7" s="360">
        <f t="shared" si="1"/>
        <v>59.98</v>
      </c>
      <c r="AI7" s="360">
        <v>159.94999999999999</v>
      </c>
      <c r="AJ7" s="360">
        <v>149.94999999999999</v>
      </c>
      <c r="AK7" s="361">
        <f t="shared" si="2"/>
        <v>0.5253417805935312</v>
      </c>
      <c r="AL7" s="362">
        <f t="shared" si="3"/>
        <v>881.6</v>
      </c>
      <c r="AM7" s="363"/>
      <c r="AN7" s="363"/>
      <c r="AO7" s="363"/>
      <c r="AP7" s="364"/>
      <c r="AQ7" s="364"/>
      <c r="AR7" s="363"/>
      <c r="AS7" s="365">
        <v>10</v>
      </c>
      <c r="AT7" s="365" t="s">
        <v>626</v>
      </c>
      <c r="AU7" s="383"/>
      <c r="AV7" s="383"/>
      <c r="AW7" s="211"/>
      <c r="AX7" s="212">
        <v>41978</v>
      </c>
      <c r="AY7" s="212">
        <v>42009</v>
      </c>
      <c r="AZ7" s="367"/>
      <c r="BA7" s="368" t="s">
        <v>866</v>
      </c>
      <c r="BB7" s="369"/>
      <c r="BC7" s="370"/>
      <c r="BD7" s="371"/>
      <c r="BE7" s="363"/>
      <c r="BF7" s="363"/>
      <c r="BG7" s="364"/>
      <c r="BH7" s="372"/>
      <c r="BI7" s="372"/>
      <c r="BJ7" s="373"/>
      <c r="BK7" s="363"/>
      <c r="BL7" s="363">
        <f t="shared" si="4"/>
        <v>0</v>
      </c>
      <c r="BM7" s="374">
        <v>12</v>
      </c>
      <c r="BN7" s="375">
        <v>24.094323251950581</v>
      </c>
      <c r="BO7" s="375">
        <v>0</v>
      </c>
      <c r="BP7" s="375">
        <v>0</v>
      </c>
      <c r="BQ7" s="375">
        <f t="shared" si="5"/>
        <v>0</v>
      </c>
      <c r="BR7" s="375">
        <v>200</v>
      </c>
      <c r="BS7" s="376"/>
      <c r="BT7" s="376"/>
      <c r="BU7" s="377">
        <f t="shared" si="6"/>
        <v>0</v>
      </c>
      <c r="BV7" s="377">
        <f t="shared" si="7"/>
        <v>0</v>
      </c>
      <c r="BW7" s="378">
        <f t="shared" si="8"/>
        <v>0</v>
      </c>
      <c r="BX7" s="379"/>
    </row>
    <row r="8" spans="1:77" s="382" customFormat="1" ht="19.5" hidden="1" customHeight="1">
      <c r="A8" s="309" t="s">
        <v>647</v>
      </c>
      <c r="B8" s="316"/>
      <c r="C8" s="316" t="s">
        <v>808</v>
      </c>
      <c r="D8" s="352" t="s">
        <v>83</v>
      </c>
      <c r="E8" s="309" t="s">
        <v>462</v>
      </c>
      <c r="F8" s="353" t="s">
        <v>50</v>
      </c>
      <c r="G8" s="309" t="s">
        <v>429</v>
      </c>
      <c r="H8" s="309" t="s">
        <v>494</v>
      </c>
      <c r="I8" s="310" t="s">
        <v>554</v>
      </c>
      <c r="J8" s="310" t="s">
        <v>672</v>
      </c>
      <c r="K8" s="310"/>
      <c r="L8" s="354"/>
      <c r="M8" s="230" t="s">
        <v>73</v>
      </c>
      <c r="N8" s="232" t="s">
        <v>78</v>
      </c>
      <c r="O8" s="230" t="s">
        <v>761</v>
      </c>
      <c r="P8" s="232" t="s">
        <v>735</v>
      </c>
      <c r="Q8" s="355" t="s">
        <v>28</v>
      </c>
      <c r="R8" s="355"/>
      <c r="S8" s="323" t="s">
        <v>739</v>
      </c>
      <c r="T8" s="323" t="s">
        <v>763</v>
      </c>
      <c r="U8" s="323" t="s">
        <v>753</v>
      </c>
      <c r="V8" s="323"/>
      <c r="W8" s="356">
        <v>42012</v>
      </c>
      <c r="X8" s="323"/>
      <c r="Y8" s="323"/>
      <c r="Z8" s="357">
        <v>1.07</v>
      </c>
      <c r="AA8" s="357"/>
      <c r="AB8" s="358" t="s">
        <v>799</v>
      </c>
      <c r="AC8" s="359"/>
      <c r="AD8" s="360">
        <v>19.79</v>
      </c>
      <c r="AE8" s="359">
        <v>18.59</v>
      </c>
      <c r="AF8" s="360">
        <v>0.25</v>
      </c>
      <c r="AG8" s="360">
        <f t="shared" si="0"/>
        <v>18.84</v>
      </c>
      <c r="AH8" s="360">
        <f t="shared" si="1"/>
        <v>51.98</v>
      </c>
      <c r="AI8" s="360">
        <v>139.94999999999999</v>
      </c>
      <c r="AJ8" s="360">
        <v>129.94999999999999</v>
      </c>
      <c r="AK8" s="361">
        <f t="shared" si="2"/>
        <v>0.63755290496344752</v>
      </c>
      <c r="AL8" s="362">
        <f t="shared" si="3"/>
        <v>633.28</v>
      </c>
      <c r="AM8" s="363"/>
      <c r="AN8" s="363"/>
      <c r="AO8" s="363"/>
      <c r="AP8" s="364"/>
      <c r="AQ8" s="364"/>
      <c r="AR8" s="363"/>
      <c r="AS8" s="365">
        <v>10</v>
      </c>
      <c r="AT8" s="365" t="s">
        <v>626</v>
      </c>
      <c r="AU8" s="365">
        <v>9</v>
      </c>
      <c r="AV8" s="384">
        <v>41984</v>
      </c>
      <c r="AW8" s="212">
        <v>41991</v>
      </c>
      <c r="AX8" s="212">
        <v>41978</v>
      </c>
      <c r="AY8" s="212">
        <v>41990</v>
      </c>
      <c r="AZ8" s="367"/>
      <c r="BA8" s="368">
        <v>28</v>
      </c>
      <c r="BB8" s="369">
        <v>42054</v>
      </c>
      <c r="BC8" s="370">
        <v>42072</v>
      </c>
      <c r="BD8" s="371"/>
      <c r="BE8" s="363"/>
      <c r="BF8" s="363"/>
      <c r="BG8" s="364"/>
      <c r="BH8" s="372"/>
      <c r="BI8" s="372"/>
      <c r="BJ8" s="373"/>
      <c r="BK8" s="363"/>
      <c r="BL8" s="363">
        <f t="shared" si="4"/>
        <v>0</v>
      </c>
      <c r="BM8" s="374">
        <v>17</v>
      </c>
      <c r="BN8" s="375">
        <v>34.133624606929992</v>
      </c>
      <c r="BO8" s="375">
        <v>0</v>
      </c>
      <c r="BP8" s="375">
        <v>0</v>
      </c>
      <c r="BQ8" s="375">
        <f t="shared" si="5"/>
        <v>0</v>
      </c>
      <c r="BR8" s="375">
        <v>200</v>
      </c>
      <c r="BS8" s="376"/>
      <c r="BT8" s="376"/>
      <c r="BU8" s="377">
        <f t="shared" si="6"/>
        <v>0</v>
      </c>
      <c r="BV8" s="377">
        <f t="shared" si="7"/>
        <v>0</v>
      </c>
      <c r="BW8" s="378">
        <f t="shared" si="8"/>
        <v>0</v>
      </c>
      <c r="BX8" s="379" t="s">
        <v>883</v>
      </c>
    </row>
    <row r="9" spans="1:77" s="382" customFormat="1" ht="19.5" hidden="1" customHeight="1">
      <c r="A9" s="309" t="s">
        <v>648</v>
      </c>
      <c r="B9" s="316"/>
      <c r="C9" s="316" t="s">
        <v>808</v>
      </c>
      <c r="D9" s="352" t="s">
        <v>83</v>
      </c>
      <c r="E9" s="309" t="s">
        <v>462</v>
      </c>
      <c r="F9" s="353" t="s">
        <v>62</v>
      </c>
      <c r="G9" s="309" t="s">
        <v>501</v>
      </c>
      <c r="H9" s="309" t="s">
        <v>546</v>
      </c>
      <c r="I9" s="310"/>
      <c r="J9" s="310" t="s">
        <v>683</v>
      </c>
      <c r="K9" s="310"/>
      <c r="L9" s="354"/>
      <c r="M9" s="230" t="s">
        <v>73</v>
      </c>
      <c r="N9" s="232" t="s">
        <v>78</v>
      </c>
      <c r="O9" s="230" t="s">
        <v>732</v>
      </c>
      <c r="P9" s="232" t="s">
        <v>735</v>
      </c>
      <c r="Q9" s="355" t="s">
        <v>28</v>
      </c>
      <c r="R9" s="355"/>
      <c r="S9" s="385" t="s">
        <v>739</v>
      </c>
      <c r="T9" s="323" t="s">
        <v>764</v>
      </c>
      <c r="U9" s="323" t="s">
        <v>743</v>
      </c>
      <c r="V9" s="323"/>
      <c r="W9" s="356">
        <v>42012</v>
      </c>
      <c r="X9" s="323"/>
      <c r="Y9" s="323"/>
      <c r="Z9" s="357">
        <v>1.0900000000000001</v>
      </c>
      <c r="AA9" s="357"/>
      <c r="AB9" s="358" t="s">
        <v>799</v>
      </c>
      <c r="AC9" s="359"/>
      <c r="AD9" s="360">
        <v>23.76</v>
      </c>
      <c r="AE9" s="359">
        <v>23.69</v>
      </c>
      <c r="AF9" s="360">
        <v>0.25</v>
      </c>
      <c r="AG9" s="360">
        <f t="shared" si="0"/>
        <v>23.94</v>
      </c>
      <c r="AH9" s="360">
        <f t="shared" si="1"/>
        <v>55.98</v>
      </c>
      <c r="AI9" s="360">
        <v>139.94999999999999</v>
      </c>
      <c r="AJ9" s="360">
        <v>139.94999999999999</v>
      </c>
      <c r="AK9" s="361">
        <f t="shared" si="2"/>
        <v>0.57234726688102888</v>
      </c>
      <c r="AL9" s="362">
        <f t="shared" si="3"/>
        <v>760.32</v>
      </c>
      <c r="AM9" s="363"/>
      <c r="AN9" s="363"/>
      <c r="AO9" s="363"/>
      <c r="AP9" s="364"/>
      <c r="AQ9" s="364"/>
      <c r="AR9" s="363"/>
      <c r="AS9" s="365">
        <v>10</v>
      </c>
      <c r="AT9" s="365" t="s">
        <v>834</v>
      </c>
      <c r="AU9" s="365">
        <v>10</v>
      </c>
      <c r="AV9" s="366">
        <v>41977</v>
      </c>
      <c r="AW9" s="212">
        <v>41984</v>
      </c>
      <c r="AX9" s="212">
        <v>41978</v>
      </c>
      <c r="AY9" s="212">
        <v>41984</v>
      </c>
      <c r="AZ9" s="367"/>
      <c r="BA9" s="368">
        <v>32</v>
      </c>
      <c r="BB9" s="369">
        <v>42054</v>
      </c>
      <c r="BC9" s="370">
        <v>42072</v>
      </c>
      <c r="BD9" s="371"/>
      <c r="BE9" s="363"/>
      <c r="BF9" s="363"/>
      <c r="BG9" s="364"/>
      <c r="BH9" s="372"/>
      <c r="BI9" s="372"/>
      <c r="BJ9" s="373"/>
      <c r="BK9" s="363"/>
      <c r="BL9" s="363">
        <f t="shared" si="4"/>
        <v>0</v>
      </c>
      <c r="BM9" s="374">
        <v>8</v>
      </c>
      <c r="BN9" s="375">
        <v>16.062882167967054</v>
      </c>
      <c r="BO9" s="375">
        <v>0</v>
      </c>
      <c r="BP9" s="375">
        <v>0</v>
      </c>
      <c r="BQ9" s="375">
        <f t="shared" si="5"/>
        <v>0</v>
      </c>
      <c r="BR9" s="375">
        <v>200</v>
      </c>
      <c r="BS9" s="376"/>
      <c r="BT9" s="376"/>
      <c r="BU9" s="377">
        <f t="shared" si="6"/>
        <v>0</v>
      </c>
      <c r="BV9" s="377">
        <f t="shared" si="7"/>
        <v>0</v>
      </c>
      <c r="BW9" s="378">
        <f t="shared" si="8"/>
        <v>0</v>
      </c>
      <c r="BX9" s="379"/>
    </row>
    <row r="10" spans="1:77" s="414" customFormat="1" ht="19.5" hidden="1" customHeight="1">
      <c r="A10" s="311" t="s">
        <v>649</v>
      </c>
      <c r="B10" s="317" t="s">
        <v>566</v>
      </c>
      <c r="C10" s="317" t="s">
        <v>808</v>
      </c>
      <c r="D10" s="386" t="s">
        <v>83</v>
      </c>
      <c r="E10" s="311" t="s">
        <v>462</v>
      </c>
      <c r="F10" s="387" t="s">
        <v>62</v>
      </c>
      <c r="G10" s="311" t="s">
        <v>501</v>
      </c>
      <c r="H10" s="311" t="s">
        <v>483</v>
      </c>
      <c r="I10" s="312"/>
      <c r="J10" s="312" t="s">
        <v>683</v>
      </c>
      <c r="K10" s="312"/>
      <c r="L10" s="388"/>
      <c r="M10" s="307" t="s">
        <v>73</v>
      </c>
      <c r="N10" s="324" t="s">
        <v>78</v>
      </c>
      <c r="O10" s="307" t="s">
        <v>732</v>
      </c>
      <c r="P10" s="324" t="s">
        <v>735</v>
      </c>
      <c r="Q10" s="389" t="s">
        <v>28</v>
      </c>
      <c r="R10" s="389"/>
      <c r="S10" s="322" t="s">
        <v>738</v>
      </c>
      <c r="T10" s="322" t="s">
        <v>756</v>
      </c>
      <c r="U10" s="322" t="s">
        <v>754</v>
      </c>
      <c r="V10" s="322"/>
      <c r="W10" s="390">
        <v>42012</v>
      </c>
      <c r="X10" s="322"/>
      <c r="Y10" s="322"/>
      <c r="Z10" s="391">
        <v>1.1599999999999999</v>
      </c>
      <c r="AA10" s="391"/>
      <c r="AB10" s="392" t="s">
        <v>799</v>
      </c>
      <c r="AC10" s="393"/>
      <c r="AD10" s="394">
        <v>21.5</v>
      </c>
      <c r="AE10" s="393">
        <v>21.5</v>
      </c>
      <c r="AF10" s="394">
        <v>0.25</v>
      </c>
      <c r="AG10" s="394">
        <f t="shared" si="0"/>
        <v>21.75</v>
      </c>
      <c r="AH10" s="394">
        <f t="shared" si="1"/>
        <v>47.980000000000004</v>
      </c>
      <c r="AI10" s="394">
        <v>119.95</v>
      </c>
      <c r="AJ10" s="394">
        <v>119.95</v>
      </c>
      <c r="AK10" s="395">
        <f t="shared" si="2"/>
        <v>0.54668611921634014</v>
      </c>
      <c r="AL10" s="396">
        <f t="shared" si="3"/>
        <v>688</v>
      </c>
      <c r="AM10" s="397"/>
      <c r="AN10" s="397"/>
      <c r="AO10" s="397"/>
      <c r="AP10" s="398"/>
      <c r="AQ10" s="398"/>
      <c r="AR10" s="397"/>
      <c r="AS10" s="399">
        <v>10</v>
      </c>
      <c r="AT10" s="399" t="s">
        <v>834</v>
      </c>
      <c r="AU10" s="399">
        <v>10</v>
      </c>
      <c r="AV10" s="400">
        <v>41977</v>
      </c>
      <c r="AW10" s="330">
        <v>41984</v>
      </c>
      <c r="AX10" s="330">
        <v>41978</v>
      </c>
      <c r="AY10" s="330">
        <v>41984</v>
      </c>
      <c r="AZ10" s="401"/>
      <c r="BA10" s="402">
        <v>32</v>
      </c>
      <c r="BB10" s="403">
        <v>42054</v>
      </c>
      <c r="BC10" s="404"/>
      <c r="BD10" s="405"/>
      <c r="BE10" s="397"/>
      <c r="BF10" s="397"/>
      <c r="BG10" s="398"/>
      <c r="BH10" s="406"/>
      <c r="BI10" s="406"/>
      <c r="BJ10" s="407"/>
      <c r="BK10" s="397"/>
      <c r="BL10" s="397">
        <f t="shared" si="4"/>
        <v>0</v>
      </c>
      <c r="BM10" s="408">
        <v>8</v>
      </c>
      <c r="BN10" s="409">
        <v>16.062882167967054</v>
      </c>
      <c r="BO10" s="409">
        <v>0</v>
      </c>
      <c r="BP10" s="409">
        <v>0</v>
      </c>
      <c r="BQ10" s="409">
        <f t="shared" si="5"/>
        <v>0</v>
      </c>
      <c r="BR10" s="409">
        <v>500</v>
      </c>
      <c r="BS10" s="410"/>
      <c r="BT10" s="410"/>
      <c r="BU10" s="411">
        <f t="shared" si="6"/>
        <v>0</v>
      </c>
      <c r="BV10" s="411">
        <f t="shared" si="7"/>
        <v>0</v>
      </c>
      <c r="BW10" s="412">
        <f t="shared" si="8"/>
        <v>0</v>
      </c>
      <c r="BX10" s="413"/>
    </row>
    <row r="11" spans="1:77" s="414" customFormat="1" ht="19.5" hidden="1" customHeight="1">
      <c r="A11" s="311" t="s">
        <v>430</v>
      </c>
      <c r="B11" s="317" t="s">
        <v>566</v>
      </c>
      <c r="C11" s="317">
        <v>2</v>
      </c>
      <c r="D11" s="386" t="s">
        <v>83</v>
      </c>
      <c r="E11" s="311" t="s">
        <v>462</v>
      </c>
      <c r="F11" s="387" t="s">
        <v>50</v>
      </c>
      <c r="G11" s="311" t="s">
        <v>420</v>
      </c>
      <c r="H11" s="311" t="s">
        <v>467</v>
      </c>
      <c r="I11" s="312" t="s">
        <v>553</v>
      </c>
      <c r="J11" s="312" t="s">
        <v>670</v>
      </c>
      <c r="K11" s="312"/>
      <c r="L11" s="388"/>
      <c r="M11" s="307" t="s">
        <v>73</v>
      </c>
      <c r="N11" s="324" t="s">
        <v>78</v>
      </c>
      <c r="O11" s="324" t="s">
        <v>731</v>
      </c>
      <c r="P11" s="324" t="s">
        <v>734</v>
      </c>
      <c r="Q11" s="389" t="s">
        <v>28</v>
      </c>
      <c r="R11" s="389"/>
      <c r="S11" s="322" t="s">
        <v>737</v>
      </c>
      <c r="T11" s="322">
        <v>8148</v>
      </c>
      <c r="U11" s="322" t="s">
        <v>743</v>
      </c>
      <c r="V11" s="322"/>
      <c r="W11" s="390">
        <v>42023</v>
      </c>
      <c r="X11" s="390">
        <v>42044</v>
      </c>
      <c r="Y11" s="390">
        <v>42079</v>
      </c>
      <c r="Z11" s="391">
        <v>1.22</v>
      </c>
      <c r="AA11" s="391"/>
      <c r="AB11" s="392" t="s">
        <v>799</v>
      </c>
      <c r="AC11" s="393"/>
      <c r="AD11" s="394">
        <v>33.44</v>
      </c>
      <c r="AE11" s="393"/>
      <c r="AF11" s="394">
        <v>0.25</v>
      </c>
      <c r="AG11" s="394">
        <f t="shared" si="0"/>
        <v>33.69</v>
      </c>
      <c r="AH11" s="394">
        <f t="shared" si="1"/>
        <v>75.97999999999999</v>
      </c>
      <c r="AI11" s="394">
        <v>189.95</v>
      </c>
      <c r="AJ11" s="394">
        <v>189.95</v>
      </c>
      <c r="AK11" s="395">
        <f t="shared" si="2"/>
        <v>0.55659384048433791</v>
      </c>
      <c r="AL11" s="396">
        <f t="shared" si="3"/>
        <v>1070.08</v>
      </c>
      <c r="AM11" s="397"/>
      <c r="AN11" s="397"/>
      <c r="AO11" s="397"/>
      <c r="AP11" s="398"/>
      <c r="AQ11" s="398"/>
      <c r="AR11" s="397"/>
      <c r="AS11" s="399">
        <v>16</v>
      </c>
      <c r="AT11" s="399" t="s">
        <v>626</v>
      </c>
      <c r="AU11" s="399"/>
      <c r="AV11" s="399"/>
      <c r="AW11" s="331"/>
      <c r="AX11" s="330">
        <v>41978</v>
      </c>
      <c r="AY11" s="330">
        <v>42009</v>
      </c>
      <c r="AZ11" s="401"/>
      <c r="BA11" s="402" t="s">
        <v>836</v>
      </c>
      <c r="BB11" s="403"/>
      <c r="BC11" s="404"/>
      <c r="BD11" s="405"/>
      <c r="BE11" s="397"/>
      <c r="BF11" s="397"/>
      <c r="BG11" s="398"/>
      <c r="BH11" s="406"/>
      <c r="BI11" s="406"/>
      <c r="BJ11" s="407"/>
      <c r="BK11" s="397"/>
      <c r="BL11" s="397">
        <f t="shared" si="4"/>
        <v>0</v>
      </c>
      <c r="BM11" s="408">
        <v>7</v>
      </c>
      <c r="BN11" s="409">
        <v>14.055021896971173</v>
      </c>
      <c r="BO11" s="409">
        <v>0</v>
      </c>
      <c r="BP11" s="409">
        <v>0</v>
      </c>
      <c r="BQ11" s="409">
        <f t="shared" si="5"/>
        <v>0</v>
      </c>
      <c r="BR11" s="409"/>
      <c r="BS11" s="410"/>
      <c r="BT11" s="410"/>
      <c r="BU11" s="411">
        <f t="shared" si="6"/>
        <v>0</v>
      </c>
      <c r="BV11" s="411">
        <f t="shared" si="7"/>
        <v>0</v>
      </c>
      <c r="BW11" s="412">
        <f t="shared" si="8"/>
        <v>0</v>
      </c>
      <c r="BX11" s="413"/>
    </row>
    <row r="12" spans="1:77" s="382" customFormat="1" ht="19.5" hidden="1" customHeight="1">
      <c r="A12" s="309" t="s">
        <v>431</v>
      </c>
      <c r="B12" s="316"/>
      <c r="C12" s="316">
        <v>2</v>
      </c>
      <c r="D12" s="352" t="s">
        <v>83</v>
      </c>
      <c r="E12" s="309" t="s">
        <v>462</v>
      </c>
      <c r="F12" s="353" t="s">
        <v>50</v>
      </c>
      <c r="G12" s="309" t="s">
        <v>420</v>
      </c>
      <c r="H12" s="309" t="s">
        <v>468</v>
      </c>
      <c r="I12" s="310" t="s">
        <v>845</v>
      </c>
      <c r="J12" s="310" t="s">
        <v>670</v>
      </c>
      <c r="K12" s="310"/>
      <c r="L12" s="354"/>
      <c r="M12" s="230" t="s">
        <v>73</v>
      </c>
      <c r="N12" s="232" t="s">
        <v>78</v>
      </c>
      <c r="O12" s="232" t="s">
        <v>732</v>
      </c>
      <c r="P12" s="232" t="s">
        <v>735</v>
      </c>
      <c r="Q12" s="355" t="s">
        <v>28</v>
      </c>
      <c r="R12" s="355"/>
      <c r="S12" s="323" t="s">
        <v>737</v>
      </c>
      <c r="T12" s="323" t="s">
        <v>740</v>
      </c>
      <c r="U12" s="323" t="s">
        <v>744</v>
      </c>
      <c r="V12" s="323"/>
      <c r="W12" s="356">
        <v>42023</v>
      </c>
      <c r="X12" s="356">
        <v>42044</v>
      </c>
      <c r="Y12" s="356">
        <v>42079</v>
      </c>
      <c r="Z12" s="357">
        <v>1.44</v>
      </c>
      <c r="AA12" s="357"/>
      <c r="AB12" s="358" t="s">
        <v>799</v>
      </c>
      <c r="AC12" s="359"/>
      <c r="AD12" s="360">
        <v>19.829999999999998</v>
      </c>
      <c r="AE12" s="359">
        <v>18.829999999999998</v>
      </c>
      <c r="AF12" s="360">
        <v>0.25</v>
      </c>
      <c r="AG12" s="360">
        <f t="shared" si="0"/>
        <v>19.079999999999998</v>
      </c>
      <c r="AH12" s="360">
        <f t="shared" si="1"/>
        <v>47.980000000000004</v>
      </c>
      <c r="AI12" s="360">
        <v>119.95</v>
      </c>
      <c r="AJ12" s="360">
        <v>119.95</v>
      </c>
      <c r="AK12" s="361">
        <f t="shared" si="2"/>
        <v>0.60233430596081705</v>
      </c>
      <c r="AL12" s="362">
        <f t="shared" si="3"/>
        <v>634.55999999999995</v>
      </c>
      <c r="AM12" s="363"/>
      <c r="AN12" s="363"/>
      <c r="AO12" s="363"/>
      <c r="AP12" s="364"/>
      <c r="AQ12" s="364"/>
      <c r="AR12" s="363"/>
      <c r="AS12" s="365">
        <v>16</v>
      </c>
      <c r="AT12" s="365" t="s">
        <v>626</v>
      </c>
      <c r="AU12" s="365">
        <v>16</v>
      </c>
      <c r="AV12" s="366">
        <v>41977</v>
      </c>
      <c r="AW12" s="211"/>
      <c r="AX12" s="212">
        <v>41978</v>
      </c>
      <c r="AY12" s="212">
        <v>41988</v>
      </c>
      <c r="AZ12" s="367"/>
      <c r="BA12" s="368" t="s">
        <v>626</v>
      </c>
      <c r="BB12" s="369"/>
      <c r="BC12" s="370"/>
      <c r="BD12" s="371"/>
      <c r="BE12" s="363"/>
      <c r="BF12" s="363"/>
      <c r="BG12" s="364"/>
      <c r="BH12" s="372"/>
      <c r="BI12" s="372"/>
      <c r="BJ12" s="373"/>
      <c r="BK12" s="363"/>
      <c r="BL12" s="363">
        <f t="shared" si="4"/>
        <v>0</v>
      </c>
      <c r="BM12" s="374">
        <v>192</v>
      </c>
      <c r="BN12" s="375">
        <v>385.50917203120929</v>
      </c>
      <c r="BO12" s="375">
        <v>70</v>
      </c>
      <c r="BP12" s="375">
        <v>455.50917203120929</v>
      </c>
      <c r="BQ12" s="375">
        <f t="shared" si="5"/>
        <v>655.93320772494133</v>
      </c>
      <c r="BR12" s="375"/>
      <c r="BS12" s="376"/>
      <c r="BT12" s="376"/>
      <c r="BU12" s="377">
        <f t="shared" si="6"/>
        <v>21855.330074057423</v>
      </c>
      <c r="BV12" s="377">
        <f t="shared" si="7"/>
        <v>13164.21507170195</v>
      </c>
      <c r="BW12" s="378">
        <f t="shared" si="8"/>
        <v>274.36880099420489</v>
      </c>
      <c r="BX12" s="379"/>
    </row>
    <row r="13" spans="1:77" s="382" customFormat="1" ht="19.5" hidden="1" customHeight="1">
      <c r="A13" s="309" t="s">
        <v>432</v>
      </c>
      <c r="B13" s="316"/>
      <c r="C13" s="316">
        <v>3</v>
      </c>
      <c r="D13" s="352" t="s">
        <v>83</v>
      </c>
      <c r="E13" s="309" t="s">
        <v>462</v>
      </c>
      <c r="F13" s="353" t="s">
        <v>50</v>
      </c>
      <c r="G13" s="309" t="s">
        <v>420</v>
      </c>
      <c r="H13" s="309" t="s">
        <v>469</v>
      </c>
      <c r="I13" s="310" t="s">
        <v>556</v>
      </c>
      <c r="J13" s="310" t="s">
        <v>670</v>
      </c>
      <c r="K13" s="310"/>
      <c r="L13" s="354"/>
      <c r="M13" s="230" t="s">
        <v>73</v>
      </c>
      <c r="N13" s="232" t="s">
        <v>78</v>
      </c>
      <c r="O13" s="232" t="s">
        <v>732</v>
      </c>
      <c r="P13" s="232" t="s">
        <v>735</v>
      </c>
      <c r="Q13" s="355" t="s">
        <v>28</v>
      </c>
      <c r="R13" s="355"/>
      <c r="S13" s="323" t="s">
        <v>737</v>
      </c>
      <c r="T13" s="323" t="s">
        <v>740</v>
      </c>
      <c r="U13" s="323" t="s">
        <v>745</v>
      </c>
      <c r="V13" s="323"/>
      <c r="W13" s="356">
        <v>42023</v>
      </c>
      <c r="X13" s="356">
        <v>42044</v>
      </c>
      <c r="Y13" s="356">
        <v>42079</v>
      </c>
      <c r="Z13" s="357">
        <v>1.44</v>
      </c>
      <c r="AA13" s="357"/>
      <c r="AB13" s="358" t="s">
        <v>799</v>
      </c>
      <c r="AC13" s="359"/>
      <c r="AD13" s="360">
        <v>25.17</v>
      </c>
      <c r="AE13" s="359">
        <v>24.17</v>
      </c>
      <c r="AF13" s="360">
        <v>0.25</v>
      </c>
      <c r="AG13" s="360">
        <f t="shared" si="0"/>
        <v>24.42</v>
      </c>
      <c r="AH13" s="360">
        <f t="shared" si="1"/>
        <v>55.98</v>
      </c>
      <c r="AI13" s="360">
        <v>139.94999999999999</v>
      </c>
      <c r="AJ13" s="360">
        <v>139.94999999999999</v>
      </c>
      <c r="AK13" s="361">
        <f t="shared" si="2"/>
        <v>0.5637727759914255</v>
      </c>
      <c r="AL13" s="362">
        <f t="shared" si="3"/>
        <v>805.44</v>
      </c>
      <c r="AM13" s="363"/>
      <c r="AN13" s="363"/>
      <c r="AO13" s="363"/>
      <c r="AP13" s="364"/>
      <c r="AQ13" s="364"/>
      <c r="AR13" s="363"/>
      <c r="AS13" s="365">
        <v>16</v>
      </c>
      <c r="AT13" s="365" t="s">
        <v>626</v>
      </c>
      <c r="AU13" s="415">
        <v>16</v>
      </c>
      <c r="AV13" s="416">
        <v>41977</v>
      </c>
      <c r="AW13" s="299"/>
      <c r="AX13" s="212">
        <v>41978</v>
      </c>
      <c r="AY13" s="212">
        <v>41988</v>
      </c>
      <c r="AZ13" s="367"/>
      <c r="BA13" s="368" t="s">
        <v>626</v>
      </c>
      <c r="BB13" s="369"/>
      <c r="BC13" s="370"/>
      <c r="BD13" s="371"/>
      <c r="BE13" s="363"/>
      <c r="BF13" s="363"/>
      <c r="BG13" s="364"/>
      <c r="BH13" s="372"/>
      <c r="BI13" s="372"/>
      <c r="BJ13" s="373"/>
      <c r="BK13" s="363"/>
      <c r="BL13" s="363">
        <f t="shared" si="4"/>
        <v>0</v>
      </c>
      <c r="BM13" s="374">
        <v>86</v>
      </c>
      <c r="BN13" s="375">
        <v>172.67598330564581</v>
      </c>
      <c r="BO13" s="375">
        <v>70</v>
      </c>
      <c r="BP13" s="375">
        <v>242.67598330564581</v>
      </c>
      <c r="BQ13" s="375">
        <f t="shared" si="5"/>
        <v>349.45341596012997</v>
      </c>
      <c r="BR13" s="375"/>
      <c r="BS13" s="376"/>
      <c r="BT13" s="376"/>
      <c r="BU13" s="377">
        <f t="shared" si="6"/>
        <v>13585.001545450052</v>
      </c>
      <c r="BV13" s="377">
        <f t="shared" si="7"/>
        <v>7658.8540331261802</v>
      </c>
      <c r="BW13" s="378">
        <f t="shared" si="8"/>
        <v>136.81411277467276</v>
      </c>
      <c r="BX13" s="379"/>
    </row>
    <row r="14" spans="1:77" s="382" customFormat="1" ht="19.5" hidden="1" customHeight="1">
      <c r="A14" s="309" t="s">
        <v>433</v>
      </c>
      <c r="B14" s="316"/>
      <c r="C14" s="316">
        <v>3</v>
      </c>
      <c r="D14" s="352" t="s">
        <v>83</v>
      </c>
      <c r="E14" s="309" t="s">
        <v>462</v>
      </c>
      <c r="F14" s="353" t="s">
        <v>50</v>
      </c>
      <c r="G14" s="309" t="s">
        <v>420</v>
      </c>
      <c r="H14" s="309" t="s">
        <v>470</v>
      </c>
      <c r="I14" s="310" t="s">
        <v>555</v>
      </c>
      <c r="J14" s="310" t="s">
        <v>670</v>
      </c>
      <c r="K14" s="310"/>
      <c r="L14" s="354"/>
      <c r="M14" s="230" t="s">
        <v>73</v>
      </c>
      <c r="N14" s="232" t="s">
        <v>78</v>
      </c>
      <c r="O14" s="232" t="s">
        <v>732</v>
      </c>
      <c r="P14" s="232" t="s">
        <v>735</v>
      </c>
      <c r="Q14" s="355" t="s">
        <v>28</v>
      </c>
      <c r="R14" s="355"/>
      <c r="S14" s="323" t="s">
        <v>738</v>
      </c>
      <c r="T14" s="323" t="s">
        <v>741</v>
      </c>
      <c r="U14" s="323" t="s">
        <v>743</v>
      </c>
      <c r="V14" s="323"/>
      <c r="W14" s="417">
        <v>41995</v>
      </c>
      <c r="X14" s="356">
        <v>42016</v>
      </c>
      <c r="Y14" s="356">
        <v>42051</v>
      </c>
      <c r="Z14" s="357">
        <v>1.29</v>
      </c>
      <c r="AA14" s="357"/>
      <c r="AB14" s="358" t="s">
        <v>799</v>
      </c>
      <c r="AC14" s="359"/>
      <c r="AD14" s="360">
        <v>20.76</v>
      </c>
      <c r="AE14" s="359">
        <v>19.760000000000002</v>
      </c>
      <c r="AF14" s="360">
        <v>0.25</v>
      </c>
      <c r="AG14" s="360">
        <f t="shared" si="0"/>
        <v>20.010000000000002</v>
      </c>
      <c r="AH14" s="360">
        <f t="shared" si="1"/>
        <v>55.98</v>
      </c>
      <c r="AI14" s="360">
        <v>139.94999999999999</v>
      </c>
      <c r="AJ14" s="360">
        <v>139.94999999999999</v>
      </c>
      <c r="AK14" s="361">
        <f t="shared" si="2"/>
        <v>0.642550911039657</v>
      </c>
      <c r="AL14" s="362">
        <f t="shared" si="3"/>
        <v>664.32</v>
      </c>
      <c r="AM14" s="363"/>
      <c r="AN14" s="363"/>
      <c r="AO14" s="363"/>
      <c r="AP14" s="364"/>
      <c r="AQ14" s="364"/>
      <c r="AR14" s="363"/>
      <c r="AS14" s="365">
        <v>16</v>
      </c>
      <c r="AT14" s="365" t="s">
        <v>626</v>
      </c>
      <c r="AU14" s="415">
        <v>16</v>
      </c>
      <c r="AV14" s="416">
        <v>41977</v>
      </c>
      <c r="AW14" s="299"/>
      <c r="AX14" s="212">
        <v>41978</v>
      </c>
      <c r="AY14" s="212">
        <v>41988</v>
      </c>
      <c r="AZ14" s="367"/>
      <c r="BA14" s="368" t="s">
        <v>626</v>
      </c>
      <c r="BB14" s="369"/>
      <c r="BC14" s="370"/>
      <c r="BD14" s="371"/>
      <c r="BE14" s="363"/>
      <c r="BF14" s="363"/>
      <c r="BG14" s="364"/>
      <c r="BH14" s="372"/>
      <c r="BI14" s="372"/>
      <c r="BJ14" s="373"/>
      <c r="BK14" s="363"/>
      <c r="BL14" s="363">
        <f t="shared" si="4"/>
        <v>0</v>
      </c>
      <c r="BM14" s="374">
        <v>29</v>
      </c>
      <c r="BN14" s="375">
        <v>58.227947858880569</v>
      </c>
      <c r="BO14" s="375">
        <v>70</v>
      </c>
      <c r="BP14" s="375">
        <v>128.22794785888055</v>
      </c>
      <c r="BQ14" s="375">
        <f t="shared" si="5"/>
        <v>165.41405273795593</v>
      </c>
      <c r="BR14" s="375"/>
      <c r="BS14" s="376"/>
      <c r="BT14" s="376"/>
      <c r="BU14" s="377">
        <f t="shared" si="6"/>
        <v>7178.2005211401329</v>
      </c>
      <c r="BV14" s="377">
        <f t="shared" si="7"/>
        <v>4612.3592844839332</v>
      </c>
      <c r="BW14" s="378">
        <f t="shared" si="8"/>
        <v>82.392984717469332</v>
      </c>
      <c r="BX14" s="379"/>
    </row>
    <row r="15" spans="1:77" s="382" customFormat="1" ht="19.5" hidden="1" customHeight="1">
      <c r="A15" s="309" t="s">
        <v>434</v>
      </c>
      <c r="B15" s="316"/>
      <c r="C15" s="316">
        <v>2</v>
      </c>
      <c r="D15" s="352" t="s">
        <v>83</v>
      </c>
      <c r="E15" s="309" t="s">
        <v>462</v>
      </c>
      <c r="F15" s="353" t="s">
        <v>50</v>
      </c>
      <c r="G15" s="309" t="s">
        <v>420</v>
      </c>
      <c r="H15" s="309" t="s">
        <v>471</v>
      </c>
      <c r="I15" s="310" t="s">
        <v>555</v>
      </c>
      <c r="J15" s="310" t="s">
        <v>670</v>
      </c>
      <c r="K15" s="310"/>
      <c r="L15" s="354"/>
      <c r="M15" s="230" t="s">
        <v>73</v>
      </c>
      <c r="N15" s="232" t="s">
        <v>78</v>
      </c>
      <c r="O15" s="232" t="s">
        <v>732</v>
      </c>
      <c r="P15" s="232" t="s">
        <v>735</v>
      </c>
      <c r="Q15" s="355" t="s">
        <v>28</v>
      </c>
      <c r="R15" s="355"/>
      <c r="S15" s="323" t="s">
        <v>738</v>
      </c>
      <c r="T15" s="323" t="s">
        <v>741</v>
      </c>
      <c r="U15" s="323" t="s">
        <v>743</v>
      </c>
      <c r="V15" s="323"/>
      <c r="W15" s="417">
        <v>41995</v>
      </c>
      <c r="X15" s="356">
        <v>42016</v>
      </c>
      <c r="Y15" s="356">
        <v>42051</v>
      </c>
      <c r="Z15" s="357">
        <v>1.28</v>
      </c>
      <c r="AA15" s="357"/>
      <c r="AB15" s="358" t="s">
        <v>799</v>
      </c>
      <c r="AC15" s="359"/>
      <c r="AD15" s="360">
        <v>26.27</v>
      </c>
      <c r="AE15" s="359">
        <v>25.27</v>
      </c>
      <c r="AF15" s="360">
        <v>0.25</v>
      </c>
      <c r="AG15" s="360">
        <f t="shared" si="0"/>
        <v>25.52</v>
      </c>
      <c r="AH15" s="360">
        <f t="shared" si="1"/>
        <v>55.98</v>
      </c>
      <c r="AI15" s="360">
        <v>139.94999999999999</v>
      </c>
      <c r="AJ15" s="360">
        <v>139.94999999999999</v>
      </c>
      <c r="AK15" s="361">
        <f t="shared" si="2"/>
        <v>0.54412290103608429</v>
      </c>
      <c r="AL15" s="362">
        <f t="shared" si="3"/>
        <v>840.64</v>
      </c>
      <c r="AM15" s="363"/>
      <c r="AN15" s="363"/>
      <c r="AO15" s="363"/>
      <c r="AP15" s="364"/>
      <c r="AQ15" s="364"/>
      <c r="AR15" s="363"/>
      <c r="AS15" s="365">
        <v>16</v>
      </c>
      <c r="AT15" s="365" t="s">
        <v>626</v>
      </c>
      <c r="AU15" s="415">
        <v>16</v>
      </c>
      <c r="AV15" s="416">
        <v>41977</v>
      </c>
      <c r="AW15" s="299"/>
      <c r="AX15" s="212">
        <v>41978</v>
      </c>
      <c r="AY15" s="212">
        <v>41988</v>
      </c>
      <c r="AZ15" s="367"/>
      <c r="BA15" s="368" t="s">
        <v>626</v>
      </c>
      <c r="BB15" s="369"/>
      <c r="BC15" s="370"/>
      <c r="BD15" s="371"/>
      <c r="BE15" s="363"/>
      <c r="BF15" s="363"/>
      <c r="BG15" s="364"/>
      <c r="BH15" s="372"/>
      <c r="BI15" s="372"/>
      <c r="BJ15" s="373"/>
      <c r="BK15" s="363"/>
      <c r="BL15" s="363">
        <f t="shared" si="4"/>
        <v>0</v>
      </c>
      <c r="BM15" s="374">
        <v>98</v>
      </c>
      <c r="BN15" s="375">
        <v>696.77030655759643</v>
      </c>
      <c r="BO15" s="375">
        <v>120</v>
      </c>
      <c r="BP15" s="375">
        <v>816.77030655759643</v>
      </c>
      <c r="BQ15" s="375">
        <f t="shared" si="5"/>
        <v>1045.4659923937234</v>
      </c>
      <c r="BR15" s="375"/>
      <c r="BS15" s="376"/>
      <c r="BT15" s="376"/>
      <c r="BU15" s="377">
        <f t="shared" si="6"/>
        <v>45722.801761094248</v>
      </c>
      <c r="BV15" s="377">
        <f t="shared" si="7"/>
        <v>24878.823537744389</v>
      </c>
      <c r="BW15" s="378">
        <f t="shared" si="8"/>
        <v>444.42342868425129</v>
      </c>
      <c r="BX15" s="379"/>
    </row>
    <row r="16" spans="1:77" s="382" customFormat="1" ht="19.5" hidden="1" customHeight="1">
      <c r="A16" s="309" t="s">
        <v>435</v>
      </c>
      <c r="B16" s="316"/>
      <c r="C16" s="316">
        <v>2</v>
      </c>
      <c r="D16" s="352" t="s">
        <v>83</v>
      </c>
      <c r="E16" s="309" t="s">
        <v>462</v>
      </c>
      <c r="F16" s="353" t="s">
        <v>50</v>
      </c>
      <c r="G16" s="309" t="s">
        <v>420</v>
      </c>
      <c r="H16" s="309" t="s">
        <v>472</v>
      </c>
      <c r="I16" s="310" t="s">
        <v>556</v>
      </c>
      <c r="J16" s="310" t="s">
        <v>670</v>
      </c>
      <c r="K16" s="310"/>
      <c r="L16" s="354"/>
      <c r="M16" s="230" t="s">
        <v>73</v>
      </c>
      <c r="N16" s="232" t="s">
        <v>78</v>
      </c>
      <c r="O16" s="230" t="s">
        <v>733</v>
      </c>
      <c r="P16" s="232" t="s">
        <v>734</v>
      </c>
      <c r="Q16" s="355" t="s">
        <v>28</v>
      </c>
      <c r="R16" s="355"/>
      <c r="S16" s="323" t="s">
        <v>739</v>
      </c>
      <c r="T16" s="323" t="s">
        <v>742</v>
      </c>
      <c r="U16" s="323" t="s">
        <v>880</v>
      </c>
      <c r="V16" s="323"/>
      <c r="W16" s="356">
        <v>42023</v>
      </c>
      <c r="X16" s="356">
        <v>42044</v>
      </c>
      <c r="Y16" s="356">
        <v>42079</v>
      </c>
      <c r="Z16" s="357">
        <v>1.26</v>
      </c>
      <c r="AA16" s="357"/>
      <c r="AB16" s="358" t="s">
        <v>799</v>
      </c>
      <c r="AC16" s="359"/>
      <c r="AD16" s="360">
        <v>32.869999999999997</v>
      </c>
      <c r="AE16" s="359">
        <f>20.25+13</f>
        <v>33.25</v>
      </c>
      <c r="AF16" s="360">
        <v>0.25</v>
      </c>
      <c r="AG16" s="360">
        <f t="shared" si="0"/>
        <v>33.5</v>
      </c>
      <c r="AH16" s="360">
        <f>AG16*2</f>
        <v>67</v>
      </c>
      <c r="AI16" s="360">
        <f>AG16*2.5</f>
        <v>83.75</v>
      </c>
      <c r="AJ16" s="360">
        <f>AH16*2.5</f>
        <v>167.5</v>
      </c>
      <c r="AK16" s="361">
        <f t="shared" si="2"/>
        <v>0.5</v>
      </c>
      <c r="AL16" s="362">
        <f t="shared" si="3"/>
        <v>1051.8399999999999</v>
      </c>
      <c r="AM16" s="363"/>
      <c r="AN16" s="363"/>
      <c r="AO16" s="363"/>
      <c r="AP16" s="364"/>
      <c r="AQ16" s="364"/>
      <c r="AR16" s="363"/>
      <c r="AS16" s="365">
        <v>16</v>
      </c>
      <c r="AT16" s="365" t="s">
        <v>626</v>
      </c>
      <c r="AU16" s="365"/>
      <c r="AV16" s="365"/>
      <c r="AW16" s="211"/>
      <c r="AX16" s="212">
        <v>41978</v>
      </c>
      <c r="AY16" s="212">
        <v>42009</v>
      </c>
      <c r="AZ16" s="367"/>
      <c r="BA16" s="368" t="s">
        <v>836</v>
      </c>
      <c r="BB16" s="369"/>
      <c r="BC16" s="370"/>
      <c r="BD16" s="371"/>
      <c r="BE16" s="363"/>
      <c r="BF16" s="363"/>
      <c r="BG16" s="364"/>
      <c r="BH16" s="372"/>
      <c r="BI16" s="372"/>
      <c r="BJ16" s="373"/>
      <c r="BK16" s="363"/>
      <c r="BL16" s="363">
        <f t="shared" si="4"/>
        <v>0</v>
      </c>
      <c r="BM16" s="374">
        <v>41</v>
      </c>
      <c r="BN16" s="375">
        <v>82.322271110831153</v>
      </c>
      <c r="BO16" s="375">
        <v>70</v>
      </c>
      <c r="BP16" s="375">
        <v>152.32227111083114</v>
      </c>
      <c r="BQ16" s="375">
        <f t="shared" si="5"/>
        <v>191.92606159964723</v>
      </c>
      <c r="BR16" s="375">
        <v>200</v>
      </c>
      <c r="BS16" s="376">
        <v>42060</v>
      </c>
      <c r="BT16" s="376"/>
      <c r="BU16" s="377">
        <f t="shared" si="6"/>
        <v>10205.592164425687</v>
      </c>
      <c r="BV16" s="377">
        <f t="shared" si="7"/>
        <v>5102.7960822128434</v>
      </c>
      <c r="BW16" s="378">
        <f t="shared" si="8"/>
        <v>76.161135555415569</v>
      </c>
      <c r="BX16" s="379"/>
    </row>
    <row r="17" spans="1:76" s="382" customFormat="1" ht="19.5" hidden="1" customHeight="1">
      <c r="A17" s="309" t="s">
        <v>436</v>
      </c>
      <c r="B17" s="316"/>
      <c r="C17" s="316">
        <v>2</v>
      </c>
      <c r="D17" s="352" t="s">
        <v>83</v>
      </c>
      <c r="E17" s="309" t="s">
        <v>462</v>
      </c>
      <c r="F17" s="353" t="s">
        <v>50</v>
      </c>
      <c r="G17" s="309" t="s">
        <v>420</v>
      </c>
      <c r="H17" s="309" t="s">
        <v>473</v>
      </c>
      <c r="I17" s="310" t="s">
        <v>553</v>
      </c>
      <c r="J17" s="310" t="s">
        <v>670</v>
      </c>
      <c r="K17" s="310"/>
      <c r="L17" s="354"/>
      <c r="M17" s="230" t="s">
        <v>73</v>
      </c>
      <c r="N17" s="232" t="s">
        <v>78</v>
      </c>
      <c r="O17" s="230" t="s">
        <v>732</v>
      </c>
      <c r="P17" s="232" t="s">
        <v>735</v>
      </c>
      <c r="Q17" s="355" t="s">
        <v>28</v>
      </c>
      <c r="R17" s="355"/>
      <c r="S17" s="323" t="s">
        <v>737</v>
      </c>
      <c r="T17" s="323">
        <v>9540</v>
      </c>
      <c r="U17" s="323" t="s">
        <v>754</v>
      </c>
      <c r="V17" s="323"/>
      <c r="W17" s="356">
        <v>42023</v>
      </c>
      <c r="X17" s="356">
        <v>42044</v>
      </c>
      <c r="Y17" s="356">
        <v>42079</v>
      </c>
      <c r="Z17" s="357">
        <v>1.08</v>
      </c>
      <c r="AA17" s="357"/>
      <c r="AB17" s="358" t="s">
        <v>799</v>
      </c>
      <c r="AC17" s="359"/>
      <c r="AD17" s="360">
        <v>22.4</v>
      </c>
      <c r="AE17" s="359">
        <v>21.4</v>
      </c>
      <c r="AF17" s="360">
        <v>0.25</v>
      </c>
      <c r="AG17" s="360">
        <f t="shared" si="0"/>
        <v>21.65</v>
      </c>
      <c r="AH17" s="360">
        <f>AJ17/2.5</f>
        <v>55.98</v>
      </c>
      <c r="AI17" s="360">
        <v>139.94999999999999</v>
      </c>
      <c r="AJ17" s="360">
        <v>139.94999999999999</v>
      </c>
      <c r="AK17" s="361">
        <f t="shared" si="2"/>
        <v>0.61325473383351192</v>
      </c>
      <c r="AL17" s="362">
        <f t="shared" si="3"/>
        <v>716.8</v>
      </c>
      <c r="AM17" s="363"/>
      <c r="AN17" s="363"/>
      <c r="AO17" s="363"/>
      <c r="AP17" s="364"/>
      <c r="AQ17" s="364"/>
      <c r="AR17" s="363"/>
      <c r="AS17" s="365">
        <v>16</v>
      </c>
      <c r="AT17" s="365" t="s">
        <v>626</v>
      </c>
      <c r="AU17" s="365">
        <v>16</v>
      </c>
      <c r="AV17" s="416">
        <v>41977</v>
      </c>
      <c r="AW17" s="211"/>
      <c r="AX17" s="212">
        <v>41978</v>
      </c>
      <c r="AY17" s="212">
        <v>41988</v>
      </c>
      <c r="AZ17" s="367"/>
      <c r="BA17" s="368" t="s">
        <v>626</v>
      </c>
      <c r="BB17" s="369"/>
      <c r="BC17" s="370"/>
      <c r="BD17" s="371"/>
      <c r="BE17" s="363"/>
      <c r="BF17" s="363"/>
      <c r="BG17" s="364"/>
      <c r="BH17" s="372"/>
      <c r="BI17" s="372"/>
      <c r="BJ17" s="373"/>
      <c r="BK17" s="363"/>
      <c r="BL17" s="363">
        <f t="shared" si="4"/>
        <v>0</v>
      </c>
      <c r="BM17" s="374">
        <v>231</v>
      </c>
      <c r="BN17" s="375">
        <v>463.81572260004867</v>
      </c>
      <c r="BO17" s="375">
        <v>70</v>
      </c>
      <c r="BP17" s="375">
        <v>533.81572260004873</v>
      </c>
      <c r="BQ17" s="375">
        <f t="shared" si="5"/>
        <v>576.52098040805265</v>
      </c>
      <c r="BR17" s="375"/>
      <c r="BS17" s="376"/>
      <c r="BT17" s="376"/>
      <c r="BU17" s="377">
        <f t="shared" si="6"/>
        <v>29883.004151150726</v>
      </c>
      <c r="BV17" s="377">
        <f t="shared" si="7"/>
        <v>18325.893756859674</v>
      </c>
      <c r="BW17" s="378">
        <f t="shared" si="8"/>
        <v>327.36501887923674</v>
      </c>
      <c r="BX17" s="379"/>
    </row>
    <row r="18" spans="1:76" s="414" customFormat="1" ht="19.5" hidden="1" customHeight="1">
      <c r="A18" s="311" t="s">
        <v>437</v>
      </c>
      <c r="B18" s="317" t="s">
        <v>566</v>
      </c>
      <c r="C18" s="317">
        <v>2</v>
      </c>
      <c r="D18" s="386" t="s">
        <v>83</v>
      </c>
      <c r="E18" s="311" t="s">
        <v>462</v>
      </c>
      <c r="F18" s="387" t="s">
        <v>50</v>
      </c>
      <c r="G18" s="311" t="s">
        <v>420</v>
      </c>
      <c r="H18" s="311" t="s">
        <v>474</v>
      </c>
      <c r="I18" s="312" t="s">
        <v>553</v>
      </c>
      <c r="J18" s="312" t="s">
        <v>670</v>
      </c>
      <c r="K18" s="312"/>
      <c r="L18" s="388"/>
      <c r="M18" s="307" t="s">
        <v>73</v>
      </c>
      <c r="N18" s="324" t="s">
        <v>78</v>
      </c>
      <c r="O18" s="307" t="s">
        <v>732</v>
      </c>
      <c r="P18" s="324" t="s">
        <v>735</v>
      </c>
      <c r="Q18" s="389" t="s">
        <v>28</v>
      </c>
      <c r="R18" s="389"/>
      <c r="S18" s="322" t="s">
        <v>737</v>
      </c>
      <c r="T18" s="322">
        <v>9541</v>
      </c>
      <c r="U18" s="322" t="s">
        <v>743</v>
      </c>
      <c r="V18" s="322"/>
      <c r="W18" s="390">
        <v>42023</v>
      </c>
      <c r="X18" s="390">
        <v>42044</v>
      </c>
      <c r="Y18" s="390">
        <v>42079</v>
      </c>
      <c r="Z18" s="391">
        <v>1.19</v>
      </c>
      <c r="AA18" s="391"/>
      <c r="AB18" s="392" t="s">
        <v>799</v>
      </c>
      <c r="AC18" s="393"/>
      <c r="AD18" s="394">
        <v>28.2</v>
      </c>
      <c r="AE18" s="393">
        <v>28.2</v>
      </c>
      <c r="AF18" s="394">
        <v>0.25</v>
      </c>
      <c r="AG18" s="394">
        <f t="shared" si="0"/>
        <v>28.45</v>
      </c>
      <c r="AH18" s="394">
        <f>AJ18/2.5</f>
        <v>63.98</v>
      </c>
      <c r="AI18" s="394">
        <v>159.94999999999999</v>
      </c>
      <c r="AJ18" s="394">
        <v>159.94999999999999</v>
      </c>
      <c r="AK18" s="395">
        <f t="shared" si="2"/>
        <v>0.5553297905595499</v>
      </c>
      <c r="AL18" s="396">
        <f t="shared" si="3"/>
        <v>902.4</v>
      </c>
      <c r="AM18" s="397"/>
      <c r="AN18" s="397"/>
      <c r="AO18" s="397"/>
      <c r="AP18" s="398"/>
      <c r="AQ18" s="398"/>
      <c r="AR18" s="397"/>
      <c r="AS18" s="399">
        <v>16</v>
      </c>
      <c r="AT18" s="399" t="s">
        <v>626</v>
      </c>
      <c r="AU18" s="399">
        <v>16</v>
      </c>
      <c r="AV18" s="400">
        <v>41977</v>
      </c>
      <c r="AW18" s="331"/>
      <c r="AX18" s="330">
        <v>41978</v>
      </c>
      <c r="AY18" s="330">
        <v>41988</v>
      </c>
      <c r="AZ18" s="401"/>
      <c r="BA18" s="402" t="s">
        <v>626</v>
      </c>
      <c r="BB18" s="403"/>
      <c r="BC18" s="404"/>
      <c r="BD18" s="405"/>
      <c r="BE18" s="397"/>
      <c r="BF18" s="397"/>
      <c r="BG18" s="398"/>
      <c r="BH18" s="406"/>
      <c r="BI18" s="406"/>
      <c r="BJ18" s="407"/>
      <c r="BK18" s="397"/>
      <c r="BL18" s="397">
        <f t="shared" si="4"/>
        <v>0</v>
      </c>
      <c r="BM18" s="408">
        <v>6</v>
      </c>
      <c r="BN18" s="409">
        <v>12.04716162597529</v>
      </c>
      <c r="BO18" s="409">
        <v>0</v>
      </c>
      <c r="BP18" s="409">
        <v>0</v>
      </c>
      <c r="BQ18" s="409">
        <f t="shared" si="5"/>
        <v>0</v>
      </c>
      <c r="BR18" s="409"/>
      <c r="BS18" s="410"/>
      <c r="BT18" s="410"/>
      <c r="BU18" s="411">
        <f t="shared" si="6"/>
        <v>0</v>
      </c>
      <c r="BV18" s="411">
        <f t="shared" si="7"/>
        <v>0</v>
      </c>
      <c r="BW18" s="412">
        <f t="shared" si="8"/>
        <v>0</v>
      </c>
      <c r="BX18" s="413"/>
    </row>
    <row r="19" spans="1:76" s="414" customFormat="1" ht="19.5" hidden="1" customHeight="1">
      <c r="A19" s="311" t="s">
        <v>438</v>
      </c>
      <c r="B19" s="317" t="s">
        <v>566</v>
      </c>
      <c r="C19" s="317">
        <v>2</v>
      </c>
      <c r="D19" s="386" t="s">
        <v>83</v>
      </c>
      <c r="E19" s="311" t="s">
        <v>462</v>
      </c>
      <c r="F19" s="387" t="s">
        <v>50</v>
      </c>
      <c r="G19" s="311" t="s">
        <v>420</v>
      </c>
      <c r="H19" s="311" t="s">
        <v>815</v>
      </c>
      <c r="I19" s="312" t="s">
        <v>555</v>
      </c>
      <c r="J19" s="312" t="s">
        <v>670</v>
      </c>
      <c r="K19" s="312"/>
      <c r="L19" s="388"/>
      <c r="M19" s="307" t="s">
        <v>73</v>
      </c>
      <c r="N19" s="324" t="s">
        <v>78</v>
      </c>
      <c r="O19" s="307" t="s">
        <v>733</v>
      </c>
      <c r="P19" s="324" t="s">
        <v>734</v>
      </c>
      <c r="Q19" s="389" t="s">
        <v>28</v>
      </c>
      <c r="R19" s="389"/>
      <c r="S19" s="322" t="s">
        <v>737</v>
      </c>
      <c r="T19" s="322">
        <v>8148</v>
      </c>
      <c r="U19" s="322" t="s">
        <v>743</v>
      </c>
      <c r="V19" s="322"/>
      <c r="W19" s="390">
        <v>42023</v>
      </c>
      <c r="X19" s="390">
        <v>42044</v>
      </c>
      <c r="Y19" s="390">
        <v>42079</v>
      </c>
      <c r="Z19" s="391">
        <v>1.2</v>
      </c>
      <c r="AA19" s="391"/>
      <c r="AB19" s="392" t="s">
        <v>799</v>
      </c>
      <c r="AC19" s="393"/>
      <c r="AD19" s="394">
        <v>32.79</v>
      </c>
      <c r="AE19" s="393"/>
      <c r="AF19" s="394">
        <v>0.25</v>
      </c>
      <c r="AG19" s="394">
        <f t="shared" si="0"/>
        <v>33.04</v>
      </c>
      <c r="AH19" s="394">
        <f>AJ19/2.5</f>
        <v>71.97999999999999</v>
      </c>
      <c r="AI19" s="394">
        <v>179.95</v>
      </c>
      <c r="AJ19" s="394">
        <v>179.95</v>
      </c>
      <c r="AK19" s="395">
        <f t="shared" si="2"/>
        <v>0.54098360655737698</v>
      </c>
      <c r="AL19" s="396">
        <f t="shared" si="3"/>
        <v>1049.28</v>
      </c>
      <c r="AM19" s="397"/>
      <c r="AN19" s="397"/>
      <c r="AO19" s="397"/>
      <c r="AP19" s="398"/>
      <c r="AQ19" s="398"/>
      <c r="AR19" s="397"/>
      <c r="AS19" s="399">
        <v>16</v>
      </c>
      <c r="AT19" s="399" t="s">
        <v>626</v>
      </c>
      <c r="AU19" s="399"/>
      <c r="AV19" s="418"/>
      <c r="AW19" s="331"/>
      <c r="AX19" s="330">
        <v>41978</v>
      </c>
      <c r="AY19" s="330">
        <v>42009</v>
      </c>
      <c r="AZ19" s="401"/>
      <c r="BA19" s="402" t="s">
        <v>836</v>
      </c>
      <c r="BB19" s="403"/>
      <c r="BC19" s="404"/>
      <c r="BD19" s="405"/>
      <c r="BE19" s="397"/>
      <c r="BF19" s="397"/>
      <c r="BG19" s="398"/>
      <c r="BH19" s="406"/>
      <c r="BI19" s="406"/>
      <c r="BJ19" s="407"/>
      <c r="BK19" s="397"/>
      <c r="BL19" s="397">
        <f t="shared" si="4"/>
        <v>0</v>
      </c>
      <c r="BM19" s="408">
        <v>28</v>
      </c>
      <c r="BN19" s="409">
        <v>56.220087587884692</v>
      </c>
      <c r="BO19" s="409">
        <v>0</v>
      </c>
      <c r="BP19" s="409">
        <v>0</v>
      </c>
      <c r="BQ19" s="409">
        <f t="shared" si="5"/>
        <v>0</v>
      </c>
      <c r="BR19" s="409"/>
      <c r="BS19" s="410"/>
      <c r="BT19" s="410"/>
      <c r="BU19" s="411">
        <f t="shared" si="6"/>
        <v>0</v>
      </c>
      <c r="BV19" s="411">
        <f t="shared" si="7"/>
        <v>0</v>
      </c>
      <c r="BW19" s="412">
        <f t="shared" si="8"/>
        <v>0</v>
      </c>
      <c r="BX19" s="413"/>
    </row>
    <row r="20" spans="1:76" s="382" customFormat="1" ht="19.5" hidden="1" customHeight="1">
      <c r="A20" s="309" t="s">
        <v>439</v>
      </c>
      <c r="B20" s="316"/>
      <c r="C20" s="316">
        <v>2</v>
      </c>
      <c r="D20" s="352" t="s">
        <v>83</v>
      </c>
      <c r="E20" s="309" t="s">
        <v>462</v>
      </c>
      <c r="F20" s="353" t="s">
        <v>50</v>
      </c>
      <c r="G20" s="309" t="s">
        <v>420</v>
      </c>
      <c r="H20" s="309" t="s">
        <v>475</v>
      </c>
      <c r="I20" s="310" t="s">
        <v>553</v>
      </c>
      <c r="J20" s="310" t="s">
        <v>670</v>
      </c>
      <c r="K20" s="310"/>
      <c r="L20" s="354"/>
      <c r="M20" s="230" t="s">
        <v>73</v>
      </c>
      <c r="N20" s="232" t="s">
        <v>78</v>
      </c>
      <c r="O20" s="230" t="s">
        <v>732</v>
      </c>
      <c r="P20" s="232" t="s">
        <v>735</v>
      </c>
      <c r="Q20" s="355" t="s">
        <v>28</v>
      </c>
      <c r="R20" s="355"/>
      <c r="S20" s="323" t="s">
        <v>878</v>
      </c>
      <c r="T20" s="323" t="s">
        <v>879</v>
      </c>
      <c r="U20" s="323" t="s">
        <v>743</v>
      </c>
      <c r="V20" s="323"/>
      <c r="W20" s="356">
        <v>42023</v>
      </c>
      <c r="X20" s="356">
        <v>42044</v>
      </c>
      <c r="Y20" s="356">
        <v>42079</v>
      </c>
      <c r="Z20" s="357">
        <v>1.21</v>
      </c>
      <c r="AA20" s="357"/>
      <c r="AB20" s="358" t="s">
        <v>799</v>
      </c>
      <c r="AC20" s="359"/>
      <c r="AD20" s="360">
        <v>21.12</v>
      </c>
      <c r="AE20" s="359">
        <v>20.12</v>
      </c>
      <c r="AF20" s="360">
        <v>0.25</v>
      </c>
      <c r="AG20" s="360">
        <f t="shared" si="0"/>
        <v>20.37</v>
      </c>
      <c r="AH20" s="360">
        <f>AJ20/2.5</f>
        <v>59.98</v>
      </c>
      <c r="AI20" s="360">
        <v>149.94999999999999</v>
      </c>
      <c r="AJ20" s="360">
        <v>149.94999999999999</v>
      </c>
      <c r="AK20" s="361">
        <f t="shared" si="2"/>
        <v>0.66038679559853286</v>
      </c>
      <c r="AL20" s="362">
        <f t="shared" si="3"/>
        <v>675.84</v>
      </c>
      <c r="AM20" s="363"/>
      <c r="AN20" s="363"/>
      <c r="AO20" s="363"/>
      <c r="AP20" s="364"/>
      <c r="AQ20" s="364"/>
      <c r="AR20" s="363"/>
      <c r="AS20" s="365">
        <v>16</v>
      </c>
      <c r="AT20" s="365" t="s">
        <v>626</v>
      </c>
      <c r="AU20" s="365">
        <v>16</v>
      </c>
      <c r="AV20" s="366">
        <v>41977</v>
      </c>
      <c r="AW20" s="211"/>
      <c r="AX20" s="211" t="s">
        <v>798</v>
      </c>
      <c r="AY20" s="212">
        <v>42030</v>
      </c>
      <c r="AZ20" s="367"/>
      <c r="BA20" s="368" t="s">
        <v>626</v>
      </c>
      <c r="BB20" s="369"/>
      <c r="BC20" s="370"/>
      <c r="BD20" s="371"/>
      <c r="BE20" s="363"/>
      <c r="BF20" s="363"/>
      <c r="BG20" s="364"/>
      <c r="BH20" s="372"/>
      <c r="BI20" s="372"/>
      <c r="BJ20" s="373"/>
      <c r="BK20" s="363"/>
      <c r="BL20" s="363">
        <f t="shared" si="4"/>
        <v>0</v>
      </c>
      <c r="BM20" s="374">
        <v>57</v>
      </c>
      <c r="BN20" s="375">
        <v>114.44803544676526</v>
      </c>
      <c r="BO20" s="375">
        <v>70</v>
      </c>
      <c r="BP20" s="375">
        <v>184.44803544676526</v>
      </c>
      <c r="BQ20" s="375">
        <f t="shared" si="5"/>
        <v>223.18212289058596</v>
      </c>
      <c r="BR20" s="375"/>
      <c r="BS20" s="376"/>
      <c r="BT20" s="376"/>
      <c r="BU20" s="377">
        <f t="shared" si="6"/>
        <v>11063.19316609698</v>
      </c>
      <c r="BV20" s="377">
        <f t="shared" si="7"/>
        <v>7305.9866840463719</v>
      </c>
      <c r="BW20" s="378">
        <f t="shared" si="8"/>
        <v>121.80704708313391</v>
      </c>
      <c r="BX20" s="379"/>
    </row>
    <row r="21" spans="1:76" s="382" customFormat="1" ht="19.5" hidden="1" customHeight="1">
      <c r="A21" s="309" t="s">
        <v>440</v>
      </c>
      <c r="B21" s="316"/>
      <c r="C21" s="316">
        <v>2</v>
      </c>
      <c r="D21" s="352" t="s">
        <v>83</v>
      </c>
      <c r="E21" s="309" t="s">
        <v>462</v>
      </c>
      <c r="F21" s="353" t="s">
        <v>50</v>
      </c>
      <c r="G21" s="309" t="s">
        <v>421</v>
      </c>
      <c r="H21" s="309" t="s">
        <v>477</v>
      </c>
      <c r="I21" s="310" t="s">
        <v>556</v>
      </c>
      <c r="J21" s="310" t="s">
        <v>668</v>
      </c>
      <c r="K21" s="310"/>
      <c r="L21" s="354"/>
      <c r="M21" s="230" t="s">
        <v>73</v>
      </c>
      <c r="N21" s="232" t="s">
        <v>78</v>
      </c>
      <c r="O21" s="230" t="s">
        <v>732</v>
      </c>
      <c r="P21" s="232" t="s">
        <v>735</v>
      </c>
      <c r="Q21" s="355" t="s">
        <v>28</v>
      </c>
      <c r="R21" s="355"/>
      <c r="S21" s="323" t="s">
        <v>738</v>
      </c>
      <c r="T21" s="323" t="s">
        <v>741</v>
      </c>
      <c r="U21" s="323" t="s">
        <v>743</v>
      </c>
      <c r="V21" s="323"/>
      <c r="W21" s="417">
        <v>41995</v>
      </c>
      <c r="X21" s="356">
        <v>42016</v>
      </c>
      <c r="Y21" s="356">
        <v>42051</v>
      </c>
      <c r="Z21" s="357">
        <v>1.4</v>
      </c>
      <c r="AA21" s="357"/>
      <c r="AB21" s="358" t="s">
        <v>799</v>
      </c>
      <c r="AC21" s="359"/>
      <c r="AD21" s="360">
        <v>24.95</v>
      </c>
      <c r="AE21" s="359">
        <v>23.98</v>
      </c>
      <c r="AF21" s="360">
        <v>0.25</v>
      </c>
      <c r="AG21" s="360">
        <f t="shared" si="0"/>
        <v>24.23</v>
      </c>
      <c r="AH21" s="360">
        <f>AJ21/2.5</f>
        <v>51.98</v>
      </c>
      <c r="AI21" s="360">
        <v>129.94999999999999</v>
      </c>
      <c r="AJ21" s="360">
        <v>129.94999999999999</v>
      </c>
      <c r="AK21" s="361">
        <f t="shared" si="2"/>
        <v>0.53385917660638704</v>
      </c>
      <c r="AL21" s="362">
        <f t="shared" si="3"/>
        <v>798.4</v>
      </c>
      <c r="AM21" s="363"/>
      <c r="AN21" s="363"/>
      <c r="AO21" s="363"/>
      <c r="AP21" s="364"/>
      <c r="AQ21" s="364"/>
      <c r="AR21" s="363"/>
      <c r="AS21" s="365">
        <v>16</v>
      </c>
      <c r="AT21" s="365" t="s">
        <v>626</v>
      </c>
      <c r="AU21" s="365">
        <v>16</v>
      </c>
      <c r="AV21" s="366">
        <v>41977</v>
      </c>
      <c r="AW21" s="211"/>
      <c r="AX21" s="212">
        <v>41978</v>
      </c>
      <c r="AY21" s="212">
        <v>41988</v>
      </c>
      <c r="AZ21" s="367"/>
      <c r="BA21" s="368" t="s">
        <v>626</v>
      </c>
      <c r="BB21" s="369"/>
      <c r="BC21" s="370"/>
      <c r="BD21" s="371"/>
      <c r="BE21" s="363"/>
      <c r="BF21" s="363"/>
      <c r="BG21" s="364"/>
      <c r="BH21" s="372"/>
      <c r="BI21" s="372"/>
      <c r="BJ21" s="373"/>
      <c r="BK21" s="363"/>
      <c r="BL21" s="363">
        <f t="shared" si="4"/>
        <v>0</v>
      </c>
      <c r="BM21" s="374">
        <v>296</v>
      </c>
      <c r="BN21" s="375">
        <v>594.32664021478104</v>
      </c>
      <c r="BO21" s="375">
        <v>70</v>
      </c>
      <c r="BP21" s="375">
        <v>664.32664021478104</v>
      </c>
      <c r="BQ21" s="375">
        <f t="shared" si="5"/>
        <v>930.05729630069334</v>
      </c>
      <c r="BR21" s="375"/>
      <c r="BS21" s="376"/>
      <c r="BT21" s="376"/>
      <c r="BU21" s="377">
        <f t="shared" si="6"/>
        <v>34531.698758364313</v>
      </c>
      <c r="BV21" s="377">
        <f t="shared" si="7"/>
        <v>18435.064265960169</v>
      </c>
      <c r="BW21" s="378">
        <f t="shared" si="8"/>
        <v>354.65687314275056</v>
      </c>
      <c r="BX21" s="379"/>
    </row>
    <row r="22" spans="1:76" s="414" customFormat="1" ht="19.5" hidden="1" customHeight="1">
      <c r="A22" s="311" t="s">
        <v>441</v>
      </c>
      <c r="B22" s="317" t="s">
        <v>566</v>
      </c>
      <c r="C22" s="317"/>
      <c r="D22" s="386" t="s">
        <v>83</v>
      </c>
      <c r="E22" s="311" t="s">
        <v>462</v>
      </c>
      <c r="F22" s="387" t="s">
        <v>50</v>
      </c>
      <c r="G22" s="311" t="s">
        <v>421</v>
      </c>
      <c r="H22" s="311" t="s">
        <v>478</v>
      </c>
      <c r="I22" s="312" t="s">
        <v>555</v>
      </c>
      <c r="J22" s="312" t="s">
        <v>668</v>
      </c>
      <c r="K22" s="312"/>
      <c r="L22" s="388">
        <v>41981</v>
      </c>
      <c r="M22" s="307" t="s">
        <v>73</v>
      </c>
      <c r="N22" s="324" t="s">
        <v>78</v>
      </c>
      <c r="O22" s="324"/>
      <c r="P22" s="324"/>
      <c r="Q22" s="389"/>
      <c r="R22" s="389"/>
      <c r="S22" s="311" t="s">
        <v>738</v>
      </c>
      <c r="T22" s="322"/>
      <c r="U22" s="311" t="s">
        <v>748</v>
      </c>
      <c r="V22" s="322"/>
      <c r="W22" s="322"/>
      <c r="X22" s="322"/>
      <c r="Y22" s="322"/>
      <c r="Z22" s="391"/>
      <c r="AA22" s="391"/>
      <c r="AB22" s="392"/>
      <c r="AC22" s="393"/>
      <c r="AD22" s="394">
        <v>24.68</v>
      </c>
      <c r="AE22" s="393"/>
      <c r="AF22" s="394">
        <v>0.25</v>
      </c>
      <c r="AG22" s="394">
        <f t="shared" si="0"/>
        <v>24.93</v>
      </c>
      <c r="AH22" s="394">
        <f>AG22*2</f>
        <v>49.86</v>
      </c>
      <c r="AI22" s="394">
        <f>AG22*2.5</f>
        <v>62.325000000000003</v>
      </c>
      <c r="AJ22" s="394">
        <f>AH22*2.5</f>
        <v>124.65</v>
      </c>
      <c r="AK22" s="395">
        <f t="shared" si="2"/>
        <v>0.5</v>
      </c>
      <c r="AL22" s="396">
        <f t="shared" si="3"/>
        <v>789.76</v>
      </c>
      <c r="AM22" s="397"/>
      <c r="AN22" s="397"/>
      <c r="AO22" s="397"/>
      <c r="AP22" s="398"/>
      <c r="AQ22" s="398"/>
      <c r="AR22" s="397"/>
      <c r="AS22" s="399">
        <v>16</v>
      </c>
      <c r="AT22" s="399" t="s">
        <v>626</v>
      </c>
      <c r="AU22" s="399"/>
      <c r="AV22" s="399"/>
      <c r="AW22" s="331"/>
      <c r="AX22" s="330">
        <v>41978</v>
      </c>
      <c r="AY22" s="331"/>
      <c r="AZ22" s="401"/>
      <c r="BA22" s="402"/>
      <c r="BB22" s="403"/>
      <c r="BC22" s="404"/>
      <c r="BD22" s="405"/>
      <c r="BE22" s="397"/>
      <c r="BF22" s="397"/>
      <c r="BG22" s="398"/>
      <c r="BH22" s="406"/>
      <c r="BI22" s="406"/>
      <c r="BJ22" s="407"/>
      <c r="BK22" s="397"/>
      <c r="BL22" s="397">
        <f t="shared" si="4"/>
        <v>0</v>
      </c>
      <c r="BM22" s="408" t="e">
        <v>#N/A</v>
      </c>
      <c r="BN22" s="409" t="e">
        <v>#N/A</v>
      </c>
      <c r="BO22" s="409" t="e">
        <v>#N/A</v>
      </c>
      <c r="BP22" s="409" t="e">
        <v>#N/A</v>
      </c>
      <c r="BQ22" s="409" t="e">
        <f t="shared" si="5"/>
        <v>#N/A</v>
      </c>
      <c r="BR22" s="409"/>
      <c r="BS22" s="410"/>
      <c r="BT22" s="410"/>
      <c r="BU22" s="411" t="e">
        <f t="shared" si="6"/>
        <v>#N/A</v>
      </c>
      <c r="BV22" s="411" t="e">
        <f t="shared" si="7"/>
        <v>#N/A</v>
      </c>
      <c r="BW22" s="412" t="e">
        <f t="shared" si="8"/>
        <v>#N/A</v>
      </c>
      <c r="BX22" s="413"/>
    </row>
    <row r="23" spans="1:76" s="382" customFormat="1" ht="19.5" hidden="1" customHeight="1">
      <c r="A23" s="309" t="s">
        <v>442</v>
      </c>
      <c r="B23" s="316"/>
      <c r="C23" s="316">
        <v>2</v>
      </c>
      <c r="D23" s="352" t="s">
        <v>83</v>
      </c>
      <c r="E23" s="309" t="s">
        <v>462</v>
      </c>
      <c r="F23" s="353" t="s">
        <v>50</v>
      </c>
      <c r="G23" s="309" t="s">
        <v>421</v>
      </c>
      <c r="H23" s="309" t="s">
        <v>479</v>
      </c>
      <c r="I23" s="310" t="s">
        <v>555</v>
      </c>
      <c r="J23" s="310" t="s">
        <v>668</v>
      </c>
      <c r="K23" s="310"/>
      <c r="L23" s="354"/>
      <c r="M23" s="230" t="s">
        <v>73</v>
      </c>
      <c r="N23" s="232" t="s">
        <v>78</v>
      </c>
      <c r="O23" s="230" t="s">
        <v>732</v>
      </c>
      <c r="P23" s="232" t="s">
        <v>735</v>
      </c>
      <c r="Q23" s="355" t="s">
        <v>28</v>
      </c>
      <c r="R23" s="355"/>
      <c r="S23" s="323" t="s">
        <v>738</v>
      </c>
      <c r="T23" s="323" t="s">
        <v>750</v>
      </c>
      <c r="U23" s="323" t="s">
        <v>748</v>
      </c>
      <c r="V23" s="323"/>
      <c r="W23" s="417">
        <v>41995</v>
      </c>
      <c r="X23" s="356">
        <v>42016</v>
      </c>
      <c r="Y23" s="356">
        <v>42051</v>
      </c>
      <c r="Z23" s="357">
        <v>1.22</v>
      </c>
      <c r="AA23" s="357"/>
      <c r="AB23" s="358" t="s">
        <v>799</v>
      </c>
      <c r="AC23" s="359"/>
      <c r="AD23" s="360">
        <v>24.79</v>
      </c>
      <c r="AE23" s="359">
        <v>23.79</v>
      </c>
      <c r="AF23" s="360">
        <v>0.25</v>
      </c>
      <c r="AG23" s="360">
        <f t="shared" si="0"/>
        <v>24.04</v>
      </c>
      <c r="AH23" s="360">
        <f t="shared" ref="AH23:AH36" si="9">AJ23/2.5</f>
        <v>47.980000000000004</v>
      </c>
      <c r="AI23" s="360">
        <v>119.95</v>
      </c>
      <c r="AJ23" s="360">
        <v>119.95</v>
      </c>
      <c r="AK23" s="361">
        <f t="shared" si="2"/>
        <v>0.49895789912463534</v>
      </c>
      <c r="AL23" s="362">
        <f t="shared" si="3"/>
        <v>793.28</v>
      </c>
      <c r="AM23" s="363"/>
      <c r="AN23" s="363"/>
      <c r="AO23" s="363"/>
      <c r="AP23" s="364"/>
      <c r="AQ23" s="364"/>
      <c r="AR23" s="363"/>
      <c r="AS23" s="365">
        <v>16</v>
      </c>
      <c r="AT23" s="365" t="s">
        <v>626</v>
      </c>
      <c r="AU23" s="419">
        <v>16</v>
      </c>
      <c r="AV23" s="420">
        <v>41977</v>
      </c>
      <c r="AW23" s="211"/>
      <c r="AX23" s="212">
        <v>41978</v>
      </c>
      <c r="AY23" s="212">
        <v>41988</v>
      </c>
      <c r="AZ23" s="367"/>
      <c r="BA23" s="368" t="s">
        <v>626</v>
      </c>
      <c r="BB23" s="369"/>
      <c r="BC23" s="370"/>
      <c r="BD23" s="371"/>
      <c r="BE23" s="363"/>
      <c r="BF23" s="363"/>
      <c r="BG23" s="364"/>
      <c r="BH23" s="372"/>
      <c r="BI23" s="372"/>
      <c r="BJ23" s="373"/>
      <c r="BK23" s="363"/>
      <c r="BL23" s="363">
        <f t="shared" si="4"/>
        <v>0</v>
      </c>
      <c r="BM23" s="374">
        <v>263</v>
      </c>
      <c r="BN23" s="375">
        <v>528.06725127191692</v>
      </c>
      <c r="BO23" s="375">
        <v>70</v>
      </c>
      <c r="BP23" s="375">
        <v>598.06725127191692</v>
      </c>
      <c r="BQ23" s="375">
        <f t="shared" si="5"/>
        <v>729.64204655173864</v>
      </c>
      <c r="BR23" s="375">
        <v>800</v>
      </c>
      <c r="BS23" s="376">
        <v>42060</v>
      </c>
      <c r="BT23" s="376"/>
      <c r="BU23" s="377">
        <f t="shared" si="6"/>
        <v>28695.266716026577</v>
      </c>
      <c r="BV23" s="377">
        <f t="shared" si="7"/>
        <v>14317.729995449696</v>
      </c>
      <c r="BW23" s="378">
        <f t="shared" si="8"/>
        <v>298.41037922988107</v>
      </c>
      <c r="BX23" s="379"/>
    </row>
    <row r="24" spans="1:76" s="414" customFormat="1" ht="19.5" hidden="1" customHeight="1">
      <c r="A24" s="311" t="s">
        <v>443</v>
      </c>
      <c r="B24" s="317" t="s">
        <v>566</v>
      </c>
      <c r="C24" s="317">
        <v>2</v>
      </c>
      <c r="D24" s="386" t="s">
        <v>83</v>
      </c>
      <c r="E24" s="311" t="s">
        <v>462</v>
      </c>
      <c r="F24" s="387" t="s">
        <v>50</v>
      </c>
      <c r="G24" s="311" t="s">
        <v>421</v>
      </c>
      <c r="H24" s="311" t="s">
        <v>480</v>
      </c>
      <c r="I24" s="312" t="s">
        <v>553</v>
      </c>
      <c r="J24" s="312" t="s">
        <v>668</v>
      </c>
      <c r="K24" s="312"/>
      <c r="L24" s="388"/>
      <c r="M24" s="307" t="s">
        <v>73</v>
      </c>
      <c r="N24" s="324" t="s">
        <v>78</v>
      </c>
      <c r="O24" s="307" t="s">
        <v>732</v>
      </c>
      <c r="P24" s="324" t="s">
        <v>735</v>
      </c>
      <c r="Q24" s="389" t="s">
        <v>28</v>
      </c>
      <c r="R24" s="389"/>
      <c r="S24" s="322" t="s">
        <v>738</v>
      </c>
      <c r="T24" s="322" t="s">
        <v>751</v>
      </c>
      <c r="U24" s="322" t="s">
        <v>749</v>
      </c>
      <c r="V24" s="322"/>
      <c r="W24" s="421">
        <v>41995</v>
      </c>
      <c r="X24" s="390">
        <v>42016</v>
      </c>
      <c r="Y24" s="390">
        <v>42051</v>
      </c>
      <c r="Z24" s="391">
        <v>1.19</v>
      </c>
      <c r="AA24" s="391"/>
      <c r="AB24" s="392" t="s">
        <v>799</v>
      </c>
      <c r="AC24" s="393"/>
      <c r="AD24" s="394">
        <v>25.65</v>
      </c>
      <c r="AE24" s="393">
        <v>25.65</v>
      </c>
      <c r="AF24" s="394">
        <v>0.25</v>
      </c>
      <c r="AG24" s="394">
        <f t="shared" si="0"/>
        <v>25.9</v>
      </c>
      <c r="AH24" s="394">
        <f t="shared" si="9"/>
        <v>55.98</v>
      </c>
      <c r="AI24" s="394">
        <v>139.94999999999999</v>
      </c>
      <c r="AJ24" s="394">
        <v>139.94999999999999</v>
      </c>
      <c r="AK24" s="395">
        <f t="shared" si="2"/>
        <v>0.53733476241514821</v>
      </c>
      <c r="AL24" s="396">
        <f t="shared" si="3"/>
        <v>820.8</v>
      </c>
      <c r="AM24" s="397"/>
      <c r="AN24" s="397"/>
      <c r="AO24" s="397"/>
      <c r="AP24" s="398"/>
      <c r="AQ24" s="398"/>
      <c r="AR24" s="397"/>
      <c r="AS24" s="399">
        <v>16</v>
      </c>
      <c r="AT24" s="399" t="s">
        <v>626</v>
      </c>
      <c r="AU24" s="399">
        <v>16</v>
      </c>
      <c r="AV24" s="400">
        <v>41977</v>
      </c>
      <c r="AW24" s="331"/>
      <c r="AX24" s="330">
        <v>41978</v>
      </c>
      <c r="AY24" s="330">
        <v>41988</v>
      </c>
      <c r="AZ24" s="401"/>
      <c r="BA24" s="402" t="s">
        <v>626</v>
      </c>
      <c r="BB24" s="403"/>
      <c r="BC24" s="404"/>
      <c r="BD24" s="405"/>
      <c r="BE24" s="397"/>
      <c r="BF24" s="397"/>
      <c r="BG24" s="398"/>
      <c r="BH24" s="406"/>
      <c r="BI24" s="406"/>
      <c r="BJ24" s="407"/>
      <c r="BK24" s="397"/>
      <c r="BL24" s="397">
        <f t="shared" si="4"/>
        <v>0</v>
      </c>
      <c r="BM24" s="408">
        <v>10</v>
      </c>
      <c r="BN24" s="409">
        <v>20.078602709958819</v>
      </c>
      <c r="BO24" s="409">
        <v>0</v>
      </c>
      <c r="BP24" s="409">
        <v>0</v>
      </c>
      <c r="BQ24" s="409">
        <f t="shared" si="5"/>
        <v>0</v>
      </c>
      <c r="BR24" s="409"/>
      <c r="BS24" s="410"/>
      <c r="BT24" s="410"/>
      <c r="BU24" s="411">
        <f t="shared" si="6"/>
        <v>0</v>
      </c>
      <c r="BV24" s="411">
        <f t="shared" si="7"/>
        <v>0</v>
      </c>
      <c r="BW24" s="412">
        <f t="shared" si="8"/>
        <v>0</v>
      </c>
      <c r="BX24" s="413"/>
    </row>
    <row r="25" spans="1:76" s="382" customFormat="1" ht="19.5" hidden="1" customHeight="1">
      <c r="A25" s="309" t="s">
        <v>444</v>
      </c>
      <c r="B25" s="316"/>
      <c r="C25" s="316">
        <v>3</v>
      </c>
      <c r="D25" s="352" t="s">
        <v>83</v>
      </c>
      <c r="E25" s="309" t="s">
        <v>462</v>
      </c>
      <c r="F25" s="353" t="s">
        <v>50</v>
      </c>
      <c r="G25" s="309" t="s">
        <v>421</v>
      </c>
      <c r="H25" s="309" t="s">
        <v>481</v>
      </c>
      <c r="I25" s="310" t="s">
        <v>553</v>
      </c>
      <c r="J25" s="310" t="s">
        <v>668</v>
      </c>
      <c r="K25" s="310"/>
      <c r="L25" s="354"/>
      <c r="M25" s="230" t="s">
        <v>73</v>
      </c>
      <c r="N25" s="232" t="s">
        <v>78</v>
      </c>
      <c r="O25" s="230" t="s">
        <v>732</v>
      </c>
      <c r="P25" s="232" t="s">
        <v>735</v>
      </c>
      <c r="Q25" s="355" t="s">
        <v>28</v>
      </c>
      <c r="R25" s="355"/>
      <c r="S25" s="323" t="s">
        <v>737</v>
      </c>
      <c r="T25" s="323">
        <v>9541</v>
      </c>
      <c r="U25" s="323" t="s">
        <v>743</v>
      </c>
      <c r="V25" s="323"/>
      <c r="W25" s="356">
        <v>42023</v>
      </c>
      <c r="X25" s="356">
        <v>42044</v>
      </c>
      <c r="Y25" s="356">
        <v>42079</v>
      </c>
      <c r="Z25" s="357">
        <v>1.19</v>
      </c>
      <c r="AA25" s="357"/>
      <c r="AB25" s="358" t="s">
        <v>799</v>
      </c>
      <c r="AC25" s="359"/>
      <c r="AD25" s="360">
        <v>26.65</v>
      </c>
      <c r="AE25" s="359">
        <v>25.65</v>
      </c>
      <c r="AF25" s="360">
        <v>0.25</v>
      </c>
      <c r="AG25" s="360">
        <f t="shared" si="0"/>
        <v>25.9</v>
      </c>
      <c r="AH25" s="360">
        <f t="shared" si="9"/>
        <v>59.98</v>
      </c>
      <c r="AI25" s="360">
        <v>149.94999999999999</v>
      </c>
      <c r="AJ25" s="360">
        <v>149.94999999999999</v>
      </c>
      <c r="AK25" s="361">
        <f t="shared" si="2"/>
        <v>0.56818939646548849</v>
      </c>
      <c r="AL25" s="362">
        <f t="shared" si="3"/>
        <v>852.8</v>
      </c>
      <c r="AM25" s="363"/>
      <c r="AN25" s="363"/>
      <c r="AO25" s="363"/>
      <c r="AP25" s="364"/>
      <c r="AQ25" s="364"/>
      <c r="AR25" s="363"/>
      <c r="AS25" s="365">
        <v>16</v>
      </c>
      <c r="AT25" s="365" t="s">
        <v>626</v>
      </c>
      <c r="AU25" s="365">
        <v>16</v>
      </c>
      <c r="AV25" s="366">
        <v>41977</v>
      </c>
      <c r="AW25" s="211"/>
      <c r="AX25" s="212">
        <v>41978</v>
      </c>
      <c r="AY25" s="212">
        <v>41988</v>
      </c>
      <c r="AZ25" s="367"/>
      <c r="BA25" s="368" t="s">
        <v>626</v>
      </c>
      <c r="BB25" s="369"/>
      <c r="BC25" s="370"/>
      <c r="BD25" s="371"/>
      <c r="BE25" s="363"/>
      <c r="BF25" s="363"/>
      <c r="BG25" s="364"/>
      <c r="BH25" s="372"/>
      <c r="BI25" s="372"/>
      <c r="BJ25" s="373"/>
      <c r="BK25" s="363"/>
      <c r="BL25" s="363">
        <f t="shared" si="4"/>
        <v>0</v>
      </c>
      <c r="BM25" s="374">
        <v>174</v>
      </c>
      <c r="BN25" s="375">
        <v>349.36768715328344</v>
      </c>
      <c r="BO25" s="375">
        <v>70</v>
      </c>
      <c r="BP25" s="375">
        <v>419.36768715328344</v>
      </c>
      <c r="BQ25" s="375">
        <f t="shared" si="5"/>
        <v>499.04754771240727</v>
      </c>
      <c r="BR25" s="375"/>
      <c r="BS25" s="376"/>
      <c r="BT25" s="376"/>
      <c r="BU25" s="377">
        <f t="shared" si="6"/>
        <v>25153.67387545394</v>
      </c>
      <c r="BV25" s="377">
        <f t="shared" si="7"/>
        <v>14292.050778183899</v>
      </c>
      <c r="BW25" s="378">
        <f t="shared" si="8"/>
        <v>238.28027306075191</v>
      </c>
      <c r="BX25" s="379"/>
    </row>
    <row r="26" spans="1:76" s="414" customFormat="1" ht="19.5" hidden="1" customHeight="1">
      <c r="A26" s="311" t="s">
        <v>445</v>
      </c>
      <c r="B26" s="317" t="s">
        <v>566</v>
      </c>
      <c r="C26" s="317">
        <v>2</v>
      </c>
      <c r="D26" s="386" t="s">
        <v>83</v>
      </c>
      <c r="E26" s="311" t="s">
        <v>462</v>
      </c>
      <c r="F26" s="387" t="s">
        <v>50</v>
      </c>
      <c r="G26" s="311" t="s">
        <v>422</v>
      </c>
      <c r="H26" s="311" t="s">
        <v>470</v>
      </c>
      <c r="I26" s="312" t="s">
        <v>555</v>
      </c>
      <c r="J26" s="312" t="s">
        <v>667</v>
      </c>
      <c r="K26" s="312"/>
      <c r="L26" s="388"/>
      <c r="M26" s="307" t="s">
        <v>73</v>
      </c>
      <c r="N26" s="324" t="s">
        <v>78</v>
      </c>
      <c r="O26" s="307" t="s">
        <v>732</v>
      </c>
      <c r="P26" s="324" t="s">
        <v>735</v>
      </c>
      <c r="Q26" s="389" t="s">
        <v>28</v>
      </c>
      <c r="R26" s="389"/>
      <c r="S26" s="322" t="s">
        <v>738</v>
      </c>
      <c r="T26" s="322" t="s">
        <v>741</v>
      </c>
      <c r="U26" s="322" t="s">
        <v>743</v>
      </c>
      <c r="V26" s="322"/>
      <c r="W26" s="421">
        <v>41995</v>
      </c>
      <c r="X26" s="390">
        <v>42016</v>
      </c>
      <c r="Y26" s="390">
        <v>42051</v>
      </c>
      <c r="Z26" s="391">
        <v>1.36</v>
      </c>
      <c r="AA26" s="391"/>
      <c r="AB26" s="392" t="s">
        <v>799</v>
      </c>
      <c r="AC26" s="393"/>
      <c r="AD26" s="394">
        <v>21.56</v>
      </c>
      <c r="AE26" s="393">
        <v>21.56</v>
      </c>
      <c r="AF26" s="394">
        <v>0.25</v>
      </c>
      <c r="AG26" s="394">
        <f t="shared" si="0"/>
        <v>21.81</v>
      </c>
      <c r="AH26" s="394">
        <f t="shared" si="9"/>
        <v>55.98</v>
      </c>
      <c r="AI26" s="394">
        <v>139.94999999999999</v>
      </c>
      <c r="AJ26" s="394">
        <v>139.94999999999999</v>
      </c>
      <c r="AK26" s="395">
        <f t="shared" si="2"/>
        <v>0.61039657020364424</v>
      </c>
      <c r="AL26" s="396">
        <f t="shared" si="3"/>
        <v>689.92</v>
      </c>
      <c r="AM26" s="397"/>
      <c r="AN26" s="397"/>
      <c r="AO26" s="397"/>
      <c r="AP26" s="398"/>
      <c r="AQ26" s="398"/>
      <c r="AR26" s="397"/>
      <c r="AS26" s="399">
        <v>16</v>
      </c>
      <c r="AT26" s="399" t="s">
        <v>626</v>
      </c>
      <c r="AU26" s="399">
        <v>16</v>
      </c>
      <c r="AV26" s="422">
        <v>41977</v>
      </c>
      <c r="AW26" s="331"/>
      <c r="AX26" s="330">
        <v>41978</v>
      </c>
      <c r="AY26" s="330">
        <v>41988</v>
      </c>
      <c r="AZ26" s="401"/>
      <c r="BA26" s="402" t="s">
        <v>626</v>
      </c>
      <c r="BB26" s="403">
        <v>42061</v>
      </c>
      <c r="BC26" s="404"/>
      <c r="BD26" s="405"/>
      <c r="BE26" s="397"/>
      <c r="BF26" s="397"/>
      <c r="BG26" s="398"/>
      <c r="BH26" s="406"/>
      <c r="BI26" s="406"/>
      <c r="BJ26" s="407"/>
      <c r="BK26" s="397"/>
      <c r="BL26" s="397">
        <f t="shared" si="4"/>
        <v>0</v>
      </c>
      <c r="BM26" s="408">
        <v>10</v>
      </c>
      <c r="BN26" s="409">
        <v>20.078602709958819</v>
      </c>
      <c r="BO26" s="409">
        <v>0</v>
      </c>
      <c r="BP26" s="409">
        <v>0</v>
      </c>
      <c r="BQ26" s="409">
        <f t="shared" si="5"/>
        <v>0</v>
      </c>
      <c r="BR26" s="409"/>
      <c r="BS26" s="410"/>
      <c r="BT26" s="410"/>
      <c r="BU26" s="411">
        <f t="shared" si="6"/>
        <v>0</v>
      </c>
      <c r="BV26" s="411">
        <f t="shared" si="7"/>
        <v>0</v>
      </c>
      <c r="BW26" s="412">
        <f t="shared" si="8"/>
        <v>0</v>
      </c>
      <c r="BX26" s="413"/>
    </row>
    <row r="27" spans="1:76" s="382" customFormat="1" ht="19.5" hidden="1" customHeight="1">
      <c r="A27" s="309" t="s">
        <v>446</v>
      </c>
      <c r="B27" s="316"/>
      <c r="C27" s="316">
        <v>3</v>
      </c>
      <c r="D27" s="352" t="s">
        <v>83</v>
      </c>
      <c r="E27" s="309" t="s">
        <v>462</v>
      </c>
      <c r="F27" s="353" t="s">
        <v>50</v>
      </c>
      <c r="G27" s="309" t="s">
        <v>422</v>
      </c>
      <c r="H27" s="309" t="s">
        <v>468</v>
      </c>
      <c r="I27" s="310" t="s">
        <v>845</v>
      </c>
      <c r="J27" s="310" t="s">
        <v>667</v>
      </c>
      <c r="K27" s="310"/>
      <c r="L27" s="354"/>
      <c r="M27" s="230" t="s">
        <v>73</v>
      </c>
      <c r="N27" s="232" t="s">
        <v>78</v>
      </c>
      <c r="O27" s="230" t="s">
        <v>732</v>
      </c>
      <c r="P27" s="232" t="s">
        <v>735</v>
      </c>
      <c r="Q27" s="355" t="s">
        <v>28</v>
      </c>
      <c r="R27" s="355"/>
      <c r="S27" s="323" t="s">
        <v>737</v>
      </c>
      <c r="T27" s="323" t="s">
        <v>740</v>
      </c>
      <c r="U27" s="323" t="s">
        <v>744</v>
      </c>
      <c r="V27" s="323"/>
      <c r="W27" s="356">
        <v>42023</v>
      </c>
      <c r="X27" s="356">
        <v>42044</v>
      </c>
      <c r="Y27" s="356">
        <v>42079</v>
      </c>
      <c r="Z27" s="357">
        <v>1.34</v>
      </c>
      <c r="AA27" s="357"/>
      <c r="AB27" s="358" t="s">
        <v>799</v>
      </c>
      <c r="AC27" s="359"/>
      <c r="AD27" s="360">
        <v>19.72</v>
      </c>
      <c r="AE27" s="359">
        <v>18.72</v>
      </c>
      <c r="AF27" s="360">
        <v>0.25</v>
      </c>
      <c r="AG27" s="360">
        <f t="shared" si="0"/>
        <v>18.97</v>
      </c>
      <c r="AH27" s="360">
        <f t="shared" si="9"/>
        <v>47.980000000000004</v>
      </c>
      <c r="AI27" s="360">
        <v>119.95</v>
      </c>
      <c r="AJ27" s="360">
        <v>119.95</v>
      </c>
      <c r="AK27" s="361">
        <f t="shared" si="2"/>
        <v>0.60462692788661954</v>
      </c>
      <c r="AL27" s="362">
        <f t="shared" si="3"/>
        <v>631.04</v>
      </c>
      <c r="AM27" s="363"/>
      <c r="AN27" s="363"/>
      <c r="AO27" s="363"/>
      <c r="AP27" s="364"/>
      <c r="AQ27" s="364"/>
      <c r="AR27" s="363"/>
      <c r="AS27" s="365">
        <v>16</v>
      </c>
      <c r="AT27" s="365" t="s">
        <v>626</v>
      </c>
      <c r="AU27" s="365">
        <v>16</v>
      </c>
      <c r="AV27" s="416">
        <v>41977</v>
      </c>
      <c r="AW27" s="211"/>
      <c r="AX27" s="212">
        <v>41978</v>
      </c>
      <c r="AY27" s="212">
        <v>41988</v>
      </c>
      <c r="AZ27" s="367"/>
      <c r="BA27" s="368" t="s">
        <v>626</v>
      </c>
      <c r="BB27" s="369"/>
      <c r="BC27" s="370"/>
      <c r="BD27" s="371"/>
      <c r="BE27" s="363"/>
      <c r="BF27" s="363"/>
      <c r="BG27" s="364"/>
      <c r="BH27" s="372"/>
      <c r="BI27" s="372"/>
      <c r="BJ27" s="373"/>
      <c r="BK27" s="363"/>
      <c r="BL27" s="363">
        <f t="shared" si="4"/>
        <v>0</v>
      </c>
      <c r="BM27" s="374">
        <v>34</v>
      </c>
      <c r="BN27" s="375">
        <v>68.267249213859984</v>
      </c>
      <c r="BO27" s="375">
        <v>70</v>
      </c>
      <c r="BP27" s="375">
        <v>138.26724921386</v>
      </c>
      <c r="BQ27" s="375">
        <f t="shared" si="5"/>
        <v>185.2781139465724</v>
      </c>
      <c r="BR27" s="375"/>
      <c r="BS27" s="376"/>
      <c r="BT27" s="376"/>
      <c r="BU27" s="377">
        <f t="shared" si="6"/>
        <v>6634.0626172810034</v>
      </c>
      <c r="BV27" s="377">
        <f t="shared" si="7"/>
        <v>4011.1328996940792</v>
      </c>
      <c r="BW27" s="378">
        <f t="shared" si="8"/>
        <v>83.600102119509785</v>
      </c>
      <c r="BX27" s="379"/>
    </row>
    <row r="28" spans="1:76" s="382" customFormat="1" ht="19.5" hidden="1" customHeight="1">
      <c r="A28" s="309" t="s">
        <v>447</v>
      </c>
      <c r="B28" s="316"/>
      <c r="C28" s="316">
        <v>2</v>
      </c>
      <c r="D28" s="352" t="s">
        <v>83</v>
      </c>
      <c r="E28" s="309" t="s">
        <v>462</v>
      </c>
      <c r="F28" s="353" t="s">
        <v>50</v>
      </c>
      <c r="G28" s="309" t="s">
        <v>422</v>
      </c>
      <c r="H28" s="309" t="s">
        <v>482</v>
      </c>
      <c r="I28" s="310" t="s">
        <v>555</v>
      </c>
      <c r="J28" s="310" t="s">
        <v>667</v>
      </c>
      <c r="K28" s="310"/>
      <c r="L28" s="354"/>
      <c r="M28" s="230" t="s">
        <v>73</v>
      </c>
      <c r="N28" s="232" t="s">
        <v>78</v>
      </c>
      <c r="O28" s="230" t="s">
        <v>731</v>
      </c>
      <c r="P28" s="232" t="s">
        <v>734</v>
      </c>
      <c r="Q28" s="355" t="s">
        <v>28</v>
      </c>
      <c r="R28" s="355"/>
      <c r="S28" s="323" t="s">
        <v>737</v>
      </c>
      <c r="T28" s="323" t="s">
        <v>869</v>
      </c>
      <c r="U28" s="323" t="s">
        <v>743</v>
      </c>
      <c r="V28" s="323"/>
      <c r="W28" s="356">
        <v>42023</v>
      </c>
      <c r="X28" s="356">
        <v>42044</v>
      </c>
      <c r="Y28" s="356">
        <v>42079</v>
      </c>
      <c r="Z28" s="357">
        <v>1.29</v>
      </c>
      <c r="AA28" s="357"/>
      <c r="AB28" s="358" t="s">
        <v>799</v>
      </c>
      <c r="AC28" s="359"/>
      <c r="AD28" s="360">
        <v>28.55</v>
      </c>
      <c r="AE28" s="359">
        <f>20.74+9</f>
        <v>29.74</v>
      </c>
      <c r="AF28" s="360">
        <v>0.25</v>
      </c>
      <c r="AG28" s="360">
        <f t="shared" si="0"/>
        <v>29.99</v>
      </c>
      <c r="AH28" s="360">
        <f t="shared" si="9"/>
        <v>63.98</v>
      </c>
      <c r="AI28" s="360">
        <v>159.94999999999999</v>
      </c>
      <c r="AJ28" s="360">
        <v>159.94999999999999</v>
      </c>
      <c r="AK28" s="361">
        <f t="shared" si="2"/>
        <v>0.53125976867771174</v>
      </c>
      <c r="AL28" s="362">
        <f t="shared" si="3"/>
        <v>913.6</v>
      </c>
      <c r="AM28" s="363"/>
      <c r="AN28" s="363"/>
      <c r="AO28" s="363"/>
      <c r="AP28" s="364"/>
      <c r="AQ28" s="364"/>
      <c r="AR28" s="363"/>
      <c r="AS28" s="365">
        <v>16</v>
      </c>
      <c r="AT28" s="365" t="s">
        <v>626</v>
      </c>
      <c r="AU28" s="365"/>
      <c r="AV28" s="415"/>
      <c r="AW28" s="211"/>
      <c r="AX28" s="212">
        <v>41978</v>
      </c>
      <c r="AY28" s="212">
        <v>42009</v>
      </c>
      <c r="AZ28" s="367"/>
      <c r="BA28" s="368" t="s">
        <v>836</v>
      </c>
      <c r="BB28" s="369"/>
      <c r="BC28" s="370"/>
      <c r="BD28" s="371"/>
      <c r="BE28" s="363"/>
      <c r="BF28" s="363"/>
      <c r="BG28" s="364"/>
      <c r="BH28" s="372"/>
      <c r="BI28" s="372"/>
      <c r="BJ28" s="373"/>
      <c r="BK28" s="363"/>
      <c r="BL28" s="363">
        <f t="shared" si="4"/>
        <v>0</v>
      </c>
      <c r="BM28" s="374">
        <v>8</v>
      </c>
      <c r="BN28" s="375">
        <v>516.06288216796702</v>
      </c>
      <c r="BO28" s="375">
        <v>120</v>
      </c>
      <c r="BP28" s="375">
        <v>636.06288216796702</v>
      </c>
      <c r="BQ28" s="375">
        <f t="shared" si="5"/>
        <v>820.5211179966775</v>
      </c>
      <c r="BR28" s="376"/>
      <c r="BS28" s="376"/>
      <c r="BT28" s="376"/>
      <c r="BU28" s="377">
        <f t="shared" si="6"/>
        <v>40695.30320110653</v>
      </c>
      <c r="BV28" s="377">
        <f t="shared" si="7"/>
        <v>21619.7773648892</v>
      </c>
      <c r="BW28" s="378">
        <f t="shared" si="8"/>
        <v>337.91461964503276</v>
      </c>
      <c r="BX28" s="379"/>
    </row>
    <row r="29" spans="1:76" s="382" customFormat="1" ht="19.5" hidden="1" customHeight="1">
      <c r="A29" s="309" t="s">
        <v>448</v>
      </c>
      <c r="B29" s="316"/>
      <c r="C29" s="316">
        <v>3</v>
      </c>
      <c r="D29" s="352" t="s">
        <v>83</v>
      </c>
      <c r="E29" s="309" t="s">
        <v>462</v>
      </c>
      <c r="F29" s="353" t="s">
        <v>50</v>
      </c>
      <c r="G29" s="309" t="s">
        <v>422</v>
      </c>
      <c r="H29" s="309" t="s">
        <v>477</v>
      </c>
      <c r="I29" s="310" t="s">
        <v>556</v>
      </c>
      <c r="J29" s="310" t="s">
        <v>667</v>
      </c>
      <c r="K29" s="310"/>
      <c r="L29" s="354"/>
      <c r="M29" s="230" t="s">
        <v>73</v>
      </c>
      <c r="N29" s="232" t="s">
        <v>78</v>
      </c>
      <c r="O29" s="230" t="s">
        <v>732</v>
      </c>
      <c r="P29" s="232" t="s">
        <v>735</v>
      </c>
      <c r="Q29" s="355" t="s">
        <v>28</v>
      </c>
      <c r="R29" s="355"/>
      <c r="S29" s="323" t="s">
        <v>738</v>
      </c>
      <c r="T29" s="323" t="s">
        <v>741</v>
      </c>
      <c r="U29" s="323" t="s">
        <v>743</v>
      </c>
      <c r="V29" s="323"/>
      <c r="W29" s="417">
        <v>41995</v>
      </c>
      <c r="X29" s="356">
        <v>42016</v>
      </c>
      <c r="Y29" s="356">
        <v>42051</v>
      </c>
      <c r="Z29" s="357">
        <v>1.35</v>
      </c>
      <c r="AA29" s="357"/>
      <c r="AB29" s="358" t="s">
        <v>799</v>
      </c>
      <c r="AC29" s="359"/>
      <c r="AD29" s="360">
        <v>24.66</v>
      </c>
      <c r="AE29" s="359">
        <v>23.66</v>
      </c>
      <c r="AF29" s="360">
        <v>0.25</v>
      </c>
      <c r="AG29" s="360">
        <f t="shared" si="0"/>
        <v>23.91</v>
      </c>
      <c r="AH29" s="360">
        <f t="shared" si="9"/>
        <v>55.98</v>
      </c>
      <c r="AI29" s="360">
        <v>139.94999999999999</v>
      </c>
      <c r="AJ29" s="360">
        <v>139.94999999999999</v>
      </c>
      <c r="AK29" s="361">
        <f t="shared" si="2"/>
        <v>0.57288317256162902</v>
      </c>
      <c r="AL29" s="362">
        <f t="shared" si="3"/>
        <v>789.12</v>
      </c>
      <c r="AM29" s="363"/>
      <c r="AN29" s="363"/>
      <c r="AO29" s="363"/>
      <c r="AP29" s="364"/>
      <c r="AQ29" s="364"/>
      <c r="AR29" s="363"/>
      <c r="AS29" s="365">
        <v>16</v>
      </c>
      <c r="AT29" s="365" t="s">
        <v>626</v>
      </c>
      <c r="AU29" s="365">
        <v>16</v>
      </c>
      <c r="AV29" s="416">
        <v>41977</v>
      </c>
      <c r="AW29" s="211"/>
      <c r="AX29" s="212">
        <v>41978</v>
      </c>
      <c r="AY29" s="212">
        <v>41988</v>
      </c>
      <c r="AZ29" s="367"/>
      <c r="BA29" s="368" t="s">
        <v>626</v>
      </c>
      <c r="BB29" s="369"/>
      <c r="BC29" s="370"/>
      <c r="BD29" s="371"/>
      <c r="BE29" s="363"/>
      <c r="BF29" s="363"/>
      <c r="BG29" s="364"/>
      <c r="BH29" s="372"/>
      <c r="BI29" s="372"/>
      <c r="BJ29" s="373"/>
      <c r="BK29" s="363"/>
      <c r="BL29" s="363">
        <f t="shared" si="4"/>
        <v>0</v>
      </c>
      <c r="BM29" s="374">
        <v>87</v>
      </c>
      <c r="BN29" s="375">
        <v>174.68384357664172</v>
      </c>
      <c r="BO29" s="375">
        <v>70</v>
      </c>
      <c r="BP29" s="375">
        <v>244.68384357664172</v>
      </c>
      <c r="BQ29" s="375">
        <f t="shared" si="5"/>
        <v>330.32318882846636</v>
      </c>
      <c r="BR29" s="375"/>
      <c r="BS29" s="376"/>
      <c r="BT29" s="376"/>
      <c r="BU29" s="377">
        <f t="shared" si="6"/>
        <v>13697.401563420402</v>
      </c>
      <c r="BV29" s="377">
        <f t="shared" si="7"/>
        <v>7847.0108635028992</v>
      </c>
      <c r="BW29" s="378">
        <f t="shared" si="8"/>
        <v>140.17525658275989</v>
      </c>
      <c r="BX29" s="379"/>
    </row>
    <row r="30" spans="1:76" s="382" customFormat="1" ht="19.5" hidden="1" customHeight="1">
      <c r="A30" s="309" t="s">
        <v>449</v>
      </c>
      <c r="B30" s="316"/>
      <c r="C30" s="316">
        <v>2</v>
      </c>
      <c r="D30" s="352" t="s">
        <v>83</v>
      </c>
      <c r="E30" s="309" t="s">
        <v>462</v>
      </c>
      <c r="F30" s="353" t="s">
        <v>50</v>
      </c>
      <c r="G30" s="309" t="s">
        <v>422</v>
      </c>
      <c r="H30" s="309" t="s">
        <v>473</v>
      </c>
      <c r="I30" s="310" t="s">
        <v>553</v>
      </c>
      <c r="J30" s="310" t="s">
        <v>667</v>
      </c>
      <c r="K30" s="310"/>
      <c r="L30" s="354"/>
      <c r="M30" s="230" t="s">
        <v>73</v>
      </c>
      <c r="N30" s="232" t="s">
        <v>78</v>
      </c>
      <c r="O30" s="230" t="s">
        <v>732</v>
      </c>
      <c r="P30" s="232" t="s">
        <v>735</v>
      </c>
      <c r="Q30" s="355" t="s">
        <v>28</v>
      </c>
      <c r="R30" s="355"/>
      <c r="S30" s="323" t="s">
        <v>737</v>
      </c>
      <c r="T30" s="323">
        <v>9540</v>
      </c>
      <c r="U30" s="323" t="s">
        <v>747</v>
      </c>
      <c r="V30" s="323"/>
      <c r="W30" s="356">
        <v>42023</v>
      </c>
      <c r="X30" s="356">
        <v>42044</v>
      </c>
      <c r="Y30" s="356">
        <v>42079</v>
      </c>
      <c r="Z30" s="357">
        <v>1.08</v>
      </c>
      <c r="AA30" s="357"/>
      <c r="AB30" s="358" t="s">
        <v>799</v>
      </c>
      <c r="AC30" s="359"/>
      <c r="AD30" s="360">
        <v>22.68</v>
      </c>
      <c r="AE30" s="359">
        <v>21.68</v>
      </c>
      <c r="AF30" s="360">
        <v>0.25</v>
      </c>
      <c r="AG30" s="360">
        <f t="shared" si="0"/>
        <v>21.93</v>
      </c>
      <c r="AH30" s="360">
        <f t="shared" si="9"/>
        <v>55.98</v>
      </c>
      <c r="AI30" s="360">
        <v>139.94999999999999</v>
      </c>
      <c r="AJ30" s="360">
        <v>139.94999999999999</v>
      </c>
      <c r="AK30" s="361">
        <f t="shared" si="2"/>
        <v>0.60825294748124326</v>
      </c>
      <c r="AL30" s="362">
        <f t="shared" si="3"/>
        <v>725.76</v>
      </c>
      <c r="AM30" s="363"/>
      <c r="AN30" s="363"/>
      <c r="AO30" s="363"/>
      <c r="AP30" s="364"/>
      <c r="AQ30" s="364"/>
      <c r="AR30" s="363"/>
      <c r="AS30" s="365">
        <v>16</v>
      </c>
      <c r="AT30" s="365" t="s">
        <v>626</v>
      </c>
      <c r="AU30" s="365">
        <v>16</v>
      </c>
      <c r="AV30" s="366">
        <v>41977</v>
      </c>
      <c r="AW30" s="211"/>
      <c r="AX30" s="212">
        <v>41978</v>
      </c>
      <c r="AY30" s="212">
        <v>41988</v>
      </c>
      <c r="AZ30" s="367"/>
      <c r="BA30" s="368" t="s">
        <v>626</v>
      </c>
      <c r="BB30" s="369"/>
      <c r="BC30" s="370"/>
      <c r="BD30" s="371"/>
      <c r="BE30" s="363"/>
      <c r="BF30" s="363"/>
      <c r="BG30" s="364"/>
      <c r="BH30" s="372"/>
      <c r="BI30" s="372"/>
      <c r="BJ30" s="373"/>
      <c r="BK30" s="363"/>
      <c r="BL30" s="363">
        <f t="shared" si="4"/>
        <v>0</v>
      </c>
      <c r="BM30" s="374">
        <v>64</v>
      </c>
      <c r="BN30" s="375">
        <v>128.50305734373643</v>
      </c>
      <c r="BO30" s="375">
        <v>120</v>
      </c>
      <c r="BP30" s="375">
        <v>248.50305734373643</v>
      </c>
      <c r="BQ30" s="375">
        <f t="shared" si="5"/>
        <v>268.38330193123534</v>
      </c>
      <c r="BR30" s="375"/>
      <c r="BS30" s="376"/>
      <c r="BT30" s="376"/>
      <c r="BU30" s="377">
        <f t="shared" si="6"/>
        <v>13911.201150102364</v>
      </c>
      <c r="BV30" s="377">
        <f t="shared" si="7"/>
        <v>8461.5291025542247</v>
      </c>
      <c r="BW30" s="378">
        <f t="shared" si="8"/>
        <v>151.1527170874281</v>
      </c>
      <c r="BX30" s="379"/>
    </row>
    <row r="31" spans="1:76" s="382" customFormat="1" ht="19.5" hidden="1" customHeight="1">
      <c r="A31" s="309" t="s">
        <v>450</v>
      </c>
      <c r="B31" s="316"/>
      <c r="C31" s="316">
        <v>2</v>
      </c>
      <c r="D31" s="352" t="s">
        <v>83</v>
      </c>
      <c r="E31" s="309" t="s">
        <v>462</v>
      </c>
      <c r="F31" s="353" t="s">
        <v>50</v>
      </c>
      <c r="G31" s="309" t="s">
        <v>425</v>
      </c>
      <c r="H31" s="309" t="s">
        <v>468</v>
      </c>
      <c r="I31" s="310" t="s">
        <v>845</v>
      </c>
      <c r="J31" s="310" t="s">
        <v>671</v>
      </c>
      <c r="K31" s="310"/>
      <c r="L31" s="354"/>
      <c r="M31" s="230" t="s">
        <v>73</v>
      </c>
      <c r="N31" s="232" t="s">
        <v>78</v>
      </c>
      <c r="O31" s="230" t="s">
        <v>732</v>
      </c>
      <c r="P31" s="232" t="s">
        <v>735</v>
      </c>
      <c r="Q31" s="355" t="s">
        <v>28</v>
      </c>
      <c r="R31" s="355"/>
      <c r="S31" s="323" t="s">
        <v>737</v>
      </c>
      <c r="T31" s="323" t="s">
        <v>740</v>
      </c>
      <c r="U31" s="323" t="s">
        <v>744</v>
      </c>
      <c r="V31" s="323"/>
      <c r="W31" s="356">
        <v>42023</v>
      </c>
      <c r="X31" s="356">
        <v>42044</v>
      </c>
      <c r="Y31" s="356">
        <v>42079</v>
      </c>
      <c r="Z31" s="357">
        <v>1.48</v>
      </c>
      <c r="AA31" s="357"/>
      <c r="AB31" s="358" t="s">
        <v>799</v>
      </c>
      <c r="AC31" s="359"/>
      <c r="AD31" s="360">
        <v>20.07</v>
      </c>
      <c r="AE31" s="359">
        <v>19.07</v>
      </c>
      <c r="AF31" s="360">
        <v>0.25</v>
      </c>
      <c r="AG31" s="360">
        <f t="shared" si="0"/>
        <v>19.32</v>
      </c>
      <c r="AH31" s="360">
        <f t="shared" si="9"/>
        <v>47.980000000000004</v>
      </c>
      <c r="AI31" s="360">
        <v>119.95</v>
      </c>
      <c r="AJ31" s="360">
        <v>119.95</v>
      </c>
      <c r="AK31" s="361">
        <f t="shared" si="2"/>
        <v>0.59733222175906631</v>
      </c>
      <c r="AL31" s="362">
        <f t="shared" si="3"/>
        <v>642.24</v>
      </c>
      <c r="AM31" s="363"/>
      <c r="AN31" s="363"/>
      <c r="AO31" s="363"/>
      <c r="AP31" s="364"/>
      <c r="AQ31" s="364"/>
      <c r="AR31" s="363"/>
      <c r="AS31" s="365">
        <v>16</v>
      </c>
      <c r="AT31" s="365" t="s">
        <v>626</v>
      </c>
      <c r="AU31" s="365">
        <v>16</v>
      </c>
      <c r="AV31" s="366">
        <v>41977</v>
      </c>
      <c r="AW31" s="211"/>
      <c r="AX31" s="212">
        <v>41978</v>
      </c>
      <c r="AY31" s="212">
        <v>41988</v>
      </c>
      <c r="AZ31" s="367"/>
      <c r="BA31" s="368" t="s">
        <v>626</v>
      </c>
      <c r="BB31" s="369"/>
      <c r="BC31" s="370"/>
      <c r="BD31" s="371"/>
      <c r="BE31" s="363"/>
      <c r="BF31" s="363"/>
      <c r="BG31" s="364"/>
      <c r="BH31" s="372"/>
      <c r="BI31" s="372"/>
      <c r="BJ31" s="373"/>
      <c r="BK31" s="363"/>
      <c r="BL31" s="363">
        <f t="shared" si="4"/>
        <v>0</v>
      </c>
      <c r="BM31" s="374">
        <v>60</v>
      </c>
      <c r="BN31" s="375">
        <v>120.47161625975291</v>
      </c>
      <c r="BO31" s="375">
        <v>60</v>
      </c>
      <c r="BP31" s="375">
        <v>180.47161625975292</v>
      </c>
      <c r="BQ31" s="375">
        <f t="shared" si="5"/>
        <v>267.09799206443432</v>
      </c>
      <c r="BR31" s="375">
        <v>1300</v>
      </c>
      <c r="BS31" s="376">
        <v>42060</v>
      </c>
      <c r="BT31" s="376">
        <v>42104</v>
      </c>
      <c r="BU31" s="377">
        <f t="shared" si="6"/>
        <v>8659.0281481429465</v>
      </c>
      <c r="BV31" s="377">
        <f t="shared" si="7"/>
        <v>5172.3165220045203</v>
      </c>
      <c r="BW31" s="378">
        <f t="shared" si="8"/>
        <v>107.80151150488784</v>
      </c>
      <c r="BX31" s="379"/>
    </row>
    <row r="32" spans="1:76" s="382" customFormat="1" ht="19.5" hidden="1" customHeight="1">
      <c r="A32" s="309" t="s">
        <v>451</v>
      </c>
      <c r="B32" s="316"/>
      <c r="C32" s="316">
        <v>2</v>
      </c>
      <c r="D32" s="352" t="s">
        <v>83</v>
      </c>
      <c r="E32" s="309" t="s">
        <v>462</v>
      </c>
      <c r="F32" s="353" t="s">
        <v>50</v>
      </c>
      <c r="G32" s="309" t="s">
        <v>425</v>
      </c>
      <c r="H32" s="309" t="s">
        <v>485</v>
      </c>
      <c r="I32" s="310" t="s">
        <v>555</v>
      </c>
      <c r="J32" s="310" t="s">
        <v>671</v>
      </c>
      <c r="K32" s="310"/>
      <c r="L32" s="354"/>
      <c r="M32" s="230" t="s">
        <v>73</v>
      </c>
      <c r="N32" s="232" t="s">
        <v>78</v>
      </c>
      <c r="O32" s="230" t="s">
        <v>732</v>
      </c>
      <c r="P32" s="232" t="s">
        <v>735</v>
      </c>
      <c r="Q32" s="355" t="s">
        <v>28</v>
      </c>
      <c r="R32" s="355"/>
      <c r="S32" s="323" t="s">
        <v>738</v>
      </c>
      <c r="T32" s="323" t="s">
        <v>741</v>
      </c>
      <c r="U32" s="323" t="s">
        <v>743</v>
      </c>
      <c r="V32" s="323"/>
      <c r="W32" s="417">
        <v>41995</v>
      </c>
      <c r="X32" s="356">
        <v>42016</v>
      </c>
      <c r="Y32" s="356">
        <v>42051</v>
      </c>
      <c r="Z32" s="357">
        <v>1.33</v>
      </c>
      <c r="AA32" s="357"/>
      <c r="AB32" s="358" t="s">
        <v>799</v>
      </c>
      <c r="AC32" s="359"/>
      <c r="AD32" s="360">
        <v>23.8</v>
      </c>
      <c r="AE32" s="359">
        <v>22.79</v>
      </c>
      <c r="AF32" s="360">
        <v>0.25</v>
      </c>
      <c r="AG32" s="360">
        <f t="shared" si="0"/>
        <v>23.04</v>
      </c>
      <c r="AH32" s="360">
        <f t="shared" si="9"/>
        <v>51.98</v>
      </c>
      <c r="AI32" s="360">
        <v>129.94999999999999</v>
      </c>
      <c r="AJ32" s="360">
        <v>129.94999999999999</v>
      </c>
      <c r="AK32" s="361">
        <f t="shared" si="2"/>
        <v>0.55675259715275105</v>
      </c>
      <c r="AL32" s="362">
        <f t="shared" si="3"/>
        <v>761.6</v>
      </c>
      <c r="AM32" s="363"/>
      <c r="AN32" s="363"/>
      <c r="AO32" s="363"/>
      <c r="AP32" s="364"/>
      <c r="AQ32" s="364"/>
      <c r="AR32" s="363"/>
      <c r="AS32" s="365">
        <v>16</v>
      </c>
      <c r="AT32" s="365" t="s">
        <v>626</v>
      </c>
      <c r="AU32" s="365">
        <v>16</v>
      </c>
      <c r="AV32" s="416">
        <v>41977</v>
      </c>
      <c r="AW32" s="211"/>
      <c r="AX32" s="212">
        <v>41978</v>
      </c>
      <c r="AY32" s="212">
        <v>41988</v>
      </c>
      <c r="AZ32" s="367"/>
      <c r="BA32" s="368" t="s">
        <v>626</v>
      </c>
      <c r="BB32" s="369"/>
      <c r="BC32" s="370"/>
      <c r="BD32" s="371"/>
      <c r="BE32" s="363"/>
      <c r="BF32" s="363"/>
      <c r="BG32" s="364"/>
      <c r="BH32" s="372"/>
      <c r="BI32" s="372"/>
      <c r="BJ32" s="373"/>
      <c r="BK32" s="363"/>
      <c r="BL32" s="363">
        <f t="shared" si="4"/>
        <v>0</v>
      </c>
      <c r="BM32" s="374">
        <v>83</v>
      </c>
      <c r="BN32" s="375">
        <v>166.65240249265818</v>
      </c>
      <c r="BO32" s="375">
        <v>60</v>
      </c>
      <c r="BP32" s="375">
        <v>226.65240249265818</v>
      </c>
      <c r="BQ32" s="375">
        <f t="shared" si="5"/>
        <v>301.44769531523542</v>
      </c>
      <c r="BR32" s="375"/>
      <c r="BS32" s="376"/>
      <c r="BT32" s="376"/>
      <c r="BU32" s="377">
        <f t="shared" si="6"/>
        <v>11781.391881568372</v>
      </c>
      <c r="BV32" s="377">
        <f t="shared" si="7"/>
        <v>6559.3205281375276</v>
      </c>
      <c r="BW32" s="378">
        <f t="shared" si="8"/>
        <v>126.1893137386981</v>
      </c>
      <c r="BX32" s="379"/>
    </row>
    <row r="33" spans="1:76" s="414" customFormat="1" ht="19.5" hidden="1" customHeight="1">
      <c r="A33" s="311" t="s">
        <v>452</v>
      </c>
      <c r="B33" s="317" t="s">
        <v>566</v>
      </c>
      <c r="C33" s="317">
        <v>2</v>
      </c>
      <c r="D33" s="386" t="s">
        <v>83</v>
      </c>
      <c r="E33" s="311" t="s">
        <v>462</v>
      </c>
      <c r="F33" s="387" t="s">
        <v>50</v>
      </c>
      <c r="G33" s="311" t="s">
        <v>426</v>
      </c>
      <c r="H33" s="311" t="s">
        <v>474</v>
      </c>
      <c r="I33" s="312" t="s">
        <v>553</v>
      </c>
      <c r="J33" s="312" t="s">
        <v>669</v>
      </c>
      <c r="K33" s="312"/>
      <c r="L33" s="388"/>
      <c r="M33" s="307" t="s">
        <v>73</v>
      </c>
      <c r="N33" s="324" t="s">
        <v>78</v>
      </c>
      <c r="O33" s="307" t="s">
        <v>732</v>
      </c>
      <c r="P33" s="324" t="s">
        <v>735</v>
      </c>
      <c r="Q33" s="389" t="s">
        <v>28</v>
      </c>
      <c r="R33" s="389"/>
      <c r="S33" s="322" t="s">
        <v>737</v>
      </c>
      <c r="T33" s="322">
        <v>9541</v>
      </c>
      <c r="U33" s="322" t="s">
        <v>743</v>
      </c>
      <c r="V33" s="322"/>
      <c r="W33" s="390">
        <v>42023</v>
      </c>
      <c r="X33" s="390">
        <v>42044</v>
      </c>
      <c r="Y33" s="390">
        <v>42079</v>
      </c>
      <c r="Z33" s="391">
        <v>1.24</v>
      </c>
      <c r="AA33" s="391"/>
      <c r="AB33" s="392" t="s">
        <v>799</v>
      </c>
      <c r="AC33" s="393"/>
      <c r="AD33" s="394">
        <v>28.7</v>
      </c>
      <c r="AE33" s="393">
        <v>28.7</v>
      </c>
      <c r="AF33" s="394">
        <v>0.25</v>
      </c>
      <c r="AG33" s="394">
        <f t="shared" si="0"/>
        <v>28.95</v>
      </c>
      <c r="AH33" s="394">
        <f t="shared" si="9"/>
        <v>63.98</v>
      </c>
      <c r="AI33" s="394">
        <v>169.95</v>
      </c>
      <c r="AJ33" s="394">
        <v>159.94999999999999</v>
      </c>
      <c r="AK33" s="395">
        <f t="shared" si="2"/>
        <v>0.54751484839012199</v>
      </c>
      <c r="AL33" s="396">
        <f t="shared" si="3"/>
        <v>918.4</v>
      </c>
      <c r="AM33" s="397"/>
      <c r="AN33" s="397"/>
      <c r="AO33" s="397"/>
      <c r="AP33" s="398"/>
      <c r="AQ33" s="398"/>
      <c r="AR33" s="397"/>
      <c r="AS33" s="399">
        <v>16</v>
      </c>
      <c r="AT33" s="399" t="s">
        <v>626</v>
      </c>
      <c r="AU33" s="399">
        <v>16</v>
      </c>
      <c r="AV33" s="422">
        <v>41977</v>
      </c>
      <c r="AW33" s="331"/>
      <c r="AX33" s="330">
        <v>41978</v>
      </c>
      <c r="AY33" s="330">
        <v>41988</v>
      </c>
      <c r="AZ33" s="401"/>
      <c r="BA33" s="402" t="s">
        <v>626</v>
      </c>
      <c r="BB33" s="403"/>
      <c r="BC33" s="404"/>
      <c r="BD33" s="405"/>
      <c r="BE33" s="397"/>
      <c r="BF33" s="397"/>
      <c r="BG33" s="398"/>
      <c r="BH33" s="406"/>
      <c r="BI33" s="406"/>
      <c r="BJ33" s="407"/>
      <c r="BK33" s="397"/>
      <c r="BL33" s="397">
        <f t="shared" si="4"/>
        <v>0</v>
      </c>
      <c r="BM33" s="408">
        <v>28</v>
      </c>
      <c r="BN33" s="409">
        <v>56.220087587884692</v>
      </c>
      <c r="BO33" s="409">
        <v>0</v>
      </c>
      <c r="BP33" s="409">
        <v>0</v>
      </c>
      <c r="BQ33" s="409">
        <f t="shared" si="5"/>
        <v>0</v>
      </c>
      <c r="BR33" s="409"/>
      <c r="BS33" s="410"/>
      <c r="BT33" s="410"/>
      <c r="BU33" s="411">
        <f t="shared" si="6"/>
        <v>0</v>
      </c>
      <c r="BV33" s="411">
        <f t="shared" si="7"/>
        <v>0</v>
      </c>
      <c r="BW33" s="412">
        <f t="shared" si="8"/>
        <v>0</v>
      </c>
      <c r="BX33" s="413"/>
    </row>
    <row r="34" spans="1:76" s="382" customFormat="1" ht="19.5" hidden="1" customHeight="1">
      <c r="A34" s="309" t="s">
        <v>453</v>
      </c>
      <c r="B34" s="316"/>
      <c r="C34" s="316">
        <v>3</v>
      </c>
      <c r="D34" s="352" t="s">
        <v>83</v>
      </c>
      <c r="E34" s="309" t="s">
        <v>462</v>
      </c>
      <c r="F34" s="353" t="s">
        <v>50</v>
      </c>
      <c r="G34" s="309" t="s">
        <v>426</v>
      </c>
      <c r="H34" s="309" t="s">
        <v>486</v>
      </c>
      <c r="I34" s="310" t="s">
        <v>553</v>
      </c>
      <c r="J34" s="310" t="s">
        <v>669</v>
      </c>
      <c r="K34" s="310"/>
      <c r="L34" s="354"/>
      <c r="M34" s="230" t="s">
        <v>73</v>
      </c>
      <c r="N34" s="232" t="s">
        <v>78</v>
      </c>
      <c r="O34" s="230" t="s">
        <v>732</v>
      </c>
      <c r="P34" s="232" t="s">
        <v>735</v>
      </c>
      <c r="Q34" s="355" t="s">
        <v>28</v>
      </c>
      <c r="R34" s="355"/>
      <c r="S34" s="323" t="s">
        <v>752</v>
      </c>
      <c r="T34" s="323" t="s">
        <v>755</v>
      </c>
      <c r="U34" s="323" t="s">
        <v>747</v>
      </c>
      <c r="V34" s="323"/>
      <c r="W34" s="356">
        <v>42006</v>
      </c>
      <c r="X34" s="356">
        <v>42027</v>
      </c>
      <c r="Y34" s="356">
        <v>42062</v>
      </c>
      <c r="Z34" s="357">
        <v>1.25</v>
      </c>
      <c r="AA34" s="357"/>
      <c r="AB34" s="358" t="s">
        <v>799</v>
      </c>
      <c r="AC34" s="359"/>
      <c r="AD34" s="360">
        <v>24.87</v>
      </c>
      <c r="AE34" s="359">
        <v>23.86</v>
      </c>
      <c r="AF34" s="360">
        <v>0.25</v>
      </c>
      <c r="AG34" s="360">
        <f t="shared" si="0"/>
        <v>24.11</v>
      </c>
      <c r="AH34" s="360">
        <f t="shared" si="9"/>
        <v>55.98</v>
      </c>
      <c r="AI34" s="360">
        <v>139.94999999999999</v>
      </c>
      <c r="AJ34" s="360">
        <v>139.94999999999999</v>
      </c>
      <c r="AK34" s="361">
        <f t="shared" si="2"/>
        <v>0.56931046802429441</v>
      </c>
      <c r="AL34" s="362">
        <f t="shared" si="3"/>
        <v>795.84</v>
      </c>
      <c r="AM34" s="363"/>
      <c r="AN34" s="363"/>
      <c r="AO34" s="363"/>
      <c r="AP34" s="364"/>
      <c r="AQ34" s="364"/>
      <c r="AR34" s="363"/>
      <c r="AS34" s="365">
        <v>16</v>
      </c>
      <c r="AT34" s="365" t="s">
        <v>626</v>
      </c>
      <c r="AU34" s="365">
        <v>16</v>
      </c>
      <c r="AV34" s="366">
        <v>41977</v>
      </c>
      <c r="AW34" s="211"/>
      <c r="AX34" s="212">
        <v>41978</v>
      </c>
      <c r="AY34" s="212">
        <v>41988</v>
      </c>
      <c r="AZ34" s="367"/>
      <c r="BA34" s="368" t="s">
        <v>626</v>
      </c>
      <c r="BB34" s="369"/>
      <c r="BC34" s="370"/>
      <c r="BD34" s="371"/>
      <c r="BE34" s="363"/>
      <c r="BF34" s="363"/>
      <c r="BG34" s="364"/>
      <c r="BH34" s="372"/>
      <c r="BI34" s="372"/>
      <c r="BJ34" s="373"/>
      <c r="BK34" s="363"/>
      <c r="BL34" s="363">
        <f t="shared" si="4"/>
        <v>0</v>
      </c>
      <c r="BM34" s="374">
        <v>128</v>
      </c>
      <c r="BN34" s="375">
        <v>257.00611468747286</v>
      </c>
      <c r="BO34" s="375">
        <v>70</v>
      </c>
      <c r="BP34" s="375">
        <v>327.00611468747286</v>
      </c>
      <c r="BQ34" s="375">
        <f t="shared" si="5"/>
        <v>408.75764335934105</v>
      </c>
      <c r="BR34" s="375">
        <v>500</v>
      </c>
      <c r="BS34" s="376">
        <v>42060</v>
      </c>
      <c r="BT34" s="376">
        <v>42069</v>
      </c>
      <c r="BU34" s="377">
        <f t="shared" si="6"/>
        <v>18305.80230020473</v>
      </c>
      <c r="BV34" s="377">
        <f t="shared" si="7"/>
        <v>10421.684875089759</v>
      </c>
      <c r="BW34" s="378">
        <f t="shared" si="8"/>
        <v>186.16800419953128</v>
      </c>
      <c r="BX34" s="379"/>
    </row>
    <row r="35" spans="1:76" s="414" customFormat="1" ht="19.5" hidden="1" customHeight="1">
      <c r="A35" s="311" t="s">
        <v>454</v>
      </c>
      <c r="B35" s="317" t="s">
        <v>566</v>
      </c>
      <c r="C35" s="317">
        <v>2</v>
      </c>
      <c r="D35" s="386" t="s">
        <v>83</v>
      </c>
      <c r="E35" s="311" t="s">
        <v>462</v>
      </c>
      <c r="F35" s="387" t="s">
        <v>50</v>
      </c>
      <c r="G35" s="311" t="s">
        <v>426</v>
      </c>
      <c r="H35" s="311" t="s">
        <v>487</v>
      </c>
      <c r="I35" s="312" t="s">
        <v>554</v>
      </c>
      <c r="J35" s="312" t="s">
        <v>669</v>
      </c>
      <c r="K35" s="312"/>
      <c r="L35" s="388"/>
      <c r="M35" s="307" t="s">
        <v>73</v>
      </c>
      <c r="N35" s="324" t="s">
        <v>78</v>
      </c>
      <c r="O35" s="307" t="s">
        <v>731</v>
      </c>
      <c r="P35" s="324" t="s">
        <v>734</v>
      </c>
      <c r="Q35" s="389" t="s">
        <v>28</v>
      </c>
      <c r="R35" s="389"/>
      <c r="S35" s="322" t="s">
        <v>737</v>
      </c>
      <c r="T35" s="322" t="s">
        <v>830</v>
      </c>
      <c r="U35" s="322" t="s">
        <v>831</v>
      </c>
      <c r="V35" s="322"/>
      <c r="W35" s="390">
        <v>42023</v>
      </c>
      <c r="X35" s="390">
        <v>42044</v>
      </c>
      <c r="Y35" s="390">
        <v>42079</v>
      </c>
      <c r="Z35" s="391">
        <v>1.22</v>
      </c>
      <c r="AA35" s="391"/>
      <c r="AB35" s="392" t="s">
        <v>799</v>
      </c>
      <c r="AC35" s="393"/>
      <c r="AD35" s="394">
        <v>33.299999999999997</v>
      </c>
      <c r="AE35" s="393"/>
      <c r="AF35" s="394">
        <v>0.25</v>
      </c>
      <c r="AG35" s="394">
        <f t="shared" si="0"/>
        <v>33.549999999999997</v>
      </c>
      <c r="AH35" s="394">
        <f t="shared" si="9"/>
        <v>71.97999999999999</v>
      </c>
      <c r="AI35" s="394">
        <v>189.95</v>
      </c>
      <c r="AJ35" s="394">
        <v>179.95</v>
      </c>
      <c r="AK35" s="395">
        <f t="shared" si="2"/>
        <v>0.53389830508474578</v>
      </c>
      <c r="AL35" s="396">
        <f t="shared" ref="AL35:AL56" si="10">16*(2*AD35)</f>
        <v>1065.5999999999999</v>
      </c>
      <c r="AM35" s="397"/>
      <c r="AN35" s="397"/>
      <c r="AO35" s="397"/>
      <c r="AP35" s="398"/>
      <c r="AQ35" s="398"/>
      <c r="AR35" s="397"/>
      <c r="AS35" s="399">
        <v>16</v>
      </c>
      <c r="AT35" s="399" t="s">
        <v>626</v>
      </c>
      <c r="AU35" s="399"/>
      <c r="AV35" s="418"/>
      <c r="AW35" s="331"/>
      <c r="AX35" s="330">
        <v>41978</v>
      </c>
      <c r="AY35" s="330">
        <v>42009</v>
      </c>
      <c r="AZ35" s="401"/>
      <c r="BA35" s="402" t="s">
        <v>836</v>
      </c>
      <c r="BB35" s="403"/>
      <c r="BC35" s="404"/>
      <c r="BD35" s="405"/>
      <c r="BE35" s="397"/>
      <c r="BF35" s="397"/>
      <c r="BG35" s="398"/>
      <c r="BH35" s="406"/>
      <c r="BI35" s="406"/>
      <c r="BJ35" s="407"/>
      <c r="BK35" s="397"/>
      <c r="BL35" s="397">
        <f t="shared" si="4"/>
        <v>0</v>
      </c>
      <c r="BM35" s="408">
        <v>0</v>
      </c>
      <c r="BN35" s="409">
        <v>0</v>
      </c>
      <c r="BO35" s="409">
        <v>0</v>
      </c>
      <c r="BP35" s="409">
        <v>0</v>
      </c>
      <c r="BQ35" s="409">
        <f t="shared" si="5"/>
        <v>0</v>
      </c>
      <c r="BR35" s="409"/>
      <c r="BS35" s="410"/>
      <c r="BT35" s="410"/>
      <c r="BU35" s="411">
        <f t="shared" si="6"/>
        <v>0</v>
      </c>
      <c r="BV35" s="411">
        <f t="shared" si="7"/>
        <v>0</v>
      </c>
      <c r="BW35" s="412">
        <f t="shared" si="8"/>
        <v>0</v>
      </c>
      <c r="BX35" s="413"/>
    </row>
    <row r="36" spans="1:76" s="414" customFormat="1" ht="19.5" hidden="1" customHeight="1">
      <c r="A36" s="311" t="s">
        <v>455</v>
      </c>
      <c r="B36" s="317" t="s">
        <v>566</v>
      </c>
      <c r="C36" s="317">
        <v>3</v>
      </c>
      <c r="D36" s="386" t="s">
        <v>83</v>
      </c>
      <c r="E36" s="311" t="s">
        <v>462</v>
      </c>
      <c r="F36" s="387" t="s">
        <v>50</v>
      </c>
      <c r="G36" s="311" t="s">
        <v>426</v>
      </c>
      <c r="H36" s="311" t="s">
        <v>488</v>
      </c>
      <c r="I36" s="312" t="s">
        <v>553</v>
      </c>
      <c r="J36" s="312" t="s">
        <v>669</v>
      </c>
      <c r="K36" s="312"/>
      <c r="L36" s="388"/>
      <c r="M36" s="307" t="s">
        <v>73</v>
      </c>
      <c r="N36" s="324" t="s">
        <v>78</v>
      </c>
      <c r="O36" s="307" t="s">
        <v>733</v>
      </c>
      <c r="P36" s="324" t="s">
        <v>734</v>
      </c>
      <c r="Q36" s="389" t="s">
        <v>28</v>
      </c>
      <c r="R36" s="389"/>
      <c r="S36" s="322" t="s">
        <v>737</v>
      </c>
      <c r="T36" s="322">
        <v>8148</v>
      </c>
      <c r="U36" s="322" t="s">
        <v>743</v>
      </c>
      <c r="V36" s="322"/>
      <c r="W36" s="390">
        <v>42023</v>
      </c>
      <c r="X36" s="390">
        <v>42044</v>
      </c>
      <c r="Y36" s="390">
        <v>42079</v>
      </c>
      <c r="Z36" s="391">
        <v>1.29</v>
      </c>
      <c r="AA36" s="391"/>
      <c r="AB36" s="392" t="s">
        <v>799</v>
      </c>
      <c r="AC36" s="393"/>
      <c r="AD36" s="394">
        <v>35.58</v>
      </c>
      <c r="AE36" s="393"/>
      <c r="AF36" s="394">
        <v>0.25</v>
      </c>
      <c r="AG36" s="394">
        <f t="shared" si="0"/>
        <v>35.83</v>
      </c>
      <c r="AH36" s="394">
        <f t="shared" si="9"/>
        <v>79.97999999999999</v>
      </c>
      <c r="AI36" s="394">
        <v>199.95</v>
      </c>
      <c r="AJ36" s="394">
        <v>199.95</v>
      </c>
      <c r="AK36" s="395">
        <f t="shared" si="2"/>
        <v>0.55201300325081271</v>
      </c>
      <c r="AL36" s="396">
        <f t="shared" si="10"/>
        <v>1138.56</v>
      </c>
      <c r="AM36" s="397"/>
      <c r="AN36" s="397"/>
      <c r="AO36" s="397"/>
      <c r="AP36" s="398"/>
      <c r="AQ36" s="398"/>
      <c r="AR36" s="397"/>
      <c r="AS36" s="399">
        <v>16</v>
      </c>
      <c r="AT36" s="399" t="s">
        <v>626</v>
      </c>
      <c r="AU36" s="399"/>
      <c r="AV36" s="418"/>
      <c r="AW36" s="331"/>
      <c r="AX36" s="330">
        <v>41978</v>
      </c>
      <c r="AY36" s="330">
        <v>42009</v>
      </c>
      <c r="AZ36" s="401"/>
      <c r="BA36" s="402" t="s">
        <v>836</v>
      </c>
      <c r="BB36" s="403"/>
      <c r="BC36" s="404"/>
      <c r="BD36" s="405"/>
      <c r="BE36" s="397"/>
      <c r="BF36" s="397"/>
      <c r="BG36" s="398"/>
      <c r="BH36" s="406"/>
      <c r="BI36" s="406"/>
      <c r="BJ36" s="407"/>
      <c r="BK36" s="397"/>
      <c r="BL36" s="397">
        <f t="shared" si="4"/>
        <v>0</v>
      </c>
      <c r="BM36" s="408">
        <v>0</v>
      </c>
      <c r="BN36" s="409">
        <v>0</v>
      </c>
      <c r="BO36" s="409">
        <v>0</v>
      </c>
      <c r="BP36" s="409">
        <v>0</v>
      </c>
      <c r="BQ36" s="409">
        <f t="shared" si="5"/>
        <v>0</v>
      </c>
      <c r="BR36" s="409"/>
      <c r="BS36" s="410"/>
      <c r="BT36" s="410"/>
      <c r="BU36" s="411">
        <f t="shared" si="6"/>
        <v>0</v>
      </c>
      <c r="BV36" s="411">
        <f t="shared" si="7"/>
        <v>0</v>
      </c>
      <c r="BW36" s="412">
        <f t="shared" si="8"/>
        <v>0</v>
      </c>
      <c r="BX36" s="413"/>
    </row>
    <row r="37" spans="1:76" s="414" customFormat="1" ht="19.5" hidden="1" customHeight="1">
      <c r="A37" s="311" t="s">
        <v>456</v>
      </c>
      <c r="B37" s="317" t="s">
        <v>566</v>
      </c>
      <c r="C37" s="317"/>
      <c r="D37" s="386" t="s">
        <v>83</v>
      </c>
      <c r="E37" s="311" t="s">
        <v>462</v>
      </c>
      <c r="F37" s="387" t="s">
        <v>50</v>
      </c>
      <c r="G37" s="311" t="s">
        <v>426</v>
      </c>
      <c r="H37" s="311" t="s">
        <v>489</v>
      </c>
      <c r="I37" s="312" t="s">
        <v>553</v>
      </c>
      <c r="J37" s="312" t="s">
        <v>669</v>
      </c>
      <c r="K37" s="312"/>
      <c r="L37" s="388"/>
      <c r="M37" s="307" t="s">
        <v>73</v>
      </c>
      <c r="N37" s="324" t="s">
        <v>78</v>
      </c>
      <c r="O37" s="307" t="s">
        <v>732</v>
      </c>
      <c r="P37" s="324"/>
      <c r="Q37" s="389" t="s">
        <v>28</v>
      </c>
      <c r="R37" s="389"/>
      <c r="S37" s="322" t="s">
        <v>738</v>
      </c>
      <c r="T37" s="322" t="s">
        <v>756</v>
      </c>
      <c r="U37" s="322" t="s">
        <v>754</v>
      </c>
      <c r="V37" s="322"/>
      <c r="W37" s="322"/>
      <c r="X37" s="322"/>
      <c r="Y37" s="322"/>
      <c r="Z37" s="391"/>
      <c r="AA37" s="391"/>
      <c r="AB37" s="392"/>
      <c r="AC37" s="393"/>
      <c r="AD37" s="394">
        <v>21.65</v>
      </c>
      <c r="AE37" s="393">
        <v>21.64</v>
      </c>
      <c r="AF37" s="394">
        <v>0.25</v>
      </c>
      <c r="AG37" s="394">
        <f t="shared" si="0"/>
        <v>21.89</v>
      </c>
      <c r="AH37" s="394">
        <f>AG37*2</f>
        <v>43.78</v>
      </c>
      <c r="AI37" s="394">
        <f>AG37*2.5</f>
        <v>54.725000000000001</v>
      </c>
      <c r="AJ37" s="394">
        <f>AH37*2.5</f>
        <v>109.45</v>
      </c>
      <c r="AK37" s="423">
        <f>((AH37-AG37)/AH37)*100</f>
        <v>50</v>
      </c>
      <c r="AL37" s="396">
        <f t="shared" si="10"/>
        <v>692.8</v>
      </c>
      <c r="AM37" s="397"/>
      <c r="AN37" s="397"/>
      <c r="AO37" s="397"/>
      <c r="AP37" s="398"/>
      <c r="AQ37" s="398"/>
      <c r="AR37" s="397"/>
      <c r="AS37" s="399">
        <v>16</v>
      </c>
      <c r="AT37" s="399" t="s">
        <v>626</v>
      </c>
      <c r="AU37" s="399">
        <v>16</v>
      </c>
      <c r="AV37" s="332" t="s">
        <v>60</v>
      </c>
      <c r="AW37" s="331" t="s">
        <v>60</v>
      </c>
      <c r="AX37" s="330">
        <v>41978</v>
      </c>
      <c r="AY37" s="331" t="s">
        <v>60</v>
      </c>
      <c r="AZ37" s="401"/>
      <c r="BA37" s="402"/>
      <c r="BB37" s="403"/>
      <c r="BC37" s="404"/>
      <c r="BD37" s="405"/>
      <c r="BE37" s="397"/>
      <c r="BF37" s="397"/>
      <c r="BG37" s="398"/>
      <c r="BH37" s="406"/>
      <c r="BI37" s="406"/>
      <c r="BJ37" s="407"/>
      <c r="BK37" s="397"/>
      <c r="BL37" s="397">
        <f t="shared" si="4"/>
        <v>0</v>
      </c>
      <c r="BM37" s="408" t="e">
        <v>#N/A</v>
      </c>
      <c r="BN37" s="409" t="e">
        <v>#N/A</v>
      </c>
      <c r="BO37" s="409" t="e">
        <v>#N/A</v>
      </c>
      <c r="BP37" s="409" t="e">
        <v>#N/A</v>
      </c>
      <c r="BQ37" s="409" t="e">
        <f t="shared" si="5"/>
        <v>#N/A</v>
      </c>
      <c r="BR37" s="409"/>
      <c r="BS37" s="410"/>
      <c r="BT37" s="410"/>
      <c r="BU37" s="411" t="e">
        <f t="shared" si="6"/>
        <v>#N/A</v>
      </c>
      <c r="BV37" s="411" t="e">
        <f t="shared" si="7"/>
        <v>#N/A</v>
      </c>
      <c r="BW37" s="412" t="e">
        <f t="shared" si="8"/>
        <v>#N/A</v>
      </c>
      <c r="BX37" s="413"/>
    </row>
    <row r="38" spans="1:76" s="414" customFormat="1" ht="19.5" hidden="1" customHeight="1">
      <c r="A38" s="311" t="s">
        <v>457</v>
      </c>
      <c r="B38" s="317" t="s">
        <v>566</v>
      </c>
      <c r="C38" s="317">
        <v>2</v>
      </c>
      <c r="D38" s="386" t="s">
        <v>83</v>
      </c>
      <c r="E38" s="311" t="s">
        <v>462</v>
      </c>
      <c r="F38" s="387" t="s">
        <v>50</v>
      </c>
      <c r="G38" s="311" t="s">
        <v>427</v>
      </c>
      <c r="H38" s="311" t="s">
        <v>490</v>
      </c>
      <c r="I38" s="312" t="s">
        <v>554</v>
      </c>
      <c r="J38" s="312" t="s">
        <v>672</v>
      </c>
      <c r="K38" s="312"/>
      <c r="L38" s="388"/>
      <c r="M38" s="307" t="s">
        <v>73</v>
      </c>
      <c r="N38" s="324" t="s">
        <v>78</v>
      </c>
      <c r="O38" s="307" t="s">
        <v>757</v>
      </c>
      <c r="P38" s="324" t="s">
        <v>735</v>
      </c>
      <c r="Q38" s="389" t="s">
        <v>28</v>
      </c>
      <c r="R38" s="389"/>
      <c r="S38" s="322" t="s">
        <v>758</v>
      </c>
      <c r="T38" s="322" t="s">
        <v>760</v>
      </c>
      <c r="U38" s="322" t="s">
        <v>759</v>
      </c>
      <c r="V38" s="322"/>
      <c r="W38" s="421">
        <v>41995</v>
      </c>
      <c r="X38" s="390">
        <v>42016</v>
      </c>
      <c r="Y38" s="390">
        <v>42051</v>
      </c>
      <c r="Z38" s="391">
        <v>2.2200000000000002</v>
      </c>
      <c r="AA38" s="391"/>
      <c r="AB38" s="392" t="s">
        <v>799</v>
      </c>
      <c r="AC38" s="393"/>
      <c r="AD38" s="394">
        <v>30.98</v>
      </c>
      <c r="AE38" s="393">
        <v>30.98</v>
      </c>
      <c r="AF38" s="394">
        <v>0.25</v>
      </c>
      <c r="AG38" s="394">
        <f t="shared" si="0"/>
        <v>31.23</v>
      </c>
      <c r="AH38" s="394">
        <f t="shared" ref="AH38:AH43" si="11">AJ38/2.5</f>
        <v>63.98</v>
      </c>
      <c r="AI38" s="394">
        <v>159.94999999999999</v>
      </c>
      <c r="AJ38" s="394">
        <v>159.94999999999999</v>
      </c>
      <c r="AK38" s="395">
        <f t="shared" ref="AK38:AK45" si="12">((AH38-AG38)/AH38)</f>
        <v>0.51187871209753055</v>
      </c>
      <c r="AL38" s="396">
        <f t="shared" si="10"/>
        <v>991.36</v>
      </c>
      <c r="AM38" s="397"/>
      <c r="AN38" s="397"/>
      <c r="AO38" s="397"/>
      <c r="AP38" s="398"/>
      <c r="AQ38" s="398"/>
      <c r="AR38" s="397"/>
      <c r="AS38" s="399">
        <v>16</v>
      </c>
      <c r="AT38" s="399" t="s">
        <v>626</v>
      </c>
      <c r="AU38" s="399">
        <v>14</v>
      </c>
      <c r="AV38" s="422">
        <v>41977</v>
      </c>
      <c r="AW38" s="331"/>
      <c r="AX38" s="330">
        <v>41978</v>
      </c>
      <c r="AY38" s="330">
        <v>41988</v>
      </c>
      <c r="AZ38" s="401"/>
      <c r="BA38" s="402"/>
      <c r="BB38" s="403"/>
      <c r="BC38" s="404"/>
      <c r="BD38" s="405"/>
      <c r="BE38" s="397"/>
      <c r="BF38" s="397"/>
      <c r="BG38" s="398"/>
      <c r="BH38" s="406"/>
      <c r="BI38" s="406"/>
      <c r="BJ38" s="407"/>
      <c r="BK38" s="397"/>
      <c r="BL38" s="397">
        <f t="shared" si="4"/>
        <v>0</v>
      </c>
      <c r="BM38" s="408">
        <v>0</v>
      </c>
      <c r="BN38" s="409">
        <v>0</v>
      </c>
      <c r="BO38" s="409">
        <v>0</v>
      </c>
      <c r="BP38" s="409">
        <v>0</v>
      </c>
      <c r="BQ38" s="409">
        <f t="shared" si="5"/>
        <v>0</v>
      </c>
      <c r="BR38" s="409"/>
      <c r="BS38" s="410"/>
      <c r="BT38" s="410"/>
      <c r="BU38" s="411">
        <f t="shared" si="6"/>
        <v>0</v>
      </c>
      <c r="BV38" s="411">
        <f t="shared" si="7"/>
        <v>0</v>
      </c>
      <c r="BW38" s="412">
        <f t="shared" si="8"/>
        <v>0</v>
      </c>
      <c r="BX38" s="413"/>
    </row>
    <row r="39" spans="1:76" s="414" customFormat="1" ht="19.5" hidden="1" customHeight="1">
      <c r="A39" s="311" t="s">
        <v>458</v>
      </c>
      <c r="B39" s="317" t="s">
        <v>566</v>
      </c>
      <c r="C39" s="317">
        <v>3</v>
      </c>
      <c r="D39" s="386" t="s">
        <v>83</v>
      </c>
      <c r="E39" s="311" t="s">
        <v>462</v>
      </c>
      <c r="F39" s="387" t="s">
        <v>50</v>
      </c>
      <c r="G39" s="311" t="s">
        <v>428</v>
      </c>
      <c r="H39" s="311" t="s">
        <v>491</v>
      </c>
      <c r="I39" s="312" t="s">
        <v>554</v>
      </c>
      <c r="J39" s="312" t="s">
        <v>672</v>
      </c>
      <c r="K39" s="312"/>
      <c r="L39" s="388"/>
      <c r="M39" s="307" t="s">
        <v>73</v>
      </c>
      <c r="N39" s="324" t="s">
        <v>78</v>
      </c>
      <c r="O39" s="307" t="s">
        <v>733</v>
      </c>
      <c r="P39" s="324" t="s">
        <v>734</v>
      </c>
      <c r="Q39" s="389" t="s">
        <v>28</v>
      </c>
      <c r="R39" s="389"/>
      <c r="S39" s="322" t="s">
        <v>737</v>
      </c>
      <c r="T39" s="322" t="s">
        <v>830</v>
      </c>
      <c r="U39" s="322" t="s">
        <v>831</v>
      </c>
      <c r="V39" s="322"/>
      <c r="W39" s="390">
        <v>42023</v>
      </c>
      <c r="X39" s="390">
        <v>42044</v>
      </c>
      <c r="Y39" s="390">
        <v>42079</v>
      </c>
      <c r="Z39" s="391">
        <v>1.2</v>
      </c>
      <c r="AA39" s="391"/>
      <c r="AB39" s="392" t="s">
        <v>799</v>
      </c>
      <c r="AC39" s="393"/>
      <c r="AD39" s="393"/>
      <c r="AE39" s="393"/>
      <c r="AF39" s="394">
        <v>0.25</v>
      </c>
      <c r="AG39" s="394">
        <f t="shared" si="0"/>
        <v>0.25</v>
      </c>
      <c r="AH39" s="394">
        <f t="shared" si="11"/>
        <v>79.97999999999999</v>
      </c>
      <c r="AI39" s="394">
        <v>219.95</v>
      </c>
      <c r="AJ39" s="394">
        <v>199.95</v>
      </c>
      <c r="AK39" s="395">
        <f t="shared" si="12"/>
        <v>0.99687421855463865</v>
      </c>
      <c r="AL39" s="396">
        <f t="shared" si="10"/>
        <v>0</v>
      </c>
      <c r="AM39" s="397"/>
      <c r="AN39" s="397"/>
      <c r="AO39" s="397"/>
      <c r="AP39" s="398"/>
      <c r="AQ39" s="398"/>
      <c r="AR39" s="397"/>
      <c r="AS39" s="399">
        <v>16</v>
      </c>
      <c r="AT39" s="399" t="s">
        <v>626</v>
      </c>
      <c r="AU39" s="399"/>
      <c r="AV39" s="418"/>
      <c r="AW39" s="331"/>
      <c r="AX39" s="330">
        <v>41978</v>
      </c>
      <c r="AY39" s="330">
        <v>42009</v>
      </c>
      <c r="AZ39" s="401"/>
      <c r="BA39" s="402" t="s">
        <v>836</v>
      </c>
      <c r="BB39" s="403"/>
      <c r="BC39" s="404"/>
      <c r="BD39" s="405"/>
      <c r="BE39" s="397"/>
      <c r="BF39" s="397"/>
      <c r="BG39" s="398"/>
      <c r="BH39" s="406"/>
      <c r="BI39" s="406"/>
      <c r="BJ39" s="407"/>
      <c r="BK39" s="397"/>
      <c r="BL39" s="397">
        <f t="shared" si="4"/>
        <v>0</v>
      </c>
      <c r="BM39" s="408">
        <v>0</v>
      </c>
      <c r="BN39" s="409">
        <v>0</v>
      </c>
      <c r="BO39" s="409">
        <v>0</v>
      </c>
      <c r="BP39" s="409">
        <v>0</v>
      </c>
      <c r="BQ39" s="409">
        <f t="shared" si="5"/>
        <v>0</v>
      </c>
      <c r="BR39" s="409"/>
      <c r="BS39" s="410"/>
      <c r="BT39" s="410"/>
      <c r="BU39" s="411">
        <f t="shared" si="6"/>
        <v>0</v>
      </c>
      <c r="BV39" s="411">
        <f t="shared" si="7"/>
        <v>0</v>
      </c>
      <c r="BW39" s="412">
        <f t="shared" si="8"/>
        <v>0</v>
      </c>
      <c r="BX39" s="413"/>
    </row>
    <row r="40" spans="1:76" s="382" customFormat="1" ht="19.5" hidden="1" customHeight="1">
      <c r="A40" s="309" t="s">
        <v>459</v>
      </c>
      <c r="B40" s="316"/>
      <c r="C40" s="316">
        <v>2</v>
      </c>
      <c r="D40" s="352" t="s">
        <v>83</v>
      </c>
      <c r="E40" s="309" t="s">
        <v>462</v>
      </c>
      <c r="F40" s="353" t="s">
        <v>50</v>
      </c>
      <c r="G40" s="309" t="s">
        <v>428</v>
      </c>
      <c r="H40" s="309" t="s">
        <v>492</v>
      </c>
      <c r="I40" s="310" t="s">
        <v>554</v>
      </c>
      <c r="J40" s="310" t="s">
        <v>672</v>
      </c>
      <c r="K40" s="310"/>
      <c r="L40" s="354"/>
      <c r="M40" s="230" t="s">
        <v>73</v>
      </c>
      <c r="N40" s="232" t="s">
        <v>78</v>
      </c>
      <c r="O40" s="230" t="s">
        <v>732</v>
      </c>
      <c r="P40" s="232" t="s">
        <v>735</v>
      </c>
      <c r="Q40" s="355" t="s">
        <v>28</v>
      </c>
      <c r="R40" s="355"/>
      <c r="S40" s="323" t="s">
        <v>737</v>
      </c>
      <c r="T40" s="323">
        <v>9006</v>
      </c>
      <c r="U40" s="323" t="s">
        <v>753</v>
      </c>
      <c r="V40" s="323"/>
      <c r="W40" s="356">
        <v>42023</v>
      </c>
      <c r="X40" s="356">
        <v>42044</v>
      </c>
      <c r="Y40" s="356">
        <v>42079</v>
      </c>
      <c r="Z40" s="357">
        <v>1.21</v>
      </c>
      <c r="AA40" s="357"/>
      <c r="AB40" s="358" t="s">
        <v>799</v>
      </c>
      <c r="AC40" s="359"/>
      <c r="AD40" s="360">
        <v>25.3</v>
      </c>
      <c r="AE40" s="359">
        <v>24.3</v>
      </c>
      <c r="AF40" s="360">
        <v>0.25</v>
      </c>
      <c r="AG40" s="360">
        <f t="shared" si="0"/>
        <v>24.55</v>
      </c>
      <c r="AH40" s="360">
        <f t="shared" si="11"/>
        <v>63.98</v>
      </c>
      <c r="AI40" s="360">
        <v>169.95</v>
      </c>
      <c r="AJ40" s="360">
        <v>159.94999999999999</v>
      </c>
      <c r="AK40" s="361">
        <f t="shared" si="12"/>
        <v>0.6162863394810878</v>
      </c>
      <c r="AL40" s="362">
        <f t="shared" si="10"/>
        <v>809.6</v>
      </c>
      <c r="AM40" s="363"/>
      <c r="AN40" s="363"/>
      <c r="AO40" s="363"/>
      <c r="AP40" s="364"/>
      <c r="AQ40" s="364"/>
      <c r="AR40" s="363"/>
      <c r="AS40" s="365">
        <v>16</v>
      </c>
      <c r="AT40" s="365" t="s">
        <v>626</v>
      </c>
      <c r="AU40" s="365">
        <v>16</v>
      </c>
      <c r="AV40" s="416">
        <v>41977</v>
      </c>
      <c r="AW40" s="211"/>
      <c r="AX40" s="212">
        <v>41978</v>
      </c>
      <c r="AY40" s="212">
        <v>41988</v>
      </c>
      <c r="AZ40" s="367"/>
      <c r="BA40" s="368" t="s">
        <v>626</v>
      </c>
      <c r="BB40" s="369"/>
      <c r="BC40" s="370"/>
      <c r="BD40" s="371"/>
      <c r="BE40" s="363"/>
      <c r="BF40" s="363"/>
      <c r="BG40" s="364"/>
      <c r="BH40" s="372"/>
      <c r="BI40" s="372"/>
      <c r="BJ40" s="373"/>
      <c r="BK40" s="363"/>
      <c r="BL40" s="363">
        <f t="shared" si="4"/>
        <v>0</v>
      </c>
      <c r="BM40" s="374">
        <v>27</v>
      </c>
      <c r="BN40" s="375">
        <v>54.212227316888807</v>
      </c>
      <c r="BO40" s="375">
        <v>70</v>
      </c>
      <c r="BP40" s="375">
        <v>124.2122273168888</v>
      </c>
      <c r="BQ40" s="375">
        <f t="shared" si="5"/>
        <v>150.29679505343543</v>
      </c>
      <c r="BR40" s="375">
        <v>150</v>
      </c>
      <c r="BS40" s="376" t="s">
        <v>868</v>
      </c>
      <c r="BT40" s="376" t="s">
        <v>868</v>
      </c>
      <c r="BU40" s="377">
        <f t="shared" si="6"/>
        <v>7947.098303734545</v>
      </c>
      <c r="BV40" s="377">
        <f t="shared" si="7"/>
        <v>4897.6881231049247</v>
      </c>
      <c r="BW40" s="378">
        <f t="shared" si="8"/>
        <v>76.550298891918175</v>
      </c>
      <c r="BX40" s="379"/>
    </row>
    <row r="41" spans="1:76" s="382" customFormat="1" ht="19.5" hidden="1" customHeight="1">
      <c r="A41" s="309" t="s">
        <v>460</v>
      </c>
      <c r="B41" s="316"/>
      <c r="C41" s="316">
        <v>2</v>
      </c>
      <c r="D41" s="352" t="s">
        <v>83</v>
      </c>
      <c r="E41" s="309" t="s">
        <v>462</v>
      </c>
      <c r="F41" s="353" t="s">
        <v>50</v>
      </c>
      <c r="G41" s="309" t="s">
        <v>428</v>
      </c>
      <c r="H41" s="309" t="s">
        <v>473</v>
      </c>
      <c r="I41" s="310" t="s">
        <v>554</v>
      </c>
      <c r="J41" s="310" t="s">
        <v>672</v>
      </c>
      <c r="K41" s="310"/>
      <c r="L41" s="354"/>
      <c r="M41" s="230" t="s">
        <v>73</v>
      </c>
      <c r="N41" s="232" t="s">
        <v>78</v>
      </c>
      <c r="O41" s="230" t="s">
        <v>732</v>
      </c>
      <c r="P41" s="232" t="s">
        <v>735</v>
      </c>
      <c r="Q41" s="355" t="s">
        <v>28</v>
      </c>
      <c r="R41" s="355"/>
      <c r="S41" s="323" t="s">
        <v>737</v>
      </c>
      <c r="T41" s="323">
        <v>9540</v>
      </c>
      <c r="U41" s="323" t="s">
        <v>747</v>
      </c>
      <c r="V41" s="323"/>
      <c r="W41" s="356">
        <v>42023</v>
      </c>
      <c r="X41" s="356">
        <v>42044</v>
      </c>
      <c r="Y41" s="356">
        <v>42079</v>
      </c>
      <c r="Z41" s="357">
        <v>1.22</v>
      </c>
      <c r="AA41" s="357"/>
      <c r="AB41" s="358" t="s">
        <v>799</v>
      </c>
      <c r="AC41" s="359"/>
      <c r="AD41" s="360">
        <v>25.22</v>
      </c>
      <c r="AE41" s="359">
        <v>22.35</v>
      </c>
      <c r="AF41" s="360">
        <v>0.25</v>
      </c>
      <c r="AG41" s="360">
        <f t="shared" si="0"/>
        <v>22.6</v>
      </c>
      <c r="AH41" s="360">
        <f t="shared" si="11"/>
        <v>55.98</v>
      </c>
      <c r="AI41" s="360">
        <v>139.94999999999999</v>
      </c>
      <c r="AJ41" s="360">
        <v>139.94999999999999</v>
      </c>
      <c r="AK41" s="361">
        <f t="shared" si="12"/>
        <v>0.59628438728117183</v>
      </c>
      <c r="AL41" s="362">
        <f t="shared" si="10"/>
        <v>807.04</v>
      </c>
      <c r="AM41" s="363"/>
      <c r="AN41" s="363"/>
      <c r="AO41" s="363"/>
      <c r="AP41" s="364"/>
      <c r="AQ41" s="364"/>
      <c r="AR41" s="363"/>
      <c r="AS41" s="365">
        <v>16</v>
      </c>
      <c r="AT41" s="365" t="s">
        <v>626</v>
      </c>
      <c r="AU41" s="365">
        <v>16</v>
      </c>
      <c r="AV41" s="416">
        <v>41977</v>
      </c>
      <c r="AW41" s="211"/>
      <c r="AX41" s="212">
        <v>41978</v>
      </c>
      <c r="AY41" s="212">
        <v>41988</v>
      </c>
      <c r="AZ41" s="367"/>
      <c r="BA41" s="368" t="s">
        <v>626</v>
      </c>
      <c r="BB41" s="369"/>
      <c r="BC41" s="370"/>
      <c r="BD41" s="371"/>
      <c r="BE41" s="363"/>
      <c r="BF41" s="363"/>
      <c r="BG41" s="364"/>
      <c r="BH41" s="372"/>
      <c r="BI41" s="372"/>
      <c r="BJ41" s="373"/>
      <c r="BK41" s="363"/>
      <c r="BL41" s="363">
        <f t="shared" si="4"/>
        <v>0</v>
      </c>
      <c r="BM41" s="374">
        <v>51</v>
      </c>
      <c r="BN41" s="375">
        <v>102.40087382078997</v>
      </c>
      <c r="BO41" s="375">
        <v>70</v>
      </c>
      <c r="BP41" s="375">
        <v>172.40087382078997</v>
      </c>
      <c r="BQ41" s="375">
        <f t="shared" si="5"/>
        <v>210.32906606136376</v>
      </c>
      <c r="BR41" s="375"/>
      <c r="BS41" s="376"/>
      <c r="BT41" s="376"/>
      <c r="BU41" s="377">
        <f t="shared" si="6"/>
        <v>9651.0009164878211</v>
      </c>
      <c r="BV41" s="377">
        <f t="shared" si="7"/>
        <v>5754.7411681379672</v>
      </c>
      <c r="BW41" s="378">
        <f t="shared" si="8"/>
        <v>102.79994941296836</v>
      </c>
      <c r="BX41" s="379"/>
    </row>
    <row r="42" spans="1:76" s="414" customFormat="1" ht="19.5" hidden="1" customHeight="1">
      <c r="A42" s="311" t="s">
        <v>461</v>
      </c>
      <c r="B42" s="317" t="s">
        <v>566</v>
      </c>
      <c r="C42" s="317">
        <v>3</v>
      </c>
      <c r="D42" s="386" t="s">
        <v>83</v>
      </c>
      <c r="E42" s="311" t="s">
        <v>462</v>
      </c>
      <c r="F42" s="387" t="s">
        <v>50</v>
      </c>
      <c r="G42" s="311" t="s">
        <v>428</v>
      </c>
      <c r="H42" s="311" t="s">
        <v>470</v>
      </c>
      <c r="I42" s="312" t="s">
        <v>553</v>
      </c>
      <c r="J42" s="312" t="s">
        <v>672</v>
      </c>
      <c r="K42" s="312"/>
      <c r="L42" s="388"/>
      <c r="M42" s="307" t="s">
        <v>73</v>
      </c>
      <c r="N42" s="324" t="s">
        <v>78</v>
      </c>
      <c r="O42" s="307" t="s">
        <v>732</v>
      </c>
      <c r="P42" s="324" t="s">
        <v>735</v>
      </c>
      <c r="Q42" s="389" t="s">
        <v>28</v>
      </c>
      <c r="R42" s="389"/>
      <c r="S42" s="322" t="s">
        <v>738</v>
      </c>
      <c r="T42" s="322" t="s">
        <v>741</v>
      </c>
      <c r="U42" s="322" t="s">
        <v>743</v>
      </c>
      <c r="V42" s="322"/>
      <c r="W42" s="421">
        <v>41995</v>
      </c>
      <c r="X42" s="390">
        <v>42016</v>
      </c>
      <c r="Y42" s="390">
        <v>42051</v>
      </c>
      <c r="Z42" s="391">
        <v>1.39</v>
      </c>
      <c r="AA42" s="391"/>
      <c r="AB42" s="392" t="s">
        <v>799</v>
      </c>
      <c r="AC42" s="393"/>
      <c r="AD42" s="394">
        <v>21.71</v>
      </c>
      <c r="AE42" s="393">
        <v>21.71</v>
      </c>
      <c r="AF42" s="394">
        <v>0.25</v>
      </c>
      <c r="AG42" s="394">
        <f t="shared" si="0"/>
        <v>21.96</v>
      </c>
      <c r="AH42" s="394">
        <f t="shared" si="11"/>
        <v>59.98</v>
      </c>
      <c r="AI42" s="394">
        <v>149.94999999999999</v>
      </c>
      <c r="AJ42" s="394">
        <v>149.94999999999999</v>
      </c>
      <c r="AK42" s="395">
        <f t="shared" si="12"/>
        <v>0.6338779593197732</v>
      </c>
      <c r="AL42" s="396">
        <f t="shared" si="10"/>
        <v>694.72</v>
      </c>
      <c r="AM42" s="397"/>
      <c r="AN42" s="397"/>
      <c r="AO42" s="397"/>
      <c r="AP42" s="398"/>
      <c r="AQ42" s="398"/>
      <c r="AR42" s="397"/>
      <c r="AS42" s="399">
        <v>16</v>
      </c>
      <c r="AT42" s="399" t="s">
        <v>626</v>
      </c>
      <c r="AU42" s="399">
        <v>16</v>
      </c>
      <c r="AV42" s="400">
        <v>41977</v>
      </c>
      <c r="AW42" s="331"/>
      <c r="AX42" s="330">
        <v>41978</v>
      </c>
      <c r="AY42" s="330">
        <v>41988</v>
      </c>
      <c r="AZ42" s="401"/>
      <c r="BA42" s="402" t="s">
        <v>626</v>
      </c>
      <c r="BB42" s="403"/>
      <c r="BC42" s="404"/>
      <c r="BD42" s="405"/>
      <c r="BE42" s="397"/>
      <c r="BF42" s="397"/>
      <c r="BG42" s="398"/>
      <c r="BH42" s="406"/>
      <c r="BI42" s="406"/>
      <c r="BJ42" s="407"/>
      <c r="BK42" s="397"/>
      <c r="BL42" s="397">
        <f t="shared" si="4"/>
        <v>0</v>
      </c>
      <c r="BM42" s="408">
        <v>0</v>
      </c>
      <c r="BN42" s="409">
        <v>0</v>
      </c>
      <c r="BO42" s="409">
        <v>0</v>
      </c>
      <c r="BP42" s="409">
        <v>0</v>
      </c>
      <c r="BQ42" s="409">
        <f t="shared" si="5"/>
        <v>0</v>
      </c>
      <c r="BR42" s="409"/>
      <c r="BS42" s="410"/>
      <c r="BT42" s="410"/>
      <c r="BU42" s="411">
        <f t="shared" si="6"/>
        <v>0</v>
      </c>
      <c r="BV42" s="411">
        <f t="shared" si="7"/>
        <v>0</v>
      </c>
      <c r="BW42" s="412">
        <f t="shared" si="8"/>
        <v>0</v>
      </c>
      <c r="BX42" s="413"/>
    </row>
    <row r="43" spans="1:76" s="382" customFormat="1" ht="19.5" hidden="1" customHeight="1">
      <c r="A43" s="309" t="s">
        <v>171</v>
      </c>
      <c r="B43" s="316"/>
      <c r="C43" s="316">
        <v>3</v>
      </c>
      <c r="D43" s="352" t="s">
        <v>83</v>
      </c>
      <c r="E43" s="309" t="s">
        <v>168</v>
      </c>
      <c r="F43" s="353" t="s">
        <v>50</v>
      </c>
      <c r="G43" s="309" t="s">
        <v>101</v>
      </c>
      <c r="H43" s="309" t="s">
        <v>59</v>
      </c>
      <c r="I43" s="310"/>
      <c r="J43" s="310" t="s">
        <v>676</v>
      </c>
      <c r="K43" s="310"/>
      <c r="L43" s="354"/>
      <c r="M43" s="230" t="s">
        <v>74</v>
      </c>
      <c r="N43" s="232" t="s">
        <v>74</v>
      </c>
      <c r="O43" s="232"/>
      <c r="P43" s="232" t="s">
        <v>802</v>
      </c>
      <c r="Q43" s="355" t="s">
        <v>32</v>
      </c>
      <c r="R43" s="355"/>
      <c r="S43" s="323"/>
      <c r="T43" s="323" t="s">
        <v>306</v>
      </c>
      <c r="U43" s="323"/>
      <c r="V43" s="323" t="s">
        <v>308</v>
      </c>
      <c r="W43" s="356">
        <v>42034</v>
      </c>
      <c r="X43" s="356">
        <v>42062</v>
      </c>
      <c r="Y43" s="356">
        <v>42062</v>
      </c>
      <c r="Z43" s="357"/>
      <c r="AA43" s="357"/>
      <c r="AB43" s="358" t="s">
        <v>800</v>
      </c>
      <c r="AC43" s="424">
        <v>80</v>
      </c>
      <c r="AD43" s="425">
        <v>70</v>
      </c>
      <c r="AE43" s="424"/>
      <c r="AF43" s="425">
        <f>(IF(AE43&gt;0, AE43, IF(AD43&gt;0, AD43, IF(AC43&gt;0, AC43, 0))))*0.2</f>
        <v>14</v>
      </c>
      <c r="AG43" s="360">
        <f>((IF(AE43&gt;0, AE43, IF(AD43&gt;0, AD43, IF(AC43&gt;0, AC43, 0))))/1.25)+AF43</f>
        <v>70</v>
      </c>
      <c r="AH43" s="360">
        <f t="shared" si="11"/>
        <v>139.97999999999999</v>
      </c>
      <c r="AI43" s="360">
        <v>349.95</v>
      </c>
      <c r="AJ43" s="360">
        <v>349.95</v>
      </c>
      <c r="AK43" s="361">
        <f t="shared" si="12"/>
        <v>0.49992856122303181</v>
      </c>
      <c r="AL43" s="362">
        <f t="shared" si="10"/>
        <v>2240</v>
      </c>
      <c r="AM43" s="363"/>
      <c r="AN43" s="363"/>
      <c r="AO43" s="363"/>
      <c r="AP43" s="364">
        <v>41932</v>
      </c>
      <c r="AQ43" s="364"/>
      <c r="AR43" s="363"/>
      <c r="AS43" s="365">
        <v>16</v>
      </c>
      <c r="AT43" s="365" t="s">
        <v>290</v>
      </c>
      <c r="AU43" s="365"/>
      <c r="AV43" s="415"/>
      <c r="AW43" s="212">
        <v>41992</v>
      </c>
      <c r="AX43" s="212">
        <v>41992</v>
      </c>
      <c r="AY43" s="288">
        <v>41992</v>
      </c>
      <c r="AZ43" s="367"/>
      <c r="BA43" s="368" t="s">
        <v>871</v>
      </c>
      <c r="BB43" s="369"/>
      <c r="BC43" s="370"/>
      <c r="BD43" s="371"/>
      <c r="BE43" s="363"/>
      <c r="BF43" s="363"/>
      <c r="BG43" s="364"/>
      <c r="BH43" s="372"/>
      <c r="BI43" s="372"/>
      <c r="BJ43" s="373"/>
      <c r="BK43" s="363"/>
      <c r="BL43" s="363">
        <f t="shared" si="4"/>
        <v>0</v>
      </c>
      <c r="BM43" s="374">
        <v>32</v>
      </c>
      <c r="BN43" s="375">
        <v>64.251528671868215</v>
      </c>
      <c r="BO43" s="375">
        <v>50</v>
      </c>
      <c r="BP43" s="375">
        <v>114.25152867186821</v>
      </c>
      <c r="BQ43" s="375" t="s">
        <v>859</v>
      </c>
      <c r="BR43" s="375"/>
      <c r="BS43" s="376"/>
      <c r="BT43" s="376"/>
      <c r="BU43" s="377">
        <f t="shared" si="6"/>
        <v>15992.928983488111</v>
      </c>
      <c r="BV43" s="377">
        <f t="shared" si="7"/>
        <v>7995.3219764573359</v>
      </c>
      <c r="BW43" s="378">
        <f t="shared" si="8"/>
        <v>57.117602346459044</v>
      </c>
      <c r="BX43" s="379"/>
    </row>
    <row r="44" spans="1:76" s="414" customFormat="1" ht="19.5" hidden="1" customHeight="1">
      <c r="A44" s="311" t="s">
        <v>172</v>
      </c>
      <c r="B44" s="317" t="s">
        <v>566</v>
      </c>
      <c r="C44" s="317">
        <v>2</v>
      </c>
      <c r="D44" s="386" t="s">
        <v>83</v>
      </c>
      <c r="E44" s="311" t="s">
        <v>168</v>
      </c>
      <c r="F44" s="387" t="s">
        <v>50</v>
      </c>
      <c r="G44" s="311" t="s">
        <v>102</v>
      </c>
      <c r="H44" s="311" t="s">
        <v>563</v>
      </c>
      <c r="I44" s="312" t="s">
        <v>554</v>
      </c>
      <c r="J44" s="312" t="s">
        <v>673</v>
      </c>
      <c r="K44" s="312"/>
      <c r="L44" s="388"/>
      <c r="M44" s="307" t="s">
        <v>73</v>
      </c>
      <c r="N44" s="324" t="s">
        <v>78</v>
      </c>
      <c r="O44" s="307" t="s">
        <v>732</v>
      </c>
      <c r="P44" s="324" t="s">
        <v>735</v>
      </c>
      <c r="Q44" s="389" t="s">
        <v>28</v>
      </c>
      <c r="R44" s="389"/>
      <c r="S44" s="322" t="s">
        <v>737</v>
      </c>
      <c r="T44" s="322" t="s">
        <v>830</v>
      </c>
      <c r="U44" s="322" t="s">
        <v>831</v>
      </c>
      <c r="V44" s="322"/>
      <c r="W44" s="390">
        <v>42023</v>
      </c>
      <c r="X44" s="390">
        <v>42044</v>
      </c>
      <c r="Y44" s="390">
        <v>42079</v>
      </c>
      <c r="Z44" s="391">
        <v>1.2</v>
      </c>
      <c r="AA44" s="391"/>
      <c r="AB44" s="392" t="s">
        <v>799</v>
      </c>
      <c r="AC44" s="393"/>
      <c r="AD44" s="394">
        <v>31.37</v>
      </c>
      <c r="AE44" s="393">
        <v>31.37</v>
      </c>
      <c r="AF44" s="394">
        <v>0.25</v>
      </c>
      <c r="AG44" s="394">
        <f>(IF(AE44&gt;0, AE44, IF(AD44&gt;0, AD44, IF(AC44&gt;0, AC44, 0))))+AF44</f>
        <v>31.62</v>
      </c>
      <c r="AH44" s="394">
        <f>AG44*2</f>
        <v>63.24</v>
      </c>
      <c r="AI44" s="394">
        <f>AG44*2.5</f>
        <v>79.05</v>
      </c>
      <c r="AJ44" s="394">
        <f>AH44*2.5</f>
        <v>158.1</v>
      </c>
      <c r="AK44" s="395">
        <f t="shared" si="12"/>
        <v>0.5</v>
      </c>
      <c r="AL44" s="396">
        <f t="shared" si="10"/>
        <v>1003.84</v>
      </c>
      <c r="AM44" s="397"/>
      <c r="AN44" s="397"/>
      <c r="AO44" s="397"/>
      <c r="AP44" s="398">
        <v>41900</v>
      </c>
      <c r="AQ44" s="398"/>
      <c r="AR44" s="397"/>
      <c r="AS44" s="399">
        <v>16</v>
      </c>
      <c r="AT44" s="399" t="s">
        <v>290</v>
      </c>
      <c r="AU44" s="399"/>
      <c r="AV44" s="418"/>
      <c r="AW44" s="330">
        <v>41991</v>
      </c>
      <c r="AX44" s="330">
        <v>41978</v>
      </c>
      <c r="AY44" s="330">
        <v>41991</v>
      </c>
      <c r="AZ44" s="401"/>
      <c r="BA44" s="402" t="s">
        <v>290</v>
      </c>
      <c r="BB44" s="403"/>
      <c r="BC44" s="404"/>
      <c r="BD44" s="405"/>
      <c r="BE44" s="397"/>
      <c r="BF44" s="397"/>
      <c r="BG44" s="398"/>
      <c r="BH44" s="406"/>
      <c r="BI44" s="406"/>
      <c r="BJ44" s="407"/>
      <c r="BK44" s="397"/>
      <c r="BL44" s="397">
        <f t="shared" si="4"/>
        <v>0</v>
      </c>
      <c r="BM44" s="408">
        <v>1</v>
      </c>
      <c r="BN44" s="409">
        <v>2.0078602709958817</v>
      </c>
      <c r="BO44" s="409">
        <v>0</v>
      </c>
      <c r="BP44" s="409">
        <v>0</v>
      </c>
      <c r="BQ44" s="409">
        <f>BP44*Z44</f>
        <v>0</v>
      </c>
      <c r="BR44" s="409"/>
      <c r="BS44" s="410"/>
      <c r="BT44" s="410"/>
      <c r="BU44" s="411">
        <f t="shared" si="6"/>
        <v>0</v>
      </c>
      <c r="BV44" s="411">
        <f t="shared" si="7"/>
        <v>0</v>
      </c>
      <c r="BW44" s="412">
        <f t="shared" si="8"/>
        <v>0</v>
      </c>
      <c r="BX44" s="413"/>
    </row>
    <row r="45" spans="1:76" s="414" customFormat="1" ht="19.5" hidden="1" customHeight="1">
      <c r="A45" s="311" t="s">
        <v>173</v>
      </c>
      <c r="B45" s="317" t="s">
        <v>566</v>
      </c>
      <c r="C45" s="317">
        <v>2</v>
      </c>
      <c r="D45" s="386" t="s">
        <v>83</v>
      </c>
      <c r="E45" s="311" t="s">
        <v>168</v>
      </c>
      <c r="F45" s="387" t="s">
        <v>50</v>
      </c>
      <c r="G45" s="311" t="s">
        <v>103</v>
      </c>
      <c r="H45" s="311" t="s">
        <v>577</v>
      </c>
      <c r="I45" s="312"/>
      <c r="J45" s="312" t="s">
        <v>674</v>
      </c>
      <c r="K45" s="312"/>
      <c r="L45" s="388"/>
      <c r="M45" s="307" t="s">
        <v>74</v>
      </c>
      <c r="N45" s="324" t="s">
        <v>74</v>
      </c>
      <c r="O45" s="324"/>
      <c r="P45" s="324" t="s">
        <v>802</v>
      </c>
      <c r="Q45" s="389" t="s">
        <v>32</v>
      </c>
      <c r="R45" s="389"/>
      <c r="S45" s="322"/>
      <c r="T45" s="322"/>
      <c r="U45" s="322" t="s">
        <v>317</v>
      </c>
      <c r="V45" s="322"/>
      <c r="W45" s="390">
        <v>42034</v>
      </c>
      <c r="X45" s="390">
        <v>42062</v>
      </c>
      <c r="Y45" s="390">
        <v>42090</v>
      </c>
      <c r="Z45" s="391"/>
      <c r="AA45" s="391"/>
      <c r="AB45" s="392" t="s">
        <v>800</v>
      </c>
      <c r="AC45" s="426">
        <v>53</v>
      </c>
      <c r="AD45" s="427">
        <v>48</v>
      </c>
      <c r="AE45" s="426"/>
      <c r="AF45" s="427">
        <f>(IF(AE45&gt;0, AE45, IF(AD45&gt;0, AD45, IF(AC45&gt;0, AC45, 0))))*0.2</f>
        <v>9.6000000000000014</v>
      </c>
      <c r="AG45" s="394">
        <f>((IF(AE45&gt;0, AE45, IF(AD45&gt;0, AD45, IF(AC45&gt;0, AC45, 0))))/1.25)+AF45</f>
        <v>48</v>
      </c>
      <c r="AH45" s="394">
        <f>AJ45/2.5</f>
        <v>87.97999999999999</v>
      </c>
      <c r="AI45" s="394">
        <v>219.95</v>
      </c>
      <c r="AJ45" s="394">
        <v>219.95</v>
      </c>
      <c r="AK45" s="395">
        <f t="shared" si="12"/>
        <v>0.45442145942259599</v>
      </c>
      <c r="AL45" s="396">
        <f t="shared" si="10"/>
        <v>1536</v>
      </c>
      <c r="AM45" s="397"/>
      <c r="AN45" s="397"/>
      <c r="AO45" s="397"/>
      <c r="AP45" s="398" t="s">
        <v>637</v>
      </c>
      <c r="AQ45" s="398"/>
      <c r="AR45" s="397"/>
      <c r="AS45" s="399">
        <v>16</v>
      </c>
      <c r="AT45" s="399" t="s">
        <v>290</v>
      </c>
      <c r="AU45" s="399"/>
      <c r="AV45" s="418"/>
      <c r="AW45" s="330">
        <v>41992</v>
      </c>
      <c r="AX45" s="330">
        <v>41992</v>
      </c>
      <c r="AY45" s="333">
        <v>41992</v>
      </c>
      <c r="AZ45" s="401"/>
      <c r="BA45" s="402"/>
      <c r="BB45" s="403"/>
      <c r="BC45" s="404"/>
      <c r="BD45" s="405"/>
      <c r="BE45" s="397"/>
      <c r="BF45" s="397"/>
      <c r="BG45" s="398"/>
      <c r="BH45" s="406"/>
      <c r="BI45" s="406"/>
      <c r="BJ45" s="407"/>
      <c r="BK45" s="397"/>
      <c r="BL45" s="397">
        <f t="shared" si="4"/>
        <v>0</v>
      </c>
      <c r="BM45" s="408">
        <v>10</v>
      </c>
      <c r="BN45" s="409">
        <v>20.078602709958819</v>
      </c>
      <c r="BO45" s="409">
        <v>0</v>
      </c>
      <c r="BP45" s="409">
        <v>0</v>
      </c>
      <c r="BQ45" s="409">
        <f>BP45*Z45</f>
        <v>0</v>
      </c>
      <c r="BR45" s="409"/>
      <c r="BS45" s="410"/>
      <c r="BT45" s="410"/>
      <c r="BU45" s="411">
        <f t="shared" si="6"/>
        <v>0</v>
      </c>
      <c r="BV45" s="411">
        <f t="shared" si="7"/>
        <v>0</v>
      </c>
      <c r="BW45" s="412">
        <f t="shared" si="8"/>
        <v>0</v>
      </c>
      <c r="BX45" s="413"/>
    </row>
    <row r="46" spans="1:76" s="414" customFormat="1" ht="19.5" hidden="1" customHeight="1">
      <c r="A46" s="311" t="s">
        <v>174</v>
      </c>
      <c r="B46" s="317" t="s">
        <v>566</v>
      </c>
      <c r="C46" s="317"/>
      <c r="D46" s="386" t="s">
        <v>83</v>
      </c>
      <c r="E46" s="311" t="s">
        <v>168</v>
      </c>
      <c r="F46" s="387" t="s">
        <v>50</v>
      </c>
      <c r="G46" s="311" t="s">
        <v>104</v>
      </c>
      <c r="H46" s="311" t="s">
        <v>578</v>
      </c>
      <c r="I46" s="312"/>
      <c r="J46" s="312"/>
      <c r="K46" s="312"/>
      <c r="L46" s="388" t="s">
        <v>637</v>
      </c>
      <c r="M46" s="307" t="s">
        <v>75</v>
      </c>
      <c r="N46" s="324"/>
      <c r="O46" s="324"/>
      <c r="P46" s="324"/>
      <c r="Q46" s="389"/>
      <c r="R46" s="389"/>
      <c r="S46" s="322" t="s">
        <v>319</v>
      </c>
      <c r="T46" s="322"/>
      <c r="U46" s="322"/>
      <c r="V46" s="322"/>
      <c r="W46" s="322"/>
      <c r="X46" s="322"/>
      <c r="Y46" s="322"/>
      <c r="Z46" s="391"/>
      <c r="AA46" s="391"/>
      <c r="AB46" s="392"/>
      <c r="AC46" s="393"/>
      <c r="AD46" s="394"/>
      <c r="AE46" s="393"/>
      <c r="AF46" s="394">
        <f>(IF(AE46&gt;0, AE46, IF(AD46&gt;0, AD46, IF(AC46&gt;0, AC46, 0))))*0.3</f>
        <v>0</v>
      </c>
      <c r="AG46" s="394">
        <f>(IF(AE46&gt;0, AE46, IF(AD46&gt;0, AD46, IF(AC46&gt;0, AC46, 0))))+AF46</f>
        <v>0</v>
      </c>
      <c r="AH46" s="394">
        <f>AG46*2</f>
        <v>0</v>
      </c>
      <c r="AI46" s="394">
        <f>AG46*2.5</f>
        <v>0</v>
      </c>
      <c r="AJ46" s="394">
        <f>AH46*2.5</f>
        <v>0</v>
      </c>
      <c r="AK46" s="395"/>
      <c r="AL46" s="396">
        <f t="shared" si="10"/>
        <v>0</v>
      </c>
      <c r="AM46" s="397"/>
      <c r="AN46" s="397"/>
      <c r="AO46" s="397"/>
      <c r="AP46" s="398">
        <v>41933</v>
      </c>
      <c r="AQ46" s="398"/>
      <c r="AR46" s="397"/>
      <c r="AS46" s="399">
        <v>16</v>
      </c>
      <c r="AT46" s="399" t="s">
        <v>290</v>
      </c>
      <c r="AU46" s="399"/>
      <c r="AV46" s="418"/>
      <c r="AW46" s="331"/>
      <c r="AX46" s="331" t="s">
        <v>631</v>
      </c>
      <c r="AY46" s="331"/>
      <c r="AZ46" s="401"/>
      <c r="BA46" s="428"/>
      <c r="BB46" s="403"/>
      <c r="BC46" s="404"/>
      <c r="BD46" s="405"/>
      <c r="BE46" s="397"/>
      <c r="BF46" s="397"/>
      <c r="BG46" s="398"/>
      <c r="BH46" s="406"/>
      <c r="BI46" s="406"/>
      <c r="BJ46" s="407"/>
      <c r="BK46" s="397"/>
      <c r="BL46" s="397">
        <f t="shared" si="4"/>
        <v>0</v>
      </c>
      <c r="BM46" s="408" t="e">
        <v>#N/A</v>
      </c>
      <c r="BN46" s="409" t="e">
        <v>#N/A</v>
      </c>
      <c r="BO46" s="409" t="e">
        <v>#N/A</v>
      </c>
      <c r="BP46" s="409" t="e">
        <v>#N/A</v>
      </c>
      <c r="BQ46" s="409" t="e">
        <f>BP46*Z46</f>
        <v>#N/A</v>
      </c>
      <c r="BR46" s="409"/>
      <c r="BS46" s="410"/>
      <c r="BT46" s="410"/>
      <c r="BU46" s="411" t="e">
        <f t="shared" si="6"/>
        <v>#N/A</v>
      </c>
      <c r="BV46" s="411" t="e">
        <f t="shared" si="7"/>
        <v>#N/A</v>
      </c>
      <c r="BW46" s="412" t="e">
        <f t="shared" si="8"/>
        <v>#N/A</v>
      </c>
      <c r="BX46" s="413"/>
    </row>
    <row r="47" spans="1:76" s="414" customFormat="1" ht="19.5" hidden="1" customHeight="1">
      <c r="A47" s="311" t="s">
        <v>175</v>
      </c>
      <c r="B47" s="317" t="s">
        <v>566</v>
      </c>
      <c r="C47" s="317">
        <v>2</v>
      </c>
      <c r="D47" s="386" t="s">
        <v>83</v>
      </c>
      <c r="E47" s="311" t="s">
        <v>168</v>
      </c>
      <c r="F47" s="387" t="s">
        <v>50</v>
      </c>
      <c r="G47" s="311" t="s">
        <v>105</v>
      </c>
      <c r="H47" s="311" t="s">
        <v>373</v>
      </c>
      <c r="I47" s="312"/>
      <c r="J47" s="312" t="s">
        <v>674</v>
      </c>
      <c r="K47" s="312"/>
      <c r="L47" s="388"/>
      <c r="M47" s="307" t="s">
        <v>74</v>
      </c>
      <c r="N47" s="324" t="s">
        <v>74</v>
      </c>
      <c r="O47" s="324"/>
      <c r="P47" s="324" t="s">
        <v>802</v>
      </c>
      <c r="Q47" s="389" t="s">
        <v>32</v>
      </c>
      <c r="R47" s="389"/>
      <c r="S47" s="322"/>
      <c r="T47" s="322"/>
      <c r="U47" s="322" t="s">
        <v>321</v>
      </c>
      <c r="V47" s="322"/>
      <c r="W47" s="390">
        <v>42034</v>
      </c>
      <c r="X47" s="390">
        <v>42062</v>
      </c>
      <c r="Y47" s="390">
        <v>42090</v>
      </c>
      <c r="Z47" s="391"/>
      <c r="AA47" s="391"/>
      <c r="AB47" s="392" t="s">
        <v>800</v>
      </c>
      <c r="AC47" s="426">
        <v>49.5</v>
      </c>
      <c r="AD47" s="427">
        <v>45</v>
      </c>
      <c r="AE47" s="426"/>
      <c r="AF47" s="427">
        <f>(IF(AE47&gt;0, AE47, IF(AD47&gt;0, AD47, IF(AC47&gt;0, AC47, 0))))*0.2</f>
        <v>9</v>
      </c>
      <c r="AG47" s="394">
        <f>((IF(AE47&gt;0, AE47, IF(AD47&gt;0, AD47, IF(AC47&gt;0, AC47, 0))))/1.25)+AF47</f>
        <v>45</v>
      </c>
      <c r="AH47" s="394">
        <f t="shared" ref="AH47:AH54" si="13">AJ47/2.5</f>
        <v>79.97999999999999</v>
      </c>
      <c r="AI47" s="394">
        <v>199.95</v>
      </c>
      <c r="AJ47" s="394">
        <v>199.95</v>
      </c>
      <c r="AK47" s="395">
        <f>((AH47-AG47)/AH47)</f>
        <v>0.43735933983495867</v>
      </c>
      <c r="AL47" s="396">
        <f t="shared" si="10"/>
        <v>1440</v>
      </c>
      <c r="AM47" s="397"/>
      <c r="AN47" s="397"/>
      <c r="AO47" s="397"/>
      <c r="AP47" s="398" t="s">
        <v>636</v>
      </c>
      <c r="AQ47" s="398"/>
      <c r="AR47" s="397"/>
      <c r="AS47" s="399">
        <v>16</v>
      </c>
      <c r="AT47" s="399" t="s">
        <v>290</v>
      </c>
      <c r="AU47" s="399"/>
      <c r="AV47" s="418"/>
      <c r="AW47" s="331"/>
      <c r="AX47" s="330">
        <v>41983</v>
      </c>
      <c r="AY47" s="333">
        <v>42030</v>
      </c>
      <c r="AZ47" s="401"/>
      <c r="BA47" s="402"/>
      <c r="BB47" s="403"/>
      <c r="BC47" s="404"/>
      <c r="BD47" s="405"/>
      <c r="BE47" s="397"/>
      <c r="BF47" s="397"/>
      <c r="BG47" s="398"/>
      <c r="BH47" s="406"/>
      <c r="BI47" s="406"/>
      <c r="BJ47" s="407"/>
      <c r="BK47" s="397"/>
      <c r="BL47" s="397">
        <f t="shared" si="4"/>
        <v>0</v>
      </c>
      <c r="BM47" s="408">
        <v>26</v>
      </c>
      <c r="BN47" s="409">
        <v>52.204367045892923</v>
      </c>
      <c r="BO47" s="409">
        <v>0</v>
      </c>
      <c r="BP47" s="409">
        <v>0</v>
      </c>
      <c r="BQ47" s="409">
        <f>BP47*Z47</f>
        <v>0</v>
      </c>
      <c r="BR47" s="409"/>
      <c r="BS47" s="410"/>
      <c r="BT47" s="410"/>
      <c r="BU47" s="411">
        <f t="shared" si="6"/>
        <v>0</v>
      </c>
      <c r="BV47" s="411">
        <f t="shared" si="7"/>
        <v>0</v>
      </c>
      <c r="BW47" s="412">
        <f t="shared" si="8"/>
        <v>0</v>
      </c>
      <c r="BX47" s="413"/>
    </row>
    <row r="48" spans="1:76" s="414" customFormat="1" ht="19.5" hidden="1" customHeight="1">
      <c r="A48" s="311" t="s">
        <v>176</v>
      </c>
      <c r="B48" s="317" t="s">
        <v>566</v>
      </c>
      <c r="C48" s="317">
        <v>3</v>
      </c>
      <c r="D48" s="386" t="s">
        <v>83</v>
      </c>
      <c r="E48" s="311" t="s">
        <v>168</v>
      </c>
      <c r="F48" s="387" t="s">
        <v>50</v>
      </c>
      <c r="G48" s="311" t="s">
        <v>106</v>
      </c>
      <c r="H48" s="311" t="s">
        <v>564</v>
      </c>
      <c r="I48" s="312"/>
      <c r="J48" s="312" t="s">
        <v>674</v>
      </c>
      <c r="K48" s="312"/>
      <c r="L48" s="388"/>
      <c r="M48" s="307" t="s">
        <v>74</v>
      </c>
      <c r="N48" s="324" t="s">
        <v>74</v>
      </c>
      <c r="O48" s="324"/>
      <c r="P48" s="324" t="s">
        <v>802</v>
      </c>
      <c r="Q48" s="389" t="s">
        <v>32</v>
      </c>
      <c r="R48" s="389"/>
      <c r="S48" s="322"/>
      <c r="T48" s="322"/>
      <c r="U48" s="322" t="s">
        <v>329</v>
      </c>
      <c r="V48" s="322"/>
      <c r="W48" s="390">
        <v>42034</v>
      </c>
      <c r="X48" s="390">
        <v>42062</v>
      </c>
      <c r="Y48" s="390">
        <v>42090</v>
      </c>
      <c r="Z48" s="391"/>
      <c r="AA48" s="391"/>
      <c r="AB48" s="392" t="s">
        <v>800</v>
      </c>
      <c r="AC48" s="426">
        <v>60</v>
      </c>
      <c r="AD48" s="427">
        <v>65</v>
      </c>
      <c r="AE48" s="426"/>
      <c r="AF48" s="427">
        <f>(IF(AE48&gt;0, AE48, IF(AD48&gt;0, AD48, IF(AC48&gt;0, AC48, 0))))*0.2</f>
        <v>13</v>
      </c>
      <c r="AG48" s="394">
        <f>((IF(AE48&gt;0, AE48, IF(AD48&gt;0, AD48, IF(AC48&gt;0, AC48, 0))))/1.25)+AF48</f>
        <v>65</v>
      </c>
      <c r="AH48" s="394">
        <f t="shared" si="13"/>
        <v>119.97999999999999</v>
      </c>
      <c r="AI48" s="394">
        <v>299.95</v>
      </c>
      <c r="AJ48" s="394">
        <v>299.95</v>
      </c>
      <c r="AK48" s="395">
        <f>((AH48-AG48)/AH48)</f>
        <v>0.45824304050675108</v>
      </c>
      <c r="AL48" s="396">
        <f t="shared" si="10"/>
        <v>2080</v>
      </c>
      <c r="AM48" s="397"/>
      <c r="AN48" s="397"/>
      <c r="AO48" s="397"/>
      <c r="AP48" s="398" t="s">
        <v>637</v>
      </c>
      <c r="AQ48" s="398"/>
      <c r="AR48" s="397"/>
      <c r="AS48" s="399">
        <v>16</v>
      </c>
      <c r="AT48" s="399" t="s">
        <v>290</v>
      </c>
      <c r="AU48" s="399"/>
      <c r="AV48" s="418"/>
      <c r="AW48" s="331"/>
      <c r="AX48" s="330">
        <v>41992</v>
      </c>
      <c r="AY48" s="333">
        <v>42009</v>
      </c>
      <c r="AZ48" s="401"/>
      <c r="BA48" s="402"/>
      <c r="BB48" s="403"/>
      <c r="BC48" s="404"/>
      <c r="BD48" s="405"/>
      <c r="BE48" s="397"/>
      <c r="BF48" s="397"/>
      <c r="BG48" s="398"/>
      <c r="BH48" s="406"/>
      <c r="BI48" s="406"/>
      <c r="BJ48" s="407"/>
      <c r="BK48" s="397"/>
      <c r="BL48" s="397">
        <f t="shared" si="4"/>
        <v>0</v>
      </c>
      <c r="BM48" s="408">
        <v>30</v>
      </c>
      <c r="BN48" s="409">
        <v>60.235808129876453</v>
      </c>
      <c r="BO48" s="409">
        <v>0</v>
      </c>
      <c r="BP48" s="409">
        <v>0</v>
      </c>
      <c r="BQ48" s="409">
        <f>BP48*Z48</f>
        <v>0</v>
      </c>
      <c r="BR48" s="409"/>
      <c r="BS48" s="410"/>
      <c r="BT48" s="410"/>
      <c r="BU48" s="411">
        <f t="shared" si="6"/>
        <v>0</v>
      </c>
      <c r="BV48" s="411">
        <f t="shared" si="7"/>
        <v>0</v>
      </c>
      <c r="BW48" s="412">
        <f t="shared" si="8"/>
        <v>0</v>
      </c>
      <c r="BX48" s="413"/>
    </row>
    <row r="49" spans="1:76" s="382" customFormat="1" ht="19.5" hidden="1" customHeight="1">
      <c r="A49" s="309" t="s">
        <v>177</v>
      </c>
      <c r="B49" s="316"/>
      <c r="C49" s="316">
        <v>2</v>
      </c>
      <c r="D49" s="352" t="s">
        <v>83</v>
      </c>
      <c r="E49" s="309" t="s">
        <v>169</v>
      </c>
      <c r="F49" s="353" t="s">
        <v>50</v>
      </c>
      <c r="G49" s="309" t="s">
        <v>107</v>
      </c>
      <c r="H49" s="309" t="s">
        <v>579</v>
      </c>
      <c r="I49" s="310"/>
      <c r="J49" s="310" t="s">
        <v>674</v>
      </c>
      <c r="K49" s="310"/>
      <c r="L49" s="354"/>
      <c r="M49" s="230" t="s">
        <v>75</v>
      </c>
      <c r="N49" s="232" t="s">
        <v>856</v>
      </c>
      <c r="O49" s="232"/>
      <c r="P49" s="232"/>
      <c r="Q49" s="355" t="s">
        <v>32</v>
      </c>
      <c r="R49" s="355"/>
      <c r="S49" s="323"/>
      <c r="T49" s="323" t="s">
        <v>767</v>
      </c>
      <c r="U49" s="323"/>
      <c r="V49" s="323"/>
      <c r="W49" s="356">
        <v>42010</v>
      </c>
      <c r="X49" s="356">
        <v>42038</v>
      </c>
      <c r="Y49" s="356">
        <v>42066</v>
      </c>
      <c r="Z49" s="357"/>
      <c r="AA49" s="357"/>
      <c r="AB49" s="358" t="s">
        <v>799</v>
      </c>
      <c r="AC49" s="360">
        <v>20</v>
      </c>
      <c r="AD49" s="359">
        <v>17.649999999999999</v>
      </c>
      <c r="AE49" s="359">
        <v>20.149999999999999</v>
      </c>
      <c r="AF49" s="360">
        <f>(IF(AE49&gt;0, AE49, IF(AD49&gt;0, AD49, IF(AC49&gt;0, AC49, 0))))*0.3</f>
        <v>6.044999999999999</v>
      </c>
      <c r="AG49" s="360">
        <f t="shared" ref="AG49:AG80" si="14">(IF(AE49&gt;0, AE49, IF(AD49&gt;0, AD49, IF(AC49&gt;0, AC49, 0))))+AF49</f>
        <v>26.194999999999997</v>
      </c>
      <c r="AH49" s="360">
        <f t="shared" si="13"/>
        <v>51.98</v>
      </c>
      <c r="AI49" s="360">
        <v>129.94999999999999</v>
      </c>
      <c r="AJ49" s="360">
        <v>129.94999999999999</v>
      </c>
      <c r="AK49" s="361">
        <f t="shared" ref="AK49:AK54" si="15">(AH49-AG49)/AH49</f>
        <v>0.49605617545209701</v>
      </c>
      <c r="AL49" s="362">
        <f t="shared" si="10"/>
        <v>564.79999999999995</v>
      </c>
      <c r="AM49" s="363"/>
      <c r="AN49" s="363"/>
      <c r="AO49" s="363"/>
      <c r="AP49" s="364">
        <v>41908</v>
      </c>
      <c r="AQ49" s="364">
        <v>41957</v>
      </c>
      <c r="AR49" s="363" t="s">
        <v>590</v>
      </c>
      <c r="AS49" s="365">
        <v>16</v>
      </c>
      <c r="AT49" s="365" t="s">
        <v>290</v>
      </c>
      <c r="AU49" s="365"/>
      <c r="AV49" s="365"/>
      <c r="AW49" s="211"/>
      <c r="AX49" s="212">
        <v>41980</v>
      </c>
      <c r="AY49" s="212">
        <v>42030</v>
      </c>
      <c r="AZ49" s="367"/>
      <c r="BA49" s="368" t="s">
        <v>871</v>
      </c>
      <c r="BB49" s="369"/>
      <c r="BC49" s="370"/>
      <c r="BD49" s="371"/>
      <c r="BE49" s="363"/>
      <c r="BF49" s="363"/>
      <c r="BG49" s="364"/>
      <c r="BH49" s="372"/>
      <c r="BI49" s="372"/>
      <c r="BJ49" s="373"/>
      <c r="BK49" s="363"/>
      <c r="BL49" s="363">
        <f t="shared" si="4"/>
        <v>0</v>
      </c>
      <c r="BM49" s="374">
        <v>54</v>
      </c>
      <c r="BN49" s="375">
        <v>108.42445463377761</v>
      </c>
      <c r="BO49" s="375">
        <v>50</v>
      </c>
      <c r="BP49" s="375">
        <v>158.4244546337776</v>
      </c>
      <c r="BQ49" s="375" t="s">
        <v>862</v>
      </c>
      <c r="BR49" s="375"/>
      <c r="BS49" s="376"/>
      <c r="BT49" s="376"/>
      <c r="BU49" s="377">
        <f t="shared" si="6"/>
        <v>8234.9031518637585</v>
      </c>
      <c r="BV49" s="377">
        <f t="shared" si="7"/>
        <v>4084.9745627319544</v>
      </c>
      <c r="BW49" s="378">
        <f t="shared" si="8"/>
        <v>78.587429063715959</v>
      </c>
      <c r="BX49" s="379"/>
    </row>
    <row r="50" spans="1:76" s="382" customFormat="1" ht="19.5" hidden="1" customHeight="1">
      <c r="A50" s="309" t="s">
        <v>178</v>
      </c>
      <c r="B50" s="316"/>
      <c r="C50" s="316">
        <v>2</v>
      </c>
      <c r="D50" s="352" t="s">
        <v>83</v>
      </c>
      <c r="E50" s="309" t="s">
        <v>169</v>
      </c>
      <c r="F50" s="353" t="s">
        <v>50</v>
      </c>
      <c r="G50" s="309" t="s">
        <v>108</v>
      </c>
      <c r="H50" s="309" t="s">
        <v>310</v>
      </c>
      <c r="I50" s="310"/>
      <c r="J50" s="310" t="s">
        <v>676</v>
      </c>
      <c r="K50" s="310"/>
      <c r="L50" s="354"/>
      <c r="M50" s="230" t="s">
        <v>75</v>
      </c>
      <c r="N50" s="232" t="s">
        <v>856</v>
      </c>
      <c r="O50" s="232"/>
      <c r="P50" s="232"/>
      <c r="Q50" s="355" t="s">
        <v>32</v>
      </c>
      <c r="R50" s="355"/>
      <c r="S50" s="323"/>
      <c r="T50" s="323" t="s">
        <v>309</v>
      </c>
      <c r="U50" s="323" t="s">
        <v>310</v>
      </c>
      <c r="V50" s="323"/>
      <c r="W50" s="356">
        <v>42041</v>
      </c>
      <c r="X50" s="356">
        <v>42038</v>
      </c>
      <c r="Y50" s="356">
        <v>42066</v>
      </c>
      <c r="Z50" s="357"/>
      <c r="AA50" s="357"/>
      <c r="AB50" s="358" t="s">
        <v>799</v>
      </c>
      <c r="AC50" s="360">
        <v>20.6</v>
      </c>
      <c r="AD50" s="359">
        <v>18.100000000000001</v>
      </c>
      <c r="AE50" s="359">
        <v>20.6</v>
      </c>
      <c r="AF50" s="360">
        <f>(IF(AE50&gt;0, AE50, IF(AD50&gt;0, AD50, IF(AC50&gt;0, AC50, 0))))*0.3</f>
        <v>6.1800000000000006</v>
      </c>
      <c r="AG50" s="360">
        <f t="shared" si="14"/>
        <v>26.78</v>
      </c>
      <c r="AH50" s="360">
        <f t="shared" si="13"/>
        <v>47.980000000000004</v>
      </c>
      <c r="AI50" s="360">
        <v>119.95</v>
      </c>
      <c r="AJ50" s="360">
        <v>119.95</v>
      </c>
      <c r="AK50" s="361">
        <f t="shared" si="15"/>
        <v>0.44185077115464777</v>
      </c>
      <c r="AL50" s="362">
        <f t="shared" si="10"/>
        <v>579.20000000000005</v>
      </c>
      <c r="AM50" s="363"/>
      <c r="AN50" s="363"/>
      <c r="AO50" s="363"/>
      <c r="AP50" s="364">
        <v>41908</v>
      </c>
      <c r="AQ50" s="364">
        <v>41957</v>
      </c>
      <c r="AR50" s="363" t="s">
        <v>591</v>
      </c>
      <c r="AS50" s="365">
        <v>16</v>
      </c>
      <c r="AT50" s="365" t="s">
        <v>290</v>
      </c>
      <c r="AU50" s="365"/>
      <c r="AV50" s="365"/>
      <c r="AW50" s="212">
        <v>42020</v>
      </c>
      <c r="AX50" s="212">
        <v>41980</v>
      </c>
      <c r="AY50" s="212">
        <v>42020</v>
      </c>
      <c r="AZ50" s="367"/>
      <c r="BA50" s="368" t="s">
        <v>871</v>
      </c>
      <c r="BB50" s="369"/>
      <c r="BC50" s="370"/>
      <c r="BD50" s="371"/>
      <c r="BE50" s="363"/>
      <c r="BF50" s="363"/>
      <c r="BG50" s="364"/>
      <c r="BH50" s="372"/>
      <c r="BI50" s="372"/>
      <c r="BJ50" s="373"/>
      <c r="BK50" s="363"/>
      <c r="BL50" s="363">
        <f t="shared" si="4"/>
        <v>0</v>
      </c>
      <c r="BM50" s="374">
        <v>49</v>
      </c>
      <c r="BN50" s="375">
        <v>98.385153278798199</v>
      </c>
      <c r="BO50" s="375">
        <v>50</v>
      </c>
      <c r="BP50" s="375">
        <v>148.38515327879821</v>
      </c>
      <c r="BQ50" s="375" t="s">
        <v>862</v>
      </c>
      <c r="BR50" s="375"/>
      <c r="BS50" s="376"/>
      <c r="BT50" s="376"/>
      <c r="BU50" s="377">
        <f t="shared" si="6"/>
        <v>7119.5196543167385</v>
      </c>
      <c r="BV50" s="377">
        <f t="shared" si="7"/>
        <v>3145.7652495105222</v>
      </c>
      <c r="BW50" s="378">
        <f t="shared" si="8"/>
        <v>65.564094404137606</v>
      </c>
      <c r="BX50" s="379"/>
    </row>
    <row r="51" spans="1:76" s="414" customFormat="1" ht="19.5" hidden="1" customHeight="1">
      <c r="A51" s="311" t="s">
        <v>179</v>
      </c>
      <c r="B51" s="317" t="s">
        <v>566</v>
      </c>
      <c r="C51" s="317">
        <v>2</v>
      </c>
      <c r="D51" s="386" t="s">
        <v>83</v>
      </c>
      <c r="E51" s="311" t="s">
        <v>169</v>
      </c>
      <c r="F51" s="387" t="s">
        <v>50</v>
      </c>
      <c r="G51" s="311" t="s">
        <v>109</v>
      </c>
      <c r="H51" s="311" t="s">
        <v>580</v>
      </c>
      <c r="I51" s="312"/>
      <c r="J51" s="312" t="s">
        <v>668</v>
      </c>
      <c r="K51" s="312"/>
      <c r="L51" s="388"/>
      <c r="M51" s="307" t="s">
        <v>75</v>
      </c>
      <c r="N51" s="324" t="s">
        <v>856</v>
      </c>
      <c r="O51" s="324"/>
      <c r="P51" s="324"/>
      <c r="Q51" s="389" t="s">
        <v>28</v>
      </c>
      <c r="R51" s="389"/>
      <c r="S51" s="322"/>
      <c r="T51" s="322" t="s">
        <v>320</v>
      </c>
      <c r="U51" s="322"/>
      <c r="V51" s="322"/>
      <c r="W51" s="390">
        <v>42010</v>
      </c>
      <c r="X51" s="390">
        <v>42038</v>
      </c>
      <c r="Y51" s="390">
        <v>42066</v>
      </c>
      <c r="Z51" s="391"/>
      <c r="AA51" s="391"/>
      <c r="AB51" s="392" t="s">
        <v>799</v>
      </c>
      <c r="AC51" s="394">
        <v>21.25</v>
      </c>
      <c r="AD51" s="394">
        <v>19.3</v>
      </c>
      <c r="AE51" s="393">
        <v>13</v>
      </c>
      <c r="AF51" s="394">
        <f>(IF(AE51&gt;0, AE51, IF(AD51&gt;0, AD51, IF(AC51&gt;0, AC51, 0))))*0.3</f>
        <v>3.9</v>
      </c>
      <c r="AG51" s="394">
        <f t="shared" si="14"/>
        <v>16.899999999999999</v>
      </c>
      <c r="AH51" s="394">
        <f t="shared" si="13"/>
        <v>47.980000000000004</v>
      </c>
      <c r="AI51" s="394">
        <v>119.95</v>
      </c>
      <c r="AJ51" s="394">
        <v>119.95</v>
      </c>
      <c r="AK51" s="395">
        <f t="shared" si="15"/>
        <v>0.64776990412671953</v>
      </c>
      <c r="AL51" s="396">
        <f t="shared" si="10"/>
        <v>617.6</v>
      </c>
      <c r="AM51" s="397"/>
      <c r="AN51" s="397"/>
      <c r="AO51" s="397"/>
      <c r="AP51" s="398">
        <v>41915</v>
      </c>
      <c r="AQ51" s="398">
        <v>41957</v>
      </c>
      <c r="AR51" s="397" t="s">
        <v>591</v>
      </c>
      <c r="AS51" s="399">
        <v>16</v>
      </c>
      <c r="AT51" s="399" t="s">
        <v>290</v>
      </c>
      <c r="AU51" s="399"/>
      <c r="AV51" s="399"/>
      <c r="AW51" s="330">
        <v>42020</v>
      </c>
      <c r="AX51" s="330">
        <v>42020</v>
      </c>
      <c r="AY51" s="330">
        <v>42020</v>
      </c>
      <c r="AZ51" s="401"/>
      <c r="BA51" s="402"/>
      <c r="BB51" s="403"/>
      <c r="BC51" s="404"/>
      <c r="BD51" s="405"/>
      <c r="BE51" s="397"/>
      <c r="BF51" s="397"/>
      <c r="BG51" s="398"/>
      <c r="BH51" s="406"/>
      <c r="BI51" s="406"/>
      <c r="BJ51" s="407"/>
      <c r="BK51" s="397"/>
      <c r="BL51" s="397">
        <f t="shared" si="4"/>
        <v>0</v>
      </c>
      <c r="BM51" s="408">
        <v>6</v>
      </c>
      <c r="BN51" s="409">
        <v>12.04716162597529</v>
      </c>
      <c r="BO51" s="409">
        <v>0</v>
      </c>
      <c r="BP51" s="409">
        <v>0</v>
      </c>
      <c r="BQ51" s="409">
        <f>BP51*Z51</f>
        <v>0</v>
      </c>
      <c r="BR51" s="409"/>
      <c r="BS51" s="410"/>
      <c r="BT51" s="410"/>
      <c r="BU51" s="411">
        <f t="shared" si="6"/>
        <v>0</v>
      </c>
      <c r="BV51" s="411">
        <f t="shared" si="7"/>
        <v>0</v>
      </c>
      <c r="BW51" s="412">
        <f t="shared" si="8"/>
        <v>0</v>
      </c>
      <c r="BX51" s="413"/>
    </row>
    <row r="52" spans="1:76" s="382" customFormat="1" ht="19.5" hidden="1" customHeight="1">
      <c r="A52" s="309" t="s">
        <v>180</v>
      </c>
      <c r="B52" s="316"/>
      <c r="C52" s="316">
        <v>2</v>
      </c>
      <c r="D52" s="352" t="s">
        <v>83</v>
      </c>
      <c r="E52" s="309" t="s">
        <v>169</v>
      </c>
      <c r="F52" s="353" t="s">
        <v>50</v>
      </c>
      <c r="G52" s="309" t="s">
        <v>110</v>
      </c>
      <c r="H52" s="309" t="s">
        <v>581</v>
      </c>
      <c r="I52" s="310"/>
      <c r="J52" s="310" t="s">
        <v>675</v>
      </c>
      <c r="K52" s="310"/>
      <c r="L52" s="354"/>
      <c r="M52" s="230" t="s">
        <v>72</v>
      </c>
      <c r="N52" s="232"/>
      <c r="O52" s="232"/>
      <c r="P52" s="232" t="s">
        <v>792</v>
      </c>
      <c r="Q52" s="355" t="s">
        <v>32</v>
      </c>
      <c r="R52" s="355"/>
      <c r="S52" s="323"/>
      <c r="T52" s="323">
        <v>11166</v>
      </c>
      <c r="U52" s="323" t="s">
        <v>326</v>
      </c>
      <c r="V52" s="323" t="s">
        <v>325</v>
      </c>
      <c r="W52" s="356">
        <v>42010</v>
      </c>
      <c r="X52" s="356">
        <v>42038</v>
      </c>
      <c r="Y52" s="356">
        <v>42066</v>
      </c>
      <c r="Z52" s="357"/>
      <c r="AA52" s="357"/>
      <c r="AB52" s="358" t="s">
        <v>799</v>
      </c>
      <c r="AC52" s="359">
        <v>22.5</v>
      </c>
      <c r="AD52" s="359">
        <v>23.9</v>
      </c>
      <c r="AE52" s="359">
        <v>29</v>
      </c>
      <c r="AF52" s="360">
        <v>0.25</v>
      </c>
      <c r="AG52" s="360">
        <f t="shared" si="14"/>
        <v>29.25</v>
      </c>
      <c r="AH52" s="360">
        <f t="shared" si="13"/>
        <v>47.980000000000004</v>
      </c>
      <c r="AI52" s="360">
        <v>119.95</v>
      </c>
      <c r="AJ52" s="360">
        <v>119.95</v>
      </c>
      <c r="AK52" s="361">
        <f t="shared" si="15"/>
        <v>0.39037098791162989</v>
      </c>
      <c r="AL52" s="362">
        <f t="shared" si="10"/>
        <v>764.8</v>
      </c>
      <c r="AM52" s="429"/>
      <c r="AN52" s="429"/>
      <c r="AO52" s="429"/>
      <c r="AP52" s="364">
        <v>41892</v>
      </c>
      <c r="AQ52" s="364">
        <v>41956</v>
      </c>
      <c r="AR52" s="363"/>
      <c r="AS52" s="365">
        <v>16</v>
      </c>
      <c r="AT52" s="365" t="s">
        <v>290</v>
      </c>
      <c r="AU52" s="365"/>
      <c r="AV52" s="365"/>
      <c r="AW52" s="212">
        <v>41995</v>
      </c>
      <c r="AX52" s="212">
        <v>41978</v>
      </c>
      <c r="AY52" s="212">
        <v>41995</v>
      </c>
      <c r="AZ52" s="367"/>
      <c r="BA52" s="368" t="s">
        <v>871</v>
      </c>
      <c r="BB52" s="369"/>
      <c r="BC52" s="370"/>
      <c r="BD52" s="371"/>
      <c r="BE52" s="363"/>
      <c r="BF52" s="363"/>
      <c r="BG52" s="364"/>
      <c r="BH52" s="372"/>
      <c r="BI52" s="372"/>
      <c r="BJ52" s="373"/>
      <c r="BK52" s="363"/>
      <c r="BL52" s="363">
        <f t="shared" si="4"/>
        <v>0</v>
      </c>
      <c r="BM52" s="374">
        <v>67</v>
      </c>
      <c r="BN52" s="375">
        <v>134.52663815672409</v>
      </c>
      <c r="BO52" s="375">
        <v>60</v>
      </c>
      <c r="BP52" s="375">
        <v>194.52663815672409</v>
      </c>
      <c r="BQ52" s="375" t="s">
        <v>857</v>
      </c>
      <c r="BR52" s="375"/>
      <c r="BS52" s="376"/>
      <c r="BT52" s="376"/>
      <c r="BU52" s="377">
        <f t="shared" si="6"/>
        <v>9333.3880987596222</v>
      </c>
      <c r="BV52" s="377">
        <f t="shared" si="7"/>
        <v>3643.4839326754427</v>
      </c>
      <c r="BW52" s="378">
        <f t="shared" si="8"/>
        <v>75.937555912368538</v>
      </c>
      <c r="BX52" s="379"/>
    </row>
    <row r="53" spans="1:76" s="382" customFormat="1" ht="19.5" hidden="1" customHeight="1">
      <c r="A53" s="309" t="s">
        <v>181</v>
      </c>
      <c r="B53" s="316"/>
      <c r="C53" s="316">
        <v>2</v>
      </c>
      <c r="D53" s="352" t="s">
        <v>83</v>
      </c>
      <c r="E53" s="309" t="s">
        <v>169</v>
      </c>
      <c r="F53" s="353" t="s">
        <v>50</v>
      </c>
      <c r="G53" s="309" t="s">
        <v>111</v>
      </c>
      <c r="H53" s="309" t="s">
        <v>810</v>
      </c>
      <c r="I53" s="310"/>
      <c r="J53" s="310" t="s">
        <v>676</v>
      </c>
      <c r="K53" s="310"/>
      <c r="L53" s="354"/>
      <c r="M53" s="230" t="s">
        <v>72</v>
      </c>
      <c r="N53" s="232"/>
      <c r="O53" s="232"/>
      <c r="P53" s="232" t="s">
        <v>792</v>
      </c>
      <c r="Q53" s="355" t="s">
        <v>32</v>
      </c>
      <c r="R53" s="355"/>
      <c r="S53" s="323"/>
      <c r="T53" s="323" t="s">
        <v>333</v>
      </c>
      <c r="U53" s="323"/>
      <c r="V53" s="323"/>
      <c r="W53" s="356">
        <v>42010</v>
      </c>
      <c r="X53" s="356">
        <v>42038</v>
      </c>
      <c r="Y53" s="356">
        <v>42066</v>
      </c>
      <c r="Z53" s="357"/>
      <c r="AA53" s="357"/>
      <c r="AB53" s="358" t="s">
        <v>799</v>
      </c>
      <c r="AC53" s="359">
        <v>21.9</v>
      </c>
      <c r="AD53" s="359">
        <v>22.9</v>
      </c>
      <c r="AE53" s="359">
        <v>24.5</v>
      </c>
      <c r="AF53" s="360">
        <v>0.25</v>
      </c>
      <c r="AG53" s="360">
        <f t="shared" si="14"/>
        <v>24.75</v>
      </c>
      <c r="AH53" s="360">
        <f t="shared" si="13"/>
        <v>47.980000000000004</v>
      </c>
      <c r="AI53" s="360">
        <v>119.95</v>
      </c>
      <c r="AJ53" s="360">
        <v>119.95</v>
      </c>
      <c r="AK53" s="361">
        <f t="shared" si="15"/>
        <v>0.48416006669445605</v>
      </c>
      <c r="AL53" s="362">
        <f t="shared" si="10"/>
        <v>732.8</v>
      </c>
      <c r="AM53" s="429"/>
      <c r="AN53" s="429"/>
      <c r="AO53" s="429"/>
      <c r="AP53" s="364">
        <v>41900</v>
      </c>
      <c r="AQ53" s="364">
        <v>41956</v>
      </c>
      <c r="AR53" s="363"/>
      <c r="AS53" s="365">
        <v>16</v>
      </c>
      <c r="AT53" s="365" t="s">
        <v>290</v>
      </c>
      <c r="AU53" s="365"/>
      <c r="AV53" s="365"/>
      <c r="AW53" s="212">
        <v>41995</v>
      </c>
      <c r="AX53" s="212">
        <v>41982</v>
      </c>
      <c r="AY53" s="212">
        <v>41995</v>
      </c>
      <c r="AZ53" s="367"/>
      <c r="BA53" s="368" t="s">
        <v>871</v>
      </c>
      <c r="BB53" s="369"/>
      <c r="BC53" s="370"/>
      <c r="BD53" s="371"/>
      <c r="BE53" s="363"/>
      <c r="BF53" s="363"/>
      <c r="BG53" s="364"/>
      <c r="BH53" s="372"/>
      <c r="BI53" s="372"/>
      <c r="BJ53" s="373"/>
      <c r="BK53" s="363"/>
      <c r="BL53" s="363">
        <f t="shared" si="4"/>
        <v>0</v>
      </c>
      <c r="BM53" s="374">
        <v>42</v>
      </c>
      <c r="BN53" s="375">
        <v>84.33013138182703</v>
      </c>
      <c r="BO53" s="375">
        <v>100</v>
      </c>
      <c r="BP53" s="375">
        <v>184.33013138182702</v>
      </c>
      <c r="BQ53" s="375" t="s">
        <v>857</v>
      </c>
      <c r="BR53" s="375"/>
      <c r="BS53" s="376"/>
      <c r="BT53" s="376"/>
      <c r="BU53" s="377">
        <f t="shared" si="6"/>
        <v>8844.1597037000611</v>
      </c>
      <c r="BV53" s="377">
        <f t="shared" si="7"/>
        <v>4281.9889519998424</v>
      </c>
      <c r="BW53" s="378">
        <f t="shared" si="8"/>
        <v>89.245288703623217</v>
      </c>
      <c r="BX53" s="379"/>
    </row>
    <row r="54" spans="1:76" s="414" customFormat="1" ht="19.5" hidden="1" customHeight="1">
      <c r="A54" s="311" t="s">
        <v>133</v>
      </c>
      <c r="B54" s="317" t="s">
        <v>566</v>
      </c>
      <c r="C54" s="317">
        <v>3</v>
      </c>
      <c r="D54" s="386" t="s">
        <v>83</v>
      </c>
      <c r="E54" s="311" t="s">
        <v>169</v>
      </c>
      <c r="F54" s="387" t="s">
        <v>50</v>
      </c>
      <c r="G54" s="311" t="s">
        <v>112</v>
      </c>
      <c r="H54" s="311" t="s">
        <v>582</v>
      </c>
      <c r="I54" s="312"/>
      <c r="J54" s="312" t="s">
        <v>677</v>
      </c>
      <c r="K54" s="312"/>
      <c r="L54" s="388"/>
      <c r="M54" s="307" t="s">
        <v>75</v>
      </c>
      <c r="N54" s="324" t="s">
        <v>856</v>
      </c>
      <c r="O54" s="324"/>
      <c r="P54" s="324"/>
      <c r="Q54" s="389" t="s">
        <v>32</v>
      </c>
      <c r="R54" s="389"/>
      <c r="S54" s="322"/>
      <c r="T54" s="322" t="s">
        <v>338</v>
      </c>
      <c r="U54" s="322"/>
      <c r="V54" s="322"/>
      <c r="W54" s="421">
        <v>41980</v>
      </c>
      <c r="X54" s="390">
        <v>42008</v>
      </c>
      <c r="Y54" s="390">
        <v>42036</v>
      </c>
      <c r="Z54" s="391">
        <v>2.15</v>
      </c>
      <c r="AA54" s="391"/>
      <c r="AB54" s="392" t="s">
        <v>799</v>
      </c>
      <c r="AC54" s="393"/>
      <c r="AD54" s="394">
        <v>42.1</v>
      </c>
      <c r="AE54" s="393">
        <v>32.06</v>
      </c>
      <c r="AF54" s="394">
        <f>(IF(AE54&gt;0, AE54, IF(AD54&gt;0, AD54, IF(AC54&gt;0, AC54, 0))))*0.3</f>
        <v>9.6180000000000003</v>
      </c>
      <c r="AG54" s="394">
        <f t="shared" si="14"/>
        <v>41.678000000000004</v>
      </c>
      <c r="AH54" s="394">
        <f t="shared" si="13"/>
        <v>51.98</v>
      </c>
      <c r="AI54" s="394">
        <v>129.94999999999999</v>
      </c>
      <c r="AJ54" s="394">
        <v>129.94999999999999</v>
      </c>
      <c r="AK54" s="395">
        <f t="shared" si="15"/>
        <v>0.19819161215852238</v>
      </c>
      <c r="AL54" s="396">
        <f t="shared" si="10"/>
        <v>1347.2</v>
      </c>
      <c r="AM54" s="397"/>
      <c r="AN54" s="397"/>
      <c r="AO54" s="398">
        <v>41961</v>
      </c>
      <c r="AP54" s="398">
        <v>41915</v>
      </c>
      <c r="AQ54" s="398" t="s">
        <v>717</v>
      </c>
      <c r="AR54" s="397" t="s">
        <v>591</v>
      </c>
      <c r="AS54" s="399">
        <v>16</v>
      </c>
      <c r="AT54" s="399" t="s">
        <v>290</v>
      </c>
      <c r="AU54" s="399"/>
      <c r="AV54" s="418"/>
      <c r="AW54" s="330">
        <v>42020</v>
      </c>
      <c r="AX54" s="330">
        <v>42020</v>
      </c>
      <c r="AY54" s="330">
        <v>42020</v>
      </c>
      <c r="AZ54" s="401"/>
      <c r="BA54" s="402"/>
      <c r="BB54" s="403"/>
      <c r="BC54" s="404"/>
      <c r="BD54" s="405"/>
      <c r="BE54" s="397"/>
      <c r="BF54" s="397"/>
      <c r="BG54" s="398"/>
      <c r="BH54" s="406"/>
      <c r="BI54" s="406"/>
      <c r="BJ54" s="407"/>
      <c r="BK54" s="397"/>
      <c r="BL54" s="397">
        <f t="shared" si="4"/>
        <v>0</v>
      </c>
      <c r="BM54" s="408">
        <v>3</v>
      </c>
      <c r="BN54" s="409">
        <v>6.0235808129876451</v>
      </c>
      <c r="BO54" s="409">
        <v>0</v>
      </c>
      <c r="BP54" s="409">
        <v>0</v>
      </c>
      <c r="BQ54" s="409">
        <f t="shared" ref="BQ54:BQ72" si="16">BP54*Z54</f>
        <v>0</v>
      </c>
      <c r="BR54" s="409"/>
      <c r="BS54" s="410"/>
      <c r="BT54" s="410"/>
      <c r="BU54" s="411">
        <f t="shared" si="6"/>
        <v>0</v>
      </c>
      <c r="BV54" s="411">
        <f t="shared" si="7"/>
        <v>0</v>
      </c>
      <c r="BW54" s="412">
        <f t="shared" si="8"/>
        <v>0</v>
      </c>
      <c r="BX54" s="413"/>
    </row>
    <row r="55" spans="1:76" s="414" customFormat="1" ht="19.5" hidden="1" customHeight="1">
      <c r="A55" s="311" t="s">
        <v>134</v>
      </c>
      <c r="B55" s="317" t="s">
        <v>566</v>
      </c>
      <c r="C55" s="317"/>
      <c r="D55" s="386" t="s">
        <v>83</v>
      </c>
      <c r="E55" s="311" t="s">
        <v>169</v>
      </c>
      <c r="F55" s="387" t="s">
        <v>50</v>
      </c>
      <c r="G55" s="311" t="s">
        <v>113</v>
      </c>
      <c r="H55" s="311" t="s">
        <v>582</v>
      </c>
      <c r="I55" s="312"/>
      <c r="J55" s="312"/>
      <c r="K55" s="312"/>
      <c r="L55" s="388">
        <v>41927</v>
      </c>
      <c r="M55" s="307" t="s">
        <v>75</v>
      </c>
      <c r="N55" s="324"/>
      <c r="O55" s="324"/>
      <c r="P55" s="324"/>
      <c r="Q55" s="389"/>
      <c r="R55" s="389"/>
      <c r="S55" s="322" t="s">
        <v>336</v>
      </c>
      <c r="T55" s="322"/>
      <c r="U55" s="322"/>
      <c r="V55" s="322"/>
      <c r="W55" s="322"/>
      <c r="X55" s="322"/>
      <c r="Y55" s="322"/>
      <c r="Z55" s="391"/>
      <c r="AA55" s="391"/>
      <c r="AB55" s="392"/>
      <c r="AC55" s="393"/>
      <c r="AD55" s="394"/>
      <c r="AE55" s="393"/>
      <c r="AF55" s="394">
        <f>(IF(AE55&gt;0, AE55, IF(AD55&gt;0, AD55, IF(AC55&gt;0, AC55, 0))))*0.3</f>
        <v>0</v>
      </c>
      <c r="AG55" s="394">
        <f t="shared" si="14"/>
        <v>0</v>
      </c>
      <c r="AH55" s="394">
        <f>AG55*2</f>
        <v>0</v>
      </c>
      <c r="AI55" s="394">
        <f>AG55*2.5</f>
        <v>0</v>
      </c>
      <c r="AJ55" s="394">
        <f>AH55*2.5</f>
        <v>0</v>
      </c>
      <c r="AK55" s="395"/>
      <c r="AL55" s="396">
        <f t="shared" si="10"/>
        <v>0</v>
      </c>
      <c r="AM55" s="397"/>
      <c r="AN55" s="397"/>
      <c r="AO55" s="397"/>
      <c r="AP55" s="398">
        <v>41915</v>
      </c>
      <c r="AQ55" s="398" t="s">
        <v>717</v>
      </c>
      <c r="AR55" s="397" t="s">
        <v>591</v>
      </c>
      <c r="AS55" s="399">
        <v>16</v>
      </c>
      <c r="AT55" s="399" t="s">
        <v>290</v>
      </c>
      <c r="AU55" s="399"/>
      <c r="AV55" s="399"/>
      <c r="AW55" s="331"/>
      <c r="AX55" s="331" t="s">
        <v>631</v>
      </c>
      <c r="AY55" s="331"/>
      <c r="AZ55" s="401"/>
      <c r="BA55" s="402"/>
      <c r="BB55" s="403"/>
      <c r="BC55" s="404"/>
      <c r="BD55" s="405"/>
      <c r="BE55" s="397"/>
      <c r="BF55" s="397"/>
      <c r="BG55" s="398"/>
      <c r="BH55" s="406"/>
      <c r="BI55" s="406"/>
      <c r="BJ55" s="407"/>
      <c r="BK55" s="397"/>
      <c r="BL55" s="397">
        <f t="shared" si="4"/>
        <v>0</v>
      </c>
      <c r="BM55" s="408" t="e">
        <v>#N/A</v>
      </c>
      <c r="BN55" s="409" t="e">
        <v>#N/A</v>
      </c>
      <c r="BO55" s="409" t="e">
        <v>#N/A</v>
      </c>
      <c r="BP55" s="409" t="e">
        <v>#N/A</v>
      </c>
      <c r="BQ55" s="409" t="e">
        <f t="shared" si="16"/>
        <v>#N/A</v>
      </c>
      <c r="BR55" s="409"/>
      <c r="BS55" s="410"/>
      <c r="BT55" s="410"/>
      <c r="BU55" s="411" t="e">
        <f t="shared" si="6"/>
        <v>#N/A</v>
      </c>
      <c r="BV55" s="411" t="e">
        <f t="shared" si="7"/>
        <v>#N/A</v>
      </c>
      <c r="BW55" s="412" t="e">
        <f t="shared" si="8"/>
        <v>#N/A</v>
      </c>
      <c r="BX55" s="413"/>
    </row>
    <row r="56" spans="1:76" s="414" customFormat="1" ht="19.5" hidden="1" customHeight="1">
      <c r="A56" s="311" t="s">
        <v>135</v>
      </c>
      <c r="B56" s="317" t="s">
        <v>566</v>
      </c>
      <c r="C56" s="317"/>
      <c r="D56" s="386" t="s">
        <v>83</v>
      </c>
      <c r="E56" s="311" t="s">
        <v>170</v>
      </c>
      <c r="F56" s="387" t="s">
        <v>50</v>
      </c>
      <c r="G56" s="311" t="s">
        <v>114</v>
      </c>
      <c r="H56" s="311"/>
      <c r="I56" s="312"/>
      <c r="J56" s="312"/>
      <c r="K56" s="312"/>
      <c r="L56" s="388">
        <v>41919</v>
      </c>
      <c r="M56" s="307" t="s">
        <v>76</v>
      </c>
      <c r="N56" s="324"/>
      <c r="O56" s="324"/>
      <c r="P56" s="324"/>
      <c r="Q56" s="389"/>
      <c r="R56" s="389"/>
      <c r="S56" s="322"/>
      <c r="T56" s="322"/>
      <c r="U56" s="322"/>
      <c r="V56" s="322"/>
      <c r="W56" s="322"/>
      <c r="X56" s="322"/>
      <c r="Y56" s="322"/>
      <c r="Z56" s="391"/>
      <c r="AA56" s="391"/>
      <c r="AB56" s="392"/>
      <c r="AC56" s="393"/>
      <c r="AD56" s="394"/>
      <c r="AE56" s="393"/>
      <c r="AF56" s="394">
        <v>0.25</v>
      </c>
      <c r="AG56" s="394">
        <f t="shared" si="14"/>
        <v>0.25</v>
      </c>
      <c r="AH56" s="394">
        <f>AG56*2</f>
        <v>0.5</v>
      </c>
      <c r="AI56" s="394">
        <f>AG56*2.5</f>
        <v>0.625</v>
      </c>
      <c r="AJ56" s="394">
        <f>AH56*2.5</f>
        <v>1.25</v>
      </c>
      <c r="AK56" s="395"/>
      <c r="AL56" s="396">
        <f t="shared" si="10"/>
        <v>0</v>
      </c>
      <c r="AM56" s="397"/>
      <c r="AN56" s="397"/>
      <c r="AO56" s="397"/>
      <c r="AP56" s="398">
        <v>41907</v>
      </c>
      <c r="AQ56" s="398"/>
      <c r="AR56" s="397"/>
      <c r="AS56" s="399">
        <v>16</v>
      </c>
      <c r="AT56" s="399" t="s">
        <v>290</v>
      </c>
      <c r="AU56" s="399"/>
      <c r="AV56" s="418"/>
      <c r="AW56" s="331"/>
      <c r="AX56" s="331" t="s">
        <v>631</v>
      </c>
      <c r="AY56" s="331"/>
      <c r="AZ56" s="401"/>
      <c r="BA56" s="402"/>
      <c r="BB56" s="403"/>
      <c r="BC56" s="404"/>
      <c r="BD56" s="405"/>
      <c r="BE56" s="397"/>
      <c r="BF56" s="397"/>
      <c r="BG56" s="398"/>
      <c r="BH56" s="406"/>
      <c r="BI56" s="406"/>
      <c r="BJ56" s="407"/>
      <c r="BK56" s="397"/>
      <c r="BL56" s="397">
        <f t="shared" si="4"/>
        <v>0</v>
      </c>
      <c r="BM56" s="408" t="e">
        <v>#N/A</v>
      </c>
      <c r="BN56" s="409" t="e">
        <v>#N/A</v>
      </c>
      <c r="BO56" s="409" t="e">
        <v>#N/A</v>
      </c>
      <c r="BP56" s="409" t="e">
        <v>#N/A</v>
      </c>
      <c r="BQ56" s="409" t="e">
        <f t="shared" si="16"/>
        <v>#N/A</v>
      </c>
      <c r="BR56" s="409"/>
      <c r="BS56" s="410"/>
      <c r="BT56" s="410"/>
      <c r="BU56" s="411" t="e">
        <f t="shared" si="6"/>
        <v>#N/A</v>
      </c>
      <c r="BV56" s="411" t="e">
        <f t="shared" si="7"/>
        <v>#N/A</v>
      </c>
      <c r="BW56" s="412" t="e">
        <f t="shared" si="8"/>
        <v>#N/A</v>
      </c>
      <c r="BX56" s="413"/>
    </row>
    <row r="57" spans="1:76" s="414" customFormat="1" ht="19.5" hidden="1" customHeight="1">
      <c r="A57" s="311" t="s">
        <v>136</v>
      </c>
      <c r="B57" s="317" t="s">
        <v>566</v>
      </c>
      <c r="C57" s="317">
        <v>1</v>
      </c>
      <c r="D57" s="386" t="s">
        <v>83</v>
      </c>
      <c r="E57" s="311" t="s">
        <v>170</v>
      </c>
      <c r="F57" s="387" t="s">
        <v>50</v>
      </c>
      <c r="G57" s="311" t="s">
        <v>115</v>
      </c>
      <c r="H57" s="311" t="s">
        <v>613</v>
      </c>
      <c r="I57" s="312"/>
      <c r="J57" s="312" t="s">
        <v>668</v>
      </c>
      <c r="K57" s="312"/>
      <c r="L57" s="388"/>
      <c r="M57" s="307" t="s">
        <v>76</v>
      </c>
      <c r="N57" s="324" t="s">
        <v>794</v>
      </c>
      <c r="O57" s="324"/>
      <c r="P57" s="324" t="s">
        <v>796</v>
      </c>
      <c r="Q57" s="389" t="s">
        <v>28</v>
      </c>
      <c r="R57" s="389"/>
      <c r="S57" s="322"/>
      <c r="T57" s="322"/>
      <c r="U57" s="322" t="s">
        <v>315</v>
      </c>
      <c r="V57" s="322"/>
      <c r="W57" s="390">
        <v>42066</v>
      </c>
      <c r="X57" s="322"/>
      <c r="Y57" s="322"/>
      <c r="Z57" s="391"/>
      <c r="AA57" s="391"/>
      <c r="AB57" s="392" t="s">
        <v>799</v>
      </c>
      <c r="AC57" s="393"/>
      <c r="AD57" s="394">
        <v>8.3000000000000007</v>
      </c>
      <c r="AE57" s="393"/>
      <c r="AF57" s="394">
        <v>0.25</v>
      </c>
      <c r="AG57" s="394">
        <f t="shared" si="14"/>
        <v>8.5500000000000007</v>
      </c>
      <c r="AH57" s="394">
        <f t="shared" ref="AH57:AH67" si="17">AJ57/2.5</f>
        <v>15.98</v>
      </c>
      <c r="AI57" s="394">
        <v>39.950000000000003</v>
      </c>
      <c r="AJ57" s="394">
        <v>39.950000000000003</v>
      </c>
      <c r="AK57" s="395">
        <f t="shared" ref="AK57:AK83" si="18">(AH57-AG57)/AH57</f>
        <v>0.46495619524405501</v>
      </c>
      <c r="AL57" s="396">
        <f>16*(1*AD57)</f>
        <v>132.80000000000001</v>
      </c>
      <c r="AM57" s="397"/>
      <c r="AN57" s="397"/>
      <c r="AO57" s="397"/>
      <c r="AP57" s="398">
        <v>41907</v>
      </c>
      <c r="AQ57" s="398" t="s">
        <v>604</v>
      </c>
      <c r="AR57" s="397" t="s">
        <v>605</v>
      </c>
      <c r="AS57" s="399">
        <v>16</v>
      </c>
      <c r="AT57" s="399" t="s">
        <v>290</v>
      </c>
      <c r="AU57" s="399"/>
      <c r="AV57" s="418"/>
      <c r="AW57" s="331"/>
      <c r="AX57" s="330">
        <v>41978</v>
      </c>
      <c r="AY57" s="330">
        <v>42030</v>
      </c>
      <c r="AZ57" s="401"/>
      <c r="BA57" s="402"/>
      <c r="BB57" s="403"/>
      <c r="BC57" s="404"/>
      <c r="BD57" s="405"/>
      <c r="BE57" s="397"/>
      <c r="BF57" s="397"/>
      <c r="BG57" s="398"/>
      <c r="BH57" s="406"/>
      <c r="BI57" s="406"/>
      <c r="BJ57" s="407"/>
      <c r="BK57" s="397"/>
      <c r="BL57" s="397">
        <f t="shared" si="4"/>
        <v>0</v>
      </c>
      <c r="BM57" s="408">
        <v>6</v>
      </c>
      <c r="BN57" s="409">
        <v>12.04716162597529</v>
      </c>
      <c r="BO57" s="409">
        <v>0</v>
      </c>
      <c r="BP57" s="409">
        <v>0</v>
      </c>
      <c r="BQ57" s="409">
        <f t="shared" si="16"/>
        <v>0</v>
      </c>
      <c r="BR57" s="409"/>
      <c r="BS57" s="410"/>
      <c r="BT57" s="410"/>
      <c r="BU57" s="411">
        <f t="shared" si="6"/>
        <v>0</v>
      </c>
      <c r="BV57" s="411">
        <f t="shared" si="7"/>
        <v>0</v>
      </c>
      <c r="BW57" s="412">
        <f t="shared" si="8"/>
        <v>0</v>
      </c>
      <c r="BX57" s="413"/>
    </row>
    <row r="58" spans="1:76" s="414" customFormat="1" ht="19.5" hidden="1" customHeight="1">
      <c r="A58" s="311" t="s">
        <v>137</v>
      </c>
      <c r="B58" s="317" t="s">
        <v>566</v>
      </c>
      <c r="C58" s="317">
        <v>1</v>
      </c>
      <c r="D58" s="386" t="s">
        <v>83</v>
      </c>
      <c r="E58" s="311" t="s">
        <v>170</v>
      </c>
      <c r="F58" s="387" t="s">
        <v>50</v>
      </c>
      <c r="G58" s="311" t="s">
        <v>115</v>
      </c>
      <c r="H58" s="311" t="s">
        <v>183</v>
      </c>
      <c r="I58" s="312"/>
      <c r="J58" s="312" t="s">
        <v>668</v>
      </c>
      <c r="K58" s="312"/>
      <c r="L58" s="388"/>
      <c r="M58" s="307" t="s">
        <v>76</v>
      </c>
      <c r="N58" s="324" t="s">
        <v>794</v>
      </c>
      <c r="O58" s="324"/>
      <c r="P58" s="324" t="s">
        <v>796</v>
      </c>
      <c r="Q58" s="389" t="s">
        <v>28</v>
      </c>
      <c r="R58" s="389"/>
      <c r="S58" s="322"/>
      <c r="T58" s="322"/>
      <c r="U58" s="322" t="s">
        <v>315</v>
      </c>
      <c r="V58" s="322"/>
      <c r="W58" s="390">
        <v>42066</v>
      </c>
      <c r="X58" s="322"/>
      <c r="Y58" s="322"/>
      <c r="Z58" s="391"/>
      <c r="AA58" s="391"/>
      <c r="AB58" s="392" t="s">
        <v>799</v>
      </c>
      <c r="AC58" s="393"/>
      <c r="AD58" s="394">
        <v>8.3000000000000007</v>
      </c>
      <c r="AE58" s="393"/>
      <c r="AF58" s="394">
        <v>0.25</v>
      </c>
      <c r="AG58" s="394">
        <f t="shared" si="14"/>
        <v>8.5500000000000007</v>
      </c>
      <c r="AH58" s="394">
        <f t="shared" si="17"/>
        <v>15.98</v>
      </c>
      <c r="AI58" s="394">
        <v>39.950000000000003</v>
      </c>
      <c r="AJ58" s="394">
        <v>39.950000000000003</v>
      </c>
      <c r="AK58" s="395">
        <f t="shared" si="18"/>
        <v>0.46495619524405501</v>
      </c>
      <c r="AL58" s="396">
        <f>16*(1*AD58)</f>
        <v>132.80000000000001</v>
      </c>
      <c r="AM58" s="397"/>
      <c r="AN58" s="397"/>
      <c r="AO58" s="397"/>
      <c r="AP58" s="398">
        <v>41907</v>
      </c>
      <c r="AQ58" s="398" t="s">
        <v>604</v>
      </c>
      <c r="AR58" s="397" t="s">
        <v>605</v>
      </c>
      <c r="AS58" s="399">
        <v>16</v>
      </c>
      <c r="AT58" s="399" t="s">
        <v>290</v>
      </c>
      <c r="AU58" s="399"/>
      <c r="AV58" s="418"/>
      <c r="AW58" s="331"/>
      <c r="AX58" s="330">
        <v>41978</v>
      </c>
      <c r="AY58" s="331" t="s">
        <v>839</v>
      </c>
      <c r="AZ58" s="401"/>
      <c r="BA58" s="402"/>
      <c r="BB58" s="403"/>
      <c r="BC58" s="404"/>
      <c r="BD58" s="405"/>
      <c r="BE58" s="397"/>
      <c r="BF58" s="397"/>
      <c r="BG58" s="398"/>
      <c r="BH58" s="406"/>
      <c r="BI58" s="406"/>
      <c r="BJ58" s="407"/>
      <c r="BK58" s="397"/>
      <c r="BL58" s="397">
        <f t="shared" si="4"/>
        <v>0</v>
      </c>
      <c r="BM58" s="408">
        <v>12</v>
      </c>
      <c r="BN58" s="409">
        <v>24.094323251950581</v>
      </c>
      <c r="BO58" s="409">
        <v>0</v>
      </c>
      <c r="BP58" s="409">
        <v>0</v>
      </c>
      <c r="BQ58" s="409">
        <f t="shared" si="16"/>
        <v>0</v>
      </c>
      <c r="BR58" s="409"/>
      <c r="BS58" s="410"/>
      <c r="BT58" s="410"/>
      <c r="BU58" s="411">
        <f t="shared" si="6"/>
        <v>0</v>
      </c>
      <c r="BV58" s="411">
        <f t="shared" si="7"/>
        <v>0</v>
      </c>
      <c r="BW58" s="412">
        <f t="shared" si="8"/>
        <v>0</v>
      </c>
      <c r="BX58" s="413"/>
    </row>
    <row r="59" spans="1:76" s="414" customFormat="1" ht="19.5" hidden="1" customHeight="1">
      <c r="A59" s="311" t="s">
        <v>138</v>
      </c>
      <c r="B59" s="317" t="s">
        <v>566</v>
      </c>
      <c r="C59" s="317">
        <v>1</v>
      </c>
      <c r="D59" s="386" t="s">
        <v>83</v>
      </c>
      <c r="E59" s="311" t="s">
        <v>170</v>
      </c>
      <c r="F59" s="387" t="s">
        <v>50</v>
      </c>
      <c r="G59" s="311" t="s">
        <v>116</v>
      </c>
      <c r="H59" s="311" t="s">
        <v>184</v>
      </c>
      <c r="I59" s="312"/>
      <c r="J59" s="312" t="s">
        <v>674</v>
      </c>
      <c r="K59" s="312"/>
      <c r="L59" s="388"/>
      <c r="M59" s="307" t="s">
        <v>76</v>
      </c>
      <c r="N59" s="324" t="s">
        <v>794</v>
      </c>
      <c r="O59" s="324"/>
      <c r="P59" s="324" t="s">
        <v>796</v>
      </c>
      <c r="Q59" s="389" t="s">
        <v>32</v>
      </c>
      <c r="R59" s="389"/>
      <c r="S59" s="322"/>
      <c r="T59" s="322"/>
      <c r="U59" s="322" t="s">
        <v>315</v>
      </c>
      <c r="V59" s="322"/>
      <c r="W59" s="390">
        <v>42066</v>
      </c>
      <c r="X59" s="322"/>
      <c r="Y59" s="322"/>
      <c r="Z59" s="391"/>
      <c r="AA59" s="391"/>
      <c r="AB59" s="392" t="s">
        <v>799</v>
      </c>
      <c r="AC59" s="393"/>
      <c r="AD59" s="394">
        <v>8.1999999999999993</v>
      </c>
      <c r="AE59" s="393"/>
      <c r="AF59" s="394">
        <v>0.25</v>
      </c>
      <c r="AG59" s="394">
        <f t="shared" si="14"/>
        <v>8.4499999999999993</v>
      </c>
      <c r="AH59" s="394">
        <f t="shared" si="17"/>
        <v>15.98</v>
      </c>
      <c r="AI59" s="394">
        <v>39.950000000000003</v>
      </c>
      <c r="AJ59" s="394">
        <v>39.950000000000003</v>
      </c>
      <c r="AK59" s="395">
        <f t="shared" si="18"/>
        <v>0.47121401752190245</v>
      </c>
      <c r="AL59" s="396">
        <f>16*(1*AD59)</f>
        <v>131.19999999999999</v>
      </c>
      <c r="AM59" s="397"/>
      <c r="AN59" s="397"/>
      <c r="AO59" s="397"/>
      <c r="AP59" s="398">
        <v>41907</v>
      </c>
      <c r="AQ59" s="398" t="s">
        <v>604</v>
      </c>
      <c r="AR59" s="397" t="s">
        <v>605</v>
      </c>
      <c r="AS59" s="399">
        <v>16</v>
      </c>
      <c r="AT59" s="399" t="s">
        <v>290</v>
      </c>
      <c r="AU59" s="399"/>
      <c r="AV59" s="399"/>
      <c r="AW59" s="331"/>
      <c r="AX59" s="330">
        <v>41978</v>
      </c>
      <c r="AY59" s="330">
        <v>42030</v>
      </c>
      <c r="AZ59" s="401"/>
      <c r="BA59" s="402"/>
      <c r="BB59" s="403"/>
      <c r="BC59" s="404"/>
      <c r="BD59" s="405"/>
      <c r="BE59" s="397"/>
      <c r="BF59" s="397"/>
      <c r="BG59" s="398"/>
      <c r="BH59" s="406"/>
      <c r="BI59" s="406"/>
      <c r="BJ59" s="407"/>
      <c r="BK59" s="397"/>
      <c r="BL59" s="397">
        <f t="shared" si="4"/>
        <v>0</v>
      </c>
      <c r="BM59" s="408">
        <v>18</v>
      </c>
      <c r="BN59" s="409">
        <v>36.141484877925869</v>
      </c>
      <c r="BO59" s="409">
        <v>0</v>
      </c>
      <c r="BP59" s="409">
        <v>36.141484877925869</v>
      </c>
      <c r="BQ59" s="409">
        <f t="shared" si="16"/>
        <v>0</v>
      </c>
      <c r="BR59" s="409"/>
      <c r="BS59" s="410"/>
      <c r="BT59" s="410"/>
      <c r="BU59" s="411">
        <f t="shared" si="6"/>
        <v>577.54092834925541</v>
      </c>
      <c r="BV59" s="411">
        <f t="shared" si="7"/>
        <v>272.14538113078186</v>
      </c>
      <c r="BW59" s="412">
        <f t="shared" si="8"/>
        <v>17.030374288534532</v>
      </c>
      <c r="BX59" s="413"/>
    </row>
    <row r="60" spans="1:76" s="382" customFormat="1" ht="19.5" hidden="1" customHeight="1">
      <c r="A60" s="309" t="s">
        <v>139</v>
      </c>
      <c r="B60" s="316"/>
      <c r="C60" s="316">
        <v>1</v>
      </c>
      <c r="D60" s="352" t="s">
        <v>83</v>
      </c>
      <c r="E60" s="309" t="s">
        <v>170</v>
      </c>
      <c r="F60" s="353" t="s">
        <v>50</v>
      </c>
      <c r="G60" s="309" t="s">
        <v>116</v>
      </c>
      <c r="H60" s="309" t="s">
        <v>185</v>
      </c>
      <c r="I60" s="310"/>
      <c r="J60" s="310" t="s">
        <v>674</v>
      </c>
      <c r="K60" s="310"/>
      <c r="L60" s="354"/>
      <c r="M60" s="230" t="s">
        <v>76</v>
      </c>
      <c r="N60" s="232" t="s">
        <v>794</v>
      </c>
      <c r="O60" s="232"/>
      <c r="P60" s="232" t="s">
        <v>796</v>
      </c>
      <c r="Q60" s="355" t="s">
        <v>32</v>
      </c>
      <c r="R60" s="355"/>
      <c r="S60" s="323"/>
      <c r="T60" s="323" t="s">
        <v>850</v>
      </c>
      <c r="U60" s="323" t="s">
        <v>315</v>
      </c>
      <c r="V60" s="323"/>
      <c r="W60" s="356">
        <v>42066</v>
      </c>
      <c r="X60" s="323"/>
      <c r="Y60" s="323"/>
      <c r="Z60" s="357"/>
      <c r="AA60" s="357"/>
      <c r="AB60" s="358" t="s">
        <v>799</v>
      </c>
      <c r="AC60" s="359"/>
      <c r="AD60" s="360">
        <v>7.4</v>
      </c>
      <c r="AE60" s="359"/>
      <c r="AF60" s="360">
        <v>0.25</v>
      </c>
      <c r="AG60" s="360">
        <f t="shared" si="14"/>
        <v>7.65</v>
      </c>
      <c r="AH60" s="360">
        <f t="shared" si="17"/>
        <v>15.98</v>
      </c>
      <c r="AI60" s="360">
        <v>39.950000000000003</v>
      </c>
      <c r="AJ60" s="360">
        <v>39.950000000000003</v>
      </c>
      <c r="AK60" s="361">
        <f t="shared" si="18"/>
        <v>0.52127659574468088</v>
      </c>
      <c r="AL60" s="362">
        <f>16*(1*AD60)</f>
        <v>118.4</v>
      </c>
      <c r="AM60" s="363"/>
      <c r="AN60" s="363"/>
      <c r="AO60" s="363"/>
      <c r="AP60" s="364">
        <v>41907</v>
      </c>
      <c r="AQ60" s="364" t="s">
        <v>604</v>
      </c>
      <c r="AR60" s="363" t="s">
        <v>605</v>
      </c>
      <c r="AS60" s="365">
        <v>16</v>
      </c>
      <c r="AT60" s="365" t="s">
        <v>290</v>
      </c>
      <c r="AU60" s="365"/>
      <c r="AV60" s="365"/>
      <c r="AW60" s="211"/>
      <c r="AX60" s="212">
        <v>41978</v>
      </c>
      <c r="AY60" s="212">
        <v>42009</v>
      </c>
      <c r="AZ60" s="367"/>
      <c r="BA60" s="368" t="s">
        <v>871</v>
      </c>
      <c r="BB60" s="369"/>
      <c r="BC60" s="370"/>
      <c r="BD60" s="371"/>
      <c r="BE60" s="363"/>
      <c r="BF60" s="363"/>
      <c r="BG60" s="364"/>
      <c r="BH60" s="372"/>
      <c r="BI60" s="372"/>
      <c r="BJ60" s="373"/>
      <c r="BK60" s="363"/>
      <c r="BL60" s="363">
        <f t="shared" si="4"/>
        <v>0</v>
      </c>
      <c r="BM60" s="374">
        <v>38</v>
      </c>
      <c r="BN60" s="375">
        <v>76.298690297843507</v>
      </c>
      <c r="BO60" s="375">
        <v>74</v>
      </c>
      <c r="BP60" s="375">
        <v>150.29869029784351</v>
      </c>
      <c r="BQ60" s="375">
        <f t="shared" si="16"/>
        <v>0</v>
      </c>
      <c r="BR60" s="375"/>
      <c r="BS60" s="376"/>
      <c r="BT60" s="376"/>
      <c r="BU60" s="377">
        <f t="shared" si="6"/>
        <v>2401.7730709595394</v>
      </c>
      <c r="BV60" s="377">
        <f t="shared" si="7"/>
        <v>1251.9880901810366</v>
      </c>
      <c r="BW60" s="378">
        <f t="shared" si="8"/>
        <v>78.347189623343965</v>
      </c>
      <c r="BX60" s="379"/>
    </row>
    <row r="61" spans="1:76" s="382" customFormat="1" ht="19.5" hidden="1" customHeight="1">
      <c r="A61" s="309" t="s">
        <v>140</v>
      </c>
      <c r="B61" s="316"/>
      <c r="C61" s="316">
        <v>1</v>
      </c>
      <c r="D61" s="352" t="s">
        <v>83</v>
      </c>
      <c r="E61" s="309" t="s">
        <v>170</v>
      </c>
      <c r="F61" s="353" t="s">
        <v>50</v>
      </c>
      <c r="G61" s="309" t="s">
        <v>117</v>
      </c>
      <c r="H61" s="309" t="s">
        <v>583</v>
      </c>
      <c r="I61" s="310"/>
      <c r="J61" s="310" t="s">
        <v>674</v>
      </c>
      <c r="K61" s="310"/>
      <c r="L61" s="354"/>
      <c r="M61" s="230" t="s">
        <v>76</v>
      </c>
      <c r="N61" s="232" t="s">
        <v>794</v>
      </c>
      <c r="O61" s="232"/>
      <c r="P61" s="232" t="s">
        <v>796</v>
      </c>
      <c r="Q61" s="355" t="s">
        <v>32</v>
      </c>
      <c r="R61" s="355"/>
      <c r="S61" s="323"/>
      <c r="T61" s="323" t="s">
        <v>851</v>
      </c>
      <c r="U61" s="323" t="s">
        <v>315</v>
      </c>
      <c r="V61" s="323"/>
      <c r="W61" s="356">
        <v>42066</v>
      </c>
      <c r="X61" s="323"/>
      <c r="Y61" s="323"/>
      <c r="Z61" s="357"/>
      <c r="AA61" s="357"/>
      <c r="AB61" s="358" t="s">
        <v>799</v>
      </c>
      <c r="AC61" s="359"/>
      <c r="AD61" s="360">
        <v>10.5</v>
      </c>
      <c r="AE61" s="359"/>
      <c r="AF61" s="360">
        <v>0.25</v>
      </c>
      <c r="AG61" s="360">
        <f t="shared" si="14"/>
        <v>10.75</v>
      </c>
      <c r="AH61" s="360">
        <f t="shared" si="17"/>
        <v>23.98</v>
      </c>
      <c r="AI61" s="360">
        <v>59.95</v>
      </c>
      <c r="AJ61" s="360">
        <v>59.95</v>
      </c>
      <c r="AK61" s="361">
        <f t="shared" si="18"/>
        <v>0.55170975813177647</v>
      </c>
      <c r="AL61" s="362">
        <f>16*(1*AD61)</f>
        <v>168</v>
      </c>
      <c r="AM61" s="363"/>
      <c r="AN61" s="363"/>
      <c r="AO61" s="363"/>
      <c r="AP61" s="364">
        <v>41907</v>
      </c>
      <c r="AQ61" s="364" t="s">
        <v>604</v>
      </c>
      <c r="AR61" s="363" t="s">
        <v>606</v>
      </c>
      <c r="AS61" s="365">
        <v>16</v>
      </c>
      <c r="AT61" s="365" t="s">
        <v>290</v>
      </c>
      <c r="AU61" s="365"/>
      <c r="AV61" s="365"/>
      <c r="AW61" s="211"/>
      <c r="AX61" s="212">
        <v>41978</v>
      </c>
      <c r="AY61" s="212">
        <v>42030</v>
      </c>
      <c r="AZ61" s="367"/>
      <c r="BA61" s="368" t="s">
        <v>882</v>
      </c>
      <c r="BB61" s="369"/>
      <c r="BC61" s="370"/>
      <c r="BD61" s="371"/>
      <c r="BE61" s="363"/>
      <c r="BF61" s="363"/>
      <c r="BG61" s="364"/>
      <c r="BH61" s="372"/>
      <c r="BI61" s="372"/>
      <c r="BJ61" s="373"/>
      <c r="BK61" s="363"/>
      <c r="BL61" s="363">
        <f t="shared" si="4"/>
        <v>0</v>
      </c>
      <c r="BM61" s="374">
        <v>56</v>
      </c>
      <c r="BN61" s="375">
        <v>112.44017517576938</v>
      </c>
      <c r="BO61" s="375">
        <v>50</v>
      </c>
      <c r="BP61" s="375">
        <v>162.44017517576938</v>
      </c>
      <c r="BQ61" s="375">
        <f t="shared" si="16"/>
        <v>0</v>
      </c>
      <c r="BR61" s="375"/>
      <c r="BS61" s="376"/>
      <c r="BT61" s="376"/>
      <c r="BU61" s="377">
        <f t="shared" si="6"/>
        <v>3895.3154007149501</v>
      </c>
      <c r="BV61" s="377">
        <f t="shared" si="7"/>
        <v>2149.0835175754291</v>
      </c>
      <c r="BW61" s="378">
        <f t="shared" si="8"/>
        <v>89.619829757107127</v>
      </c>
      <c r="BX61" s="379"/>
    </row>
    <row r="62" spans="1:76" s="414" customFormat="1" ht="19.5" hidden="1" customHeight="1">
      <c r="A62" s="311" t="s">
        <v>141</v>
      </c>
      <c r="B62" s="317" t="s">
        <v>566</v>
      </c>
      <c r="C62" s="317">
        <v>3</v>
      </c>
      <c r="D62" s="386" t="s">
        <v>83</v>
      </c>
      <c r="E62" s="311" t="s">
        <v>805</v>
      </c>
      <c r="F62" s="387" t="s">
        <v>50</v>
      </c>
      <c r="G62" s="311" t="s">
        <v>118</v>
      </c>
      <c r="H62" s="311" t="s">
        <v>191</v>
      </c>
      <c r="I62" s="312"/>
      <c r="J62" s="312" t="s">
        <v>674</v>
      </c>
      <c r="K62" s="312"/>
      <c r="L62" s="388"/>
      <c r="M62" s="307" t="s">
        <v>75</v>
      </c>
      <c r="N62" s="324" t="s">
        <v>856</v>
      </c>
      <c r="O62" s="324"/>
      <c r="P62" s="324"/>
      <c r="Q62" s="389" t="s">
        <v>28</v>
      </c>
      <c r="R62" s="389"/>
      <c r="S62" s="322"/>
      <c r="T62" s="322" t="s">
        <v>338</v>
      </c>
      <c r="U62" s="322"/>
      <c r="V62" s="322"/>
      <c r="W62" s="421">
        <v>41980</v>
      </c>
      <c r="X62" s="390">
        <v>42008</v>
      </c>
      <c r="Y62" s="390">
        <v>42036</v>
      </c>
      <c r="Z62" s="391">
        <v>1.35</v>
      </c>
      <c r="AA62" s="391"/>
      <c r="AB62" s="392" t="s">
        <v>799</v>
      </c>
      <c r="AC62" s="393"/>
      <c r="AD62" s="394">
        <v>29.3</v>
      </c>
      <c r="AE62" s="393">
        <v>25.4</v>
      </c>
      <c r="AF62" s="394">
        <f>(IF(AE62&gt;0, AE62, IF(AD62&gt;0, AD62, IF(AC62&gt;0, AC62, 0))))*0.3</f>
        <v>7.6199999999999992</v>
      </c>
      <c r="AG62" s="394">
        <f t="shared" si="14"/>
        <v>33.019999999999996</v>
      </c>
      <c r="AH62" s="394">
        <f t="shared" si="17"/>
        <v>35.980000000000004</v>
      </c>
      <c r="AI62" s="394">
        <v>89.95</v>
      </c>
      <c r="AJ62" s="394">
        <v>89.95</v>
      </c>
      <c r="AK62" s="395">
        <f t="shared" si="18"/>
        <v>8.2267926625903487E-2</v>
      </c>
      <c r="AL62" s="396">
        <f>16*(2*AD62)</f>
        <v>937.6</v>
      </c>
      <c r="AM62" s="397"/>
      <c r="AN62" s="397"/>
      <c r="AO62" s="398">
        <v>41961</v>
      </c>
      <c r="AP62" s="398">
        <v>41915</v>
      </c>
      <c r="AQ62" s="398" t="s">
        <v>717</v>
      </c>
      <c r="AR62" s="397" t="s">
        <v>591</v>
      </c>
      <c r="AS62" s="399">
        <v>16</v>
      </c>
      <c r="AT62" s="399" t="s">
        <v>290</v>
      </c>
      <c r="AU62" s="399"/>
      <c r="AV62" s="399"/>
      <c r="AW62" s="330">
        <v>42020</v>
      </c>
      <c r="AX62" s="330">
        <v>42020</v>
      </c>
      <c r="AY62" s="330">
        <v>42020</v>
      </c>
      <c r="AZ62" s="401"/>
      <c r="BA62" s="402"/>
      <c r="BB62" s="403"/>
      <c r="BC62" s="404"/>
      <c r="BD62" s="405"/>
      <c r="BE62" s="397"/>
      <c r="BF62" s="397"/>
      <c r="BG62" s="398"/>
      <c r="BH62" s="406"/>
      <c r="BI62" s="406"/>
      <c r="BJ62" s="407"/>
      <c r="BK62" s="397"/>
      <c r="BL62" s="397">
        <f t="shared" si="4"/>
        <v>0</v>
      </c>
      <c r="BM62" s="408">
        <v>0</v>
      </c>
      <c r="BN62" s="409">
        <v>0</v>
      </c>
      <c r="BO62" s="409">
        <v>0</v>
      </c>
      <c r="BP62" s="409">
        <v>0</v>
      </c>
      <c r="BQ62" s="409">
        <f t="shared" si="16"/>
        <v>0</v>
      </c>
      <c r="BR62" s="409"/>
      <c r="BS62" s="410"/>
      <c r="BT62" s="410"/>
      <c r="BU62" s="411">
        <f t="shared" si="6"/>
        <v>0</v>
      </c>
      <c r="BV62" s="411">
        <f t="shared" si="7"/>
        <v>0</v>
      </c>
      <c r="BW62" s="412">
        <f t="shared" si="8"/>
        <v>0</v>
      </c>
      <c r="BX62" s="413" t="s">
        <v>841</v>
      </c>
    </row>
    <row r="63" spans="1:76" s="382" customFormat="1" ht="19.5" hidden="1" customHeight="1">
      <c r="A63" s="309" t="s">
        <v>142</v>
      </c>
      <c r="B63" s="316"/>
      <c r="C63" s="316">
        <v>2</v>
      </c>
      <c r="D63" s="352" t="s">
        <v>83</v>
      </c>
      <c r="E63" s="309" t="s">
        <v>161</v>
      </c>
      <c r="F63" s="353" t="s">
        <v>50</v>
      </c>
      <c r="G63" s="309" t="s">
        <v>119</v>
      </c>
      <c r="H63" s="309" t="s">
        <v>189</v>
      </c>
      <c r="I63" s="310"/>
      <c r="J63" s="310" t="s">
        <v>674</v>
      </c>
      <c r="K63" s="310"/>
      <c r="L63" s="354"/>
      <c r="M63" s="230" t="s">
        <v>76</v>
      </c>
      <c r="N63" s="232" t="s">
        <v>803</v>
      </c>
      <c r="O63" s="232"/>
      <c r="P63" s="232" t="s">
        <v>796</v>
      </c>
      <c r="Q63" s="355" t="s">
        <v>28</v>
      </c>
      <c r="R63" s="355"/>
      <c r="S63" s="323"/>
      <c r="T63" s="323" t="s">
        <v>853</v>
      </c>
      <c r="U63" s="323" t="s">
        <v>316</v>
      </c>
      <c r="V63" s="323"/>
      <c r="W63" s="356">
        <v>42066</v>
      </c>
      <c r="X63" s="323"/>
      <c r="Y63" s="323"/>
      <c r="Z63" s="357"/>
      <c r="AA63" s="357"/>
      <c r="AB63" s="358" t="s">
        <v>799</v>
      </c>
      <c r="AC63" s="359"/>
      <c r="AD63" s="360">
        <v>19.5</v>
      </c>
      <c r="AE63" s="359"/>
      <c r="AF63" s="360">
        <v>0.25</v>
      </c>
      <c r="AG63" s="360">
        <f t="shared" si="14"/>
        <v>19.75</v>
      </c>
      <c r="AH63" s="360">
        <f t="shared" si="17"/>
        <v>55.98</v>
      </c>
      <c r="AI63" s="360">
        <v>139.94999999999999</v>
      </c>
      <c r="AJ63" s="360">
        <v>139.94999999999999</v>
      </c>
      <c r="AK63" s="361">
        <f t="shared" si="18"/>
        <v>0.64719542693819221</v>
      </c>
      <c r="AL63" s="362">
        <f>16*(1*AD63)</f>
        <v>312</v>
      </c>
      <c r="AM63" s="363"/>
      <c r="AN63" s="363"/>
      <c r="AO63" s="363"/>
      <c r="AP63" s="364">
        <v>41915</v>
      </c>
      <c r="AQ63" s="364" t="s">
        <v>604</v>
      </c>
      <c r="AR63" s="363" t="s">
        <v>605</v>
      </c>
      <c r="AS63" s="365">
        <v>16</v>
      </c>
      <c r="AT63" s="365" t="s">
        <v>290</v>
      </c>
      <c r="AU63" s="365"/>
      <c r="AV63" s="365"/>
      <c r="AW63" s="211"/>
      <c r="AX63" s="212">
        <v>41978</v>
      </c>
      <c r="AY63" s="212">
        <v>42030</v>
      </c>
      <c r="AZ63" s="367"/>
      <c r="BA63" s="368" t="s">
        <v>290</v>
      </c>
      <c r="BB63" s="369"/>
      <c r="BC63" s="370"/>
      <c r="BD63" s="371"/>
      <c r="BE63" s="363"/>
      <c r="BF63" s="363"/>
      <c r="BG63" s="364"/>
      <c r="BH63" s="372"/>
      <c r="BI63" s="372"/>
      <c r="BJ63" s="373"/>
      <c r="BK63" s="363"/>
      <c r="BL63" s="363">
        <f t="shared" si="4"/>
        <v>0</v>
      </c>
      <c r="BM63" s="374">
        <v>45</v>
      </c>
      <c r="BN63" s="375">
        <v>90.353712194814676</v>
      </c>
      <c r="BO63" s="375">
        <v>50</v>
      </c>
      <c r="BP63" s="375">
        <v>140.35371219481468</v>
      </c>
      <c r="BQ63" s="375">
        <f t="shared" si="16"/>
        <v>0</v>
      </c>
      <c r="BR63" s="375"/>
      <c r="BS63" s="376"/>
      <c r="BT63" s="376"/>
      <c r="BU63" s="377">
        <f t="shared" si="6"/>
        <v>7857.0008086657253</v>
      </c>
      <c r="BV63" s="377">
        <f t="shared" si="7"/>
        <v>5085.0149928181354</v>
      </c>
      <c r="BW63" s="378">
        <f t="shared" si="8"/>
        <v>90.836280686283231</v>
      </c>
      <c r="BX63" s="379"/>
    </row>
    <row r="64" spans="1:76" s="382" customFormat="1" ht="19.5" hidden="1" customHeight="1">
      <c r="A64" s="309" t="s">
        <v>143</v>
      </c>
      <c r="B64" s="316"/>
      <c r="C64" s="316">
        <v>2</v>
      </c>
      <c r="D64" s="352" t="s">
        <v>83</v>
      </c>
      <c r="E64" s="309" t="s">
        <v>161</v>
      </c>
      <c r="F64" s="353" t="s">
        <v>50</v>
      </c>
      <c r="G64" s="309" t="s">
        <v>119</v>
      </c>
      <c r="H64" s="309" t="s">
        <v>608</v>
      </c>
      <c r="I64" s="310"/>
      <c r="J64" s="310" t="s">
        <v>674</v>
      </c>
      <c r="K64" s="310"/>
      <c r="L64" s="354"/>
      <c r="M64" s="230" t="s">
        <v>76</v>
      </c>
      <c r="N64" s="232" t="s">
        <v>803</v>
      </c>
      <c r="O64" s="232"/>
      <c r="P64" s="232" t="s">
        <v>796</v>
      </c>
      <c r="Q64" s="355" t="s">
        <v>28</v>
      </c>
      <c r="R64" s="355"/>
      <c r="S64" s="323"/>
      <c r="T64" s="323" t="s">
        <v>853</v>
      </c>
      <c r="U64" s="323" t="s">
        <v>311</v>
      </c>
      <c r="V64" s="323"/>
      <c r="W64" s="356">
        <v>42066</v>
      </c>
      <c r="X64" s="323"/>
      <c r="Y64" s="323"/>
      <c r="Z64" s="357"/>
      <c r="AA64" s="357"/>
      <c r="AB64" s="358" t="s">
        <v>799</v>
      </c>
      <c r="AC64" s="359"/>
      <c r="AD64" s="360">
        <v>10.5</v>
      </c>
      <c r="AE64" s="359"/>
      <c r="AF64" s="360">
        <v>0.25</v>
      </c>
      <c r="AG64" s="360">
        <f t="shared" si="14"/>
        <v>10.75</v>
      </c>
      <c r="AH64" s="360">
        <f t="shared" si="17"/>
        <v>39.980000000000004</v>
      </c>
      <c r="AI64" s="360">
        <v>119.95</v>
      </c>
      <c r="AJ64" s="360">
        <v>99.95</v>
      </c>
      <c r="AK64" s="361">
        <f t="shared" si="18"/>
        <v>0.73111555777888948</v>
      </c>
      <c r="AL64" s="362">
        <f>16*(1*AD64)</f>
        <v>168</v>
      </c>
      <c r="AM64" s="363"/>
      <c r="AN64" s="363"/>
      <c r="AO64" s="363"/>
      <c r="AP64" s="364" t="s">
        <v>559</v>
      </c>
      <c r="AQ64" s="364" t="s">
        <v>604</v>
      </c>
      <c r="AR64" s="363" t="s">
        <v>605</v>
      </c>
      <c r="AS64" s="365">
        <v>16</v>
      </c>
      <c r="AT64" s="365" t="s">
        <v>290</v>
      </c>
      <c r="AU64" s="365"/>
      <c r="AV64" s="415"/>
      <c r="AW64" s="211"/>
      <c r="AX64" s="212">
        <v>41978</v>
      </c>
      <c r="AY64" s="211" t="s">
        <v>839</v>
      </c>
      <c r="AZ64" s="367"/>
      <c r="BA64" s="368" t="s">
        <v>874</v>
      </c>
      <c r="BB64" s="369"/>
      <c r="BC64" s="370"/>
      <c r="BD64" s="371"/>
      <c r="BE64" s="363"/>
      <c r="BF64" s="363"/>
      <c r="BG64" s="364"/>
      <c r="BH64" s="372"/>
      <c r="BI64" s="372"/>
      <c r="BJ64" s="373"/>
      <c r="BK64" s="363"/>
      <c r="BL64" s="363">
        <f t="shared" si="4"/>
        <v>0</v>
      </c>
      <c r="BM64" s="374">
        <v>32</v>
      </c>
      <c r="BN64" s="375">
        <v>64.251528671868215</v>
      </c>
      <c r="BO64" s="375">
        <v>50</v>
      </c>
      <c r="BP64" s="375">
        <v>114.25152867186821</v>
      </c>
      <c r="BQ64" s="375">
        <f t="shared" si="16"/>
        <v>0</v>
      </c>
      <c r="BR64" s="375"/>
      <c r="BS64" s="376"/>
      <c r="BT64" s="376"/>
      <c r="BU64" s="377">
        <f t="shared" si="6"/>
        <v>4567.7761163012919</v>
      </c>
      <c r="BV64" s="377">
        <f t="shared" si="7"/>
        <v>3339.5721830787088</v>
      </c>
      <c r="BW64" s="378">
        <f t="shared" si="8"/>
        <v>83.531070112023713</v>
      </c>
      <c r="BX64" s="379"/>
    </row>
    <row r="65" spans="1:76" s="414" customFormat="1" ht="19.5" hidden="1" customHeight="1">
      <c r="A65" s="311" t="s">
        <v>144</v>
      </c>
      <c r="B65" s="317" t="s">
        <v>566</v>
      </c>
      <c r="C65" s="317">
        <v>1</v>
      </c>
      <c r="D65" s="386" t="s">
        <v>83</v>
      </c>
      <c r="E65" s="311" t="s">
        <v>170</v>
      </c>
      <c r="F65" s="387" t="s">
        <v>50</v>
      </c>
      <c r="G65" s="311" t="s">
        <v>120</v>
      </c>
      <c r="H65" s="311" t="s">
        <v>313</v>
      </c>
      <c r="I65" s="312"/>
      <c r="J65" s="312" t="s">
        <v>673</v>
      </c>
      <c r="K65" s="312"/>
      <c r="L65" s="388"/>
      <c r="M65" s="307" t="s">
        <v>75</v>
      </c>
      <c r="N65" s="324" t="s">
        <v>795</v>
      </c>
      <c r="O65" s="324"/>
      <c r="P65" s="324"/>
      <c r="Q65" s="389" t="s">
        <v>28</v>
      </c>
      <c r="R65" s="389"/>
      <c r="S65" s="322"/>
      <c r="T65" s="322" t="s">
        <v>312</v>
      </c>
      <c r="U65" s="322"/>
      <c r="V65" s="322"/>
      <c r="W65" s="390">
        <v>42010</v>
      </c>
      <c r="X65" s="390">
        <v>42038</v>
      </c>
      <c r="Y65" s="390">
        <v>42066</v>
      </c>
      <c r="Z65" s="391"/>
      <c r="AA65" s="391"/>
      <c r="AB65" s="392" t="s">
        <v>799</v>
      </c>
      <c r="AC65" s="393"/>
      <c r="AD65" s="394">
        <v>13</v>
      </c>
      <c r="AE65" s="393">
        <v>10.5</v>
      </c>
      <c r="AF65" s="394">
        <f>(IF(AE65&gt;0, AE65, IF(AD65&gt;0, AD65, IF(AC65&gt;0, AC65, 0))))*0.3</f>
        <v>3.15</v>
      </c>
      <c r="AG65" s="394">
        <f t="shared" si="14"/>
        <v>13.65</v>
      </c>
      <c r="AH65" s="394">
        <f t="shared" si="17"/>
        <v>35.980000000000004</v>
      </c>
      <c r="AI65" s="394">
        <v>89.95</v>
      </c>
      <c r="AJ65" s="394">
        <v>89.95</v>
      </c>
      <c r="AK65" s="395">
        <f t="shared" si="18"/>
        <v>0.62062256809338534</v>
      </c>
      <c r="AL65" s="396">
        <f>16*(2*AD65)</f>
        <v>416</v>
      </c>
      <c r="AM65" s="397"/>
      <c r="AN65" s="397"/>
      <c r="AO65" s="397"/>
      <c r="AP65" s="398">
        <v>41894</v>
      </c>
      <c r="AQ65" s="398"/>
      <c r="AR65" s="397" t="s">
        <v>607</v>
      </c>
      <c r="AS65" s="399">
        <v>16</v>
      </c>
      <c r="AT65" s="399" t="s">
        <v>290</v>
      </c>
      <c r="AU65" s="399"/>
      <c r="AV65" s="399"/>
      <c r="AW65" s="331"/>
      <c r="AX65" s="330">
        <v>41980</v>
      </c>
      <c r="AY65" s="330">
        <v>42009</v>
      </c>
      <c r="AZ65" s="401"/>
      <c r="BA65" s="402"/>
      <c r="BB65" s="403"/>
      <c r="BC65" s="404"/>
      <c r="BD65" s="405"/>
      <c r="BE65" s="397"/>
      <c r="BF65" s="397"/>
      <c r="BG65" s="398"/>
      <c r="BH65" s="406"/>
      <c r="BI65" s="406"/>
      <c r="BJ65" s="407"/>
      <c r="BK65" s="397"/>
      <c r="BL65" s="397">
        <f t="shared" si="4"/>
        <v>0</v>
      </c>
      <c r="BM65" s="408">
        <v>18</v>
      </c>
      <c r="BN65" s="409">
        <v>36.141484877925869</v>
      </c>
      <c r="BO65" s="409">
        <v>0</v>
      </c>
      <c r="BP65" s="409">
        <v>0</v>
      </c>
      <c r="BQ65" s="409">
        <f t="shared" si="16"/>
        <v>0</v>
      </c>
      <c r="BR65" s="409"/>
      <c r="BS65" s="410"/>
      <c r="BT65" s="410"/>
      <c r="BU65" s="411">
        <f t="shared" si="6"/>
        <v>0</v>
      </c>
      <c r="BV65" s="411">
        <f t="shared" si="7"/>
        <v>0</v>
      </c>
      <c r="BW65" s="412">
        <f t="shared" si="8"/>
        <v>0</v>
      </c>
      <c r="BX65" s="413"/>
    </row>
    <row r="66" spans="1:76" s="414" customFormat="1" ht="19.5" hidden="1" customHeight="1">
      <c r="A66" s="311" t="s">
        <v>145</v>
      </c>
      <c r="B66" s="317" t="s">
        <v>566</v>
      </c>
      <c r="C66" s="317">
        <v>1</v>
      </c>
      <c r="D66" s="386" t="s">
        <v>83</v>
      </c>
      <c r="E66" s="311" t="s">
        <v>161</v>
      </c>
      <c r="F66" s="387" t="s">
        <v>50</v>
      </c>
      <c r="G66" s="311" t="s">
        <v>121</v>
      </c>
      <c r="H66" s="311" t="s">
        <v>47</v>
      </c>
      <c r="I66" s="312"/>
      <c r="J66" s="312" t="s">
        <v>674</v>
      </c>
      <c r="K66" s="312"/>
      <c r="L66" s="388"/>
      <c r="M66" s="307" t="s">
        <v>76</v>
      </c>
      <c r="N66" s="324" t="s">
        <v>794</v>
      </c>
      <c r="O66" s="324"/>
      <c r="P66" s="324" t="s">
        <v>796</v>
      </c>
      <c r="Q66" s="389"/>
      <c r="R66" s="389"/>
      <c r="S66" s="322"/>
      <c r="T66" s="322"/>
      <c r="U66" s="322" t="s">
        <v>314</v>
      </c>
      <c r="V66" s="322"/>
      <c r="W66" s="390">
        <v>42066</v>
      </c>
      <c r="X66" s="322"/>
      <c r="Y66" s="322"/>
      <c r="Z66" s="391"/>
      <c r="AA66" s="391"/>
      <c r="AB66" s="392" t="s">
        <v>799</v>
      </c>
      <c r="AC66" s="393"/>
      <c r="AD66" s="394">
        <v>18.7</v>
      </c>
      <c r="AE66" s="393"/>
      <c r="AF66" s="394">
        <v>0.25</v>
      </c>
      <c r="AG66" s="394">
        <f t="shared" si="14"/>
        <v>18.95</v>
      </c>
      <c r="AH66" s="394">
        <f t="shared" si="17"/>
        <v>39.980000000000004</v>
      </c>
      <c r="AI66" s="394">
        <v>99.95</v>
      </c>
      <c r="AJ66" s="394">
        <v>99.95</v>
      </c>
      <c r="AK66" s="395">
        <f t="shared" si="18"/>
        <v>0.52601300650325167</v>
      </c>
      <c r="AL66" s="396">
        <f>16*(1*AD66)</f>
        <v>299.2</v>
      </c>
      <c r="AM66" s="397"/>
      <c r="AN66" s="397"/>
      <c r="AO66" s="397"/>
      <c r="AP66" s="398">
        <v>41907</v>
      </c>
      <c r="AQ66" s="398" t="s">
        <v>604</v>
      </c>
      <c r="AR66" s="397" t="s">
        <v>605</v>
      </c>
      <c r="AS66" s="399">
        <v>16</v>
      </c>
      <c r="AT66" s="399" t="s">
        <v>290</v>
      </c>
      <c r="AU66" s="399"/>
      <c r="AV66" s="399"/>
      <c r="AW66" s="331"/>
      <c r="AX66" s="330">
        <v>41978</v>
      </c>
      <c r="AY66" s="330">
        <v>42030</v>
      </c>
      <c r="AZ66" s="401"/>
      <c r="BA66" s="402"/>
      <c r="BB66" s="403"/>
      <c r="BC66" s="404"/>
      <c r="BD66" s="405"/>
      <c r="BE66" s="397"/>
      <c r="BF66" s="397"/>
      <c r="BG66" s="398"/>
      <c r="BH66" s="406"/>
      <c r="BI66" s="406"/>
      <c r="BJ66" s="407"/>
      <c r="BK66" s="397"/>
      <c r="BL66" s="397">
        <f t="shared" si="4"/>
        <v>0</v>
      </c>
      <c r="BM66" s="408">
        <v>4</v>
      </c>
      <c r="BN66" s="409">
        <v>8.0314410839835269</v>
      </c>
      <c r="BO66" s="409">
        <v>0</v>
      </c>
      <c r="BP66" s="409">
        <v>0</v>
      </c>
      <c r="BQ66" s="409">
        <f t="shared" si="16"/>
        <v>0</v>
      </c>
      <c r="BR66" s="409"/>
      <c r="BS66" s="410"/>
      <c r="BT66" s="410"/>
      <c r="BU66" s="411">
        <f t="shared" si="6"/>
        <v>0</v>
      </c>
      <c r="BV66" s="411">
        <f t="shared" si="7"/>
        <v>0</v>
      </c>
      <c r="BW66" s="412">
        <f t="shared" si="8"/>
        <v>0</v>
      </c>
      <c r="BX66" s="413"/>
    </row>
    <row r="67" spans="1:76" s="414" customFormat="1" ht="19.5" hidden="1" customHeight="1">
      <c r="A67" s="311" t="s">
        <v>146</v>
      </c>
      <c r="B67" s="317" t="s">
        <v>566</v>
      </c>
      <c r="C67" s="317">
        <v>1</v>
      </c>
      <c r="D67" s="386" t="s">
        <v>83</v>
      </c>
      <c r="E67" s="311" t="s">
        <v>161</v>
      </c>
      <c r="F67" s="387" t="s">
        <v>50</v>
      </c>
      <c r="G67" s="311" t="s">
        <v>122</v>
      </c>
      <c r="H67" s="311" t="s">
        <v>188</v>
      </c>
      <c r="I67" s="312"/>
      <c r="J67" s="312" t="s">
        <v>674</v>
      </c>
      <c r="K67" s="312"/>
      <c r="L67" s="388"/>
      <c r="M67" s="307" t="s">
        <v>76</v>
      </c>
      <c r="N67" s="324" t="s">
        <v>794</v>
      </c>
      <c r="O67" s="324"/>
      <c r="P67" s="324" t="s">
        <v>796</v>
      </c>
      <c r="Q67" s="389" t="s">
        <v>32</v>
      </c>
      <c r="R67" s="389"/>
      <c r="S67" s="322"/>
      <c r="T67" s="322"/>
      <c r="U67" s="322" t="s">
        <v>318</v>
      </c>
      <c r="V67" s="322"/>
      <c r="W67" s="390">
        <v>42066</v>
      </c>
      <c r="X67" s="322"/>
      <c r="Y67" s="322"/>
      <c r="Z67" s="391"/>
      <c r="AA67" s="391"/>
      <c r="AB67" s="392" t="s">
        <v>799</v>
      </c>
      <c r="AC67" s="393"/>
      <c r="AD67" s="394">
        <v>19.75</v>
      </c>
      <c r="AE67" s="393"/>
      <c r="AF67" s="394">
        <v>0.25</v>
      </c>
      <c r="AG67" s="394">
        <f t="shared" si="14"/>
        <v>20</v>
      </c>
      <c r="AH67" s="394">
        <f t="shared" si="17"/>
        <v>47.980000000000004</v>
      </c>
      <c r="AI67" s="394">
        <v>129.94999999999999</v>
      </c>
      <c r="AJ67" s="394">
        <v>119.95</v>
      </c>
      <c r="AK67" s="395">
        <f t="shared" si="18"/>
        <v>0.58315964985410595</v>
      </c>
      <c r="AL67" s="396">
        <f>16*(1*AD67)</f>
        <v>316</v>
      </c>
      <c r="AM67" s="397"/>
      <c r="AN67" s="397"/>
      <c r="AO67" s="397"/>
      <c r="AP67" s="398">
        <v>41907</v>
      </c>
      <c r="AQ67" s="398" t="s">
        <v>604</v>
      </c>
      <c r="AR67" s="397" t="s">
        <v>605</v>
      </c>
      <c r="AS67" s="399">
        <v>16</v>
      </c>
      <c r="AT67" s="399" t="s">
        <v>290</v>
      </c>
      <c r="AU67" s="399"/>
      <c r="AV67" s="399"/>
      <c r="AW67" s="331"/>
      <c r="AX67" s="330">
        <v>41978</v>
      </c>
      <c r="AY67" s="330">
        <v>42009</v>
      </c>
      <c r="AZ67" s="401"/>
      <c r="BA67" s="402"/>
      <c r="BB67" s="403"/>
      <c r="BC67" s="404"/>
      <c r="BD67" s="405"/>
      <c r="BE67" s="397"/>
      <c r="BF67" s="397"/>
      <c r="BG67" s="398"/>
      <c r="BH67" s="406"/>
      <c r="BI67" s="406"/>
      <c r="BJ67" s="407"/>
      <c r="BK67" s="397"/>
      <c r="BL67" s="397">
        <f t="shared" ref="BL67:BL130" si="19">+WEEKNUM(BK67)</f>
        <v>0</v>
      </c>
      <c r="BM67" s="408">
        <v>13</v>
      </c>
      <c r="BN67" s="409">
        <v>26.102183522946461</v>
      </c>
      <c r="BO67" s="409">
        <v>0</v>
      </c>
      <c r="BP67" s="409">
        <v>0</v>
      </c>
      <c r="BQ67" s="409">
        <f t="shared" si="16"/>
        <v>0</v>
      </c>
      <c r="BR67" s="409"/>
      <c r="BS67" s="410"/>
      <c r="BT67" s="410"/>
      <c r="BU67" s="411">
        <f t="shared" ref="BU67:BU130" si="20">BP67*AH67</f>
        <v>0</v>
      </c>
      <c r="BV67" s="411">
        <f t="shared" ref="BV67:BV130" si="21">BU67-(BP67*AG67)</f>
        <v>0</v>
      </c>
      <c r="BW67" s="412">
        <f t="shared" ref="BW67:BW130" si="22">BP67*AK67</f>
        <v>0</v>
      </c>
      <c r="BX67" s="413"/>
    </row>
    <row r="68" spans="1:76" s="414" customFormat="1" ht="19.5" hidden="1" customHeight="1">
      <c r="A68" s="311" t="s">
        <v>147</v>
      </c>
      <c r="B68" s="317" t="s">
        <v>566</v>
      </c>
      <c r="C68" s="317"/>
      <c r="D68" s="386" t="s">
        <v>83</v>
      </c>
      <c r="E68" s="311" t="s">
        <v>161</v>
      </c>
      <c r="F68" s="387" t="s">
        <v>50</v>
      </c>
      <c r="G68" s="311" t="s">
        <v>119</v>
      </c>
      <c r="H68" s="311" t="s">
        <v>189</v>
      </c>
      <c r="I68" s="312"/>
      <c r="J68" s="312"/>
      <c r="K68" s="312"/>
      <c r="L68" s="388">
        <v>41919</v>
      </c>
      <c r="M68" s="307" t="s">
        <v>76</v>
      </c>
      <c r="N68" s="324"/>
      <c r="O68" s="324"/>
      <c r="P68" s="324"/>
      <c r="Q68" s="389"/>
      <c r="R68" s="389"/>
      <c r="S68" s="322"/>
      <c r="T68" s="322"/>
      <c r="U68" s="430" t="s">
        <v>311</v>
      </c>
      <c r="V68" s="322"/>
      <c r="W68" s="322"/>
      <c r="X68" s="322"/>
      <c r="Y68" s="322"/>
      <c r="Z68" s="391"/>
      <c r="AA68" s="391"/>
      <c r="AB68" s="392"/>
      <c r="AC68" s="393"/>
      <c r="AD68" s="394"/>
      <c r="AE68" s="393"/>
      <c r="AF68" s="394">
        <v>0.25</v>
      </c>
      <c r="AG68" s="394">
        <f t="shared" si="14"/>
        <v>0.25</v>
      </c>
      <c r="AH68" s="394">
        <f>AG68*2</f>
        <v>0.5</v>
      </c>
      <c r="AI68" s="394">
        <f>AG68*2.5</f>
        <v>0.625</v>
      </c>
      <c r="AJ68" s="394">
        <f>AH68*2.5</f>
        <v>1.25</v>
      </c>
      <c r="AK68" s="395">
        <f t="shared" si="18"/>
        <v>0.5</v>
      </c>
      <c r="AL68" s="396">
        <f>16*(2*AD68)</f>
        <v>0</v>
      </c>
      <c r="AM68" s="397"/>
      <c r="AN68" s="397"/>
      <c r="AO68" s="397"/>
      <c r="AP68" s="398" t="s">
        <v>558</v>
      </c>
      <c r="AQ68" s="398"/>
      <c r="AR68" s="397"/>
      <c r="AS68" s="399">
        <v>16</v>
      </c>
      <c r="AT68" s="399" t="s">
        <v>290</v>
      </c>
      <c r="AU68" s="399"/>
      <c r="AV68" s="399"/>
      <c r="AW68" s="331"/>
      <c r="AX68" s="331" t="s">
        <v>631</v>
      </c>
      <c r="AY68" s="331"/>
      <c r="AZ68" s="401"/>
      <c r="BA68" s="402"/>
      <c r="BB68" s="403"/>
      <c r="BC68" s="404"/>
      <c r="BD68" s="405"/>
      <c r="BE68" s="397"/>
      <c r="BF68" s="397"/>
      <c r="BG68" s="398"/>
      <c r="BH68" s="406"/>
      <c r="BI68" s="406"/>
      <c r="BJ68" s="407"/>
      <c r="BK68" s="397"/>
      <c r="BL68" s="397">
        <f t="shared" si="19"/>
        <v>0</v>
      </c>
      <c r="BM68" s="408">
        <v>5</v>
      </c>
      <c r="BN68" s="409">
        <v>10.039301354979409</v>
      </c>
      <c r="BO68" s="409">
        <v>0</v>
      </c>
      <c r="BP68" s="409">
        <v>0</v>
      </c>
      <c r="BQ68" s="409">
        <f t="shared" si="16"/>
        <v>0</v>
      </c>
      <c r="BR68" s="409"/>
      <c r="BS68" s="410"/>
      <c r="BT68" s="410"/>
      <c r="BU68" s="411">
        <f t="shared" si="20"/>
        <v>0</v>
      </c>
      <c r="BV68" s="411">
        <f t="shared" si="21"/>
        <v>0</v>
      </c>
      <c r="BW68" s="412">
        <f t="shared" si="22"/>
        <v>0</v>
      </c>
      <c r="BX68" s="413"/>
    </row>
    <row r="69" spans="1:76" s="414" customFormat="1" ht="19.5" hidden="1" customHeight="1">
      <c r="A69" s="311" t="s">
        <v>147</v>
      </c>
      <c r="B69" s="317" t="s">
        <v>566</v>
      </c>
      <c r="C69" s="317">
        <v>2</v>
      </c>
      <c r="D69" s="386" t="s">
        <v>83</v>
      </c>
      <c r="E69" s="311" t="s">
        <v>161</v>
      </c>
      <c r="F69" s="387" t="s">
        <v>50</v>
      </c>
      <c r="G69" s="311" t="s">
        <v>119</v>
      </c>
      <c r="H69" s="311" t="s">
        <v>584</v>
      </c>
      <c r="I69" s="312"/>
      <c r="J69" s="312" t="s">
        <v>674</v>
      </c>
      <c r="K69" s="312"/>
      <c r="L69" s="388">
        <v>41919</v>
      </c>
      <c r="M69" s="307" t="s">
        <v>76</v>
      </c>
      <c r="N69" s="324" t="s">
        <v>794</v>
      </c>
      <c r="O69" s="324"/>
      <c r="P69" s="324" t="s">
        <v>796</v>
      </c>
      <c r="Q69" s="389" t="s">
        <v>28</v>
      </c>
      <c r="R69" s="389"/>
      <c r="S69" s="322"/>
      <c r="T69" s="322"/>
      <c r="U69" s="430" t="s">
        <v>311</v>
      </c>
      <c r="V69" s="322"/>
      <c r="W69" s="390">
        <v>42066</v>
      </c>
      <c r="X69" s="322"/>
      <c r="Y69" s="322"/>
      <c r="Z69" s="391"/>
      <c r="AA69" s="391"/>
      <c r="AB69" s="392" t="s">
        <v>799</v>
      </c>
      <c r="AC69" s="393"/>
      <c r="AD69" s="394">
        <v>21.3</v>
      </c>
      <c r="AE69" s="393"/>
      <c r="AF69" s="394">
        <v>0.25</v>
      </c>
      <c r="AG69" s="394">
        <f t="shared" si="14"/>
        <v>21.55</v>
      </c>
      <c r="AH69" s="394">
        <f t="shared" ref="AH69:AH74" si="23">AJ69/2.5</f>
        <v>47.980000000000004</v>
      </c>
      <c r="AI69" s="394">
        <v>129.94999999999999</v>
      </c>
      <c r="AJ69" s="394">
        <v>119.95</v>
      </c>
      <c r="AK69" s="395">
        <f t="shared" si="18"/>
        <v>0.55085452271779911</v>
      </c>
      <c r="AL69" s="396">
        <f>16*(1*AD69)</f>
        <v>340.8</v>
      </c>
      <c r="AM69" s="397"/>
      <c r="AN69" s="397"/>
      <c r="AO69" s="397"/>
      <c r="AP69" s="398"/>
      <c r="AQ69" s="398" t="s">
        <v>604</v>
      </c>
      <c r="AR69" s="397" t="s">
        <v>605</v>
      </c>
      <c r="AS69" s="399">
        <v>16</v>
      </c>
      <c r="AT69" s="399" t="s">
        <v>290</v>
      </c>
      <c r="AU69" s="399"/>
      <c r="AV69" s="399"/>
      <c r="AW69" s="331"/>
      <c r="AX69" s="330">
        <v>41978</v>
      </c>
      <c r="AY69" s="330">
        <v>42030</v>
      </c>
      <c r="AZ69" s="401"/>
      <c r="BA69" s="402"/>
      <c r="BB69" s="403"/>
      <c r="BC69" s="404"/>
      <c r="BD69" s="405"/>
      <c r="BE69" s="397"/>
      <c r="BF69" s="397"/>
      <c r="BG69" s="398"/>
      <c r="BH69" s="406"/>
      <c r="BI69" s="406"/>
      <c r="BJ69" s="407"/>
      <c r="BK69" s="397"/>
      <c r="BL69" s="397">
        <f t="shared" si="19"/>
        <v>0</v>
      </c>
      <c r="BM69" s="408">
        <v>5</v>
      </c>
      <c r="BN69" s="409">
        <v>10.039301354979409</v>
      </c>
      <c r="BO69" s="409">
        <v>0</v>
      </c>
      <c r="BP69" s="409">
        <v>0</v>
      </c>
      <c r="BQ69" s="409">
        <f t="shared" si="16"/>
        <v>0</v>
      </c>
      <c r="BR69" s="409"/>
      <c r="BS69" s="410"/>
      <c r="BT69" s="410"/>
      <c r="BU69" s="411">
        <f t="shared" si="20"/>
        <v>0</v>
      </c>
      <c r="BV69" s="411">
        <f t="shared" si="21"/>
        <v>0</v>
      </c>
      <c r="BW69" s="412">
        <f t="shared" si="22"/>
        <v>0</v>
      </c>
      <c r="BX69" s="413"/>
    </row>
    <row r="70" spans="1:76" s="414" customFormat="1" ht="19.5" hidden="1" customHeight="1">
      <c r="A70" s="311" t="s">
        <v>148</v>
      </c>
      <c r="B70" s="317" t="s">
        <v>566</v>
      </c>
      <c r="C70" s="317">
        <v>1</v>
      </c>
      <c r="D70" s="386" t="s">
        <v>83</v>
      </c>
      <c r="E70" s="311" t="s">
        <v>161</v>
      </c>
      <c r="F70" s="387" t="s">
        <v>50</v>
      </c>
      <c r="G70" s="311" t="s">
        <v>122</v>
      </c>
      <c r="H70" s="311" t="s">
        <v>190</v>
      </c>
      <c r="I70" s="312"/>
      <c r="J70" s="312" t="s">
        <v>674</v>
      </c>
      <c r="K70" s="312"/>
      <c r="L70" s="388"/>
      <c r="M70" s="307" t="s">
        <v>76</v>
      </c>
      <c r="N70" s="324" t="s">
        <v>794</v>
      </c>
      <c r="O70" s="324"/>
      <c r="P70" s="324" t="s">
        <v>796</v>
      </c>
      <c r="Q70" s="389" t="s">
        <v>32</v>
      </c>
      <c r="R70" s="389"/>
      <c r="S70" s="322"/>
      <c r="T70" s="322"/>
      <c r="U70" s="322" t="s">
        <v>322</v>
      </c>
      <c r="V70" s="322"/>
      <c r="W70" s="390">
        <v>42066</v>
      </c>
      <c r="X70" s="322"/>
      <c r="Y70" s="322"/>
      <c r="Z70" s="391"/>
      <c r="AA70" s="391"/>
      <c r="AB70" s="392" t="s">
        <v>799</v>
      </c>
      <c r="AC70" s="393"/>
      <c r="AD70" s="394">
        <v>15.5</v>
      </c>
      <c r="AE70" s="393"/>
      <c r="AF70" s="394">
        <v>0.25</v>
      </c>
      <c r="AG70" s="394">
        <f t="shared" si="14"/>
        <v>15.75</v>
      </c>
      <c r="AH70" s="394">
        <f t="shared" si="23"/>
        <v>47.980000000000004</v>
      </c>
      <c r="AI70" s="394">
        <v>139.94999999999999</v>
      </c>
      <c r="AJ70" s="394">
        <v>119.95</v>
      </c>
      <c r="AK70" s="395">
        <f t="shared" si="18"/>
        <v>0.67173822426010843</v>
      </c>
      <c r="AL70" s="396">
        <f>16*(1*AD70)</f>
        <v>248</v>
      </c>
      <c r="AM70" s="397"/>
      <c r="AN70" s="397"/>
      <c r="AO70" s="397"/>
      <c r="AP70" s="398">
        <v>41907</v>
      </c>
      <c r="AQ70" s="398" t="s">
        <v>604</v>
      </c>
      <c r="AR70" s="397" t="s">
        <v>605</v>
      </c>
      <c r="AS70" s="399">
        <v>16</v>
      </c>
      <c r="AT70" s="399" t="s">
        <v>290</v>
      </c>
      <c r="AU70" s="399"/>
      <c r="AV70" s="399"/>
      <c r="AW70" s="331"/>
      <c r="AX70" s="330">
        <v>42009</v>
      </c>
      <c r="AY70" s="330" t="s">
        <v>839</v>
      </c>
      <c r="AZ70" s="401"/>
      <c r="BA70" s="402"/>
      <c r="BB70" s="403"/>
      <c r="BC70" s="404"/>
      <c r="BD70" s="405"/>
      <c r="BE70" s="397"/>
      <c r="BF70" s="397"/>
      <c r="BG70" s="398"/>
      <c r="BH70" s="406"/>
      <c r="BI70" s="406"/>
      <c r="BJ70" s="407"/>
      <c r="BK70" s="397"/>
      <c r="BL70" s="397">
        <f t="shared" si="19"/>
        <v>0</v>
      </c>
      <c r="BM70" s="408">
        <v>10</v>
      </c>
      <c r="BN70" s="409">
        <v>20.078602709958819</v>
      </c>
      <c r="BO70" s="409">
        <v>0</v>
      </c>
      <c r="BP70" s="409">
        <v>0</v>
      </c>
      <c r="BQ70" s="409">
        <f t="shared" si="16"/>
        <v>0</v>
      </c>
      <c r="BR70" s="409"/>
      <c r="BS70" s="410"/>
      <c r="BT70" s="410"/>
      <c r="BU70" s="411">
        <f t="shared" si="20"/>
        <v>0</v>
      </c>
      <c r="BV70" s="411">
        <f t="shared" si="21"/>
        <v>0</v>
      </c>
      <c r="BW70" s="412">
        <f t="shared" si="22"/>
        <v>0</v>
      </c>
      <c r="BX70" s="413"/>
    </row>
    <row r="71" spans="1:76" s="414" customFormat="1" ht="19.5" hidden="1" customHeight="1">
      <c r="A71" s="311" t="s">
        <v>149</v>
      </c>
      <c r="B71" s="317" t="s">
        <v>566</v>
      </c>
      <c r="C71" s="317">
        <v>3</v>
      </c>
      <c r="D71" s="386" t="s">
        <v>83</v>
      </c>
      <c r="E71" s="311" t="s">
        <v>161</v>
      </c>
      <c r="F71" s="387" t="s">
        <v>50</v>
      </c>
      <c r="G71" s="311" t="s">
        <v>119</v>
      </c>
      <c r="H71" s="311" t="s">
        <v>191</v>
      </c>
      <c r="I71" s="312"/>
      <c r="J71" s="312" t="s">
        <v>674</v>
      </c>
      <c r="K71" s="312"/>
      <c r="L71" s="388"/>
      <c r="M71" s="307" t="s">
        <v>75</v>
      </c>
      <c r="N71" s="324" t="s">
        <v>795</v>
      </c>
      <c r="O71" s="324"/>
      <c r="P71" s="324"/>
      <c r="Q71" s="389" t="s">
        <v>28</v>
      </c>
      <c r="R71" s="389"/>
      <c r="S71" s="322"/>
      <c r="T71" s="322" t="s">
        <v>337</v>
      </c>
      <c r="U71" s="322"/>
      <c r="V71" s="322"/>
      <c r="W71" s="390">
        <v>42010</v>
      </c>
      <c r="X71" s="390">
        <v>42038</v>
      </c>
      <c r="Y71" s="390">
        <v>42066</v>
      </c>
      <c r="Z71" s="391"/>
      <c r="AA71" s="391"/>
      <c r="AB71" s="392" t="s">
        <v>799</v>
      </c>
      <c r="AC71" s="393"/>
      <c r="AD71" s="394">
        <v>26.5</v>
      </c>
      <c r="AE71" s="393">
        <v>23.65</v>
      </c>
      <c r="AF71" s="394">
        <f>(IF(AE71&gt;0, AE71, IF(AD71&gt;0, AD71, IF(AC71&gt;0, AC71, 0))))*0.3</f>
        <v>7.0949999999999998</v>
      </c>
      <c r="AG71" s="394">
        <f t="shared" si="14"/>
        <v>30.744999999999997</v>
      </c>
      <c r="AH71" s="394">
        <f t="shared" si="23"/>
        <v>55.98</v>
      </c>
      <c r="AI71" s="394">
        <v>139.94999999999999</v>
      </c>
      <c r="AJ71" s="394">
        <v>139.94999999999999</v>
      </c>
      <c r="AK71" s="395">
        <f t="shared" si="18"/>
        <v>0.45078599499821365</v>
      </c>
      <c r="AL71" s="396">
        <f t="shared" ref="AL71:AL76" si="24">16*(2*AD71)</f>
        <v>848</v>
      </c>
      <c r="AM71" s="397"/>
      <c r="AN71" s="397"/>
      <c r="AO71" s="397"/>
      <c r="AP71" s="398">
        <v>41892</v>
      </c>
      <c r="AQ71" s="398">
        <v>41954</v>
      </c>
      <c r="AR71" s="397"/>
      <c r="AS71" s="399">
        <v>16</v>
      </c>
      <c r="AT71" s="399" t="s">
        <v>290</v>
      </c>
      <c r="AU71" s="399"/>
      <c r="AV71" s="399"/>
      <c r="AW71" s="331"/>
      <c r="AX71" s="330">
        <v>41980</v>
      </c>
      <c r="AY71" s="330">
        <v>42009</v>
      </c>
      <c r="AZ71" s="401"/>
      <c r="BA71" s="402"/>
      <c r="BB71" s="403"/>
      <c r="BC71" s="404"/>
      <c r="BD71" s="405"/>
      <c r="BE71" s="397"/>
      <c r="BF71" s="397"/>
      <c r="BG71" s="398"/>
      <c r="BH71" s="406"/>
      <c r="BI71" s="406"/>
      <c r="BJ71" s="407"/>
      <c r="BK71" s="397"/>
      <c r="BL71" s="397">
        <f t="shared" si="19"/>
        <v>0</v>
      </c>
      <c r="BM71" s="408">
        <v>6</v>
      </c>
      <c r="BN71" s="409">
        <v>12.04716162597529</v>
      </c>
      <c r="BO71" s="409">
        <v>0</v>
      </c>
      <c r="BP71" s="409">
        <v>0</v>
      </c>
      <c r="BQ71" s="409">
        <f t="shared" si="16"/>
        <v>0</v>
      </c>
      <c r="BR71" s="409"/>
      <c r="BS71" s="410"/>
      <c r="BT71" s="410"/>
      <c r="BU71" s="411">
        <f t="shared" si="20"/>
        <v>0</v>
      </c>
      <c r="BV71" s="411">
        <f t="shared" si="21"/>
        <v>0</v>
      </c>
      <c r="BW71" s="412">
        <f t="shared" si="22"/>
        <v>0</v>
      </c>
      <c r="BX71" s="413"/>
    </row>
    <row r="72" spans="1:76" s="414" customFormat="1" ht="19.5" hidden="1" customHeight="1">
      <c r="A72" s="311" t="s">
        <v>150</v>
      </c>
      <c r="B72" s="317" t="s">
        <v>566</v>
      </c>
      <c r="C72" s="317">
        <v>1</v>
      </c>
      <c r="D72" s="386" t="s">
        <v>83</v>
      </c>
      <c r="E72" s="311" t="s">
        <v>170</v>
      </c>
      <c r="F72" s="387" t="s">
        <v>50</v>
      </c>
      <c r="G72" s="311" t="s">
        <v>123</v>
      </c>
      <c r="H72" s="311" t="s">
        <v>313</v>
      </c>
      <c r="I72" s="312"/>
      <c r="J72" s="312" t="s">
        <v>674</v>
      </c>
      <c r="K72" s="312"/>
      <c r="L72" s="388"/>
      <c r="M72" s="307" t="s">
        <v>75</v>
      </c>
      <c r="N72" s="324" t="s">
        <v>795</v>
      </c>
      <c r="O72" s="324"/>
      <c r="P72" s="324"/>
      <c r="Q72" s="389" t="s">
        <v>32</v>
      </c>
      <c r="R72" s="389"/>
      <c r="S72" s="322"/>
      <c r="T72" s="322" t="s">
        <v>312</v>
      </c>
      <c r="U72" s="322"/>
      <c r="V72" s="322"/>
      <c r="W72" s="390">
        <v>42010</v>
      </c>
      <c r="X72" s="390">
        <v>42038</v>
      </c>
      <c r="Y72" s="390">
        <v>42066</v>
      </c>
      <c r="Z72" s="391"/>
      <c r="AA72" s="391"/>
      <c r="AB72" s="392" t="s">
        <v>799</v>
      </c>
      <c r="AC72" s="393"/>
      <c r="AD72" s="394">
        <v>12</v>
      </c>
      <c r="AE72" s="393">
        <v>9.4499999999999993</v>
      </c>
      <c r="AF72" s="394">
        <f>(IF(AE72&gt;0, AE72, IF(AD72&gt;0, AD72, IF(AC72&gt;0, AC72, 0))))*0.3</f>
        <v>2.8349999999999995</v>
      </c>
      <c r="AG72" s="394">
        <f t="shared" si="14"/>
        <v>12.284999999999998</v>
      </c>
      <c r="AH72" s="394">
        <f t="shared" si="23"/>
        <v>31.98</v>
      </c>
      <c r="AI72" s="394">
        <v>79.95</v>
      </c>
      <c r="AJ72" s="394">
        <v>79.95</v>
      </c>
      <c r="AK72" s="395">
        <f t="shared" si="18"/>
        <v>0.61585365853658536</v>
      </c>
      <c r="AL72" s="396">
        <f t="shared" si="24"/>
        <v>384</v>
      </c>
      <c r="AM72" s="397"/>
      <c r="AN72" s="397"/>
      <c r="AO72" s="397"/>
      <c r="AP72" s="398">
        <v>41904</v>
      </c>
      <c r="AQ72" s="398">
        <v>41954</v>
      </c>
      <c r="AR72" s="397" t="s">
        <v>719</v>
      </c>
      <c r="AS72" s="399">
        <v>16</v>
      </c>
      <c r="AT72" s="399" t="s">
        <v>290</v>
      </c>
      <c r="AU72" s="399"/>
      <c r="AV72" s="399"/>
      <c r="AW72" s="331"/>
      <c r="AX72" s="330">
        <v>41981</v>
      </c>
      <c r="AY72" s="330">
        <v>42009</v>
      </c>
      <c r="AZ72" s="401"/>
      <c r="BA72" s="402"/>
      <c r="BB72" s="403"/>
      <c r="BC72" s="404"/>
      <c r="BD72" s="405"/>
      <c r="BE72" s="397"/>
      <c r="BF72" s="397"/>
      <c r="BG72" s="398"/>
      <c r="BH72" s="406"/>
      <c r="BI72" s="406"/>
      <c r="BJ72" s="407"/>
      <c r="BK72" s="397"/>
      <c r="BL72" s="397">
        <f t="shared" si="19"/>
        <v>0</v>
      </c>
      <c r="BM72" s="408">
        <v>16</v>
      </c>
      <c r="BN72" s="409">
        <v>32.125764335934107</v>
      </c>
      <c r="BO72" s="409">
        <v>0</v>
      </c>
      <c r="BP72" s="409">
        <v>0</v>
      </c>
      <c r="BQ72" s="409">
        <f t="shared" si="16"/>
        <v>0</v>
      </c>
      <c r="BR72" s="409"/>
      <c r="BS72" s="410"/>
      <c r="BT72" s="410"/>
      <c r="BU72" s="411">
        <f t="shared" si="20"/>
        <v>0</v>
      </c>
      <c r="BV72" s="411">
        <f t="shared" si="21"/>
        <v>0</v>
      </c>
      <c r="BW72" s="412">
        <f t="shared" si="22"/>
        <v>0</v>
      </c>
      <c r="BX72" s="413"/>
    </row>
    <row r="73" spans="1:76" s="382" customFormat="1" ht="19.5" hidden="1" customHeight="1">
      <c r="A73" s="309" t="s">
        <v>151</v>
      </c>
      <c r="B73" s="316"/>
      <c r="C73" s="316">
        <v>2</v>
      </c>
      <c r="D73" s="352" t="s">
        <v>83</v>
      </c>
      <c r="E73" s="309" t="s">
        <v>52</v>
      </c>
      <c r="F73" s="353" t="s">
        <v>50</v>
      </c>
      <c r="G73" s="309" t="s">
        <v>124</v>
      </c>
      <c r="H73" s="309" t="s">
        <v>574</v>
      </c>
      <c r="I73" s="310"/>
      <c r="J73" s="310" t="s">
        <v>674</v>
      </c>
      <c r="K73" s="310"/>
      <c r="L73" s="354"/>
      <c r="M73" s="230" t="s">
        <v>77</v>
      </c>
      <c r="N73" s="232"/>
      <c r="O73" s="232"/>
      <c r="P73" s="232" t="s">
        <v>734</v>
      </c>
      <c r="Q73" s="355" t="s">
        <v>32</v>
      </c>
      <c r="R73" s="355"/>
      <c r="S73" s="323"/>
      <c r="T73" s="323" t="s">
        <v>295</v>
      </c>
      <c r="U73" s="323"/>
      <c r="V73" s="323"/>
      <c r="W73" s="356">
        <v>42034</v>
      </c>
      <c r="X73" s="356">
        <v>42062</v>
      </c>
      <c r="Y73" s="356">
        <v>42090</v>
      </c>
      <c r="Z73" s="357"/>
      <c r="AA73" s="357"/>
      <c r="AB73" s="358" t="s">
        <v>799</v>
      </c>
      <c r="AC73" s="360">
        <v>29</v>
      </c>
      <c r="AD73" s="360">
        <v>29.9</v>
      </c>
      <c r="AE73" s="359">
        <v>37.5</v>
      </c>
      <c r="AF73" s="360">
        <v>0.25</v>
      </c>
      <c r="AG73" s="360">
        <f t="shared" si="14"/>
        <v>37.75</v>
      </c>
      <c r="AH73" s="360">
        <f t="shared" si="23"/>
        <v>75.97999999999999</v>
      </c>
      <c r="AI73" s="360">
        <v>199.95</v>
      </c>
      <c r="AJ73" s="360">
        <v>189.95</v>
      </c>
      <c r="AK73" s="361">
        <f t="shared" si="18"/>
        <v>0.50315872598052114</v>
      </c>
      <c r="AL73" s="362">
        <f t="shared" si="24"/>
        <v>956.8</v>
      </c>
      <c r="AM73" s="363"/>
      <c r="AN73" s="363"/>
      <c r="AO73" s="363"/>
      <c r="AP73" s="364">
        <v>41915</v>
      </c>
      <c r="AQ73" s="364"/>
      <c r="AR73" s="363"/>
      <c r="AS73" s="365">
        <v>17</v>
      </c>
      <c r="AT73" s="365" t="s">
        <v>718</v>
      </c>
      <c r="AU73" s="365"/>
      <c r="AV73" s="365"/>
      <c r="AW73" s="211"/>
      <c r="AX73" s="212">
        <v>41978</v>
      </c>
      <c r="AY73" s="212">
        <v>41978</v>
      </c>
      <c r="AZ73" s="367"/>
      <c r="BA73" s="368" t="s">
        <v>871</v>
      </c>
      <c r="BB73" s="369"/>
      <c r="BC73" s="370"/>
      <c r="BD73" s="371"/>
      <c r="BE73" s="363"/>
      <c r="BF73" s="363"/>
      <c r="BG73" s="364"/>
      <c r="BH73" s="372"/>
      <c r="BI73" s="372"/>
      <c r="BJ73" s="373"/>
      <c r="BK73" s="363"/>
      <c r="BL73" s="363">
        <f t="shared" si="19"/>
        <v>0</v>
      </c>
      <c r="BM73" s="374">
        <v>10</v>
      </c>
      <c r="BN73" s="375">
        <v>20.078602709958819</v>
      </c>
      <c r="BO73" s="375">
        <v>40</v>
      </c>
      <c r="BP73" s="375">
        <v>60.078602709958815</v>
      </c>
      <c r="BQ73" s="375" t="s">
        <v>859</v>
      </c>
      <c r="BR73" s="375"/>
      <c r="BS73" s="376"/>
      <c r="BT73" s="376"/>
      <c r="BU73" s="377">
        <f t="shared" si="20"/>
        <v>4564.7722339026705</v>
      </c>
      <c r="BV73" s="377">
        <f t="shared" si="21"/>
        <v>2296.8049816017251</v>
      </c>
      <c r="BW73" s="378">
        <f t="shared" si="22"/>
        <v>30.229073198232761</v>
      </c>
      <c r="BX73" s="379"/>
    </row>
    <row r="74" spans="1:76" s="382" customFormat="1" ht="19.5" hidden="1" customHeight="1">
      <c r="A74" s="309" t="s">
        <v>152</v>
      </c>
      <c r="B74" s="316"/>
      <c r="C74" s="316">
        <v>3</v>
      </c>
      <c r="D74" s="352" t="s">
        <v>83</v>
      </c>
      <c r="E74" s="309" t="s">
        <v>52</v>
      </c>
      <c r="F74" s="353" t="s">
        <v>50</v>
      </c>
      <c r="G74" s="309" t="s">
        <v>125</v>
      </c>
      <c r="H74" s="309" t="s">
        <v>585</v>
      </c>
      <c r="I74" s="310"/>
      <c r="J74" s="310" t="s">
        <v>674</v>
      </c>
      <c r="K74" s="310"/>
      <c r="L74" s="354"/>
      <c r="M74" s="230" t="s">
        <v>77</v>
      </c>
      <c r="N74" s="232"/>
      <c r="O74" s="232"/>
      <c r="P74" s="232" t="s">
        <v>734</v>
      </c>
      <c r="Q74" s="355" t="s">
        <v>32</v>
      </c>
      <c r="R74" s="355"/>
      <c r="S74" s="323"/>
      <c r="T74" s="323" t="s">
        <v>295</v>
      </c>
      <c r="U74" s="323"/>
      <c r="V74" s="323"/>
      <c r="W74" s="356">
        <v>42034</v>
      </c>
      <c r="X74" s="356">
        <v>42062</v>
      </c>
      <c r="Y74" s="356">
        <v>42090</v>
      </c>
      <c r="Z74" s="357"/>
      <c r="AA74" s="357"/>
      <c r="AB74" s="358" t="s">
        <v>799</v>
      </c>
      <c r="AC74" s="360">
        <v>23.5</v>
      </c>
      <c r="AD74" s="360">
        <v>22.5</v>
      </c>
      <c r="AE74" s="359">
        <v>27.8</v>
      </c>
      <c r="AF74" s="360">
        <v>0.25</v>
      </c>
      <c r="AG74" s="360">
        <f t="shared" si="14"/>
        <v>28.05</v>
      </c>
      <c r="AH74" s="360">
        <f t="shared" si="23"/>
        <v>55.98</v>
      </c>
      <c r="AI74" s="360">
        <v>149.94999999999999</v>
      </c>
      <c r="AJ74" s="360">
        <v>139.94999999999999</v>
      </c>
      <c r="AK74" s="361">
        <f t="shared" si="18"/>
        <v>0.49892818863879951</v>
      </c>
      <c r="AL74" s="362">
        <f t="shared" si="24"/>
        <v>720</v>
      </c>
      <c r="AM74" s="363"/>
      <c r="AN74" s="363"/>
      <c r="AO74" s="363"/>
      <c r="AP74" s="364">
        <v>41915</v>
      </c>
      <c r="AQ74" s="364"/>
      <c r="AR74" s="363"/>
      <c r="AS74" s="365">
        <v>16</v>
      </c>
      <c r="AT74" s="365" t="s">
        <v>290</v>
      </c>
      <c r="AU74" s="365"/>
      <c r="AV74" s="365"/>
      <c r="AW74" s="211"/>
      <c r="AX74" s="212">
        <v>41978</v>
      </c>
      <c r="AY74" s="212">
        <v>41978</v>
      </c>
      <c r="AZ74" s="367"/>
      <c r="BA74" s="368" t="s">
        <v>871</v>
      </c>
      <c r="BB74" s="369"/>
      <c r="BC74" s="370"/>
      <c r="BD74" s="371"/>
      <c r="BE74" s="363"/>
      <c r="BF74" s="363"/>
      <c r="BG74" s="364"/>
      <c r="BH74" s="372"/>
      <c r="BI74" s="372"/>
      <c r="BJ74" s="373"/>
      <c r="BK74" s="363"/>
      <c r="BL74" s="363">
        <f t="shared" si="19"/>
        <v>0</v>
      </c>
      <c r="BM74" s="374">
        <v>17</v>
      </c>
      <c r="BN74" s="375">
        <v>34.133624606929992</v>
      </c>
      <c r="BO74" s="375">
        <v>40</v>
      </c>
      <c r="BP74" s="375">
        <v>74.133624606929999</v>
      </c>
      <c r="BQ74" s="375" t="s">
        <v>859</v>
      </c>
      <c r="BR74" s="375"/>
      <c r="BS74" s="376"/>
      <c r="BT74" s="376"/>
      <c r="BU74" s="377">
        <f t="shared" si="20"/>
        <v>4150.0003054959407</v>
      </c>
      <c r="BV74" s="377">
        <f t="shared" si="21"/>
        <v>2070.5521352715541</v>
      </c>
      <c r="BW74" s="378">
        <f t="shared" si="22"/>
        <v>36.987355042364321</v>
      </c>
      <c r="BX74" s="379"/>
    </row>
    <row r="75" spans="1:76" s="414" customFormat="1" ht="19.5" hidden="1" customHeight="1">
      <c r="A75" s="311" t="s">
        <v>153</v>
      </c>
      <c r="B75" s="317" t="s">
        <v>566</v>
      </c>
      <c r="C75" s="317"/>
      <c r="D75" s="386" t="s">
        <v>83</v>
      </c>
      <c r="E75" s="311" t="s">
        <v>52</v>
      </c>
      <c r="F75" s="387" t="s">
        <v>50</v>
      </c>
      <c r="G75" s="311" t="s">
        <v>125</v>
      </c>
      <c r="H75" s="311" t="s">
        <v>586</v>
      </c>
      <c r="I75" s="312"/>
      <c r="J75" s="312"/>
      <c r="K75" s="312"/>
      <c r="L75" s="388"/>
      <c r="M75" s="307" t="s">
        <v>77</v>
      </c>
      <c r="N75" s="324"/>
      <c r="O75" s="324"/>
      <c r="P75" s="324"/>
      <c r="Q75" s="389"/>
      <c r="R75" s="389"/>
      <c r="S75" s="322"/>
      <c r="T75" s="322"/>
      <c r="U75" s="322"/>
      <c r="V75" s="322"/>
      <c r="W75" s="322"/>
      <c r="X75" s="322"/>
      <c r="Y75" s="322"/>
      <c r="Z75" s="391"/>
      <c r="AA75" s="391"/>
      <c r="AB75" s="392"/>
      <c r="AC75" s="393"/>
      <c r="AD75" s="394"/>
      <c r="AE75" s="393"/>
      <c r="AF75" s="394">
        <v>0.25</v>
      </c>
      <c r="AG75" s="394">
        <f t="shared" si="14"/>
        <v>0.25</v>
      </c>
      <c r="AH75" s="394">
        <f>AG75*2</f>
        <v>0.5</v>
      </c>
      <c r="AI75" s="394">
        <f>AG75*2.5</f>
        <v>0.625</v>
      </c>
      <c r="AJ75" s="394">
        <f>AH75*2.5</f>
        <v>1.25</v>
      </c>
      <c r="AK75" s="395">
        <f t="shared" si="18"/>
        <v>0.5</v>
      </c>
      <c r="AL75" s="396">
        <f t="shared" si="24"/>
        <v>0</v>
      </c>
      <c r="AM75" s="397"/>
      <c r="AN75" s="397"/>
      <c r="AO75" s="397"/>
      <c r="AP75" s="398"/>
      <c r="AQ75" s="398"/>
      <c r="AR75" s="397"/>
      <c r="AS75" s="399">
        <v>16</v>
      </c>
      <c r="AT75" s="399" t="s">
        <v>290</v>
      </c>
      <c r="AU75" s="399"/>
      <c r="AV75" s="399"/>
      <c r="AW75" s="331"/>
      <c r="AX75" s="331" t="s">
        <v>631</v>
      </c>
      <c r="AY75" s="331"/>
      <c r="AZ75" s="401"/>
      <c r="BA75" s="402"/>
      <c r="BB75" s="403"/>
      <c r="BC75" s="404"/>
      <c r="BD75" s="405"/>
      <c r="BE75" s="397"/>
      <c r="BF75" s="397"/>
      <c r="BG75" s="398"/>
      <c r="BH75" s="406"/>
      <c r="BI75" s="406"/>
      <c r="BJ75" s="407"/>
      <c r="BK75" s="397"/>
      <c r="BL75" s="397">
        <f t="shared" si="19"/>
        <v>0</v>
      </c>
      <c r="BM75" s="408" t="e">
        <v>#N/A</v>
      </c>
      <c r="BN75" s="409" t="e">
        <v>#N/A</v>
      </c>
      <c r="BO75" s="409" t="e">
        <v>#N/A</v>
      </c>
      <c r="BP75" s="409" t="e">
        <v>#N/A</v>
      </c>
      <c r="BQ75" s="409" t="e">
        <f>BP75*Z75</f>
        <v>#N/A</v>
      </c>
      <c r="BR75" s="409"/>
      <c r="BS75" s="410"/>
      <c r="BT75" s="410"/>
      <c r="BU75" s="411" t="e">
        <f t="shared" si="20"/>
        <v>#N/A</v>
      </c>
      <c r="BV75" s="411" t="e">
        <f t="shared" si="21"/>
        <v>#N/A</v>
      </c>
      <c r="BW75" s="412" t="e">
        <f t="shared" si="22"/>
        <v>#N/A</v>
      </c>
      <c r="BX75" s="413"/>
    </row>
    <row r="76" spans="1:76" s="382" customFormat="1" ht="19.5" hidden="1" customHeight="1">
      <c r="A76" s="309" t="s">
        <v>154</v>
      </c>
      <c r="B76" s="316"/>
      <c r="C76" s="316">
        <v>3</v>
      </c>
      <c r="D76" s="352" t="s">
        <v>83</v>
      </c>
      <c r="E76" s="309" t="s">
        <v>52</v>
      </c>
      <c r="F76" s="353" t="s">
        <v>50</v>
      </c>
      <c r="G76" s="309" t="s">
        <v>126</v>
      </c>
      <c r="H76" s="313" t="s">
        <v>586</v>
      </c>
      <c r="I76" s="310"/>
      <c r="J76" s="310" t="s">
        <v>674</v>
      </c>
      <c r="K76" s="310"/>
      <c r="L76" s="354"/>
      <c r="M76" s="230" t="s">
        <v>77</v>
      </c>
      <c r="N76" s="232"/>
      <c r="O76" s="232"/>
      <c r="P76" s="232" t="s">
        <v>734</v>
      </c>
      <c r="Q76" s="355" t="s">
        <v>32</v>
      </c>
      <c r="R76" s="355"/>
      <c r="S76" s="323"/>
      <c r="T76" s="323" t="s">
        <v>295</v>
      </c>
      <c r="U76" s="323"/>
      <c r="V76" s="323"/>
      <c r="W76" s="356">
        <v>42034</v>
      </c>
      <c r="X76" s="356">
        <v>42062</v>
      </c>
      <c r="Y76" s="356">
        <v>42090</v>
      </c>
      <c r="Z76" s="357"/>
      <c r="AA76" s="357"/>
      <c r="AB76" s="358" t="s">
        <v>799</v>
      </c>
      <c r="AC76" s="360">
        <v>26.5</v>
      </c>
      <c r="AD76" s="360">
        <v>25</v>
      </c>
      <c r="AE76" s="359">
        <v>31</v>
      </c>
      <c r="AF76" s="360">
        <v>0.25</v>
      </c>
      <c r="AG76" s="360">
        <f t="shared" si="14"/>
        <v>31.25</v>
      </c>
      <c r="AH76" s="360">
        <f t="shared" ref="AH76:AH82" si="25">AJ76/2.5</f>
        <v>63.98</v>
      </c>
      <c r="AI76" s="360">
        <v>179.95</v>
      </c>
      <c r="AJ76" s="360">
        <v>159.94999999999999</v>
      </c>
      <c r="AK76" s="361">
        <f t="shared" si="18"/>
        <v>0.51156611441075339</v>
      </c>
      <c r="AL76" s="362">
        <f t="shared" si="24"/>
        <v>800</v>
      </c>
      <c r="AM76" s="363"/>
      <c r="AN76" s="363"/>
      <c r="AO76" s="363"/>
      <c r="AP76" s="364">
        <v>41915</v>
      </c>
      <c r="AQ76" s="364"/>
      <c r="AR76" s="363"/>
      <c r="AS76" s="365">
        <v>16</v>
      </c>
      <c r="AT76" s="365" t="s">
        <v>290</v>
      </c>
      <c r="AU76" s="365"/>
      <c r="AV76" s="365"/>
      <c r="AW76" s="211"/>
      <c r="AX76" s="212">
        <v>41978</v>
      </c>
      <c r="AY76" s="212">
        <v>41978</v>
      </c>
      <c r="AZ76" s="367"/>
      <c r="BA76" s="368" t="s">
        <v>871</v>
      </c>
      <c r="BB76" s="369"/>
      <c r="BC76" s="370"/>
      <c r="BD76" s="371"/>
      <c r="BE76" s="363"/>
      <c r="BF76" s="363"/>
      <c r="BG76" s="364"/>
      <c r="BH76" s="372"/>
      <c r="BI76" s="372"/>
      <c r="BJ76" s="373"/>
      <c r="BK76" s="363"/>
      <c r="BL76" s="363">
        <f t="shared" si="19"/>
        <v>0</v>
      </c>
      <c r="BM76" s="374">
        <v>14</v>
      </c>
      <c r="BN76" s="375">
        <v>28.110043793942346</v>
      </c>
      <c r="BO76" s="375">
        <v>40</v>
      </c>
      <c r="BP76" s="375">
        <v>68.110043793942339</v>
      </c>
      <c r="BQ76" s="375" t="s">
        <v>859</v>
      </c>
      <c r="BR76" s="375"/>
      <c r="BS76" s="376"/>
      <c r="BT76" s="376"/>
      <c r="BU76" s="377">
        <f t="shared" si="20"/>
        <v>4357.6806019364303</v>
      </c>
      <c r="BV76" s="377">
        <f t="shared" si="21"/>
        <v>2229.2417333757321</v>
      </c>
      <c r="BW76" s="378">
        <f t="shared" si="22"/>
        <v>34.842790456013333</v>
      </c>
      <c r="BX76" s="379"/>
    </row>
    <row r="77" spans="1:76" s="414" customFormat="1" ht="19.5" hidden="1" customHeight="1">
      <c r="A77" s="311" t="s">
        <v>587</v>
      </c>
      <c r="B77" s="317" t="s">
        <v>566</v>
      </c>
      <c r="C77" s="317">
        <v>1</v>
      </c>
      <c r="D77" s="386" t="s">
        <v>83</v>
      </c>
      <c r="E77" s="311" t="s">
        <v>161</v>
      </c>
      <c r="F77" s="387" t="s">
        <v>50</v>
      </c>
      <c r="G77" s="311" t="s">
        <v>119</v>
      </c>
      <c r="H77" s="311" t="s">
        <v>361</v>
      </c>
      <c r="I77" s="312"/>
      <c r="J77" s="312" t="s">
        <v>674</v>
      </c>
      <c r="K77" s="312"/>
      <c r="L77" s="388">
        <v>41919</v>
      </c>
      <c r="M77" s="307" t="s">
        <v>76</v>
      </c>
      <c r="N77" s="324" t="s">
        <v>794</v>
      </c>
      <c r="O77" s="324"/>
      <c r="P77" s="324" t="s">
        <v>796</v>
      </c>
      <c r="Q77" s="389" t="s">
        <v>28</v>
      </c>
      <c r="R77" s="389"/>
      <c r="S77" s="322"/>
      <c r="T77" s="322"/>
      <c r="U77" s="430" t="s">
        <v>311</v>
      </c>
      <c r="V77" s="322"/>
      <c r="W77" s="390">
        <v>42066</v>
      </c>
      <c r="X77" s="322"/>
      <c r="Y77" s="322"/>
      <c r="Z77" s="391"/>
      <c r="AA77" s="391"/>
      <c r="AB77" s="392" t="s">
        <v>799</v>
      </c>
      <c r="AC77" s="393"/>
      <c r="AD77" s="394">
        <v>18.5</v>
      </c>
      <c r="AE77" s="393"/>
      <c r="AF77" s="394">
        <v>0.25</v>
      </c>
      <c r="AG77" s="394">
        <f t="shared" si="14"/>
        <v>18.75</v>
      </c>
      <c r="AH77" s="394">
        <f t="shared" si="25"/>
        <v>39.980000000000004</v>
      </c>
      <c r="AI77" s="394">
        <v>109.95</v>
      </c>
      <c r="AJ77" s="394">
        <v>99.95</v>
      </c>
      <c r="AK77" s="395">
        <f t="shared" si="18"/>
        <v>0.53101550775387696</v>
      </c>
      <c r="AL77" s="396">
        <f>16*(1*AD77)</f>
        <v>296</v>
      </c>
      <c r="AM77" s="397"/>
      <c r="AN77" s="397"/>
      <c r="AO77" s="397"/>
      <c r="AP77" s="398"/>
      <c r="AQ77" s="398" t="s">
        <v>604</v>
      </c>
      <c r="AR77" s="397" t="s">
        <v>605</v>
      </c>
      <c r="AS77" s="399">
        <v>16</v>
      </c>
      <c r="AT77" s="399" t="s">
        <v>290</v>
      </c>
      <c r="AU77" s="399"/>
      <c r="AV77" s="399"/>
      <c r="AW77" s="331"/>
      <c r="AX77" s="330">
        <v>41978</v>
      </c>
      <c r="AY77" s="330">
        <v>42030</v>
      </c>
      <c r="AZ77" s="401"/>
      <c r="BA77" s="402"/>
      <c r="BB77" s="403"/>
      <c r="BC77" s="404"/>
      <c r="BD77" s="405"/>
      <c r="BE77" s="397"/>
      <c r="BF77" s="397"/>
      <c r="BG77" s="398"/>
      <c r="BH77" s="406"/>
      <c r="BI77" s="406"/>
      <c r="BJ77" s="407"/>
      <c r="BK77" s="397"/>
      <c r="BL77" s="397">
        <f t="shared" si="19"/>
        <v>0</v>
      </c>
      <c r="BM77" s="408">
        <v>10</v>
      </c>
      <c r="BN77" s="409">
        <v>20.078602709958819</v>
      </c>
      <c r="BO77" s="409">
        <v>0</v>
      </c>
      <c r="BP77" s="409">
        <v>0</v>
      </c>
      <c r="BQ77" s="409">
        <f>BP77*Z77</f>
        <v>0</v>
      </c>
      <c r="BR77" s="409"/>
      <c r="BS77" s="410"/>
      <c r="BT77" s="410"/>
      <c r="BU77" s="411">
        <f t="shared" si="20"/>
        <v>0</v>
      </c>
      <c r="BV77" s="411">
        <f t="shared" si="21"/>
        <v>0</v>
      </c>
      <c r="BW77" s="412">
        <f t="shared" si="22"/>
        <v>0</v>
      </c>
      <c r="BX77" s="413"/>
    </row>
    <row r="78" spans="1:76" s="414" customFormat="1" ht="19.5" hidden="1" customHeight="1">
      <c r="A78" s="311" t="s">
        <v>588</v>
      </c>
      <c r="B78" s="317" t="s">
        <v>566</v>
      </c>
      <c r="C78" s="317">
        <v>1</v>
      </c>
      <c r="D78" s="386" t="s">
        <v>83</v>
      </c>
      <c r="E78" s="311" t="s">
        <v>161</v>
      </c>
      <c r="F78" s="387" t="s">
        <v>50</v>
      </c>
      <c r="G78" s="311" t="s">
        <v>119</v>
      </c>
      <c r="H78" s="311" t="s">
        <v>573</v>
      </c>
      <c r="I78" s="312"/>
      <c r="J78" s="312" t="s">
        <v>674</v>
      </c>
      <c r="K78" s="312"/>
      <c r="L78" s="388">
        <v>41919</v>
      </c>
      <c r="M78" s="307" t="s">
        <v>76</v>
      </c>
      <c r="N78" s="324" t="s">
        <v>794</v>
      </c>
      <c r="O78" s="324"/>
      <c r="P78" s="324" t="s">
        <v>796</v>
      </c>
      <c r="Q78" s="389" t="s">
        <v>28</v>
      </c>
      <c r="R78" s="389"/>
      <c r="S78" s="322"/>
      <c r="T78" s="322"/>
      <c r="U78" s="430" t="s">
        <v>311</v>
      </c>
      <c r="V78" s="322"/>
      <c r="W78" s="390">
        <v>42066</v>
      </c>
      <c r="X78" s="322"/>
      <c r="Y78" s="322"/>
      <c r="Z78" s="391"/>
      <c r="AA78" s="391"/>
      <c r="AB78" s="392" t="s">
        <v>799</v>
      </c>
      <c r="AC78" s="393"/>
      <c r="AD78" s="394">
        <v>18.5</v>
      </c>
      <c r="AE78" s="393"/>
      <c r="AF78" s="394">
        <v>0.25</v>
      </c>
      <c r="AG78" s="394">
        <f t="shared" si="14"/>
        <v>18.75</v>
      </c>
      <c r="AH78" s="394">
        <f t="shared" si="25"/>
        <v>39.980000000000004</v>
      </c>
      <c r="AI78" s="394">
        <v>109.95</v>
      </c>
      <c r="AJ78" s="394">
        <v>99.95</v>
      </c>
      <c r="AK78" s="395">
        <f t="shared" si="18"/>
        <v>0.53101550775387696</v>
      </c>
      <c r="AL78" s="396">
        <f>16*(1*AD78)</f>
        <v>296</v>
      </c>
      <c r="AM78" s="397"/>
      <c r="AN78" s="397"/>
      <c r="AO78" s="397"/>
      <c r="AP78" s="398"/>
      <c r="AQ78" s="398" t="s">
        <v>604</v>
      </c>
      <c r="AR78" s="397" t="s">
        <v>605</v>
      </c>
      <c r="AS78" s="399">
        <v>16</v>
      </c>
      <c r="AT78" s="399" t="s">
        <v>290</v>
      </c>
      <c r="AU78" s="399"/>
      <c r="AV78" s="399"/>
      <c r="AW78" s="331"/>
      <c r="AX78" s="331" t="s">
        <v>721</v>
      </c>
      <c r="AY78" s="330">
        <v>42030</v>
      </c>
      <c r="AZ78" s="401"/>
      <c r="BA78" s="402"/>
      <c r="BB78" s="403"/>
      <c r="BC78" s="404"/>
      <c r="BD78" s="405"/>
      <c r="BE78" s="397"/>
      <c r="BF78" s="397"/>
      <c r="BG78" s="398"/>
      <c r="BH78" s="406"/>
      <c r="BI78" s="406"/>
      <c r="BJ78" s="407"/>
      <c r="BK78" s="397"/>
      <c r="BL78" s="397">
        <f t="shared" si="19"/>
        <v>0</v>
      </c>
      <c r="BM78" s="408" t="e">
        <v>#N/A</v>
      </c>
      <c r="BN78" s="409" t="e">
        <v>#N/A</v>
      </c>
      <c r="BO78" s="409" t="e">
        <v>#N/A</v>
      </c>
      <c r="BP78" s="409" t="e">
        <v>#N/A</v>
      </c>
      <c r="BQ78" s="409" t="e">
        <f>BP78*Z78</f>
        <v>#N/A</v>
      </c>
      <c r="BR78" s="409"/>
      <c r="BS78" s="410"/>
      <c r="BT78" s="410"/>
      <c r="BU78" s="411" t="e">
        <f t="shared" si="20"/>
        <v>#N/A</v>
      </c>
      <c r="BV78" s="411" t="e">
        <f t="shared" si="21"/>
        <v>#N/A</v>
      </c>
      <c r="BW78" s="412" t="e">
        <f t="shared" si="22"/>
        <v>#N/A</v>
      </c>
      <c r="BX78" s="413"/>
    </row>
    <row r="79" spans="1:76" s="414" customFormat="1" ht="19.5" hidden="1" customHeight="1">
      <c r="A79" s="311" t="s">
        <v>155</v>
      </c>
      <c r="B79" s="317" t="s">
        <v>566</v>
      </c>
      <c r="C79" s="317" t="s">
        <v>566</v>
      </c>
      <c r="D79" s="386" t="s">
        <v>83</v>
      </c>
      <c r="E79" s="311" t="s">
        <v>162</v>
      </c>
      <c r="F79" s="387" t="s">
        <v>50</v>
      </c>
      <c r="G79" s="311" t="s">
        <v>127</v>
      </c>
      <c r="H79" s="311"/>
      <c r="I79" s="312"/>
      <c r="J79" s="312" t="s">
        <v>668</v>
      </c>
      <c r="K79" s="312"/>
      <c r="L79" s="388"/>
      <c r="M79" s="307" t="s">
        <v>72</v>
      </c>
      <c r="N79" s="324"/>
      <c r="O79" s="324"/>
      <c r="P79" s="324" t="s">
        <v>792</v>
      </c>
      <c r="Q79" s="389" t="s">
        <v>32</v>
      </c>
      <c r="R79" s="389"/>
      <c r="S79" s="322" t="s">
        <v>823</v>
      </c>
      <c r="T79" s="322" t="s">
        <v>824</v>
      </c>
      <c r="U79" s="322"/>
      <c r="V79" s="322"/>
      <c r="W79" s="390">
        <v>42010</v>
      </c>
      <c r="X79" s="390">
        <v>42038</v>
      </c>
      <c r="Y79" s="390">
        <v>42066</v>
      </c>
      <c r="Z79" s="391"/>
      <c r="AA79" s="391" t="s">
        <v>419</v>
      </c>
      <c r="AB79" s="392" t="s">
        <v>799</v>
      </c>
      <c r="AC79" s="393">
        <v>28.5</v>
      </c>
      <c r="AD79" s="393">
        <v>29.5</v>
      </c>
      <c r="AE79" s="393"/>
      <c r="AF79" s="394">
        <v>0.25</v>
      </c>
      <c r="AG79" s="394">
        <f t="shared" si="14"/>
        <v>29.75</v>
      </c>
      <c r="AH79" s="394">
        <f t="shared" si="25"/>
        <v>63.98</v>
      </c>
      <c r="AI79" s="394">
        <v>159.94999999999999</v>
      </c>
      <c r="AJ79" s="394">
        <v>159.94999999999999</v>
      </c>
      <c r="AK79" s="395">
        <f t="shared" si="18"/>
        <v>0.53501094091903723</v>
      </c>
      <c r="AL79" s="396">
        <f t="shared" ref="AL79:AL110" si="26">16*(2*AD79)</f>
        <v>944</v>
      </c>
      <c r="AM79" s="431"/>
      <c r="AN79" s="431"/>
      <c r="AO79" s="431"/>
      <c r="AP79" s="398" t="s">
        <v>418</v>
      </c>
      <c r="AQ79" s="398">
        <v>41956</v>
      </c>
      <c r="AR79" s="397"/>
      <c r="AS79" s="399">
        <v>16</v>
      </c>
      <c r="AT79" s="399" t="s">
        <v>290</v>
      </c>
      <c r="AU79" s="399"/>
      <c r="AV79" s="399"/>
      <c r="AW79" s="330">
        <v>41995</v>
      </c>
      <c r="AX79" s="330">
        <v>41981</v>
      </c>
      <c r="AY79" s="334">
        <v>41995</v>
      </c>
      <c r="AZ79" s="401"/>
      <c r="BA79" s="402"/>
      <c r="BB79" s="403"/>
      <c r="BC79" s="404"/>
      <c r="BD79" s="405"/>
      <c r="BE79" s="397"/>
      <c r="BF79" s="397"/>
      <c r="BG79" s="398"/>
      <c r="BH79" s="406"/>
      <c r="BI79" s="406"/>
      <c r="BJ79" s="407"/>
      <c r="BK79" s="397"/>
      <c r="BL79" s="397">
        <f t="shared" si="19"/>
        <v>0</v>
      </c>
      <c r="BM79" s="408">
        <v>20</v>
      </c>
      <c r="BN79" s="409">
        <v>40.157205419917638</v>
      </c>
      <c r="BO79" s="409">
        <v>0</v>
      </c>
      <c r="BP79" s="409">
        <v>0</v>
      </c>
      <c r="BQ79" s="409">
        <f>BP79*Z79</f>
        <v>0</v>
      </c>
      <c r="BR79" s="409"/>
      <c r="BS79" s="410"/>
      <c r="BT79" s="410"/>
      <c r="BU79" s="411">
        <f t="shared" si="20"/>
        <v>0</v>
      </c>
      <c r="BV79" s="411">
        <f t="shared" si="21"/>
        <v>0</v>
      </c>
      <c r="BW79" s="412">
        <f t="shared" si="22"/>
        <v>0</v>
      </c>
      <c r="BX79" s="413"/>
    </row>
    <row r="80" spans="1:76" s="382" customFormat="1" ht="19.5" hidden="1" customHeight="1">
      <c r="A80" s="309" t="s">
        <v>156</v>
      </c>
      <c r="B80" s="316"/>
      <c r="C80" s="316">
        <v>2</v>
      </c>
      <c r="D80" s="352" t="s">
        <v>83</v>
      </c>
      <c r="E80" s="309" t="s">
        <v>163</v>
      </c>
      <c r="F80" s="353" t="s">
        <v>50</v>
      </c>
      <c r="G80" s="309" t="s">
        <v>128</v>
      </c>
      <c r="H80" s="309" t="s">
        <v>581</v>
      </c>
      <c r="I80" s="310"/>
      <c r="J80" s="310" t="s">
        <v>674</v>
      </c>
      <c r="K80" s="310"/>
      <c r="L80" s="354"/>
      <c r="M80" s="230" t="s">
        <v>72</v>
      </c>
      <c r="N80" s="232"/>
      <c r="O80" s="232"/>
      <c r="P80" s="232" t="s">
        <v>792</v>
      </c>
      <c r="Q80" s="355" t="s">
        <v>28</v>
      </c>
      <c r="R80" s="355"/>
      <c r="S80" s="323"/>
      <c r="T80" s="323">
        <v>11166</v>
      </c>
      <c r="U80" s="323" t="s">
        <v>324</v>
      </c>
      <c r="V80" s="323" t="s">
        <v>325</v>
      </c>
      <c r="W80" s="356">
        <v>42010</v>
      </c>
      <c r="X80" s="356">
        <v>42038</v>
      </c>
      <c r="Y80" s="356">
        <v>42066</v>
      </c>
      <c r="Z80" s="357"/>
      <c r="AA80" s="357" t="s">
        <v>419</v>
      </c>
      <c r="AB80" s="358" t="s">
        <v>799</v>
      </c>
      <c r="AC80" s="359">
        <v>28.5</v>
      </c>
      <c r="AD80" s="359">
        <v>29.5</v>
      </c>
      <c r="AE80" s="359">
        <v>34.5</v>
      </c>
      <c r="AF80" s="360">
        <v>0.25</v>
      </c>
      <c r="AG80" s="360">
        <f t="shared" si="14"/>
        <v>34.75</v>
      </c>
      <c r="AH80" s="360">
        <f t="shared" si="25"/>
        <v>67.97999999999999</v>
      </c>
      <c r="AI80" s="360">
        <v>169.95</v>
      </c>
      <c r="AJ80" s="360">
        <v>169.95</v>
      </c>
      <c r="AK80" s="361">
        <f t="shared" si="18"/>
        <v>0.48882024124742562</v>
      </c>
      <c r="AL80" s="362">
        <f t="shared" si="26"/>
        <v>944</v>
      </c>
      <c r="AM80" s="429"/>
      <c r="AN80" s="429"/>
      <c r="AO80" s="429"/>
      <c r="AP80" s="364">
        <v>41892</v>
      </c>
      <c r="AQ80" s="364">
        <v>41956</v>
      </c>
      <c r="AR80" s="363"/>
      <c r="AS80" s="365">
        <v>16</v>
      </c>
      <c r="AT80" s="365" t="s">
        <v>290</v>
      </c>
      <c r="AU80" s="365"/>
      <c r="AV80" s="365"/>
      <c r="AW80" s="212">
        <v>41995</v>
      </c>
      <c r="AX80" s="212">
        <v>41981</v>
      </c>
      <c r="AY80" s="291">
        <v>41995</v>
      </c>
      <c r="AZ80" s="367"/>
      <c r="BA80" s="368" t="s">
        <v>290</v>
      </c>
      <c r="BB80" s="369"/>
      <c r="BC80" s="370"/>
      <c r="BD80" s="371"/>
      <c r="BE80" s="363"/>
      <c r="BF80" s="363"/>
      <c r="BG80" s="364"/>
      <c r="BH80" s="372"/>
      <c r="BI80" s="372"/>
      <c r="BJ80" s="373"/>
      <c r="BK80" s="363"/>
      <c r="BL80" s="363">
        <f t="shared" si="19"/>
        <v>0</v>
      </c>
      <c r="BM80" s="374">
        <v>64</v>
      </c>
      <c r="BN80" s="375">
        <v>128.50305734373643</v>
      </c>
      <c r="BO80" s="375">
        <v>50</v>
      </c>
      <c r="BP80" s="375">
        <v>178.50305734373643</v>
      </c>
      <c r="BQ80" s="375" t="s">
        <v>857</v>
      </c>
      <c r="BR80" s="375"/>
      <c r="BS80" s="376"/>
      <c r="BT80" s="376"/>
      <c r="BU80" s="377">
        <f t="shared" si="20"/>
        <v>12134.637838227201</v>
      </c>
      <c r="BV80" s="377">
        <f t="shared" si="21"/>
        <v>5931.6565955323604</v>
      </c>
      <c r="BW80" s="378">
        <f t="shared" si="22"/>
        <v>87.255907554168289</v>
      </c>
      <c r="BX80" s="379"/>
    </row>
    <row r="81" spans="1:76" s="414" customFormat="1" ht="19.5" hidden="1" customHeight="1">
      <c r="A81" s="311" t="s">
        <v>157</v>
      </c>
      <c r="B81" s="317" t="s">
        <v>566</v>
      </c>
      <c r="C81" s="317" t="s">
        <v>566</v>
      </c>
      <c r="D81" s="386" t="s">
        <v>83</v>
      </c>
      <c r="E81" s="311" t="s">
        <v>163</v>
      </c>
      <c r="F81" s="387" t="s">
        <v>50</v>
      </c>
      <c r="G81" s="311" t="s">
        <v>129</v>
      </c>
      <c r="H81" s="311"/>
      <c r="I81" s="312"/>
      <c r="J81" s="312" t="s">
        <v>674</v>
      </c>
      <c r="K81" s="312"/>
      <c r="L81" s="388"/>
      <c r="M81" s="307" t="s">
        <v>72</v>
      </c>
      <c r="N81" s="324"/>
      <c r="O81" s="324"/>
      <c r="P81" s="324" t="s">
        <v>792</v>
      </c>
      <c r="Q81" s="389" t="s">
        <v>32</v>
      </c>
      <c r="R81" s="389"/>
      <c r="S81" s="322"/>
      <c r="T81" s="322" t="s">
        <v>334</v>
      </c>
      <c r="U81" s="322"/>
      <c r="V81" s="322"/>
      <c r="W81" s="390">
        <v>42010</v>
      </c>
      <c r="X81" s="390">
        <v>42038</v>
      </c>
      <c r="Y81" s="390">
        <v>42066</v>
      </c>
      <c r="Z81" s="391"/>
      <c r="AA81" s="391" t="s">
        <v>419</v>
      </c>
      <c r="AB81" s="392" t="s">
        <v>799</v>
      </c>
      <c r="AC81" s="393">
        <v>30.9</v>
      </c>
      <c r="AD81" s="393">
        <v>33.200000000000003</v>
      </c>
      <c r="AE81" s="393"/>
      <c r="AF81" s="394">
        <v>0.25</v>
      </c>
      <c r="AG81" s="394">
        <f t="shared" ref="AG81:AG112" si="27">(IF(AE81&gt;0, AE81, IF(AD81&gt;0, AD81, IF(AC81&gt;0, AC81, 0))))+AF81</f>
        <v>33.450000000000003</v>
      </c>
      <c r="AH81" s="394">
        <f t="shared" si="25"/>
        <v>71.97999999999999</v>
      </c>
      <c r="AI81" s="394">
        <v>179.95</v>
      </c>
      <c r="AJ81" s="394">
        <v>179.95</v>
      </c>
      <c r="AK81" s="395">
        <f t="shared" si="18"/>
        <v>0.53528757988330078</v>
      </c>
      <c r="AL81" s="396">
        <f t="shared" si="26"/>
        <v>1062.4000000000001</v>
      </c>
      <c r="AM81" s="431"/>
      <c r="AN81" s="431"/>
      <c r="AO81" s="431"/>
      <c r="AP81" s="398">
        <v>41915</v>
      </c>
      <c r="AQ81" s="398">
        <v>41956</v>
      </c>
      <c r="AR81" s="397"/>
      <c r="AS81" s="399">
        <v>16</v>
      </c>
      <c r="AT81" s="399" t="s">
        <v>290</v>
      </c>
      <c r="AU81" s="399"/>
      <c r="AV81" s="399"/>
      <c r="AW81" s="330">
        <v>41995</v>
      </c>
      <c r="AX81" s="330">
        <v>41981</v>
      </c>
      <c r="AY81" s="334">
        <v>41995</v>
      </c>
      <c r="AZ81" s="401"/>
      <c r="BA81" s="402"/>
      <c r="BB81" s="403"/>
      <c r="BC81" s="404"/>
      <c r="BD81" s="405"/>
      <c r="BE81" s="397"/>
      <c r="BF81" s="397"/>
      <c r="BG81" s="398"/>
      <c r="BH81" s="406"/>
      <c r="BI81" s="406"/>
      <c r="BJ81" s="407"/>
      <c r="BK81" s="397"/>
      <c r="BL81" s="397">
        <f t="shared" si="19"/>
        <v>0</v>
      </c>
      <c r="BM81" s="408">
        <v>21</v>
      </c>
      <c r="BN81" s="409">
        <v>42.165065690913515</v>
      </c>
      <c r="BO81" s="409">
        <v>0</v>
      </c>
      <c r="BP81" s="409">
        <v>0</v>
      </c>
      <c r="BQ81" s="409">
        <f>BP81*Z81</f>
        <v>0</v>
      </c>
      <c r="BR81" s="409"/>
      <c r="BS81" s="410"/>
      <c r="BT81" s="410"/>
      <c r="BU81" s="411">
        <f t="shared" si="20"/>
        <v>0</v>
      </c>
      <c r="BV81" s="411">
        <f t="shared" si="21"/>
        <v>0</v>
      </c>
      <c r="BW81" s="412">
        <f t="shared" si="22"/>
        <v>0</v>
      </c>
      <c r="BX81" s="413"/>
    </row>
    <row r="82" spans="1:76" s="382" customFormat="1" ht="19.5" hidden="1" customHeight="1">
      <c r="A82" s="309" t="s">
        <v>158</v>
      </c>
      <c r="B82" s="316"/>
      <c r="C82" s="316">
        <v>3</v>
      </c>
      <c r="D82" s="352" t="s">
        <v>83</v>
      </c>
      <c r="E82" s="309" t="s">
        <v>168</v>
      </c>
      <c r="F82" s="353" t="s">
        <v>50</v>
      </c>
      <c r="G82" s="309" t="s">
        <v>130</v>
      </c>
      <c r="H82" s="309" t="s">
        <v>396</v>
      </c>
      <c r="I82" s="310"/>
      <c r="J82" s="310" t="s">
        <v>674</v>
      </c>
      <c r="K82" s="310"/>
      <c r="L82" s="354"/>
      <c r="M82" s="230" t="s">
        <v>75</v>
      </c>
      <c r="N82" s="232" t="s">
        <v>855</v>
      </c>
      <c r="O82" s="232"/>
      <c r="P82" s="232"/>
      <c r="Q82" s="355"/>
      <c r="R82" s="355"/>
      <c r="S82" s="323"/>
      <c r="T82" s="323" t="s">
        <v>766</v>
      </c>
      <c r="U82" s="323"/>
      <c r="V82" s="323"/>
      <c r="W82" s="356">
        <v>41980</v>
      </c>
      <c r="X82" s="356">
        <v>42008</v>
      </c>
      <c r="Y82" s="356">
        <v>42036</v>
      </c>
      <c r="Z82" s="357"/>
      <c r="AA82" s="357"/>
      <c r="AB82" s="358" t="s">
        <v>799</v>
      </c>
      <c r="AC82" s="360">
        <v>46.15</v>
      </c>
      <c r="AD82" s="359">
        <v>35</v>
      </c>
      <c r="AE82" s="359">
        <v>46.15</v>
      </c>
      <c r="AF82" s="360">
        <f>(IF(AE82&gt;0, AE82, IF(AD82&gt;0, AD82, IF(AC82&gt;0, AC82, 0))))*0.3</f>
        <v>13.844999999999999</v>
      </c>
      <c r="AG82" s="360">
        <f t="shared" si="27"/>
        <v>59.994999999999997</v>
      </c>
      <c r="AH82" s="360">
        <f t="shared" si="25"/>
        <v>119.97999999999999</v>
      </c>
      <c r="AI82" s="360">
        <v>299.95</v>
      </c>
      <c r="AJ82" s="360">
        <v>299.95</v>
      </c>
      <c r="AK82" s="361">
        <f t="shared" si="18"/>
        <v>0.49995832638773124</v>
      </c>
      <c r="AL82" s="362">
        <f t="shared" si="26"/>
        <v>1120</v>
      </c>
      <c r="AM82" s="363"/>
      <c r="AN82" s="363"/>
      <c r="AO82" s="363"/>
      <c r="AP82" s="364">
        <v>41922</v>
      </c>
      <c r="AQ82" s="364"/>
      <c r="AR82" s="363"/>
      <c r="AS82" s="365">
        <v>16</v>
      </c>
      <c r="AT82" s="365" t="s">
        <v>290</v>
      </c>
      <c r="AU82" s="365"/>
      <c r="AV82" s="365"/>
      <c r="AW82" s="212">
        <v>42020</v>
      </c>
      <c r="AX82" s="212">
        <v>42020</v>
      </c>
      <c r="AY82" s="212">
        <v>42020</v>
      </c>
      <c r="AZ82" s="367"/>
      <c r="BA82" s="368" t="s">
        <v>871</v>
      </c>
      <c r="BB82" s="369"/>
      <c r="BC82" s="370"/>
      <c r="BD82" s="371"/>
      <c r="BE82" s="363"/>
      <c r="BF82" s="363"/>
      <c r="BG82" s="364"/>
      <c r="BH82" s="372"/>
      <c r="BI82" s="372"/>
      <c r="BJ82" s="373"/>
      <c r="BK82" s="363"/>
      <c r="BL82" s="363">
        <f t="shared" si="19"/>
        <v>0</v>
      </c>
      <c r="BM82" s="374">
        <v>13</v>
      </c>
      <c r="BN82" s="375">
        <v>26.102183522946461</v>
      </c>
      <c r="BO82" s="375">
        <v>40</v>
      </c>
      <c r="BP82" s="375">
        <v>66.102183522946461</v>
      </c>
      <c r="BQ82" s="375" t="s">
        <v>860</v>
      </c>
      <c r="BR82" s="375"/>
      <c r="BS82" s="376"/>
      <c r="BT82" s="376"/>
      <c r="BU82" s="377">
        <f t="shared" si="20"/>
        <v>7930.9399790831158</v>
      </c>
      <c r="BV82" s="377">
        <f t="shared" si="21"/>
        <v>3965.139478623943</v>
      </c>
      <c r="BW82" s="378">
        <f t="shared" si="22"/>
        <v>33.048337044706976</v>
      </c>
      <c r="BX82" s="379"/>
    </row>
    <row r="83" spans="1:76" s="414" customFormat="1" ht="19.5" hidden="1" customHeight="1">
      <c r="A83" s="311" t="s">
        <v>159</v>
      </c>
      <c r="B83" s="317" t="s">
        <v>566</v>
      </c>
      <c r="C83" s="317"/>
      <c r="D83" s="386" t="s">
        <v>83</v>
      </c>
      <c r="E83" s="311" t="s">
        <v>165</v>
      </c>
      <c r="F83" s="387" t="s">
        <v>50</v>
      </c>
      <c r="G83" s="311" t="s">
        <v>131</v>
      </c>
      <c r="H83" s="311" t="s">
        <v>582</v>
      </c>
      <c r="I83" s="312"/>
      <c r="J83" s="312"/>
      <c r="K83" s="312"/>
      <c r="L83" s="388" t="s">
        <v>625</v>
      </c>
      <c r="M83" s="307" t="s">
        <v>75</v>
      </c>
      <c r="N83" s="324"/>
      <c r="O83" s="324"/>
      <c r="P83" s="324"/>
      <c r="Q83" s="389"/>
      <c r="R83" s="389"/>
      <c r="S83" s="322" t="s">
        <v>337</v>
      </c>
      <c r="T83" s="322"/>
      <c r="U83" s="322"/>
      <c r="V83" s="322"/>
      <c r="W83" s="322"/>
      <c r="X83" s="322"/>
      <c r="Y83" s="322"/>
      <c r="Z83" s="391"/>
      <c r="AA83" s="391"/>
      <c r="AB83" s="392"/>
      <c r="AC83" s="393"/>
      <c r="AD83" s="394"/>
      <c r="AE83" s="393"/>
      <c r="AF83" s="394">
        <f>(IF(AE83&gt;0, AE83, IF(AD83&gt;0, AD83, IF(AC83&gt;0, AC83, 0))))*0.3</f>
        <v>0</v>
      </c>
      <c r="AG83" s="394">
        <f t="shared" si="27"/>
        <v>0</v>
      </c>
      <c r="AH83" s="394">
        <f>AG83*2</f>
        <v>0</v>
      </c>
      <c r="AI83" s="394">
        <f>AG83*2.5</f>
        <v>0</v>
      </c>
      <c r="AJ83" s="394">
        <f>AH83*2.5</f>
        <v>0</v>
      </c>
      <c r="AK83" s="395" t="e">
        <f t="shared" si="18"/>
        <v>#DIV/0!</v>
      </c>
      <c r="AL83" s="396">
        <f t="shared" si="26"/>
        <v>0</v>
      </c>
      <c r="AM83" s="397"/>
      <c r="AN83" s="397"/>
      <c r="AO83" s="397"/>
      <c r="AP83" s="398">
        <v>41892</v>
      </c>
      <c r="AQ83" s="398"/>
      <c r="AR83" s="397" t="s">
        <v>591</v>
      </c>
      <c r="AS83" s="399">
        <v>16</v>
      </c>
      <c r="AT83" s="399" t="s">
        <v>290</v>
      </c>
      <c r="AU83" s="399"/>
      <c r="AV83" s="399"/>
      <c r="AW83" s="331"/>
      <c r="AX83" s="331" t="s">
        <v>631</v>
      </c>
      <c r="AY83" s="331"/>
      <c r="AZ83" s="401"/>
      <c r="BA83" s="402"/>
      <c r="BB83" s="403"/>
      <c r="BC83" s="404"/>
      <c r="BD83" s="405"/>
      <c r="BE83" s="397"/>
      <c r="BF83" s="397"/>
      <c r="BG83" s="398"/>
      <c r="BH83" s="406"/>
      <c r="BI83" s="406"/>
      <c r="BJ83" s="407"/>
      <c r="BK83" s="397"/>
      <c r="BL83" s="397">
        <f t="shared" si="19"/>
        <v>0</v>
      </c>
      <c r="BM83" s="408">
        <v>37</v>
      </c>
      <c r="BN83" s="409">
        <v>74.29083002684763</v>
      </c>
      <c r="BO83" s="409">
        <v>40</v>
      </c>
      <c r="BP83" s="409">
        <v>114.29083002684763</v>
      </c>
      <c r="BQ83" s="409">
        <f t="shared" ref="BQ83:BQ116" si="28">BP83*Z83</f>
        <v>0</v>
      </c>
      <c r="BR83" s="409"/>
      <c r="BS83" s="410"/>
      <c r="BT83" s="410"/>
      <c r="BU83" s="411">
        <f t="shared" si="20"/>
        <v>0</v>
      </c>
      <c r="BV83" s="411">
        <f t="shared" si="21"/>
        <v>0</v>
      </c>
      <c r="BW83" s="412" t="e">
        <f t="shared" si="22"/>
        <v>#DIV/0!</v>
      </c>
      <c r="BX83" s="413"/>
    </row>
    <row r="84" spans="1:76" s="382" customFormat="1" ht="19.5" hidden="1" customHeight="1">
      <c r="A84" s="309" t="s">
        <v>159</v>
      </c>
      <c r="B84" s="316"/>
      <c r="C84" s="316">
        <v>2</v>
      </c>
      <c r="D84" s="352" t="s">
        <v>83</v>
      </c>
      <c r="E84" s="309" t="s">
        <v>167</v>
      </c>
      <c r="F84" s="353" t="s">
        <v>50</v>
      </c>
      <c r="G84" s="309" t="s">
        <v>100</v>
      </c>
      <c r="H84" s="309" t="s">
        <v>475</v>
      </c>
      <c r="I84" s="310" t="s">
        <v>553</v>
      </c>
      <c r="J84" s="310" t="s">
        <v>673</v>
      </c>
      <c r="K84" s="310"/>
      <c r="L84" s="354"/>
      <c r="M84" s="230" t="s">
        <v>73</v>
      </c>
      <c r="N84" s="232" t="s">
        <v>78</v>
      </c>
      <c r="O84" s="230" t="s">
        <v>732</v>
      </c>
      <c r="P84" s="232" t="s">
        <v>735</v>
      </c>
      <c r="Q84" s="355" t="s">
        <v>32</v>
      </c>
      <c r="R84" s="355"/>
      <c r="S84" s="323" t="s">
        <v>878</v>
      </c>
      <c r="T84" s="323" t="s">
        <v>879</v>
      </c>
      <c r="U84" s="323" t="s">
        <v>743</v>
      </c>
      <c r="V84" s="323"/>
      <c r="W84" s="356">
        <v>42023</v>
      </c>
      <c r="X84" s="356">
        <v>42044</v>
      </c>
      <c r="Y84" s="356">
        <v>42079</v>
      </c>
      <c r="Z84" s="357">
        <v>0.7</v>
      </c>
      <c r="AA84" s="357" t="s">
        <v>419</v>
      </c>
      <c r="AB84" s="358" t="s">
        <v>799</v>
      </c>
      <c r="AC84" s="359"/>
      <c r="AD84" s="360">
        <v>21.97</v>
      </c>
      <c r="AE84" s="359">
        <v>20.97</v>
      </c>
      <c r="AF84" s="360">
        <v>0.25</v>
      </c>
      <c r="AG84" s="360">
        <f t="shared" si="27"/>
        <v>21.22</v>
      </c>
      <c r="AH84" s="360">
        <f t="shared" ref="AH84:AH118" si="29">AJ84/2.5</f>
        <v>39.980000000000004</v>
      </c>
      <c r="AI84" s="360">
        <v>99.95</v>
      </c>
      <c r="AJ84" s="360">
        <v>99.95</v>
      </c>
      <c r="AK84" s="361">
        <f>((AH84-AG84)/AH84)</f>
        <v>0.4692346173086544</v>
      </c>
      <c r="AL84" s="362">
        <f t="shared" si="26"/>
        <v>703.04</v>
      </c>
      <c r="AM84" s="363"/>
      <c r="AN84" s="363"/>
      <c r="AO84" s="363"/>
      <c r="AP84" s="364">
        <v>41900</v>
      </c>
      <c r="AQ84" s="364"/>
      <c r="AR84" s="363"/>
      <c r="AS84" s="365">
        <v>16</v>
      </c>
      <c r="AT84" s="365" t="s">
        <v>290</v>
      </c>
      <c r="AU84" s="365"/>
      <c r="AV84" s="365"/>
      <c r="AW84" s="212">
        <v>42020</v>
      </c>
      <c r="AX84" s="212">
        <v>42020</v>
      </c>
      <c r="AY84" s="212">
        <v>42020</v>
      </c>
      <c r="AZ84" s="367"/>
      <c r="BA84" s="368" t="s">
        <v>872</v>
      </c>
      <c r="BB84" s="369"/>
      <c r="BC84" s="370"/>
      <c r="BD84" s="371"/>
      <c r="BE84" s="363"/>
      <c r="BF84" s="363"/>
      <c r="BG84" s="364"/>
      <c r="BH84" s="372"/>
      <c r="BI84" s="372"/>
      <c r="BJ84" s="373"/>
      <c r="BK84" s="363"/>
      <c r="BL84" s="363">
        <f t="shared" si="19"/>
        <v>0</v>
      </c>
      <c r="BM84" s="374">
        <v>37</v>
      </c>
      <c r="BN84" s="375">
        <v>74.29083002684763</v>
      </c>
      <c r="BO84" s="375">
        <v>40</v>
      </c>
      <c r="BP84" s="375">
        <v>114.29083002684763</v>
      </c>
      <c r="BQ84" s="375">
        <f t="shared" si="28"/>
        <v>80.003581018793341</v>
      </c>
      <c r="BR84" s="375"/>
      <c r="BS84" s="376"/>
      <c r="BT84" s="376"/>
      <c r="BU84" s="377">
        <f t="shared" si="20"/>
        <v>4569.3473844733689</v>
      </c>
      <c r="BV84" s="377">
        <f t="shared" si="21"/>
        <v>2144.0959713036623</v>
      </c>
      <c r="BW84" s="378">
        <f t="shared" si="22"/>
        <v>53.629213889536317</v>
      </c>
      <c r="BX84" s="379"/>
    </row>
    <row r="85" spans="1:76" s="414" customFormat="1" ht="19.5" hidden="1" customHeight="1">
      <c r="A85" s="311" t="s">
        <v>228</v>
      </c>
      <c r="B85" s="317" t="s">
        <v>566</v>
      </c>
      <c r="C85" s="317">
        <v>1</v>
      </c>
      <c r="D85" s="386" t="s">
        <v>83</v>
      </c>
      <c r="E85" s="311" t="s">
        <v>462</v>
      </c>
      <c r="F85" s="387" t="s">
        <v>62</v>
      </c>
      <c r="G85" s="311" t="s">
        <v>195</v>
      </c>
      <c r="H85" s="311" t="s">
        <v>806</v>
      </c>
      <c r="I85" s="312"/>
      <c r="J85" s="312"/>
      <c r="K85" s="312"/>
      <c r="L85" s="388"/>
      <c r="M85" s="307" t="s">
        <v>73</v>
      </c>
      <c r="N85" s="324"/>
      <c r="O85" s="307"/>
      <c r="P85" s="324"/>
      <c r="Q85" s="389"/>
      <c r="R85" s="389"/>
      <c r="S85" s="322" t="s">
        <v>739</v>
      </c>
      <c r="T85" s="322" t="s">
        <v>825</v>
      </c>
      <c r="U85" s="322" t="s">
        <v>826</v>
      </c>
      <c r="V85" s="322"/>
      <c r="W85" s="390">
        <v>42023</v>
      </c>
      <c r="X85" s="390">
        <v>42044</v>
      </c>
      <c r="Y85" s="390">
        <v>42079</v>
      </c>
      <c r="Z85" s="391"/>
      <c r="AA85" s="391"/>
      <c r="AB85" s="392" t="s">
        <v>799</v>
      </c>
      <c r="AC85" s="393"/>
      <c r="AD85" s="394" t="s">
        <v>816</v>
      </c>
      <c r="AE85" s="393"/>
      <c r="AF85" s="394">
        <v>0.25</v>
      </c>
      <c r="AG85" s="394" t="e">
        <f t="shared" si="27"/>
        <v>#VALUE!</v>
      </c>
      <c r="AH85" s="394">
        <f t="shared" si="29"/>
        <v>39.980000000000004</v>
      </c>
      <c r="AI85" s="394">
        <v>99.95</v>
      </c>
      <c r="AJ85" s="394">
        <v>99.95</v>
      </c>
      <c r="AK85" s="395" t="e">
        <f>(AH85-AG85)/AH85</f>
        <v>#VALUE!</v>
      </c>
      <c r="AL85" s="396" t="e">
        <f t="shared" si="26"/>
        <v>#VALUE!</v>
      </c>
      <c r="AM85" s="397"/>
      <c r="AN85" s="397"/>
      <c r="AO85" s="397"/>
      <c r="AP85" s="398"/>
      <c r="AQ85" s="398"/>
      <c r="AR85" s="397"/>
      <c r="AS85" s="399"/>
      <c r="AT85" s="399"/>
      <c r="AU85" s="399"/>
      <c r="AV85" s="399"/>
      <c r="AW85" s="331"/>
      <c r="AX85" s="330" t="s">
        <v>28</v>
      </c>
      <c r="AY85" s="330" t="s">
        <v>28</v>
      </c>
      <c r="AZ85" s="401"/>
      <c r="BA85" s="402" t="s">
        <v>844</v>
      </c>
      <c r="BB85" s="403"/>
      <c r="BC85" s="404"/>
      <c r="BD85" s="405"/>
      <c r="BE85" s="397"/>
      <c r="BF85" s="397"/>
      <c r="BG85" s="398"/>
      <c r="BH85" s="406"/>
      <c r="BI85" s="406"/>
      <c r="BJ85" s="407"/>
      <c r="BK85" s="397"/>
      <c r="BL85" s="397">
        <f t="shared" si="19"/>
        <v>0</v>
      </c>
      <c r="BM85" s="408">
        <v>9</v>
      </c>
      <c r="BN85" s="409">
        <v>18.070742438962935</v>
      </c>
      <c r="BO85" s="409">
        <v>0</v>
      </c>
      <c r="BP85" s="409">
        <v>0</v>
      </c>
      <c r="BQ85" s="409">
        <f t="shared" si="28"/>
        <v>0</v>
      </c>
      <c r="BR85" s="409"/>
      <c r="BS85" s="410"/>
      <c r="BT85" s="410"/>
      <c r="BU85" s="411">
        <f t="shared" si="20"/>
        <v>0</v>
      </c>
      <c r="BV85" s="411" t="e">
        <f t="shared" si="21"/>
        <v>#VALUE!</v>
      </c>
      <c r="BW85" s="412" t="e">
        <f t="shared" si="22"/>
        <v>#VALUE!</v>
      </c>
      <c r="BX85" s="413"/>
    </row>
    <row r="86" spans="1:76" s="382" customFormat="1" ht="19.5" hidden="1" customHeight="1">
      <c r="A86" s="309" t="s">
        <v>504</v>
      </c>
      <c r="B86" s="316"/>
      <c r="C86" s="316">
        <v>2</v>
      </c>
      <c r="D86" s="352" t="s">
        <v>83</v>
      </c>
      <c r="E86" s="309" t="s">
        <v>462</v>
      </c>
      <c r="F86" s="353" t="s">
        <v>62</v>
      </c>
      <c r="G86" s="309" t="s">
        <v>495</v>
      </c>
      <c r="H86" s="309" t="s">
        <v>471</v>
      </c>
      <c r="I86" s="310"/>
      <c r="J86" s="310" t="s">
        <v>682</v>
      </c>
      <c r="K86" s="310"/>
      <c r="L86" s="354"/>
      <c r="M86" s="230" t="s">
        <v>73</v>
      </c>
      <c r="N86" s="232" t="s">
        <v>78</v>
      </c>
      <c r="O86" s="230" t="s">
        <v>732</v>
      </c>
      <c r="P86" s="232" t="s">
        <v>735</v>
      </c>
      <c r="Q86" s="355" t="s">
        <v>28</v>
      </c>
      <c r="R86" s="355"/>
      <c r="S86" s="323" t="s">
        <v>738</v>
      </c>
      <c r="T86" s="323" t="s">
        <v>741</v>
      </c>
      <c r="U86" s="323" t="s">
        <v>743</v>
      </c>
      <c r="V86" s="323"/>
      <c r="W86" s="417">
        <v>41995</v>
      </c>
      <c r="X86" s="356">
        <v>42016</v>
      </c>
      <c r="Y86" s="356">
        <v>42051</v>
      </c>
      <c r="Z86" s="357">
        <v>1.42</v>
      </c>
      <c r="AA86" s="357"/>
      <c r="AB86" s="358" t="s">
        <v>799</v>
      </c>
      <c r="AC86" s="359"/>
      <c r="AD86" s="360">
        <v>28</v>
      </c>
      <c r="AE86" s="359">
        <v>26.39</v>
      </c>
      <c r="AF86" s="360">
        <v>0.25</v>
      </c>
      <c r="AG86" s="360">
        <f t="shared" si="27"/>
        <v>26.64</v>
      </c>
      <c r="AH86" s="360">
        <f t="shared" si="29"/>
        <v>59.98</v>
      </c>
      <c r="AI86" s="360">
        <v>149.94999999999999</v>
      </c>
      <c r="AJ86" s="360">
        <v>149.94999999999999</v>
      </c>
      <c r="AK86" s="361">
        <f t="shared" ref="AK86:AK116" si="30">((AH86-AG86)/AH86)</f>
        <v>0.55585195065021675</v>
      </c>
      <c r="AL86" s="362">
        <f t="shared" si="26"/>
        <v>896</v>
      </c>
      <c r="AM86" s="363"/>
      <c r="AN86" s="363"/>
      <c r="AO86" s="363"/>
      <c r="AP86" s="364"/>
      <c r="AQ86" s="364"/>
      <c r="AR86" s="363"/>
      <c r="AS86" s="365">
        <v>16</v>
      </c>
      <c r="AT86" s="365" t="s">
        <v>834</v>
      </c>
      <c r="AU86" s="365">
        <v>15</v>
      </c>
      <c r="AV86" s="384">
        <v>41984</v>
      </c>
      <c r="AW86" s="212">
        <v>41991</v>
      </c>
      <c r="AX86" s="212">
        <v>41978</v>
      </c>
      <c r="AY86" s="212">
        <v>41990</v>
      </c>
      <c r="AZ86" s="367"/>
      <c r="BA86" s="368" t="s">
        <v>834</v>
      </c>
      <c r="BB86" s="369"/>
      <c r="BC86" s="370"/>
      <c r="BD86" s="371"/>
      <c r="BE86" s="363"/>
      <c r="BF86" s="363"/>
      <c r="BG86" s="364"/>
      <c r="BH86" s="372"/>
      <c r="BI86" s="372"/>
      <c r="BJ86" s="373"/>
      <c r="BK86" s="363"/>
      <c r="BL86" s="363">
        <f t="shared" si="19"/>
        <v>0</v>
      </c>
      <c r="BM86" s="374">
        <v>877</v>
      </c>
      <c r="BN86" s="375">
        <v>1160.8934576633883</v>
      </c>
      <c r="BO86" s="375">
        <v>180</v>
      </c>
      <c r="BP86" s="375">
        <v>1340.8934576633883</v>
      </c>
      <c r="BQ86" s="375">
        <f t="shared" si="28"/>
        <v>1904.0687098820113</v>
      </c>
      <c r="BR86" s="375"/>
      <c r="BS86" s="376"/>
      <c r="BT86" s="376"/>
      <c r="BU86" s="377">
        <f t="shared" si="20"/>
        <v>80426.78959065002</v>
      </c>
      <c r="BV86" s="377">
        <f t="shared" si="21"/>
        <v>44705.387878497357</v>
      </c>
      <c r="BW86" s="378">
        <f t="shared" si="22"/>
        <v>745.33824405630821</v>
      </c>
      <c r="BX86" s="379"/>
    </row>
    <row r="87" spans="1:76" s="382" customFormat="1" ht="19.5" hidden="1" customHeight="1">
      <c r="A87" s="309" t="s">
        <v>505</v>
      </c>
      <c r="B87" s="316"/>
      <c r="C87" s="316">
        <v>3</v>
      </c>
      <c r="D87" s="352" t="s">
        <v>83</v>
      </c>
      <c r="E87" s="309" t="s">
        <v>462</v>
      </c>
      <c r="F87" s="353" t="s">
        <v>62</v>
      </c>
      <c r="G87" s="309" t="s">
        <v>495</v>
      </c>
      <c r="H87" s="309" t="s">
        <v>477</v>
      </c>
      <c r="I87" s="310"/>
      <c r="J87" s="310" t="s">
        <v>682</v>
      </c>
      <c r="K87" s="310"/>
      <c r="L87" s="354"/>
      <c r="M87" s="230" t="s">
        <v>73</v>
      </c>
      <c r="N87" s="232" t="s">
        <v>78</v>
      </c>
      <c r="O87" s="230" t="s">
        <v>732</v>
      </c>
      <c r="P87" s="232" t="s">
        <v>735</v>
      </c>
      <c r="Q87" s="355" t="s">
        <v>28</v>
      </c>
      <c r="R87" s="355"/>
      <c r="S87" s="323" t="s">
        <v>738</v>
      </c>
      <c r="T87" s="323" t="s">
        <v>741</v>
      </c>
      <c r="U87" s="323" t="s">
        <v>743</v>
      </c>
      <c r="V87" s="323"/>
      <c r="W87" s="417">
        <v>41995</v>
      </c>
      <c r="X87" s="356">
        <v>42016</v>
      </c>
      <c r="Y87" s="356">
        <v>42051</v>
      </c>
      <c r="Z87" s="357">
        <v>1.42</v>
      </c>
      <c r="AA87" s="357"/>
      <c r="AB87" s="358" t="s">
        <v>799</v>
      </c>
      <c r="AC87" s="359"/>
      <c r="AD87" s="360">
        <v>25.02</v>
      </c>
      <c r="AE87" s="359">
        <v>24.02</v>
      </c>
      <c r="AF87" s="360">
        <v>0.25</v>
      </c>
      <c r="AG87" s="360">
        <f t="shared" si="27"/>
        <v>24.27</v>
      </c>
      <c r="AH87" s="360">
        <f t="shared" si="29"/>
        <v>55.98</v>
      </c>
      <c r="AI87" s="360">
        <v>139.94999999999999</v>
      </c>
      <c r="AJ87" s="360">
        <v>139.94999999999999</v>
      </c>
      <c r="AK87" s="361">
        <f t="shared" si="30"/>
        <v>0.56645230439442651</v>
      </c>
      <c r="AL87" s="362">
        <f t="shared" si="26"/>
        <v>800.64</v>
      </c>
      <c r="AM87" s="363"/>
      <c r="AN87" s="363"/>
      <c r="AO87" s="363"/>
      <c r="AP87" s="364"/>
      <c r="AQ87" s="364"/>
      <c r="AR87" s="363"/>
      <c r="AS87" s="365">
        <v>16</v>
      </c>
      <c r="AT87" s="365" t="s">
        <v>834</v>
      </c>
      <c r="AU87" s="365">
        <v>16</v>
      </c>
      <c r="AV87" s="366">
        <v>41977</v>
      </c>
      <c r="AW87" s="211"/>
      <c r="AX87" s="212">
        <v>41978</v>
      </c>
      <c r="AY87" s="212">
        <v>41988</v>
      </c>
      <c r="AZ87" s="367"/>
      <c r="BA87" s="368" t="s">
        <v>834</v>
      </c>
      <c r="BB87" s="369"/>
      <c r="BC87" s="370"/>
      <c r="BD87" s="371"/>
      <c r="BE87" s="363"/>
      <c r="BF87" s="363"/>
      <c r="BG87" s="364"/>
      <c r="BH87" s="372"/>
      <c r="BI87" s="372"/>
      <c r="BJ87" s="373"/>
      <c r="BK87" s="363"/>
      <c r="BL87" s="363">
        <f t="shared" si="19"/>
        <v>0</v>
      </c>
      <c r="BM87" s="374">
        <v>305</v>
      </c>
      <c r="BN87" s="375">
        <v>612.39738265374388</v>
      </c>
      <c r="BO87" s="375">
        <v>80</v>
      </c>
      <c r="BP87" s="375">
        <v>692.39738265374388</v>
      </c>
      <c r="BQ87" s="375">
        <f t="shared" si="28"/>
        <v>983.20428336831628</v>
      </c>
      <c r="BR87" s="375"/>
      <c r="BS87" s="376"/>
      <c r="BT87" s="376"/>
      <c r="BU87" s="377">
        <f t="shared" si="20"/>
        <v>38760.405480956579</v>
      </c>
      <c r="BV87" s="377">
        <f t="shared" si="21"/>
        <v>21955.921003950214</v>
      </c>
      <c r="BW87" s="378">
        <f t="shared" si="22"/>
        <v>392.21009296088272</v>
      </c>
      <c r="BX87" s="379"/>
    </row>
    <row r="88" spans="1:76" s="414" customFormat="1" ht="19.5" hidden="1" customHeight="1">
      <c r="A88" s="311" t="s">
        <v>506</v>
      </c>
      <c r="B88" s="317" t="s">
        <v>566</v>
      </c>
      <c r="C88" s="317">
        <v>3</v>
      </c>
      <c r="D88" s="386" t="s">
        <v>83</v>
      </c>
      <c r="E88" s="311" t="s">
        <v>462</v>
      </c>
      <c r="F88" s="387" t="s">
        <v>62</v>
      </c>
      <c r="G88" s="311" t="s">
        <v>495</v>
      </c>
      <c r="H88" s="311" t="s">
        <v>534</v>
      </c>
      <c r="I88" s="312"/>
      <c r="J88" s="312" t="s">
        <v>682</v>
      </c>
      <c r="K88" s="312"/>
      <c r="L88" s="388"/>
      <c r="M88" s="307" t="s">
        <v>73</v>
      </c>
      <c r="N88" s="324" t="s">
        <v>78</v>
      </c>
      <c r="O88" s="307" t="s">
        <v>732</v>
      </c>
      <c r="P88" s="324" t="s">
        <v>735</v>
      </c>
      <c r="Q88" s="389" t="s">
        <v>28</v>
      </c>
      <c r="R88" s="389"/>
      <c r="S88" s="322" t="s">
        <v>752</v>
      </c>
      <c r="T88" s="322" t="s">
        <v>755</v>
      </c>
      <c r="U88" s="322" t="s">
        <v>747</v>
      </c>
      <c r="V88" s="322"/>
      <c r="W88" s="390">
        <v>42006</v>
      </c>
      <c r="X88" s="390">
        <v>42027</v>
      </c>
      <c r="Y88" s="390">
        <v>42062</v>
      </c>
      <c r="Z88" s="391">
        <v>1.23</v>
      </c>
      <c r="AA88" s="391"/>
      <c r="AB88" s="392" t="s">
        <v>799</v>
      </c>
      <c r="AC88" s="393"/>
      <c r="AD88" s="394">
        <v>25.03</v>
      </c>
      <c r="AE88" s="393">
        <v>25.03</v>
      </c>
      <c r="AF88" s="394">
        <v>0.25</v>
      </c>
      <c r="AG88" s="394">
        <f t="shared" si="27"/>
        <v>25.28</v>
      </c>
      <c r="AH88" s="394">
        <f t="shared" si="29"/>
        <v>55.98</v>
      </c>
      <c r="AI88" s="394">
        <v>139.94999999999999</v>
      </c>
      <c r="AJ88" s="394">
        <v>139.94999999999999</v>
      </c>
      <c r="AK88" s="395">
        <f t="shared" si="30"/>
        <v>0.54841014648088604</v>
      </c>
      <c r="AL88" s="396">
        <f t="shared" si="26"/>
        <v>800.96</v>
      </c>
      <c r="AM88" s="397"/>
      <c r="AN88" s="397"/>
      <c r="AO88" s="397"/>
      <c r="AP88" s="398"/>
      <c r="AQ88" s="398"/>
      <c r="AR88" s="397"/>
      <c r="AS88" s="399">
        <v>16</v>
      </c>
      <c r="AT88" s="399" t="s">
        <v>834</v>
      </c>
      <c r="AU88" s="399">
        <v>16</v>
      </c>
      <c r="AV88" s="400">
        <v>41977</v>
      </c>
      <c r="AW88" s="331"/>
      <c r="AX88" s="330">
        <v>41978</v>
      </c>
      <c r="AY88" s="330">
        <v>41988</v>
      </c>
      <c r="AZ88" s="401"/>
      <c r="BA88" s="402" t="s">
        <v>834</v>
      </c>
      <c r="BB88" s="403"/>
      <c r="BC88" s="404"/>
      <c r="BD88" s="405"/>
      <c r="BE88" s="397"/>
      <c r="BF88" s="397"/>
      <c r="BG88" s="398"/>
      <c r="BH88" s="406"/>
      <c r="BI88" s="406"/>
      <c r="BJ88" s="407"/>
      <c r="BK88" s="397"/>
      <c r="BL88" s="397">
        <f t="shared" si="19"/>
        <v>0</v>
      </c>
      <c r="BM88" s="408">
        <v>33</v>
      </c>
      <c r="BN88" s="409">
        <v>66.259388942864092</v>
      </c>
      <c r="BO88" s="409">
        <v>0</v>
      </c>
      <c r="BP88" s="409">
        <v>0</v>
      </c>
      <c r="BQ88" s="409">
        <f t="shared" si="28"/>
        <v>0</v>
      </c>
      <c r="BR88" s="409"/>
      <c r="BS88" s="410"/>
      <c r="BT88" s="410"/>
      <c r="BU88" s="411">
        <f t="shared" si="20"/>
        <v>0</v>
      </c>
      <c r="BV88" s="411">
        <f t="shared" si="21"/>
        <v>0</v>
      </c>
      <c r="BW88" s="412">
        <f t="shared" si="22"/>
        <v>0</v>
      </c>
      <c r="BX88" s="413"/>
    </row>
    <row r="89" spans="1:76" s="382" customFormat="1" ht="19.5" hidden="1" customHeight="1">
      <c r="A89" s="309" t="s">
        <v>507</v>
      </c>
      <c r="B89" s="316"/>
      <c r="C89" s="316">
        <v>2</v>
      </c>
      <c r="D89" s="352" t="s">
        <v>83</v>
      </c>
      <c r="E89" s="309" t="s">
        <v>462</v>
      </c>
      <c r="F89" s="353" t="s">
        <v>62</v>
      </c>
      <c r="G89" s="309" t="s">
        <v>495</v>
      </c>
      <c r="H89" s="309" t="s">
        <v>476</v>
      </c>
      <c r="I89" s="310"/>
      <c r="J89" s="310" t="s">
        <v>682</v>
      </c>
      <c r="K89" s="310"/>
      <c r="L89" s="354"/>
      <c r="M89" s="230" t="s">
        <v>73</v>
      </c>
      <c r="N89" s="232" t="s">
        <v>78</v>
      </c>
      <c r="O89" s="230" t="s">
        <v>732</v>
      </c>
      <c r="P89" s="232" t="s">
        <v>735</v>
      </c>
      <c r="Q89" s="355" t="s">
        <v>28</v>
      </c>
      <c r="R89" s="355"/>
      <c r="S89" s="323" t="s">
        <v>737</v>
      </c>
      <c r="T89" s="323" t="s">
        <v>869</v>
      </c>
      <c r="U89" s="323" t="s">
        <v>743</v>
      </c>
      <c r="V89" s="323"/>
      <c r="W89" s="356">
        <v>42023</v>
      </c>
      <c r="X89" s="356">
        <v>42044</v>
      </c>
      <c r="Y89" s="356">
        <v>42079</v>
      </c>
      <c r="Z89" s="357">
        <v>1.19</v>
      </c>
      <c r="AA89" s="357"/>
      <c r="AB89" s="358" t="s">
        <v>799</v>
      </c>
      <c r="AC89" s="359"/>
      <c r="AD89" s="360">
        <v>26.46</v>
      </c>
      <c r="AE89" s="359">
        <v>25.46</v>
      </c>
      <c r="AF89" s="360">
        <v>0.25</v>
      </c>
      <c r="AG89" s="360">
        <f t="shared" si="27"/>
        <v>25.71</v>
      </c>
      <c r="AH89" s="360">
        <f t="shared" si="29"/>
        <v>63.98</v>
      </c>
      <c r="AI89" s="360">
        <v>159.94999999999999</v>
      </c>
      <c r="AJ89" s="360">
        <v>159.94999999999999</v>
      </c>
      <c r="AK89" s="361">
        <f t="shared" si="30"/>
        <v>0.59815567364801492</v>
      </c>
      <c r="AL89" s="362">
        <f t="shared" si="26"/>
        <v>846.72</v>
      </c>
      <c r="AM89" s="363"/>
      <c r="AN89" s="363"/>
      <c r="AO89" s="363"/>
      <c r="AP89" s="364"/>
      <c r="AQ89" s="364"/>
      <c r="AR89" s="363"/>
      <c r="AS89" s="365">
        <v>16</v>
      </c>
      <c r="AT89" s="365" t="s">
        <v>834</v>
      </c>
      <c r="AU89" s="365">
        <v>16</v>
      </c>
      <c r="AV89" s="366">
        <v>41977</v>
      </c>
      <c r="AW89" s="211"/>
      <c r="AX89" s="212">
        <v>41978</v>
      </c>
      <c r="AY89" s="212">
        <v>41988</v>
      </c>
      <c r="AZ89" s="367"/>
      <c r="BA89" s="368" t="s">
        <v>834</v>
      </c>
      <c r="BB89" s="369"/>
      <c r="BC89" s="370"/>
      <c r="BD89" s="371"/>
      <c r="BE89" s="363"/>
      <c r="BF89" s="363"/>
      <c r="BG89" s="364"/>
      <c r="BH89" s="372"/>
      <c r="BI89" s="372"/>
      <c r="BJ89" s="373"/>
      <c r="BK89" s="363"/>
      <c r="BL89" s="363">
        <f t="shared" si="19"/>
        <v>0</v>
      </c>
      <c r="BM89" s="374">
        <v>743</v>
      </c>
      <c r="BN89" s="375">
        <v>891.84018134994017</v>
      </c>
      <c r="BO89" s="375">
        <v>180</v>
      </c>
      <c r="BP89" s="375">
        <v>1071.8401813499402</v>
      </c>
      <c r="BQ89" s="375">
        <f t="shared" si="28"/>
        <v>1275.4898158064289</v>
      </c>
      <c r="BR89" s="375">
        <v>2000</v>
      </c>
      <c r="BS89" s="376">
        <v>42060</v>
      </c>
      <c r="BT89" s="376">
        <v>42069</v>
      </c>
      <c r="BU89" s="377">
        <f t="shared" si="20"/>
        <v>68576.334802769168</v>
      </c>
      <c r="BV89" s="377">
        <f t="shared" si="21"/>
        <v>41019.323740262204</v>
      </c>
      <c r="BW89" s="378">
        <f t="shared" si="22"/>
        <v>641.12728571838397</v>
      </c>
      <c r="BX89" s="379"/>
    </row>
    <row r="90" spans="1:76" s="382" customFormat="1" ht="19.5" customHeight="1">
      <c r="A90" s="309" t="s">
        <v>508</v>
      </c>
      <c r="B90" s="316"/>
      <c r="C90" s="316">
        <v>3</v>
      </c>
      <c r="D90" s="352" t="s">
        <v>83</v>
      </c>
      <c r="E90" s="309" t="s">
        <v>462</v>
      </c>
      <c r="F90" s="353" t="s">
        <v>62</v>
      </c>
      <c r="G90" s="309" t="s">
        <v>499</v>
      </c>
      <c r="H90" s="309" t="s">
        <v>535</v>
      </c>
      <c r="I90" s="310"/>
      <c r="J90" s="310" t="s">
        <v>681</v>
      </c>
      <c r="K90" s="310"/>
      <c r="L90" s="354"/>
      <c r="M90" s="230" t="s">
        <v>73</v>
      </c>
      <c r="N90" s="232" t="s">
        <v>78</v>
      </c>
      <c r="O90" s="232" t="s">
        <v>757</v>
      </c>
      <c r="P90" s="232" t="s">
        <v>735</v>
      </c>
      <c r="Q90" s="355" t="s">
        <v>28</v>
      </c>
      <c r="R90" s="355"/>
      <c r="S90" s="323" t="s">
        <v>876</v>
      </c>
      <c r="T90" s="323" t="s">
        <v>877</v>
      </c>
      <c r="U90" s="323" t="s">
        <v>753</v>
      </c>
      <c r="V90" s="323"/>
      <c r="W90" s="356">
        <v>42006</v>
      </c>
      <c r="X90" s="356">
        <v>42027</v>
      </c>
      <c r="Y90" s="356">
        <v>42062</v>
      </c>
      <c r="Z90" s="357">
        <v>2.3199999999999998</v>
      </c>
      <c r="AA90" s="357"/>
      <c r="AB90" s="358" t="s">
        <v>799</v>
      </c>
      <c r="AC90" s="359"/>
      <c r="AD90" s="360">
        <v>26.35</v>
      </c>
      <c r="AE90" s="359">
        <v>25.35</v>
      </c>
      <c r="AF90" s="360">
        <v>0.25</v>
      </c>
      <c r="AG90" s="360">
        <f t="shared" si="27"/>
        <v>25.6</v>
      </c>
      <c r="AH90" s="360">
        <f t="shared" si="29"/>
        <v>63.98</v>
      </c>
      <c r="AI90" s="360">
        <v>159.94999999999999</v>
      </c>
      <c r="AJ90" s="360">
        <v>159.94999999999999</v>
      </c>
      <c r="AK90" s="361">
        <f t="shared" si="30"/>
        <v>0.59987496092528914</v>
      </c>
      <c r="AL90" s="362">
        <f t="shared" si="26"/>
        <v>843.2</v>
      </c>
      <c r="AM90" s="363"/>
      <c r="AN90" s="363"/>
      <c r="AO90" s="363"/>
      <c r="AP90" s="364"/>
      <c r="AQ90" s="364"/>
      <c r="AR90" s="363"/>
      <c r="AS90" s="365">
        <v>16</v>
      </c>
      <c r="AT90" s="365" t="s">
        <v>834</v>
      </c>
      <c r="AU90" s="365">
        <v>16</v>
      </c>
      <c r="AV90" s="366">
        <v>41977</v>
      </c>
      <c r="AW90" s="211"/>
      <c r="AX90" s="212">
        <v>41978</v>
      </c>
      <c r="AY90" s="212">
        <v>41988</v>
      </c>
      <c r="AZ90" s="367"/>
      <c r="BA90" s="368" t="s">
        <v>844</v>
      </c>
      <c r="BB90" s="369"/>
      <c r="BC90" s="370"/>
      <c r="BD90" s="371"/>
      <c r="BE90" s="363"/>
      <c r="BF90" s="363"/>
      <c r="BG90" s="364"/>
      <c r="BH90" s="372"/>
      <c r="BI90" s="372"/>
      <c r="BJ90" s="373"/>
      <c r="BK90" s="363"/>
      <c r="BL90" s="363">
        <f t="shared" si="19"/>
        <v>0</v>
      </c>
      <c r="BM90" s="374">
        <v>86</v>
      </c>
      <c r="BN90" s="375">
        <v>172.67598330564581</v>
      </c>
      <c r="BO90" s="375">
        <v>80</v>
      </c>
      <c r="BP90" s="375">
        <v>252.67598330564581</v>
      </c>
      <c r="BQ90" s="375">
        <f t="shared" si="28"/>
        <v>586.20828126909828</v>
      </c>
      <c r="BR90" s="375"/>
      <c r="BS90" s="376"/>
      <c r="BT90" s="376"/>
      <c r="BU90" s="377">
        <f t="shared" si="20"/>
        <v>16166.209411895219</v>
      </c>
      <c r="BV90" s="377">
        <f t="shared" si="21"/>
        <v>9697.7042392706862</v>
      </c>
      <c r="BW90" s="378">
        <f t="shared" si="22"/>
        <v>151.57399561223329</v>
      </c>
      <c r="BX90" s="379"/>
    </row>
    <row r="91" spans="1:76" s="382" customFormat="1" ht="19.5" customHeight="1">
      <c r="A91" s="309" t="s">
        <v>509</v>
      </c>
      <c r="B91" s="316"/>
      <c r="C91" s="316">
        <v>2</v>
      </c>
      <c r="D91" s="352" t="s">
        <v>83</v>
      </c>
      <c r="E91" s="309" t="s">
        <v>462</v>
      </c>
      <c r="F91" s="353" t="s">
        <v>62</v>
      </c>
      <c r="G91" s="309" t="s">
        <v>499</v>
      </c>
      <c r="H91" s="309" t="s">
        <v>536</v>
      </c>
      <c r="I91" s="310"/>
      <c r="J91" s="310" t="s">
        <v>681</v>
      </c>
      <c r="K91" s="310"/>
      <c r="L91" s="354"/>
      <c r="M91" s="230" t="s">
        <v>73</v>
      </c>
      <c r="N91" s="232" t="s">
        <v>78</v>
      </c>
      <c r="O91" s="232" t="s">
        <v>757</v>
      </c>
      <c r="P91" s="232" t="s">
        <v>735</v>
      </c>
      <c r="Q91" s="355" t="s">
        <v>28</v>
      </c>
      <c r="R91" s="355"/>
      <c r="S91" s="323" t="s">
        <v>737</v>
      </c>
      <c r="T91" s="323" t="s">
        <v>772</v>
      </c>
      <c r="U91" s="323" t="s">
        <v>753</v>
      </c>
      <c r="V91" s="323"/>
      <c r="W91" s="356">
        <v>42023</v>
      </c>
      <c r="X91" s="356">
        <v>42044</v>
      </c>
      <c r="Y91" s="356">
        <v>42079</v>
      </c>
      <c r="Z91" s="357">
        <v>2.33</v>
      </c>
      <c r="AA91" s="357"/>
      <c r="AB91" s="358" t="s">
        <v>799</v>
      </c>
      <c r="AC91" s="359"/>
      <c r="AD91" s="360">
        <v>25.76</v>
      </c>
      <c r="AE91" s="359">
        <v>24.76</v>
      </c>
      <c r="AF91" s="360">
        <v>0.25</v>
      </c>
      <c r="AG91" s="360">
        <f t="shared" si="27"/>
        <v>25.01</v>
      </c>
      <c r="AH91" s="360">
        <f t="shared" si="29"/>
        <v>63.98</v>
      </c>
      <c r="AI91" s="360">
        <v>159.94999999999999</v>
      </c>
      <c r="AJ91" s="360">
        <v>159.94999999999999</v>
      </c>
      <c r="AK91" s="361">
        <f t="shared" si="30"/>
        <v>0.6090965926852141</v>
      </c>
      <c r="AL91" s="362">
        <f t="shared" si="26"/>
        <v>824.32</v>
      </c>
      <c r="AM91" s="363"/>
      <c r="AN91" s="363"/>
      <c r="AO91" s="363"/>
      <c r="AP91" s="364"/>
      <c r="AQ91" s="364"/>
      <c r="AR91" s="363"/>
      <c r="AS91" s="365">
        <v>16</v>
      </c>
      <c r="AT91" s="365" t="s">
        <v>834</v>
      </c>
      <c r="AU91" s="365">
        <v>16</v>
      </c>
      <c r="AV91" s="366">
        <v>41977</v>
      </c>
      <c r="AW91" s="211"/>
      <c r="AX91" s="212">
        <v>41978</v>
      </c>
      <c r="AY91" s="212">
        <v>41988</v>
      </c>
      <c r="AZ91" s="367"/>
      <c r="BA91" s="368" t="s">
        <v>834</v>
      </c>
      <c r="BB91" s="369"/>
      <c r="BC91" s="370"/>
      <c r="BD91" s="371"/>
      <c r="BE91" s="363"/>
      <c r="BF91" s="363"/>
      <c r="BG91" s="364"/>
      <c r="BH91" s="372"/>
      <c r="BI91" s="372"/>
      <c r="BJ91" s="373"/>
      <c r="BK91" s="363"/>
      <c r="BL91" s="363">
        <f t="shared" si="19"/>
        <v>0</v>
      </c>
      <c r="BM91" s="374">
        <v>63</v>
      </c>
      <c r="BN91" s="375">
        <v>126.49519707274055</v>
      </c>
      <c r="BO91" s="375">
        <v>80</v>
      </c>
      <c r="BP91" s="375">
        <v>206.49519707274055</v>
      </c>
      <c r="BQ91" s="375">
        <f t="shared" si="28"/>
        <v>481.13380917948552</v>
      </c>
      <c r="BR91" s="375">
        <v>500</v>
      </c>
      <c r="BS91" s="376">
        <v>42060</v>
      </c>
      <c r="BT91" s="376">
        <v>42060</v>
      </c>
      <c r="BU91" s="377">
        <f t="shared" si="20"/>
        <v>13211.56270871394</v>
      </c>
      <c r="BV91" s="377">
        <f t="shared" si="21"/>
        <v>8047.1178299246985</v>
      </c>
      <c r="BW91" s="378">
        <f t="shared" si="22"/>
        <v>125.77552094286807</v>
      </c>
      <c r="BX91" s="379"/>
    </row>
    <row r="92" spans="1:76" s="382" customFormat="1" ht="19.5" customHeight="1">
      <c r="A92" s="309" t="s">
        <v>510</v>
      </c>
      <c r="B92" s="316"/>
      <c r="C92" s="316">
        <v>3</v>
      </c>
      <c r="D92" s="352" t="s">
        <v>83</v>
      </c>
      <c r="E92" s="309" t="s">
        <v>462</v>
      </c>
      <c r="F92" s="353" t="s">
        <v>62</v>
      </c>
      <c r="G92" s="309" t="s">
        <v>496</v>
      </c>
      <c r="H92" s="309" t="s">
        <v>537</v>
      </c>
      <c r="I92" s="310"/>
      <c r="J92" s="310" t="s">
        <v>681</v>
      </c>
      <c r="K92" s="310"/>
      <c r="L92" s="354"/>
      <c r="M92" s="230" t="s">
        <v>73</v>
      </c>
      <c r="N92" s="232" t="s">
        <v>78</v>
      </c>
      <c r="O92" s="232" t="s">
        <v>732</v>
      </c>
      <c r="P92" s="232" t="s">
        <v>735</v>
      </c>
      <c r="Q92" s="355" t="s">
        <v>28</v>
      </c>
      <c r="R92" s="355"/>
      <c r="S92" s="323" t="s">
        <v>738</v>
      </c>
      <c r="T92" s="323" t="s">
        <v>741</v>
      </c>
      <c r="U92" s="323" t="s">
        <v>743</v>
      </c>
      <c r="V92" s="323"/>
      <c r="W92" s="417">
        <v>41995</v>
      </c>
      <c r="X92" s="356">
        <v>42016</v>
      </c>
      <c r="Y92" s="356">
        <v>42051</v>
      </c>
      <c r="Z92" s="357">
        <v>1.37</v>
      </c>
      <c r="AA92" s="357"/>
      <c r="AB92" s="358" t="s">
        <v>799</v>
      </c>
      <c r="AC92" s="359"/>
      <c r="AD92" s="360">
        <v>26.78</v>
      </c>
      <c r="AE92" s="359">
        <v>25.78</v>
      </c>
      <c r="AF92" s="360">
        <v>0.25</v>
      </c>
      <c r="AG92" s="360">
        <f t="shared" si="27"/>
        <v>26.03</v>
      </c>
      <c r="AH92" s="360">
        <f t="shared" si="29"/>
        <v>63.98</v>
      </c>
      <c r="AI92" s="360">
        <v>159.94999999999999</v>
      </c>
      <c r="AJ92" s="360">
        <v>159.94999999999999</v>
      </c>
      <c r="AK92" s="361">
        <f t="shared" si="30"/>
        <v>0.59315411065958112</v>
      </c>
      <c r="AL92" s="362">
        <f t="shared" si="26"/>
        <v>856.96</v>
      </c>
      <c r="AM92" s="363"/>
      <c r="AN92" s="363"/>
      <c r="AO92" s="363"/>
      <c r="AP92" s="364"/>
      <c r="AQ92" s="364"/>
      <c r="AR92" s="363"/>
      <c r="AS92" s="365">
        <v>16</v>
      </c>
      <c r="AT92" s="365" t="s">
        <v>834</v>
      </c>
      <c r="AU92" s="365">
        <v>16</v>
      </c>
      <c r="AV92" s="366">
        <v>41977</v>
      </c>
      <c r="AW92" s="211"/>
      <c r="AX92" s="212">
        <v>41978</v>
      </c>
      <c r="AY92" s="212">
        <v>41988</v>
      </c>
      <c r="AZ92" s="367"/>
      <c r="BA92" s="368" t="s">
        <v>834</v>
      </c>
      <c r="BB92" s="369"/>
      <c r="BC92" s="370"/>
      <c r="BD92" s="371"/>
      <c r="BE92" s="363"/>
      <c r="BF92" s="363"/>
      <c r="BG92" s="364"/>
      <c r="BH92" s="372"/>
      <c r="BI92" s="372"/>
      <c r="BJ92" s="373"/>
      <c r="BK92" s="363"/>
      <c r="BL92" s="363">
        <f t="shared" si="19"/>
        <v>0</v>
      </c>
      <c r="BM92" s="374">
        <v>60</v>
      </c>
      <c r="BN92" s="375">
        <v>120.47161625975291</v>
      </c>
      <c r="BO92" s="375">
        <v>40</v>
      </c>
      <c r="BP92" s="375">
        <v>160.47161625975292</v>
      </c>
      <c r="BQ92" s="375">
        <f t="shared" si="28"/>
        <v>219.84611427586151</v>
      </c>
      <c r="BR92" s="375"/>
      <c r="BS92" s="376"/>
      <c r="BT92" s="376"/>
      <c r="BU92" s="377">
        <f t="shared" si="20"/>
        <v>10266.974008298992</v>
      </c>
      <c r="BV92" s="377">
        <f t="shared" si="21"/>
        <v>6089.8978370576233</v>
      </c>
      <c r="BW92" s="378">
        <f t="shared" si="22"/>
        <v>95.184398828659326</v>
      </c>
      <c r="BX92" s="379"/>
    </row>
    <row r="93" spans="1:76" s="382" customFormat="1" ht="19.5" customHeight="1">
      <c r="A93" s="309" t="s">
        <v>511</v>
      </c>
      <c r="B93" s="316"/>
      <c r="C93" s="316">
        <v>2</v>
      </c>
      <c r="D93" s="352" t="s">
        <v>83</v>
      </c>
      <c r="E93" s="309" t="s">
        <v>462</v>
      </c>
      <c r="F93" s="353" t="s">
        <v>62</v>
      </c>
      <c r="G93" s="309" t="s">
        <v>496</v>
      </c>
      <c r="H93" s="309" t="s">
        <v>470</v>
      </c>
      <c r="I93" s="310"/>
      <c r="J93" s="310" t="s">
        <v>681</v>
      </c>
      <c r="K93" s="310"/>
      <c r="L93" s="354"/>
      <c r="M93" s="230" t="s">
        <v>73</v>
      </c>
      <c r="N93" s="232" t="s">
        <v>78</v>
      </c>
      <c r="O93" s="232" t="s">
        <v>732</v>
      </c>
      <c r="P93" s="232" t="s">
        <v>735</v>
      </c>
      <c r="Q93" s="355" t="s">
        <v>28</v>
      </c>
      <c r="R93" s="355"/>
      <c r="S93" s="323" t="s">
        <v>738</v>
      </c>
      <c r="T93" s="323" t="s">
        <v>741</v>
      </c>
      <c r="U93" s="323" t="s">
        <v>743</v>
      </c>
      <c r="V93" s="323"/>
      <c r="W93" s="417">
        <v>41995</v>
      </c>
      <c r="X93" s="356">
        <v>42016</v>
      </c>
      <c r="Y93" s="356">
        <v>42051</v>
      </c>
      <c r="Z93" s="357">
        <v>1.4</v>
      </c>
      <c r="AA93" s="357"/>
      <c r="AB93" s="358" t="s">
        <v>799</v>
      </c>
      <c r="AC93" s="359"/>
      <c r="AD93" s="360">
        <v>21.64</v>
      </c>
      <c r="AE93" s="359">
        <v>20.91</v>
      </c>
      <c r="AF93" s="360">
        <v>0.25</v>
      </c>
      <c r="AG93" s="360">
        <f t="shared" si="27"/>
        <v>21.16</v>
      </c>
      <c r="AH93" s="360">
        <f t="shared" si="29"/>
        <v>55.98</v>
      </c>
      <c r="AI93" s="360">
        <v>139.94999999999999</v>
      </c>
      <c r="AJ93" s="360">
        <v>139.94999999999999</v>
      </c>
      <c r="AK93" s="361">
        <f t="shared" si="30"/>
        <v>0.62200785994998209</v>
      </c>
      <c r="AL93" s="362">
        <f t="shared" si="26"/>
        <v>692.48</v>
      </c>
      <c r="AM93" s="363"/>
      <c r="AN93" s="363"/>
      <c r="AO93" s="363"/>
      <c r="AP93" s="364"/>
      <c r="AQ93" s="364"/>
      <c r="AR93" s="363"/>
      <c r="AS93" s="365">
        <v>16</v>
      </c>
      <c r="AT93" s="365" t="s">
        <v>834</v>
      </c>
      <c r="AU93" s="365">
        <v>15</v>
      </c>
      <c r="AV93" s="384">
        <v>41984</v>
      </c>
      <c r="AW93" s="212">
        <v>41991</v>
      </c>
      <c r="AX93" s="212">
        <v>41978</v>
      </c>
      <c r="AY93" s="212">
        <v>41990</v>
      </c>
      <c r="AZ93" s="367"/>
      <c r="BA93" s="368" t="s">
        <v>834</v>
      </c>
      <c r="BB93" s="369"/>
      <c r="BC93" s="370"/>
      <c r="BD93" s="371"/>
      <c r="BE93" s="363"/>
      <c r="BF93" s="363"/>
      <c r="BG93" s="364"/>
      <c r="BH93" s="372"/>
      <c r="BI93" s="372"/>
      <c r="BJ93" s="373"/>
      <c r="BK93" s="363"/>
      <c r="BL93" s="363">
        <f t="shared" si="19"/>
        <v>0</v>
      </c>
      <c r="BM93" s="374">
        <v>42</v>
      </c>
      <c r="BN93" s="375">
        <v>84.33013138182703</v>
      </c>
      <c r="BO93" s="375">
        <v>80</v>
      </c>
      <c r="BP93" s="375">
        <v>164.33013138182702</v>
      </c>
      <c r="BQ93" s="375">
        <f t="shared" si="28"/>
        <v>230.06218393455779</v>
      </c>
      <c r="BR93" s="375"/>
      <c r="BS93" s="376"/>
      <c r="BT93" s="376"/>
      <c r="BU93" s="377">
        <f t="shared" si="20"/>
        <v>9199.2007547546764</v>
      </c>
      <c r="BV93" s="377">
        <f t="shared" si="21"/>
        <v>5721.9751747152168</v>
      </c>
      <c r="BW93" s="378">
        <f t="shared" si="22"/>
        <v>102.21463334610962</v>
      </c>
      <c r="BX93" s="379"/>
    </row>
    <row r="94" spans="1:76" s="414" customFormat="1" ht="19.5" hidden="1" customHeight="1">
      <c r="A94" s="311" t="s">
        <v>512</v>
      </c>
      <c r="B94" s="317" t="s">
        <v>566</v>
      </c>
      <c r="C94" s="317">
        <v>2</v>
      </c>
      <c r="D94" s="386" t="s">
        <v>83</v>
      </c>
      <c r="E94" s="311" t="s">
        <v>462</v>
      </c>
      <c r="F94" s="387" t="s">
        <v>62</v>
      </c>
      <c r="G94" s="311" t="s">
        <v>496</v>
      </c>
      <c r="H94" s="311" t="s">
        <v>538</v>
      </c>
      <c r="I94" s="312"/>
      <c r="J94" s="312" t="s">
        <v>681</v>
      </c>
      <c r="K94" s="312"/>
      <c r="L94" s="388"/>
      <c r="M94" s="307" t="s">
        <v>73</v>
      </c>
      <c r="N94" s="324" t="s">
        <v>78</v>
      </c>
      <c r="O94" s="324" t="s">
        <v>732</v>
      </c>
      <c r="P94" s="324" t="s">
        <v>735</v>
      </c>
      <c r="Q94" s="389" t="s">
        <v>28</v>
      </c>
      <c r="R94" s="389"/>
      <c r="S94" s="322" t="s">
        <v>739</v>
      </c>
      <c r="T94" s="322" t="s">
        <v>764</v>
      </c>
      <c r="U94" s="322" t="s">
        <v>743</v>
      </c>
      <c r="V94" s="322"/>
      <c r="W94" s="390">
        <v>42023</v>
      </c>
      <c r="X94" s="390">
        <v>42044</v>
      </c>
      <c r="Y94" s="390">
        <v>42079</v>
      </c>
      <c r="Z94" s="391">
        <v>1.26</v>
      </c>
      <c r="AA94" s="391"/>
      <c r="AB94" s="392" t="s">
        <v>799</v>
      </c>
      <c r="AC94" s="393"/>
      <c r="AD94" s="394">
        <v>24.38</v>
      </c>
      <c r="AE94" s="393">
        <v>24.38</v>
      </c>
      <c r="AF94" s="394">
        <v>0.25</v>
      </c>
      <c r="AG94" s="394">
        <f t="shared" si="27"/>
        <v>24.63</v>
      </c>
      <c r="AH94" s="394">
        <f t="shared" si="29"/>
        <v>55.98</v>
      </c>
      <c r="AI94" s="394">
        <v>139.94999999999999</v>
      </c>
      <c r="AJ94" s="394">
        <v>139.94999999999999</v>
      </c>
      <c r="AK94" s="395">
        <f t="shared" si="30"/>
        <v>0.560021436227224</v>
      </c>
      <c r="AL94" s="396">
        <f t="shared" si="26"/>
        <v>780.16</v>
      </c>
      <c r="AM94" s="397"/>
      <c r="AN94" s="397"/>
      <c r="AO94" s="397"/>
      <c r="AP94" s="398"/>
      <c r="AQ94" s="398"/>
      <c r="AR94" s="397"/>
      <c r="AS94" s="399">
        <v>16</v>
      </c>
      <c r="AT94" s="399" t="s">
        <v>834</v>
      </c>
      <c r="AU94" s="399">
        <v>15</v>
      </c>
      <c r="AV94" s="400">
        <v>41977</v>
      </c>
      <c r="AW94" s="331"/>
      <c r="AX94" s="330">
        <v>41978</v>
      </c>
      <c r="AY94" s="330">
        <v>41988</v>
      </c>
      <c r="AZ94" s="401"/>
      <c r="BA94" s="402" t="s">
        <v>834</v>
      </c>
      <c r="BB94" s="403"/>
      <c r="BC94" s="404"/>
      <c r="BD94" s="405"/>
      <c r="BE94" s="397"/>
      <c r="BF94" s="397"/>
      <c r="BG94" s="398"/>
      <c r="BH94" s="406"/>
      <c r="BI94" s="406"/>
      <c r="BJ94" s="407"/>
      <c r="BK94" s="397"/>
      <c r="BL94" s="397">
        <f t="shared" si="19"/>
        <v>0</v>
      </c>
      <c r="BM94" s="408">
        <v>11</v>
      </c>
      <c r="BN94" s="409">
        <v>22.0864629809547</v>
      </c>
      <c r="BO94" s="409">
        <v>0</v>
      </c>
      <c r="BP94" s="409">
        <v>0</v>
      </c>
      <c r="BQ94" s="409">
        <f t="shared" si="28"/>
        <v>0</v>
      </c>
      <c r="BR94" s="409"/>
      <c r="BS94" s="410"/>
      <c r="BT94" s="410"/>
      <c r="BU94" s="411">
        <f t="shared" si="20"/>
        <v>0</v>
      </c>
      <c r="BV94" s="411">
        <f t="shared" si="21"/>
        <v>0</v>
      </c>
      <c r="BW94" s="412">
        <f t="shared" si="22"/>
        <v>0</v>
      </c>
      <c r="BX94" s="413"/>
    </row>
    <row r="95" spans="1:76" s="414" customFormat="1" ht="19.5" hidden="1" customHeight="1">
      <c r="A95" s="311" t="s">
        <v>513</v>
      </c>
      <c r="B95" s="317" t="s">
        <v>566</v>
      </c>
      <c r="C95" s="317">
        <v>3</v>
      </c>
      <c r="D95" s="386" t="s">
        <v>83</v>
      </c>
      <c r="E95" s="311" t="s">
        <v>462</v>
      </c>
      <c r="F95" s="387" t="s">
        <v>62</v>
      </c>
      <c r="G95" s="311" t="s">
        <v>496</v>
      </c>
      <c r="H95" s="311" t="s">
        <v>488</v>
      </c>
      <c r="I95" s="312"/>
      <c r="J95" s="312" t="s">
        <v>681</v>
      </c>
      <c r="K95" s="312"/>
      <c r="L95" s="388"/>
      <c r="M95" s="307" t="s">
        <v>73</v>
      </c>
      <c r="N95" s="324" t="s">
        <v>78</v>
      </c>
      <c r="O95" s="324" t="s">
        <v>733</v>
      </c>
      <c r="P95" s="324" t="s">
        <v>734</v>
      </c>
      <c r="Q95" s="389" t="s">
        <v>28</v>
      </c>
      <c r="R95" s="389"/>
      <c r="S95" s="322" t="s">
        <v>737</v>
      </c>
      <c r="T95" s="322">
        <v>8148</v>
      </c>
      <c r="U95" s="322" t="s">
        <v>743</v>
      </c>
      <c r="V95" s="322"/>
      <c r="W95" s="390">
        <v>42023</v>
      </c>
      <c r="X95" s="390">
        <v>42044</v>
      </c>
      <c r="Y95" s="390">
        <v>42079</v>
      </c>
      <c r="Z95" s="391">
        <v>1.43</v>
      </c>
      <c r="AA95" s="391"/>
      <c r="AB95" s="392" t="s">
        <v>799</v>
      </c>
      <c r="AC95" s="393"/>
      <c r="AD95" s="394">
        <v>36.130000000000003</v>
      </c>
      <c r="AE95" s="393"/>
      <c r="AF95" s="394">
        <v>0.25</v>
      </c>
      <c r="AG95" s="394">
        <f t="shared" si="27"/>
        <v>36.380000000000003</v>
      </c>
      <c r="AH95" s="394">
        <f t="shared" si="29"/>
        <v>87.97999999999999</v>
      </c>
      <c r="AI95" s="394">
        <v>219.95</v>
      </c>
      <c r="AJ95" s="394">
        <v>219.95</v>
      </c>
      <c r="AK95" s="395">
        <f t="shared" si="30"/>
        <v>0.58649693112070922</v>
      </c>
      <c r="AL95" s="396">
        <f t="shared" si="26"/>
        <v>1156.1600000000001</v>
      </c>
      <c r="AM95" s="397"/>
      <c r="AN95" s="397"/>
      <c r="AO95" s="397"/>
      <c r="AP95" s="398"/>
      <c r="AQ95" s="398"/>
      <c r="AR95" s="397"/>
      <c r="AS95" s="399">
        <v>16</v>
      </c>
      <c r="AT95" s="399" t="s">
        <v>834</v>
      </c>
      <c r="AU95" s="399"/>
      <c r="AV95" s="399"/>
      <c r="AW95" s="331"/>
      <c r="AX95" s="330">
        <v>41978</v>
      </c>
      <c r="AY95" s="330">
        <v>42009</v>
      </c>
      <c r="AZ95" s="401"/>
      <c r="BA95" s="402" t="s">
        <v>837</v>
      </c>
      <c r="BB95" s="403"/>
      <c r="BC95" s="404"/>
      <c r="BD95" s="405"/>
      <c r="BE95" s="397"/>
      <c r="BF95" s="397"/>
      <c r="BG95" s="398"/>
      <c r="BH95" s="406"/>
      <c r="BI95" s="406"/>
      <c r="BJ95" s="407"/>
      <c r="BK95" s="397"/>
      <c r="BL95" s="397">
        <f t="shared" si="19"/>
        <v>0</v>
      </c>
      <c r="BM95" s="408">
        <v>9</v>
      </c>
      <c r="BN95" s="409">
        <v>18.070742438962935</v>
      </c>
      <c r="BO95" s="409">
        <v>0</v>
      </c>
      <c r="BP95" s="409">
        <v>0</v>
      </c>
      <c r="BQ95" s="409">
        <f t="shared" si="28"/>
        <v>0</v>
      </c>
      <c r="BR95" s="409"/>
      <c r="BS95" s="410"/>
      <c r="BT95" s="410"/>
      <c r="BU95" s="411">
        <f t="shared" si="20"/>
        <v>0</v>
      </c>
      <c r="BV95" s="411">
        <f t="shared" si="21"/>
        <v>0</v>
      </c>
      <c r="BW95" s="412">
        <f t="shared" si="22"/>
        <v>0</v>
      </c>
      <c r="BX95" s="413"/>
    </row>
    <row r="96" spans="1:76" s="382" customFormat="1" ht="19.5" customHeight="1">
      <c r="A96" s="309" t="s">
        <v>514</v>
      </c>
      <c r="B96" s="316"/>
      <c r="C96" s="316">
        <v>3</v>
      </c>
      <c r="D96" s="352" t="s">
        <v>83</v>
      </c>
      <c r="E96" s="309" t="s">
        <v>462</v>
      </c>
      <c r="F96" s="353" t="s">
        <v>62</v>
      </c>
      <c r="G96" s="309" t="s">
        <v>496</v>
      </c>
      <c r="H96" s="309" t="s">
        <v>539</v>
      </c>
      <c r="I96" s="310"/>
      <c r="J96" s="310" t="s">
        <v>681</v>
      </c>
      <c r="K96" s="310"/>
      <c r="L96" s="354"/>
      <c r="M96" s="230" t="s">
        <v>73</v>
      </c>
      <c r="N96" s="232" t="s">
        <v>78</v>
      </c>
      <c r="O96" s="232" t="s">
        <v>731</v>
      </c>
      <c r="P96" s="232" t="s">
        <v>734</v>
      </c>
      <c r="Q96" s="355" t="s">
        <v>28</v>
      </c>
      <c r="R96" s="355"/>
      <c r="S96" s="323" t="s">
        <v>739</v>
      </c>
      <c r="T96" s="323" t="s">
        <v>770</v>
      </c>
      <c r="U96" s="323" t="s">
        <v>769</v>
      </c>
      <c r="V96" s="323"/>
      <c r="W96" s="356">
        <v>42023</v>
      </c>
      <c r="X96" s="356">
        <v>42044</v>
      </c>
      <c r="Y96" s="356">
        <v>42079</v>
      </c>
      <c r="Z96" s="357">
        <v>1.24</v>
      </c>
      <c r="AA96" s="357"/>
      <c r="AB96" s="358" t="s">
        <v>799</v>
      </c>
      <c r="AC96" s="359"/>
      <c r="AD96" s="360">
        <v>27.1</v>
      </c>
      <c r="AE96" s="359">
        <f>19.52+9.2</f>
        <v>28.72</v>
      </c>
      <c r="AF96" s="360">
        <v>0.25</v>
      </c>
      <c r="AG96" s="360">
        <f t="shared" si="27"/>
        <v>28.97</v>
      </c>
      <c r="AH96" s="360">
        <f t="shared" si="29"/>
        <v>67.97999999999999</v>
      </c>
      <c r="AI96" s="360">
        <v>169.95</v>
      </c>
      <c r="AJ96" s="360">
        <v>169.95</v>
      </c>
      <c r="AK96" s="361">
        <f t="shared" si="30"/>
        <v>0.57384524860253006</v>
      </c>
      <c r="AL96" s="362">
        <f t="shared" si="26"/>
        <v>867.2</v>
      </c>
      <c r="AM96" s="363"/>
      <c r="AN96" s="363"/>
      <c r="AO96" s="363"/>
      <c r="AP96" s="364"/>
      <c r="AQ96" s="364"/>
      <c r="AR96" s="363"/>
      <c r="AS96" s="365">
        <v>16</v>
      </c>
      <c r="AT96" s="365" t="s">
        <v>834</v>
      </c>
      <c r="AU96" s="365"/>
      <c r="AV96" s="365"/>
      <c r="AW96" s="211"/>
      <c r="AX96" s="292">
        <v>41978</v>
      </c>
      <c r="AY96" s="292">
        <v>42009</v>
      </c>
      <c r="AZ96" s="367"/>
      <c r="BA96" s="368" t="s">
        <v>837</v>
      </c>
      <c r="BB96" s="369"/>
      <c r="BC96" s="370"/>
      <c r="BD96" s="371"/>
      <c r="BE96" s="363"/>
      <c r="BF96" s="363"/>
      <c r="BG96" s="364"/>
      <c r="BH96" s="372"/>
      <c r="BI96" s="372"/>
      <c r="BJ96" s="373"/>
      <c r="BK96" s="363"/>
      <c r="BL96" s="363">
        <f t="shared" si="19"/>
        <v>0</v>
      </c>
      <c r="BM96" s="374">
        <v>169</v>
      </c>
      <c r="BN96" s="375">
        <v>339.328385798304</v>
      </c>
      <c r="BO96" s="375">
        <v>80</v>
      </c>
      <c r="BP96" s="375">
        <v>419.328385798304</v>
      </c>
      <c r="BQ96" s="375">
        <f t="shared" si="28"/>
        <v>519.96719838989691</v>
      </c>
      <c r="BR96" s="375">
        <v>500</v>
      </c>
      <c r="BS96" s="376">
        <v>42060</v>
      </c>
      <c r="BT96" s="376">
        <v>42076</v>
      </c>
      <c r="BU96" s="377">
        <f t="shared" si="20"/>
        <v>28505.943666568703</v>
      </c>
      <c r="BV96" s="377">
        <f t="shared" si="21"/>
        <v>16358.000329991837</v>
      </c>
      <c r="BW96" s="378">
        <f t="shared" si="22"/>
        <v>240.6296017945254</v>
      </c>
      <c r="BX96" s="379"/>
    </row>
    <row r="97" spans="1:76" s="382" customFormat="1" ht="19.5" hidden="1" customHeight="1">
      <c r="A97" s="309" t="s">
        <v>515</v>
      </c>
      <c r="B97" s="316"/>
      <c r="C97" s="316">
        <v>2</v>
      </c>
      <c r="D97" s="352" t="s">
        <v>83</v>
      </c>
      <c r="E97" s="309" t="s">
        <v>462</v>
      </c>
      <c r="F97" s="353" t="s">
        <v>62</v>
      </c>
      <c r="G97" s="309" t="s">
        <v>500</v>
      </c>
      <c r="H97" s="309" t="s">
        <v>540</v>
      </c>
      <c r="I97" s="310"/>
      <c r="J97" s="310" t="s">
        <v>683</v>
      </c>
      <c r="K97" s="310"/>
      <c r="L97" s="354"/>
      <c r="M97" s="230" t="s">
        <v>73</v>
      </c>
      <c r="N97" s="232" t="s">
        <v>78</v>
      </c>
      <c r="O97" s="232" t="s">
        <v>757</v>
      </c>
      <c r="P97" s="232" t="s">
        <v>735</v>
      </c>
      <c r="Q97" s="355" t="s">
        <v>28</v>
      </c>
      <c r="R97" s="355"/>
      <c r="S97" s="323" t="s">
        <v>738</v>
      </c>
      <c r="T97" s="323" t="s">
        <v>776</v>
      </c>
      <c r="U97" s="323" t="s">
        <v>753</v>
      </c>
      <c r="V97" s="323"/>
      <c r="W97" s="417">
        <v>41995</v>
      </c>
      <c r="X97" s="356">
        <v>42016</v>
      </c>
      <c r="Y97" s="356">
        <v>42051</v>
      </c>
      <c r="Z97" s="357">
        <v>2.29</v>
      </c>
      <c r="AA97" s="357"/>
      <c r="AB97" s="358" t="s">
        <v>799</v>
      </c>
      <c r="AC97" s="359"/>
      <c r="AD97" s="360">
        <v>24.15</v>
      </c>
      <c r="AE97" s="359">
        <v>23.15</v>
      </c>
      <c r="AF97" s="360">
        <v>0.25</v>
      </c>
      <c r="AG97" s="360">
        <f t="shared" si="27"/>
        <v>23.4</v>
      </c>
      <c r="AH97" s="360">
        <f t="shared" si="29"/>
        <v>59.98</v>
      </c>
      <c r="AI97" s="360">
        <v>149.94999999999999</v>
      </c>
      <c r="AJ97" s="360">
        <v>149.94999999999999</v>
      </c>
      <c r="AK97" s="361">
        <f t="shared" si="30"/>
        <v>0.60986995665221744</v>
      </c>
      <c r="AL97" s="362">
        <f t="shared" si="26"/>
        <v>772.8</v>
      </c>
      <c r="AM97" s="363"/>
      <c r="AN97" s="363"/>
      <c r="AO97" s="363"/>
      <c r="AP97" s="364"/>
      <c r="AQ97" s="364"/>
      <c r="AR97" s="363"/>
      <c r="AS97" s="365">
        <v>16</v>
      </c>
      <c r="AT97" s="365" t="s">
        <v>834</v>
      </c>
      <c r="AU97" s="365">
        <v>16</v>
      </c>
      <c r="AV97" s="366">
        <v>41977</v>
      </c>
      <c r="AW97" s="211"/>
      <c r="AX97" s="212">
        <v>41978</v>
      </c>
      <c r="AY97" s="212">
        <v>41988</v>
      </c>
      <c r="AZ97" s="367"/>
      <c r="BA97" s="368" t="s">
        <v>837</v>
      </c>
      <c r="BB97" s="369"/>
      <c r="BC97" s="370"/>
      <c r="BD97" s="371"/>
      <c r="BE97" s="363"/>
      <c r="BF97" s="363"/>
      <c r="BG97" s="364"/>
      <c r="BH97" s="372"/>
      <c r="BI97" s="372"/>
      <c r="BJ97" s="373"/>
      <c r="BK97" s="363"/>
      <c r="BL97" s="363">
        <f t="shared" si="19"/>
        <v>0</v>
      </c>
      <c r="BM97" s="374">
        <v>112</v>
      </c>
      <c r="BN97" s="375">
        <v>224.88035035153877</v>
      </c>
      <c r="BO97" s="375">
        <v>70</v>
      </c>
      <c r="BP97" s="375">
        <v>294.88035035153877</v>
      </c>
      <c r="BQ97" s="375">
        <f t="shared" si="28"/>
        <v>675.27600230502378</v>
      </c>
      <c r="BR97" s="375">
        <v>800</v>
      </c>
      <c r="BS97" s="376">
        <v>42060</v>
      </c>
      <c r="BT97" s="376"/>
      <c r="BU97" s="377">
        <f t="shared" si="20"/>
        <v>17686.923414085293</v>
      </c>
      <c r="BV97" s="377">
        <f t="shared" si="21"/>
        <v>10786.723215859285</v>
      </c>
      <c r="BW97" s="378">
        <f t="shared" si="22"/>
        <v>179.83866648648365</v>
      </c>
      <c r="BX97" s="379"/>
    </row>
    <row r="98" spans="1:76" s="382" customFormat="1" ht="19.5" hidden="1" customHeight="1">
      <c r="A98" s="309" t="s">
        <v>516</v>
      </c>
      <c r="B98" s="316"/>
      <c r="C98" s="316">
        <v>2</v>
      </c>
      <c r="D98" s="352" t="s">
        <v>83</v>
      </c>
      <c r="E98" s="309" t="s">
        <v>462</v>
      </c>
      <c r="F98" s="353" t="s">
        <v>62</v>
      </c>
      <c r="G98" s="309" t="s">
        <v>500</v>
      </c>
      <c r="H98" s="309" t="s">
        <v>541</v>
      </c>
      <c r="I98" s="310"/>
      <c r="J98" s="310" t="s">
        <v>683</v>
      </c>
      <c r="K98" s="310"/>
      <c r="L98" s="354"/>
      <c r="M98" s="230" t="s">
        <v>73</v>
      </c>
      <c r="N98" s="232" t="s">
        <v>78</v>
      </c>
      <c r="O98" s="232" t="s">
        <v>757</v>
      </c>
      <c r="P98" s="232" t="s">
        <v>735</v>
      </c>
      <c r="Q98" s="355" t="s">
        <v>28</v>
      </c>
      <c r="R98" s="355"/>
      <c r="S98" s="323" t="s">
        <v>739</v>
      </c>
      <c r="T98" s="323" t="s">
        <v>775</v>
      </c>
      <c r="U98" s="323" t="s">
        <v>753</v>
      </c>
      <c r="V98" s="323"/>
      <c r="W98" s="356">
        <v>42023</v>
      </c>
      <c r="X98" s="356">
        <v>42044</v>
      </c>
      <c r="Y98" s="356">
        <v>42079</v>
      </c>
      <c r="Z98" s="357">
        <v>2.3199999999999998</v>
      </c>
      <c r="AA98" s="357"/>
      <c r="AB98" s="358" t="s">
        <v>799</v>
      </c>
      <c r="AC98" s="359"/>
      <c r="AD98" s="360">
        <v>25.41</v>
      </c>
      <c r="AE98" s="359">
        <v>24.41</v>
      </c>
      <c r="AF98" s="360">
        <v>0.25</v>
      </c>
      <c r="AG98" s="360">
        <f t="shared" si="27"/>
        <v>24.66</v>
      </c>
      <c r="AH98" s="360">
        <f t="shared" si="29"/>
        <v>67.97999999999999</v>
      </c>
      <c r="AI98" s="360">
        <v>169.95</v>
      </c>
      <c r="AJ98" s="360">
        <v>169.95</v>
      </c>
      <c r="AK98" s="361">
        <f t="shared" si="30"/>
        <v>0.63724624889673431</v>
      </c>
      <c r="AL98" s="362">
        <f t="shared" si="26"/>
        <v>813.12</v>
      </c>
      <c r="AM98" s="363"/>
      <c r="AN98" s="363"/>
      <c r="AO98" s="363"/>
      <c r="AP98" s="364"/>
      <c r="AQ98" s="364"/>
      <c r="AR98" s="363"/>
      <c r="AS98" s="365">
        <v>16</v>
      </c>
      <c r="AT98" s="365" t="s">
        <v>834</v>
      </c>
      <c r="AU98" s="365">
        <v>16</v>
      </c>
      <c r="AV98" s="366">
        <v>41977</v>
      </c>
      <c r="AW98" s="211"/>
      <c r="AX98" s="212">
        <v>41978</v>
      </c>
      <c r="AY98" s="212">
        <v>41988</v>
      </c>
      <c r="AZ98" s="367"/>
      <c r="BA98" s="368" t="s">
        <v>844</v>
      </c>
      <c r="BB98" s="369"/>
      <c r="BC98" s="370"/>
      <c r="BD98" s="371"/>
      <c r="BE98" s="363"/>
      <c r="BF98" s="363"/>
      <c r="BG98" s="364"/>
      <c r="BH98" s="372"/>
      <c r="BI98" s="372"/>
      <c r="BJ98" s="373"/>
      <c r="BK98" s="363"/>
      <c r="BL98" s="363">
        <f t="shared" si="19"/>
        <v>0</v>
      </c>
      <c r="BM98" s="374">
        <v>69</v>
      </c>
      <c r="BN98" s="375">
        <v>138.54235869871584</v>
      </c>
      <c r="BO98" s="375">
        <v>70</v>
      </c>
      <c r="BP98" s="375">
        <v>208.54235869871584</v>
      </c>
      <c r="BQ98" s="375">
        <f t="shared" si="28"/>
        <v>483.81827218102075</v>
      </c>
      <c r="BR98" s="375">
        <v>500</v>
      </c>
      <c r="BS98" s="376">
        <v>42060</v>
      </c>
      <c r="BT98" s="376">
        <v>42104</v>
      </c>
      <c r="BU98" s="377">
        <f t="shared" si="20"/>
        <v>14176.709544338701</v>
      </c>
      <c r="BV98" s="377">
        <f t="shared" si="21"/>
        <v>9034.0549788283679</v>
      </c>
      <c r="BW98" s="378">
        <f t="shared" si="22"/>
        <v>132.89283581683392</v>
      </c>
      <c r="BX98" s="379"/>
    </row>
    <row r="99" spans="1:76" s="414" customFormat="1" ht="19.5" hidden="1" customHeight="1">
      <c r="A99" s="311" t="s">
        <v>517</v>
      </c>
      <c r="B99" s="317" t="s">
        <v>566</v>
      </c>
      <c r="C99" s="317">
        <v>2</v>
      </c>
      <c r="D99" s="386" t="s">
        <v>83</v>
      </c>
      <c r="E99" s="311" t="s">
        <v>462</v>
      </c>
      <c r="F99" s="387" t="s">
        <v>62</v>
      </c>
      <c r="G99" s="311" t="s">
        <v>497</v>
      </c>
      <c r="H99" s="311" t="s">
        <v>480</v>
      </c>
      <c r="I99" s="312"/>
      <c r="J99" s="312" t="s">
        <v>683</v>
      </c>
      <c r="K99" s="312"/>
      <c r="L99" s="388"/>
      <c r="M99" s="307" t="s">
        <v>73</v>
      </c>
      <c r="N99" s="324" t="s">
        <v>78</v>
      </c>
      <c r="O99" s="324" t="s">
        <v>732</v>
      </c>
      <c r="P99" s="324" t="s">
        <v>735</v>
      </c>
      <c r="Q99" s="389" t="s">
        <v>28</v>
      </c>
      <c r="R99" s="389"/>
      <c r="S99" s="322" t="s">
        <v>738</v>
      </c>
      <c r="T99" s="322" t="s">
        <v>751</v>
      </c>
      <c r="U99" s="322" t="s">
        <v>749</v>
      </c>
      <c r="V99" s="322"/>
      <c r="W99" s="421">
        <v>41995</v>
      </c>
      <c r="X99" s="390">
        <v>42016</v>
      </c>
      <c r="Y99" s="390">
        <v>42051</v>
      </c>
      <c r="Z99" s="391">
        <v>1.27</v>
      </c>
      <c r="AA99" s="391"/>
      <c r="AB99" s="392" t="s">
        <v>799</v>
      </c>
      <c r="AC99" s="393"/>
      <c r="AD99" s="394">
        <v>25.86</v>
      </c>
      <c r="AE99" s="393">
        <v>25.86</v>
      </c>
      <c r="AF99" s="394">
        <v>0.25</v>
      </c>
      <c r="AG99" s="394">
        <f t="shared" si="27"/>
        <v>26.11</v>
      </c>
      <c r="AH99" s="394">
        <f t="shared" si="29"/>
        <v>55.98</v>
      </c>
      <c r="AI99" s="394">
        <v>139.94999999999999</v>
      </c>
      <c r="AJ99" s="394">
        <v>139.94999999999999</v>
      </c>
      <c r="AK99" s="395">
        <f t="shared" si="30"/>
        <v>0.53358342265094671</v>
      </c>
      <c r="AL99" s="396">
        <f t="shared" si="26"/>
        <v>827.52</v>
      </c>
      <c r="AM99" s="397"/>
      <c r="AN99" s="397"/>
      <c r="AO99" s="397"/>
      <c r="AP99" s="398"/>
      <c r="AQ99" s="398"/>
      <c r="AR99" s="397"/>
      <c r="AS99" s="399">
        <v>16</v>
      </c>
      <c r="AT99" s="399" t="s">
        <v>834</v>
      </c>
      <c r="AU99" s="399">
        <v>16</v>
      </c>
      <c r="AV99" s="400">
        <v>41977</v>
      </c>
      <c r="AW99" s="331"/>
      <c r="AX99" s="330">
        <v>41978</v>
      </c>
      <c r="AY99" s="330">
        <v>41988</v>
      </c>
      <c r="AZ99" s="401"/>
      <c r="BA99" s="402" t="s">
        <v>834</v>
      </c>
      <c r="BB99" s="403"/>
      <c r="BC99" s="404"/>
      <c r="BD99" s="405"/>
      <c r="BE99" s="397"/>
      <c r="BF99" s="397"/>
      <c r="BG99" s="398"/>
      <c r="BH99" s="406"/>
      <c r="BI99" s="406"/>
      <c r="BJ99" s="407"/>
      <c r="BK99" s="397"/>
      <c r="BL99" s="397">
        <f t="shared" si="19"/>
        <v>0</v>
      </c>
      <c r="BM99" s="408">
        <v>33</v>
      </c>
      <c r="BN99" s="409">
        <v>66.259388942864092</v>
      </c>
      <c r="BO99" s="409">
        <v>0</v>
      </c>
      <c r="BP99" s="409">
        <v>50</v>
      </c>
      <c r="BQ99" s="409">
        <f t="shared" si="28"/>
        <v>63.5</v>
      </c>
      <c r="BR99" s="409"/>
      <c r="BS99" s="410"/>
      <c r="BT99" s="410"/>
      <c r="BU99" s="411">
        <f t="shared" si="20"/>
        <v>2799</v>
      </c>
      <c r="BV99" s="411">
        <f t="shared" si="21"/>
        <v>1493.5</v>
      </c>
      <c r="BW99" s="412">
        <f t="shared" si="22"/>
        <v>26.679171132547335</v>
      </c>
      <c r="BX99" s="413"/>
    </row>
    <row r="100" spans="1:76" s="382" customFormat="1" ht="19.5" hidden="1" customHeight="1">
      <c r="A100" s="309" t="s">
        <v>518</v>
      </c>
      <c r="B100" s="316"/>
      <c r="C100" s="316">
        <v>2</v>
      </c>
      <c r="D100" s="352" t="s">
        <v>83</v>
      </c>
      <c r="E100" s="309" t="s">
        <v>462</v>
      </c>
      <c r="F100" s="353" t="s">
        <v>62</v>
      </c>
      <c r="G100" s="309" t="s">
        <v>497</v>
      </c>
      <c r="H100" s="309" t="s">
        <v>477</v>
      </c>
      <c r="I100" s="310"/>
      <c r="J100" s="310" t="s">
        <v>683</v>
      </c>
      <c r="K100" s="310"/>
      <c r="L100" s="354"/>
      <c r="M100" s="230" t="s">
        <v>73</v>
      </c>
      <c r="N100" s="232" t="s">
        <v>78</v>
      </c>
      <c r="O100" s="232" t="s">
        <v>732</v>
      </c>
      <c r="P100" s="232" t="s">
        <v>735</v>
      </c>
      <c r="Q100" s="355" t="s">
        <v>28</v>
      </c>
      <c r="R100" s="355"/>
      <c r="S100" s="323" t="s">
        <v>738</v>
      </c>
      <c r="T100" s="323" t="s">
        <v>741</v>
      </c>
      <c r="U100" s="323" t="s">
        <v>743</v>
      </c>
      <c r="V100" s="323"/>
      <c r="W100" s="417">
        <v>41995</v>
      </c>
      <c r="X100" s="356">
        <v>42016</v>
      </c>
      <c r="Y100" s="356">
        <v>42051</v>
      </c>
      <c r="Z100" s="357">
        <v>1.5</v>
      </c>
      <c r="AA100" s="357"/>
      <c r="AB100" s="358" t="s">
        <v>799</v>
      </c>
      <c r="AC100" s="359"/>
      <c r="AD100" s="360">
        <v>25.5</v>
      </c>
      <c r="AE100" s="359">
        <v>24.5</v>
      </c>
      <c r="AF100" s="360">
        <v>0.25</v>
      </c>
      <c r="AG100" s="360">
        <f t="shared" si="27"/>
        <v>24.75</v>
      </c>
      <c r="AH100" s="360">
        <f t="shared" si="29"/>
        <v>55.98</v>
      </c>
      <c r="AI100" s="360">
        <v>139.94999999999999</v>
      </c>
      <c r="AJ100" s="360">
        <v>139.94999999999999</v>
      </c>
      <c r="AK100" s="361">
        <f t="shared" si="30"/>
        <v>0.55787781350482313</v>
      </c>
      <c r="AL100" s="362">
        <f t="shared" si="26"/>
        <v>816</v>
      </c>
      <c r="AM100" s="363"/>
      <c r="AN100" s="363"/>
      <c r="AO100" s="363"/>
      <c r="AP100" s="364"/>
      <c r="AQ100" s="364"/>
      <c r="AR100" s="363"/>
      <c r="AS100" s="365">
        <v>16</v>
      </c>
      <c r="AT100" s="365" t="s">
        <v>834</v>
      </c>
      <c r="AU100" s="365">
        <v>16</v>
      </c>
      <c r="AV100" s="366">
        <v>41977</v>
      </c>
      <c r="AW100" s="211"/>
      <c r="AX100" s="212">
        <v>41978</v>
      </c>
      <c r="AY100" s="212">
        <v>41988</v>
      </c>
      <c r="AZ100" s="367"/>
      <c r="BA100" s="368" t="s">
        <v>834</v>
      </c>
      <c r="BB100" s="369"/>
      <c r="BC100" s="370"/>
      <c r="BD100" s="371"/>
      <c r="BE100" s="363"/>
      <c r="BF100" s="363"/>
      <c r="BG100" s="364"/>
      <c r="BH100" s="372"/>
      <c r="BI100" s="372"/>
      <c r="BJ100" s="373"/>
      <c r="BK100" s="363"/>
      <c r="BL100" s="363">
        <f t="shared" si="19"/>
        <v>0</v>
      </c>
      <c r="BM100" s="374">
        <v>249</v>
      </c>
      <c r="BN100" s="375">
        <v>499.95720747797458</v>
      </c>
      <c r="BO100" s="375">
        <v>90</v>
      </c>
      <c r="BP100" s="375">
        <v>589.95720747797463</v>
      </c>
      <c r="BQ100" s="375">
        <f t="shared" si="28"/>
        <v>884.93581121696195</v>
      </c>
      <c r="BR100" s="375"/>
      <c r="BS100" s="376"/>
      <c r="BT100" s="376"/>
      <c r="BU100" s="377">
        <f t="shared" si="20"/>
        <v>33025.80447461702</v>
      </c>
      <c r="BV100" s="377">
        <f t="shared" si="21"/>
        <v>18424.363589537148</v>
      </c>
      <c r="BW100" s="378">
        <f t="shared" si="22"/>
        <v>329.12403696922377</v>
      </c>
      <c r="BX100" s="379"/>
    </row>
    <row r="101" spans="1:76" s="382" customFormat="1" ht="19.5" hidden="1" customHeight="1">
      <c r="A101" s="309" t="s">
        <v>519</v>
      </c>
      <c r="B101" s="316"/>
      <c r="C101" s="316">
        <v>2</v>
      </c>
      <c r="D101" s="352" t="s">
        <v>83</v>
      </c>
      <c r="E101" s="309" t="s">
        <v>462</v>
      </c>
      <c r="F101" s="353" t="s">
        <v>62</v>
      </c>
      <c r="G101" s="309" t="s">
        <v>497</v>
      </c>
      <c r="H101" s="309" t="s">
        <v>473</v>
      </c>
      <c r="I101" s="310"/>
      <c r="J101" s="310" t="s">
        <v>683</v>
      </c>
      <c r="K101" s="310"/>
      <c r="L101" s="354"/>
      <c r="M101" s="230" t="s">
        <v>73</v>
      </c>
      <c r="N101" s="232" t="s">
        <v>78</v>
      </c>
      <c r="O101" s="232" t="s">
        <v>732</v>
      </c>
      <c r="P101" s="232" t="s">
        <v>735</v>
      </c>
      <c r="Q101" s="355" t="s">
        <v>28</v>
      </c>
      <c r="R101" s="355"/>
      <c r="S101" s="323" t="s">
        <v>737</v>
      </c>
      <c r="T101" s="323">
        <v>9540</v>
      </c>
      <c r="U101" s="323" t="s">
        <v>747</v>
      </c>
      <c r="V101" s="323"/>
      <c r="W101" s="356">
        <v>42023</v>
      </c>
      <c r="X101" s="356">
        <v>42044</v>
      </c>
      <c r="Y101" s="356">
        <v>42079</v>
      </c>
      <c r="Z101" s="357">
        <v>1.1499999999999999</v>
      </c>
      <c r="AA101" s="357"/>
      <c r="AB101" s="358" t="s">
        <v>799</v>
      </c>
      <c r="AC101" s="359"/>
      <c r="AD101" s="360">
        <v>22.88</v>
      </c>
      <c r="AE101" s="359">
        <v>21.88</v>
      </c>
      <c r="AF101" s="360">
        <v>0.25</v>
      </c>
      <c r="AG101" s="360">
        <f t="shared" si="27"/>
        <v>22.13</v>
      </c>
      <c r="AH101" s="360">
        <f t="shared" si="29"/>
        <v>55.98</v>
      </c>
      <c r="AI101" s="360">
        <v>139.94999999999999</v>
      </c>
      <c r="AJ101" s="360">
        <v>139.94999999999999</v>
      </c>
      <c r="AK101" s="361">
        <f t="shared" si="30"/>
        <v>0.60468024294390843</v>
      </c>
      <c r="AL101" s="362">
        <f t="shared" si="26"/>
        <v>732.16</v>
      </c>
      <c r="AM101" s="363"/>
      <c r="AN101" s="363"/>
      <c r="AO101" s="363"/>
      <c r="AP101" s="364"/>
      <c r="AQ101" s="364"/>
      <c r="AR101" s="363"/>
      <c r="AS101" s="365">
        <v>16</v>
      </c>
      <c r="AT101" s="365" t="s">
        <v>834</v>
      </c>
      <c r="AU101" s="365">
        <v>16</v>
      </c>
      <c r="AV101" s="366">
        <v>41977</v>
      </c>
      <c r="AW101" s="211"/>
      <c r="AX101" s="212">
        <v>41978</v>
      </c>
      <c r="AY101" s="212">
        <v>41988</v>
      </c>
      <c r="AZ101" s="367"/>
      <c r="BA101" s="368" t="s">
        <v>834</v>
      </c>
      <c r="BB101" s="369"/>
      <c r="BC101" s="370"/>
      <c r="BD101" s="371"/>
      <c r="BE101" s="363"/>
      <c r="BF101" s="363"/>
      <c r="BG101" s="364"/>
      <c r="BH101" s="372"/>
      <c r="BI101" s="372"/>
      <c r="BJ101" s="373"/>
      <c r="BK101" s="363"/>
      <c r="BL101" s="363">
        <f t="shared" si="19"/>
        <v>0</v>
      </c>
      <c r="BM101" s="374">
        <v>314</v>
      </c>
      <c r="BN101" s="375">
        <v>630.46812509270683</v>
      </c>
      <c r="BO101" s="375">
        <v>90</v>
      </c>
      <c r="BP101" s="375">
        <v>720.46812509270683</v>
      </c>
      <c r="BQ101" s="375">
        <f t="shared" si="28"/>
        <v>828.53834385661276</v>
      </c>
      <c r="BR101" s="375">
        <v>2000</v>
      </c>
      <c r="BS101" s="376">
        <v>42060</v>
      </c>
      <c r="BT101" s="376" t="s">
        <v>870</v>
      </c>
      <c r="BU101" s="377">
        <f t="shared" si="20"/>
        <v>40331.805642689724</v>
      </c>
      <c r="BV101" s="377">
        <f t="shared" si="21"/>
        <v>24387.846034388123</v>
      </c>
      <c r="BW101" s="378">
        <f t="shared" si="22"/>
        <v>435.6528409144002</v>
      </c>
      <c r="BX101" s="379"/>
    </row>
    <row r="102" spans="1:76" s="382" customFormat="1" ht="19.5" hidden="1" customHeight="1">
      <c r="A102" s="309" t="s">
        <v>520</v>
      </c>
      <c r="B102" s="316"/>
      <c r="C102" s="316">
        <v>2</v>
      </c>
      <c r="D102" s="352" t="s">
        <v>83</v>
      </c>
      <c r="E102" s="309" t="s">
        <v>462</v>
      </c>
      <c r="F102" s="353" t="s">
        <v>62</v>
      </c>
      <c r="G102" s="309" t="s">
        <v>497</v>
      </c>
      <c r="H102" s="309" t="s">
        <v>487</v>
      </c>
      <c r="I102" s="310"/>
      <c r="J102" s="310" t="s">
        <v>683</v>
      </c>
      <c r="K102" s="310"/>
      <c r="L102" s="354"/>
      <c r="M102" s="230" t="s">
        <v>73</v>
      </c>
      <c r="N102" s="232" t="s">
        <v>78</v>
      </c>
      <c r="O102" s="232" t="s">
        <v>731</v>
      </c>
      <c r="P102" s="232" t="s">
        <v>734</v>
      </c>
      <c r="Q102" s="355" t="s">
        <v>28</v>
      </c>
      <c r="R102" s="355"/>
      <c r="S102" s="323" t="s">
        <v>737</v>
      </c>
      <c r="T102" s="323" t="s">
        <v>830</v>
      </c>
      <c r="U102" s="323" t="s">
        <v>831</v>
      </c>
      <c r="V102" s="323"/>
      <c r="W102" s="356">
        <v>42023</v>
      </c>
      <c r="X102" s="356">
        <v>42044</v>
      </c>
      <c r="Y102" s="356">
        <v>42079</v>
      </c>
      <c r="Z102" s="357">
        <v>1.25</v>
      </c>
      <c r="AA102" s="357"/>
      <c r="AB102" s="358" t="s">
        <v>799</v>
      </c>
      <c r="AC102" s="359"/>
      <c r="AD102" s="360">
        <v>33.82</v>
      </c>
      <c r="AE102" s="359">
        <f>20.14+14.75</f>
        <v>34.89</v>
      </c>
      <c r="AF102" s="360">
        <v>0.25</v>
      </c>
      <c r="AG102" s="360">
        <f t="shared" si="27"/>
        <v>35.14</v>
      </c>
      <c r="AH102" s="360">
        <f t="shared" si="29"/>
        <v>79.97999999999999</v>
      </c>
      <c r="AI102" s="360">
        <v>199.95</v>
      </c>
      <c r="AJ102" s="360">
        <v>199.95</v>
      </c>
      <c r="AK102" s="361">
        <f t="shared" si="30"/>
        <v>0.56064016004000994</v>
      </c>
      <c r="AL102" s="362">
        <f t="shared" si="26"/>
        <v>1082.24</v>
      </c>
      <c r="AM102" s="363"/>
      <c r="AN102" s="363"/>
      <c r="AO102" s="363"/>
      <c r="AP102" s="364"/>
      <c r="AQ102" s="364"/>
      <c r="AR102" s="363"/>
      <c r="AS102" s="365">
        <v>16</v>
      </c>
      <c r="AT102" s="365" t="s">
        <v>834</v>
      </c>
      <c r="AU102" s="365"/>
      <c r="AV102" s="365"/>
      <c r="AW102" s="211"/>
      <c r="AX102" s="212">
        <v>41978</v>
      </c>
      <c r="AY102" s="212">
        <v>42009</v>
      </c>
      <c r="AZ102" s="367"/>
      <c r="BA102" s="368" t="s">
        <v>837</v>
      </c>
      <c r="BB102" s="369"/>
      <c r="BC102" s="370"/>
      <c r="BD102" s="371"/>
      <c r="BE102" s="363"/>
      <c r="BF102" s="363"/>
      <c r="BG102" s="364"/>
      <c r="BH102" s="372"/>
      <c r="BI102" s="372"/>
      <c r="BJ102" s="373"/>
      <c r="BK102" s="363"/>
      <c r="BL102" s="363">
        <f t="shared" si="19"/>
        <v>0</v>
      </c>
      <c r="BM102" s="374">
        <v>21</v>
      </c>
      <c r="BN102" s="375">
        <v>42.165065690913515</v>
      </c>
      <c r="BO102" s="375">
        <v>60</v>
      </c>
      <c r="BP102" s="375">
        <v>102.16506569091351</v>
      </c>
      <c r="BQ102" s="375">
        <f t="shared" si="28"/>
        <v>127.70633211364188</v>
      </c>
      <c r="BR102" s="375"/>
      <c r="BS102" s="376"/>
      <c r="BT102" s="376"/>
      <c r="BU102" s="377">
        <f t="shared" si="20"/>
        <v>8171.1619539592612</v>
      </c>
      <c r="BV102" s="377">
        <f t="shared" si="21"/>
        <v>4581.0815455805605</v>
      </c>
      <c r="BW102" s="378">
        <f t="shared" si="22"/>
        <v>57.277838779451876</v>
      </c>
      <c r="BX102" s="379"/>
    </row>
    <row r="103" spans="1:76" s="382" customFormat="1" ht="19.5" hidden="1" customHeight="1">
      <c r="A103" s="309" t="s">
        <v>521</v>
      </c>
      <c r="B103" s="316"/>
      <c r="C103" s="316">
        <v>3</v>
      </c>
      <c r="D103" s="352" t="s">
        <v>83</v>
      </c>
      <c r="E103" s="309" t="s">
        <v>462</v>
      </c>
      <c r="F103" s="353" t="s">
        <v>62</v>
      </c>
      <c r="G103" s="309" t="s">
        <v>497</v>
      </c>
      <c r="H103" s="314" t="s">
        <v>542</v>
      </c>
      <c r="I103" s="310"/>
      <c r="J103" s="310" t="s">
        <v>683</v>
      </c>
      <c r="K103" s="310"/>
      <c r="L103" s="354"/>
      <c r="M103" s="230" t="s">
        <v>73</v>
      </c>
      <c r="N103" s="232" t="s">
        <v>78</v>
      </c>
      <c r="O103" s="232" t="s">
        <v>732</v>
      </c>
      <c r="P103" s="232" t="s">
        <v>735</v>
      </c>
      <c r="Q103" s="355" t="s">
        <v>28</v>
      </c>
      <c r="R103" s="355"/>
      <c r="S103" s="323" t="s">
        <v>737</v>
      </c>
      <c r="T103" s="323">
        <v>9524</v>
      </c>
      <c r="U103" s="323" t="s">
        <v>753</v>
      </c>
      <c r="V103" s="323"/>
      <c r="W103" s="356">
        <v>42023</v>
      </c>
      <c r="X103" s="356">
        <v>42044</v>
      </c>
      <c r="Y103" s="356">
        <v>42079</v>
      </c>
      <c r="Z103" s="357">
        <v>1.22</v>
      </c>
      <c r="AA103" s="357"/>
      <c r="AB103" s="358" t="s">
        <v>799</v>
      </c>
      <c r="AC103" s="359"/>
      <c r="AD103" s="360">
        <v>25.43</v>
      </c>
      <c r="AE103" s="359">
        <v>24.43</v>
      </c>
      <c r="AF103" s="360">
        <v>0.25</v>
      </c>
      <c r="AG103" s="360">
        <f t="shared" si="27"/>
        <v>24.68</v>
      </c>
      <c r="AH103" s="360">
        <f t="shared" si="29"/>
        <v>63.98</v>
      </c>
      <c r="AI103" s="360">
        <v>159.94999999999999</v>
      </c>
      <c r="AJ103" s="360">
        <v>159.94999999999999</v>
      </c>
      <c r="AK103" s="361">
        <f t="shared" si="30"/>
        <v>0.61425445451703653</v>
      </c>
      <c r="AL103" s="362">
        <f t="shared" si="26"/>
        <v>813.76</v>
      </c>
      <c r="AM103" s="363"/>
      <c r="AN103" s="363"/>
      <c r="AO103" s="363"/>
      <c r="AP103" s="364"/>
      <c r="AQ103" s="364"/>
      <c r="AR103" s="363"/>
      <c r="AS103" s="365">
        <v>16</v>
      </c>
      <c r="AT103" s="365" t="s">
        <v>834</v>
      </c>
      <c r="AU103" s="365">
        <v>2</v>
      </c>
      <c r="AV103" s="366">
        <v>41977</v>
      </c>
      <c r="AW103" s="211"/>
      <c r="AX103" s="212">
        <v>41978</v>
      </c>
      <c r="AY103" s="211" t="s">
        <v>60</v>
      </c>
      <c r="AZ103" s="367"/>
      <c r="BA103" s="368" t="s">
        <v>834</v>
      </c>
      <c r="BB103" s="369"/>
      <c r="BC103" s="370"/>
      <c r="BD103" s="371"/>
      <c r="BE103" s="363"/>
      <c r="BF103" s="363"/>
      <c r="BG103" s="364"/>
      <c r="BH103" s="372"/>
      <c r="BI103" s="372"/>
      <c r="BJ103" s="373"/>
      <c r="BK103" s="363"/>
      <c r="BL103" s="363">
        <f t="shared" si="19"/>
        <v>0</v>
      </c>
      <c r="BM103" s="374">
        <v>761</v>
      </c>
      <c r="BN103" s="375">
        <v>927.98166622786607</v>
      </c>
      <c r="BO103" s="375">
        <v>180</v>
      </c>
      <c r="BP103" s="375">
        <v>1107.9816662278661</v>
      </c>
      <c r="BQ103" s="375">
        <f t="shared" si="28"/>
        <v>1351.7376327979966</v>
      </c>
      <c r="BR103" s="375">
        <v>2000</v>
      </c>
      <c r="BS103" s="376">
        <v>42060</v>
      </c>
      <c r="BT103" s="376">
        <v>42060</v>
      </c>
      <c r="BU103" s="377">
        <f t="shared" si="20"/>
        <v>70888.667005258874</v>
      </c>
      <c r="BV103" s="377">
        <f t="shared" si="21"/>
        <v>43543.679482755135</v>
      </c>
      <c r="BW103" s="378">
        <f t="shared" si="22"/>
        <v>680.58267400367515</v>
      </c>
      <c r="BX103" s="379"/>
    </row>
    <row r="104" spans="1:76" s="414" customFormat="1" ht="19.5" hidden="1" customHeight="1">
      <c r="A104" s="315" t="s">
        <v>522</v>
      </c>
      <c r="B104" s="317" t="s">
        <v>566</v>
      </c>
      <c r="C104" s="317">
        <v>3</v>
      </c>
      <c r="D104" s="386" t="s">
        <v>83</v>
      </c>
      <c r="E104" s="311" t="s">
        <v>462</v>
      </c>
      <c r="F104" s="387" t="s">
        <v>62</v>
      </c>
      <c r="G104" s="311" t="s">
        <v>497</v>
      </c>
      <c r="H104" s="311" t="s">
        <v>543</v>
      </c>
      <c r="I104" s="312"/>
      <c r="J104" s="312" t="s">
        <v>683</v>
      </c>
      <c r="K104" s="312"/>
      <c r="L104" s="388"/>
      <c r="M104" s="307" t="s">
        <v>73</v>
      </c>
      <c r="N104" s="324" t="s">
        <v>78</v>
      </c>
      <c r="O104" s="324" t="s">
        <v>731</v>
      </c>
      <c r="P104" s="324" t="s">
        <v>734</v>
      </c>
      <c r="Q104" s="389" t="s">
        <v>28</v>
      </c>
      <c r="R104" s="389"/>
      <c r="S104" s="322" t="s">
        <v>739</v>
      </c>
      <c r="T104" s="322" t="s">
        <v>773</v>
      </c>
      <c r="U104" s="322" t="s">
        <v>743</v>
      </c>
      <c r="V104" s="322"/>
      <c r="W104" s="390">
        <v>42023</v>
      </c>
      <c r="X104" s="390">
        <v>42044</v>
      </c>
      <c r="Y104" s="390">
        <v>42079</v>
      </c>
      <c r="Z104" s="391">
        <v>1.1200000000000001</v>
      </c>
      <c r="AA104" s="391"/>
      <c r="AB104" s="392" t="s">
        <v>799</v>
      </c>
      <c r="AC104" s="393"/>
      <c r="AD104" s="394">
        <v>44.19</v>
      </c>
      <c r="AE104" s="393"/>
      <c r="AF104" s="394">
        <v>0.25</v>
      </c>
      <c r="AG104" s="394">
        <f t="shared" si="27"/>
        <v>44.44</v>
      </c>
      <c r="AH104" s="394">
        <f t="shared" si="29"/>
        <v>99.97999999999999</v>
      </c>
      <c r="AI104" s="394">
        <v>249.95</v>
      </c>
      <c r="AJ104" s="394">
        <v>249.95</v>
      </c>
      <c r="AK104" s="395">
        <f t="shared" si="30"/>
        <v>0.55551110222044409</v>
      </c>
      <c r="AL104" s="396">
        <f t="shared" si="26"/>
        <v>1414.08</v>
      </c>
      <c r="AM104" s="397"/>
      <c r="AN104" s="397"/>
      <c r="AO104" s="397"/>
      <c r="AP104" s="398"/>
      <c r="AQ104" s="398"/>
      <c r="AR104" s="397"/>
      <c r="AS104" s="399">
        <v>16</v>
      </c>
      <c r="AT104" s="399" t="s">
        <v>834</v>
      </c>
      <c r="AU104" s="399"/>
      <c r="AV104" s="399"/>
      <c r="AW104" s="331"/>
      <c r="AX104" s="330">
        <v>41978</v>
      </c>
      <c r="AY104" s="330">
        <v>42009</v>
      </c>
      <c r="AZ104" s="401"/>
      <c r="BA104" s="402" t="s">
        <v>837</v>
      </c>
      <c r="BB104" s="403"/>
      <c r="BC104" s="404"/>
      <c r="BD104" s="405"/>
      <c r="BE104" s="397"/>
      <c r="BF104" s="397"/>
      <c r="BG104" s="398"/>
      <c r="BH104" s="406"/>
      <c r="BI104" s="406"/>
      <c r="BJ104" s="407"/>
      <c r="BK104" s="397"/>
      <c r="BL104" s="397">
        <f t="shared" si="19"/>
        <v>0</v>
      </c>
      <c r="BM104" s="408">
        <v>2</v>
      </c>
      <c r="BN104" s="409">
        <v>4.0157205419917634</v>
      </c>
      <c r="BO104" s="409">
        <v>0</v>
      </c>
      <c r="BP104" s="409">
        <v>0</v>
      </c>
      <c r="BQ104" s="409">
        <f t="shared" si="28"/>
        <v>0</v>
      </c>
      <c r="BR104" s="409"/>
      <c r="BS104" s="410"/>
      <c r="BT104" s="410"/>
      <c r="BU104" s="411">
        <f t="shared" si="20"/>
        <v>0</v>
      </c>
      <c r="BV104" s="411">
        <f t="shared" si="21"/>
        <v>0</v>
      </c>
      <c r="BW104" s="412">
        <f t="shared" si="22"/>
        <v>0</v>
      </c>
      <c r="BX104" s="413"/>
    </row>
    <row r="105" spans="1:76" s="382" customFormat="1" ht="19.5" hidden="1" customHeight="1">
      <c r="A105" s="309" t="s">
        <v>523</v>
      </c>
      <c r="B105" s="316"/>
      <c r="C105" s="316">
        <v>2</v>
      </c>
      <c r="D105" s="352" t="s">
        <v>83</v>
      </c>
      <c r="E105" s="309" t="s">
        <v>462</v>
      </c>
      <c r="F105" s="353" t="s">
        <v>62</v>
      </c>
      <c r="G105" s="309" t="s">
        <v>497</v>
      </c>
      <c r="H105" s="309" t="s">
        <v>481</v>
      </c>
      <c r="I105" s="310"/>
      <c r="J105" s="310" t="s">
        <v>683</v>
      </c>
      <c r="K105" s="310"/>
      <c r="L105" s="354"/>
      <c r="M105" s="230" t="s">
        <v>73</v>
      </c>
      <c r="N105" s="232" t="s">
        <v>78</v>
      </c>
      <c r="O105" s="232" t="s">
        <v>732</v>
      </c>
      <c r="P105" s="232" t="s">
        <v>735</v>
      </c>
      <c r="Q105" s="355" t="s">
        <v>28</v>
      </c>
      <c r="R105" s="355"/>
      <c r="S105" s="323" t="s">
        <v>737</v>
      </c>
      <c r="T105" s="323">
        <v>9541</v>
      </c>
      <c r="U105" s="323" t="s">
        <v>743</v>
      </c>
      <c r="V105" s="323"/>
      <c r="W105" s="356">
        <v>42023</v>
      </c>
      <c r="X105" s="356">
        <v>42044</v>
      </c>
      <c r="Y105" s="356">
        <v>42079</v>
      </c>
      <c r="Z105" s="357">
        <v>1.23</v>
      </c>
      <c r="AA105" s="357"/>
      <c r="AB105" s="358" t="s">
        <v>799</v>
      </c>
      <c r="AC105" s="359"/>
      <c r="AD105" s="360">
        <v>26.76</v>
      </c>
      <c r="AE105" s="359">
        <v>25.76</v>
      </c>
      <c r="AF105" s="360">
        <v>0.25</v>
      </c>
      <c r="AG105" s="360">
        <f t="shared" si="27"/>
        <v>26.01</v>
      </c>
      <c r="AH105" s="360">
        <f t="shared" si="29"/>
        <v>59.98</v>
      </c>
      <c r="AI105" s="360">
        <v>149.94999999999999</v>
      </c>
      <c r="AJ105" s="360">
        <v>149.94999999999999</v>
      </c>
      <c r="AK105" s="361">
        <f t="shared" si="30"/>
        <v>0.56635545181727243</v>
      </c>
      <c r="AL105" s="362">
        <f t="shared" si="26"/>
        <v>856.32</v>
      </c>
      <c r="AM105" s="363"/>
      <c r="AN105" s="363"/>
      <c r="AO105" s="363"/>
      <c r="AP105" s="364"/>
      <c r="AQ105" s="364"/>
      <c r="AR105" s="363"/>
      <c r="AS105" s="365">
        <v>16</v>
      </c>
      <c r="AT105" s="365" t="s">
        <v>834</v>
      </c>
      <c r="AU105" s="365">
        <v>14</v>
      </c>
      <c r="AV105" s="366">
        <v>41977</v>
      </c>
      <c r="AW105" s="211"/>
      <c r="AX105" s="212">
        <v>41978</v>
      </c>
      <c r="AY105" s="212">
        <v>41988</v>
      </c>
      <c r="AZ105" s="367"/>
      <c r="BA105" s="368" t="s">
        <v>834</v>
      </c>
      <c r="BB105" s="369"/>
      <c r="BC105" s="370"/>
      <c r="BD105" s="371"/>
      <c r="BE105" s="363"/>
      <c r="BF105" s="363"/>
      <c r="BG105" s="364"/>
      <c r="BH105" s="372"/>
      <c r="BI105" s="372"/>
      <c r="BJ105" s="373"/>
      <c r="BK105" s="363"/>
      <c r="BL105" s="363">
        <f t="shared" si="19"/>
        <v>0</v>
      </c>
      <c r="BM105" s="374">
        <v>452</v>
      </c>
      <c r="BN105" s="375">
        <v>907.55284249013857</v>
      </c>
      <c r="BO105" s="375">
        <v>110</v>
      </c>
      <c r="BP105" s="375">
        <v>1017.5528424901386</v>
      </c>
      <c r="BQ105" s="375">
        <f t="shared" si="28"/>
        <v>1251.5899962628705</v>
      </c>
      <c r="BR105" s="375"/>
      <c r="BS105" s="376"/>
      <c r="BT105" s="376"/>
      <c r="BU105" s="377">
        <f t="shared" si="20"/>
        <v>61032.819492558505</v>
      </c>
      <c r="BV105" s="377">
        <f t="shared" si="21"/>
        <v>34566.270059389994</v>
      </c>
      <c r="BW105" s="378">
        <f t="shared" si="22"/>
        <v>576.2965998564523</v>
      </c>
      <c r="BX105" s="379"/>
    </row>
    <row r="106" spans="1:76" s="414" customFormat="1" ht="19.5" hidden="1" customHeight="1">
      <c r="A106" s="311" t="s">
        <v>524</v>
      </c>
      <c r="B106" s="317" t="s">
        <v>566</v>
      </c>
      <c r="C106" s="317">
        <v>2</v>
      </c>
      <c r="D106" s="386" t="s">
        <v>83</v>
      </c>
      <c r="E106" s="311" t="s">
        <v>462</v>
      </c>
      <c r="F106" s="387" t="s">
        <v>62</v>
      </c>
      <c r="G106" s="311" t="s">
        <v>497</v>
      </c>
      <c r="H106" s="311" t="s">
        <v>544</v>
      </c>
      <c r="I106" s="312"/>
      <c r="J106" s="312" t="s">
        <v>683</v>
      </c>
      <c r="K106" s="312"/>
      <c r="L106" s="388"/>
      <c r="M106" s="307" t="s">
        <v>73</v>
      </c>
      <c r="N106" s="324" t="s">
        <v>78</v>
      </c>
      <c r="O106" s="324" t="s">
        <v>733</v>
      </c>
      <c r="P106" s="324" t="s">
        <v>734</v>
      </c>
      <c r="Q106" s="389" t="s">
        <v>28</v>
      </c>
      <c r="R106" s="389"/>
      <c r="S106" s="322" t="s">
        <v>739</v>
      </c>
      <c r="T106" s="322" t="s">
        <v>774</v>
      </c>
      <c r="U106" s="322" t="s">
        <v>769</v>
      </c>
      <c r="V106" s="322"/>
      <c r="W106" s="390">
        <v>42023</v>
      </c>
      <c r="X106" s="390">
        <v>42044</v>
      </c>
      <c r="Y106" s="390">
        <v>42079</v>
      </c>
      <c r="Z106" s="391">
        <v>1.1399999999999999</v>
      </c>
      <c r="AA106" s="391"/>
      <c r="AB106" s="392" t="s">
        <v>799</v>
      </c>
      <c r="AC106" s="393"/>
      <c r="AD106" s="394">
        <v>41.15</v>
      </c>
      <c r="AE106" s="393"/>
      <c r="AF106" s="394">
        <v>0.25</v>
      </c>
      <c r="AG106" s="394">
        <f t="shared" si="27"/>
        <v>41.4</v>
      </c>
      <c r="AH106" s="394">
        <f t="shared" si="29"/>
        <v>99.97999999999999</v>
      </c>
      <c r="AI106" s="394">
        <v>249.95</v>
      </c>
      <c r="AJ106" s="394">
        <v>249.95</v>
      </c>
      <c r="AK106" s="395">
        <f t="shared" si="30"/>
        <v>0.58591718343668731</v>
      </c>
      <c r="AL106" s="396">
        <f t="shared" si="26"/>
        <v>1316.8</v>
      </c>
      <c r="AM106" s="397"/>
      <c r="AN106" s="397"/>
      <c r="AO106" s="397"/>
      <c r="AP106" s="398"/>
      <c r="AQ106" s="398"/>
      <c r="AR106" s="397"/>
      <c r="AS106" s="399">
        <v>16</v>
      </c>
      <c r="AT106" s="399" t="s">
        <v>834</v>
      </c>
      <c r="AU106" s="399"/>
      <c r="AV106" s="399"/>
      <c r="AW106" s="331"/>
      <c r="AX106" s="330">
        <v>41978</v>
      </c>
      <c r="AY106" s="330">
        <v>42009</v>
      </c>
      <c r="AZ106" s="401"/>
      <c r="BA106" s="402" t="s">
        <v>837</v>
      </c>
      <c r="BB106" s="403"/>
      <c r="BC106" s="404"/>
      <c r="BD106" s="405"/>
      <c r="BE106" s="397"/>
      <c r="BF106" s="397"/>
      <c r="BG106" s="398"/>
      <c r="BH106" s="406"/>
      <c r="BI106" s="406"/>
      <c r="BJ106" s="407"/>
      <c r="BK106" s="397"/>
      <c r="BL106" s="397">
        <f t="shared" si="19"/>
        <v>0</v>
      </c>
      <c r="BM106" s="408">
        <v>25</v>
      </c>
      <c r="BN106" s="409">
        <v>50.196506774897045</v>
      </c>
      <c r="BO106" s="409">
        <v>0</v>
      </c>
      <c r="BP106" s="409">
        <v>0</v>
      </c>
      <c r="BQ106" s="409">
        <f t="shared" si="28"/>
        <v>0</v>
      </c>
      <c r="BR106" s="409"/>
      <c r="BS106" s="410"/>
      <c r="BT106" s="410"/>
      <c r="BU106" s="411">
        <f t="shared" si="20"/>
        <v>0</v>
      </c>
      <c r="BV106" s="411">
        <f t="shared" si="21"/>
        <v>0</v>
      </c>
      <c r="BW106" s="412">
        <f t="shared" si="22"/>
        <v>0</v>
      </c>
      <c r="BX106" s="413"/>
    </row>
    <row r="107" spans="1:76" s="382" customFormat="1" ht="19.5" hidden="1" customHeight="1">
      <c r="A107" s="309" t="s">
        <v>525</v>
      </c>
      <c r="B107" s="316"/>
      <c r="C107" s="316">
        <v>3</v>
      </c>
      <c r="D107" s="352" t="s">
        <v>83</v>
      </c>
      <c r="E107" s="309" t="s">
        <v>462</v>
      </c>
      <c r="F107" s="353" t="s">
        <v>62</v>
      </c>
      <c r="G107" s="309" t="s">
        <v>497</v>
      </c>
      <c r="H107" s="309" t="s">
        <v>545</v>
      </c>
      <c r="I107" s="310"/>
      <c r="J107" s="310" t="s">
        <v>683</v>
      </c>
      <c r="K107" s="310"/>
      <c r="L107" s="354"/>
      <c r="M107" s="230" t="s">
        <v>73</v>
      </c>
      <c r="N107" s="232" t="s">
        <v>78</v>
      </c>
      <c r="O107" s="232" t="s">
        <v>733</v>
      </c>
      <c r="P107" s="232" t="s">
        <v>734</v>
      </c>
      <c r="Q107" s="355" t="s">
        <v>28</v>
      </c>
      <c r="R107" s="355"/>
      <c r="S107" s="323" t="s">
        <v>737</v>
      </c>
      <c r="T107" s="323" t="s">
        <v>830</v>
      </c>
      <c r="U107" s="323" t="s">
        <v>831</v>
      </c>
      <c r="V107" s="323"/>
      <c r="W107" s="356">
        <v>42023</v>
      </c>
      <c r="X107" s="356">
        <v>42044</v>
      </c>
      <c r="Y107" s="356">
        <v>42079</v>
      </c>
      <c r="Z107" s="357">
        <v>1.24</v>
      </c>
      <c r="AA107" s="357"/>
      <c r="AB107" s="358" t="s">
        <v>799</v>
      </c>
      <c r="AC107" s="359"/>
      <c r="AD107" s="360">
        <v>35.97</v>
      </c>
      <c r="AE107" s="359">
        <f>20.69+16.9</f>
        <v>37.590000000000003</v>
      </c>
      <c r="AF107" s="360">
        <v>0.25</v>
      </c>
      <c r="AG107" s="360">
        <f t="shared" si="27"/>
        <v>37.840000000000003</v>
      </c>
      <c r="AH107" s="360">
        <f t="shared" si="29"/>
        <v>87.97999999999999</v>
      </c>
      <c r="AI107" s="360">
        <v>219.95</v>
      </c>
      <c r="AJ107" s="360">
        <v>219.95</v>
      </c>
      <c r="AK107" s="361">
        <f t="shared" si="30"/>
        <v>0.5699022505114798</v>
      </c>
      <c r="AL107" s="362">
        <f t="shared" si="26"/>
        <v>1151.04</v>
      </c>
      <c r="AM107" s="363"/>
      <c r="AN107" s="363"/>
      <c r="AO107" s="363"/>
      <c r="AP107" s="364"/>
      <c r="AQ107" s="364"/>
      <c r="AR107" s="363"/>
      <c r="AS107" s="365">
        <v>16</v>
      </c>
      <c r="AT107" s="365" t="s">
        <v>834</v>
      </c>
      <c r="AU107" s="365"/>
      <c r="AV107" s="365"/>
      <c r="AW107" s="211"/>
      <c r="AX107" s="212">
        <v>41978</v>
      </c>
      <c r="AY107" s="212">
        <v>42009</v>
      </c>
      <c r="AZ107" s="367"/>
      <c r="BA107" s="368" t="s">
        <v>837</v>
      </c>
      <c r="BB107" s="369"/>
      <c r="BC107" s="370"/>
      <c r="BD107" s="371"/>
      <c r="BE107" s="363"/>
      <c r="BF107" s="363"/>
      <c r="BG107" s="364"/>
      <c r="BH107" s="372"/>
      <c r="BI107" s="372"/>
      <c r="BJ107" s="373"/>
      <c r="BK107" s="363"/>
      <c r="BL107" s="363">
        <f t="shared" si="19"/>
        <v>0</v>
      </c>
      <c r="BM107" s="374">
        <v>25</v>
      </c>
      <c r="BN107" s="375">
        <v>50.196506774897045</v>
      </c>
      <c r="BO107" s="375">
        <v>50</v>
      </c>
      <c r="BP107" s="375">
        <v>100.19650677489705</v>
      </c>
      <c r="BQ107" s="375">
        <f t="shared" si="28"/>
        <v>124.24366840087234</v>
      </c>
      <c r="BR107" s="375"/>
      <c r="BS107" s="376"/>
      <c r="BT107" s="376"/>
      <c r="BU107" s="377">
        <f t="shared" si="20"/>
        <v>8815.2886660554414</v>
      </c>
      <c r="BV107" s="377">
        <f t="shared" si="21"/>
        <v>5023.8528496933368</v>
      </c>
      <c r="BW107" s="378">
        <f t="shared" si="22"/>
        <v>57.102214704402556</v>
      </c>
      <c r="BX107" s="379"/>
    </row>
    <row r="108" spans="1:76" s="382" customFormat="1" ht="19.5" hidden="1" customHeight="1">
      <c r="A108" s="309" t="s">
        <v>526</v>
      </c>
      <c r="B108" s="316"/>
      <c r="C108" s="316">
        <v>2</v>
      </c>
      <c r="D108" s="352" t="s">
        <v>83</v>
      </c>
      <c r="E108" s="309" t="s">
        <v>462</v>
      </c>
      <c r="F108" s="353" t="s">
        <v>62</v>
      </c>
      <c r="G108" s="309" t="s">
        <v>498</v>
      </c>
      <c r="H108" s="309" t="s">
        <v>547</v>
      </c>
      <c r="I108" s="310"/>
      <c r="J108" s="310" t="s">
        <v>672</v>
      </c>
      <c r="K108" s="310"/>
      <c r="L108" s="354"/>
      <c r="M108" s="230" t="s">
        <v>73</v>
      </c>
      <c r="N108" s="232" t="s">
        <v>78</v>
      </c>
      <c r="O108" s="232" t="s">
        <v>757</v>
      </c>
      <c r="P108" s="232" t="s">
        <v>735</v>
      </c>
      <c r="Q108" s="355" t="s">
        <v>32</v>
      </c>
      <c r="R108" s="355"/>
      <c r="S108" s="323" t="s">
        <v>737</v>
      </c>
      <c r="T108" s="323" t="s">
        <v>830</v>
      </c>
      <c r="U108" s="323" t="s">
        <v>831</v>
      </c>
      <c r="V108" s="323"/>
      <c r="W108" s="356">
        <v>42023</v>
      </c>
      <c r="X108" s="356">
        <v>42044</v>
      </c>
      <c r="Y108" s="356">
        <v>42079</v>
      </c>
      <c r="Z108" s="357">
        <v>1.1299999999999999</v>
      </c>
      <c r="AA108" s="357"/>
      <c r="AB108" s="358" t="s">
        <v>799</v>
      </c>
      <c r="AC108" s="359"/>
      <c r="AD108" s="360">
        <v>18.170000000000002</v>
      </c>
      <c r="AE108" s="359">
        <v>17.170000000000002</v>
      </c>
      <c r="AF108" s="360">
        <v>0.25</v>
      </c>
      <c r="AG108" s="360">
        <f t="shared" si="27"/>
        <v>17.420000000000002</v>
      </c>
      <c r="AH108" s="360">
        <f t="shared" si="29"/>
        <v>43.980000000000004</v>
      </c>
      <c r="AI108" s="360">
        <v>109.95</v>
      </c>
      <c r="AJ108" s="360">
        <v>109.95</v>
      </c>
      <c r="AK108" s="361">
        <f t="shared" si="30"/>
        <v>0.60391086857662568</v>
      </c>
      <c r="AL108" s="362">
        <f t="shared" si="26"/>
        <v>581.44000000000005</v>
      </c>
      <c r="AM108" s="363"/>
      <c r="AN108" s="363"/>
      <c r="AO108" s="363"/>
      <c r="AP108" s="364"/>
      <c r="AQ108" s="364"/>
      <c r="AR108" s="363"/>
      <c r="AS108" s="365">
        <v>16</v>
      </c>
      <c r="AT108" s="365" t="s">
        <v>834</v>
      </c>
      <c r="AU108" s="365">
        <v>16</v>
      </c>
      <c r="AV108" s="366">
        <v>41977</v>
      </c>
      <c r="AW108" s="211"/>
      <c r="AX108" s="212">
        <v>41978</v>
      </c>
      <c r="AY108" s="212">
        <v>41988</v>
      </c>
      <c r="AZ108" s="367"/>
      <c r="BA108" s="368" t="s">
        <v>842</v>
      </c>
      <c r="BB108" s="369"/>
      <c r="BC108" s="370"/>
      <c r="BD108" s="371"/>
      <c r="BE108" s="363"/>
      <c r="BF108" s="363"/>
      <c r="BG108" s="364"/>
      <c r="BH108" s="372"/>
      <c r="BI108" s="372"/>
      <c r="BJ108" s="373"/>
      <c r="BK108" s="363"/>
      <c r="BL108" s="363">
        <f t="shared" si="19"/>
        <v>0</v>
      </c>
      <c r="BM108" s="374">
        <v>148</v>
      </c>
      <c r="BN108" s="375">
        <v>297.16332010739052</v>
      </c>
      <c r="BO108" s="375">
        <v>80</v>
      </c>
      <c r="BP108" s="375">
        <v>377.16332010739052</v>
      </c>
      <c r="BQ108" s="375">
        <f t="shared" si="28"/>
        <v>426.19455172135122</v>
      </c>
      <c r="BR108" s="375"/>
      <c r="BS108" s="376"/>
      <c r="BT108" s="376"/>
      <c r="BU108" s="377">
        <f t="shared" si="20"/>
        <v>16587.642818323038</v>
      </c>
      <c r="BV108" s="377">
        <f t="shared" si="21"/>
        <v>10017.457782052294</v>
      </c>
      <c r="BW108" s="378">
        <f t="shared" si="22"/>
        <v>227.77302824129811</v>
      </c>
      <c r="BX108" s="379"/>
    </row>
    <row r="109" spans="1:76" s="414" customFormat="1" ht="19.5" hidden="1" customHeight="1">
      <c r="A109" s="311" t="s">
        <v>527</v>
      </c>
      <c r="B109" s="317" t="s">
        <v>566</v>
      </c>
      <c r="C109" s="317">
        <v>3</v>
      </c>
      <c r="D109" s="386" t="s">
        <v>83</v>
      </c>
      <c r="E109" s="311" t="s">
        <v>462</v>
      </c>
      <c r="F109" s="387" t="s">
        <v>62</v>
      </c>
      <c r="G109" s="311" t="s">
        <v>498</v>
      </c>
      <c r="H109" s="311" t="s">
        <v>486</v>
      </c>
      <c r="I109" s="312"/>
      <c r="J109" s="312" t="s">
        <v>672</v>
      </c>
      <c r="K109" s="312"/>
      <c r="L109" s="388"/>
      <c r="M109" s="307" t="s">
        <v>73</v>
      </c>
      <c r="N109" s="324" t="s">
        <v>78</v>
      </c>
      <c r="O109" s="324" t="s">
        <v>732</v>
      </c>
      <c r="P109" s="324" t="s">
        <v>735</v>
      </c>
      <c r="Q109" s="389" t="s">
        <v>32</v>
      </c>
      <c r="R109" s="389"/>
      <c r="S109" s="322" t="s">
        <v>752</v>
      </c>
      <c r="T109" s="322" t="s">
        <v>755</v>
      </c>
      <c r="U109" s="322" t="s">
        <v>747</v>
      </c>
      <c r="V109" s="322"/>
      <c r="W109" s="390">
        <v>42006</v>
      </c>
      <c r="X109" s="390">
        <v>42027</v>
      </c>
      <c r="Y109" s="390">
        <v>42062</v>
      </c>
      <c r="Z109" s="391">
        <v>1.25</v>
      </c>
      <c r="AA109" s="391"/>
      <c r="AB109" s="392" t="s">
        <v>799</v>
      </c>
      <c r="AC109" s="393"/>
      <c r="AD109" s="394">
        <v>25.14</v>
      </c>
      <c r="AE109" s="393">
        <v>25.14</v>
      </c>
      <c r="AF109" s="394">
        <v>0.25</v>
      </c>
      <c r="AG109" s="394">
        <f t="shared" si="27"/>
        <v>25.39</v>
      </c>
      <c r="AH109" s="394">
        <f t="shared" si="29"/>
        <v>59.98</v>
      </c>
      <c r="AI109" s="394">
        <v>149.94999999999999</v>
      </c>
      <c r="AJ109" s="394">
        <v>149.94999999999999</v>
      </c>
      <c r="AK109" s="395">
        <f t="shared" si="30"/>
        <v>0.57669223074358111</v>
      </c>
      <c r="AL109" s="396">
        <f t="shared" si="26"/>
        <v>804.48</v>
      </c>
      <c r="AM109" s="397"/>
      <c r="AN109" s="397"/>
      <c r="AO109" s="397"/>
      <c r="AP109" s="398"/>
      <c r="AQ109" s="398"/>
      <c r="AR109" s="397"/>
      <c r="AS109" s="399">
        <v>16</v>
      </c>
      <c r="AT109" s="399" t="s">
        <v>834</v>
      </c>
      <c r="AU109" s="399">
        <v>15</v>
      </c>
      <c r="AV109" s="400">
        <v>41977</v>
      </c>
      <c r="AW109" s="331"/>
      <c r="AX109" s="330">
        <v>41978</v>
      </c>
      <c r="AY109" s="330">
        <v>41988</v>
      </c>
      <c r="AZ109" s="401"/>
      <c r="BA109" s="402" t="s">
        <v>834</v>
      </c>
      <c r="BB109" s="403"/>
      <c r="BC109" s="404"/>
      <c r="BD109" s="405"/>
      <c r="BE109" s="397"/>
      <c r="BF109" s="397"/>
      <c r="BG109" s="398"/>
      <c r="BH109" s="406"/>
      <c r="BI109" s="406"/>
      <c r="BJ109" s="407"/>
      <c r="BK109" s="397"/>
      <c r="BL109" s="397">
        <f t="shared" si="19"/>
        <v>0</v>
      </c>
      <c r="BM109" s="408">
        <v>33</v>
      </c>
      <c r="BN109" s="409">
        <v>66.259388942864092</v>
      </c>
      <c r="BO109" s="409">
        <v>0</v>
      </c>
      <c r="BP109" s="409">
        <v>0</v>
      </c>
      <c r="BQ109" s="409">
        <f t="shared" si="28"/>
        <v>0</v>
      </c>
      <c r="BR109" s="409"/>
      <c r="BS109" s="410"/>
      <c r="BT109" s="410"/>
      <c r="BU109" s="411">
        <f t="shared" si="20"/>
        <v>0</v>
      </c>
      <c r="BV109" s="411">
        <f t="shared" si="21"/>
        <v>0</v>
      </c>
      <c r="BW109" s="412">
        <f t="shared" si="22"/>
        <v>0</v>
      </c>
      <c r="BX109" s="413"/>
    </row>
    <row r="110" spans="1:76" s="382" customFormat="1" ht="19.5" hidden="1" customHeight="1">
      <c r="A110" s="309" t="s">
        <v>528</v>
      </c>
      <c r="B110" s="316"/>
      <c r="C110" s="316">
        <v>2</v>
      </c>
      <c r="D110" s="352" t="s">
        <v>83</v>
      </c>
      <c r="E110" s="309" t="s">
        <v>462</v>
      </c>
      <c r="F110" s="353" t="s">
        <v>62</v>
      </c>
      <c r="G110" s="309" t="s">
        <v>498</v>
      </c>
      <c r="H110" s="309" t="s">
        <v>548</v>
      </c>
      <c r="I110" s="310"/>
      <c r="J110" s="310" t="s">
        <v>672</v>
      </c>
      <c r="K110" s="310"/>
      <c r="L110" s="354"/>
      <c r="M110" s="230" t="s">
        <v>73</v>
      </c>
      <c r="N110" s="232" t="s">
        <v>78</v>
      </c>
      <c r="O110" s="232" t="s">
        <v>732</v>
      </c>
      <c r="P110" s="232" t="s">
        <v>735</v>
      </c>
      <c r="Q110" s="355" t="s">
        <v>32</v>
      </c>
      <c r="R110" s="355"/>
      <c r="S110" s="323" t="s">
        <v>738</v>
      </c>
      <c r="T110" s="323" t="s">
        <v>751</v>
      </c>
      <c r="U110" s="323" t="s">
        <v>749</v>
      </c>
      <c r="V110" s="323"/>
      <c r="W110" s="417">
        <v>41995</v>
      </c>
      <c r="X110" s="356">
        <v>42016</v>
      </c>
      <c r="Y110" s="356">
        <v>42051</v>
      </c>
      <c r="Z110" s="357">
        <v>1.3</v>
      </c>
      <c r="AA110" s="357"/>
      <c r="AB110" s="358" t="s">
        <v>799</v>
      </c>
      <c r="AC110" s="359"/>
      <c r="AD110" s="360">
        <v>24.88</v>
      </c>
      <c r="AE110" s="359">
        <v>23.88</v>
      </c>
      <c r="AF110" s="360">
        <v>0.25</v>
      </c>
      <c r="AG110" s="360">
        <f t="shared" si="27"/>
        <v>24.13</v>
      </c>
      <c r="AH110" s="360">
        <f t="shared" si="29"/>
        <v>55.98</v>
      </c>
      <c r="AI110" s="360">
        <v>139.94999999999999</v>
      </c>
      <c r="AJ110" s="360">
        <v>139.94999999999999</v>
      </c>
      <c r="AK110" s="361">
        <f t="shared" si="30"/>
        <v>0.56895319757056095</v>
      </c>
      <c r="AL110" s="362">
        <f t="shared" si="26"/>
        <v>796.16</v>
      </c>
      <c r="AM110" s="363"/>
      <c r="AN110" s="363"/>
      <c r="AO110" s="363"/>
      <c r="AP110" s="364"/>
      <c r="AQ110" s="364"/>
      <c r="AR110" s="363"/>
      <c r="AS110" s="365">
        <v>16</v>
      </c>
      <c r="AT110" s="365" t="s">
        <v>834</v>
      </c>
      <c r="AU110" s="365">
        <v>16</v>
      </c>
      <c r="AV110" s="366">
        <v>41977</v>
      </c>
      <c r="AW110" s="211"/>
      <c r="AX110" s="212">
        <v>41978</v>
      </c>
      <c r="AY110" s="212">
        <v>41988</v>
      </c>
      <c r="AZ110" s="367"/>
      <c r="BA110" s="368" t="s">
        <v>834</v>
      </c>
      <c r="BB110" s="369"/>
      <c r="BC110" s="370"/>
      <c r="BD110" s="371"/>
      <c r="BE110" s="363"/>
      <c r="BF110" s="363"/>
      <c r="BG110" s="364"/>
      <c r="BH110" s="372"/>
      <c r="BI110" s="372"/>
      <c r="BJ110" s="373"/>
      <c r="BK110" s="363"/>
      <c r="BL110" s="363">
        <f t="shared" si="19"/>
        <v>0</v>
      </c>
      <c r="BM110" s="374">
        <v>286</v>
      </c>
      <c r="BN110" s="375">
        <v>574.24803750482215</v>
      </c>
      <c r="BO110" s="375">
        <v>130</v>
      </c>
      <c r="BP110" s="375">
        <v>704.24803750482215</v>
      </c>
      <c r="BQ110" s="375">
        <f t="shared" si="28"/>
        <v>915.52244875626877</v>
      </c>
      <c r="BR110" s="375">
        <v>1000</v>
      </c>
      <c r="BS110" s="376">
        <v>42060</v>
      </c>
      <c r="BT110" s="376">
        <v>42060</v>
      </c>
      <c r="BU110" s="377">
        <f t="shared" si="20"/>
        <v>39423.805139519944</v>
      </c>
      <c r="BV110" s="377">
        <f t="shared" si="21"/>
        <v>22430.299994528585</v>
      </c>
      <c r="BW110" s="378">
        <f t="shared" si="22"/>
        <v>400.68417282116087</v>
      </c>
      <c r="BX110" s="379"/>
    </row>
    <row r="111" spans="1:76" s="414" customFormat="1" ht="19.5" hidden="1" customHeight="1">
      <c r="A111" s="311" t="s">
        <v>529</v>
      </c>
      <c r="B111" s="317" t="s">
        <v>566</v>
      </c>
      <c r="C111" s="317">
        <v>1</v>
      </c>
      <c r="D111" s="386" t="s">
        <v>83</v>
      </c>
      <c r="E111" s="311" t="s">
        <v>462</v>
      </c>
      <c r="F111" s="387" t="s">
        <v>62</v>
      </c>
      <c r="G111" s="311" t="s">
        <v>502</v>
      </c>
      <c r="H111" s="311" t="s">
        <v>549</v>
      </c>
      <c r="I111" s="312"/>
      <c r="J111" s="312" t="s">
        <v>684</v>
      </c>
      <c r="K111" s="312"/>
      <c r="L111" s="388"/>
      <c r="M111" s="307" t="s">
        <v>73</v>
      </c>
      <c r="N111" s="324" t="s">
        <v>78</v>
      </c>
      <c r="O111" s="324" t="s">
        <v>757</v>
      </c>
      <c r="P111" s="324" t="s">
        <v>735</v>
      </c>
      <c r="Q111" s="389" t="s">
        <v>28</v>
      </c>
      <c r="R111" s="389"/>
      <c r="S111" s="322" t="s">
        <v>778</v>
      </c>
      <c r="T111" s="322" t="s">
        <v>780</v>
      </c>
      <c r="U111" s="322" t="s">
        <v>779</v>
      </c>
      <c r="V111" s="322"/>
      <c r="W111" s="390">
        <v>41995</v>
      </c>
      <c r="X111" s="390">
        <v>42016</v>
      </c>
      <c r="Y111" s="390">
        <v>42051</v>
      </c>
      <c r="Z111" s="391"/>
      <c r="AA111" s="391"/>
      <c r="AB111" s="392" t="s">
        <v>799</v>
      </c>
      <c r="AC111" s="393"/>
      <c r="AD111" s="394" t="s">
        <v>816</v>
      </c>
      <c r="AE111" s="393"/>
      <c r="AF111" s="394">
        <v>0.25</v>
      </c>
      <c r="AG111" s="394" t="e">
        <f t="shared" si="27"/>
        <v>#VALUE!</v>
      </c>
      <c r="AH111" s="394">
        <f t="shared" si="29"/>
        <v>79.97999999999999</v>
      </c>
      <c r="AI111" s="394">
        <v>199.95</v>
      </c>
      <c r="AJ111" s="394">
        <v>199.95</v>
      </c>
      <c r="AK111" s="395" t="e">
        <f t="shared" si="30"/>
        <v>#VALUE!</v>
      </c>
      <c r="AL111" s="396" t="e">
        <f t="shared" ref="AL111:AL134" si="31">16*(2*AD111)</f>
        <v>#VALUE!</v>
      </c>
      <c r="AM111" s="397"/>
      <c r="AN111" s="397"/>
      <c r="AO111" s="397"/>
      <c r="AP111" s="398"/>
      <c r="AQ111" s="398"/>
      <c r="AR111" s="397"/>
      <c r="AS111" s="399">
        <v>0</v>
      </c>
      <c r="AT111" s="399" t="s">
        <v>834</v>
      </c>
      <c r="AU111" s="399"/>
      <c r="AV111" s="399"/>
      <c r="AW111" s="331"/>
      <c r="AX111" s="331" t="s">
        <v>797</v>
      </c>
      <c r="AY111" s="331"/>
      <c r="AZ111" s="401"/>
      <c r="BA111" s="402" t="s">
        <v>844</v>
      </c>
      <c r="BB111" s="403"/>
      <c r="BC111" s="404"/>
      <c r="BD111" s="405"/>
      <c r="BE111" s="397"/>
      <c r="BF111" s="397"/>
      <c r="BG111" s="398"/>
      <c r="BH111" s="406"/>
      <c r="BI111" s="406"/>
      <c r="BJ111" s="407"/>
      <c r="BK111" s="397"/>
      <c r="BL111" s="397">
        <f t="shared" si="19"/>
        <v>0</v>
      </c>
      <c r="BM111" s="408">
        <v>18</v>
      </c>
      <c r="BN111" s="409">
        <v>36.141484877925869</v>
      </c>
      <c r="BO111" s="409">
        <v>50</v>
      </c>
      <c r="BP111" s="409">
        <v>86.141484877925876</v>
      </c>
      <c r="BQ111" s="409">
        <f t="shared" si="28"/>
        <v>0</v>
      </c>
      <c r="BR111" s="409"/>
      <c r="BS111" s="410"/>
      <c r="BT111" s="410"/>
      <c r="BU111" s="411">
        <f t="shared" si="20"/>
        <v>6889.5959605365106</v>
      </c>
      <c r="BV111" s="411" t="e">
        <f t="shared" si="21"/>
        <v>#VALUE!</v>
      </c>
      <c r="BW111" s="412" t="e">
        <f t="shared" si="22"/>
        <v>#VALUE!</v>
      </c>
      <c r="BX111" s="413"/>
    </row>
    <row r="112" spans="1:76" s="382" customFormat="1" ht="19.5" hidden="1" customHeight="1">
      <c r="A112" s="309" t="s">
        <v>530</v>
      </c>
      <c r="B112" s="316"/>
      <c r="C112" s="316">
        <v>3</v>
      </c>
      <c r="D112" s="352" t="s">
        <v>83</v>
      </c>
      <c r="E112" s="309" t="s">
        <v>462</v>
      </c>
      <c r="F112" s="353" t="s">
        <v>62</v>
      </c>
      <c r="G112" s="309" t="s">
        <v>503</v>
      </c>
      <c r="H112" s="309" t="s">
        <v>550</v>
      </c>
      <c r="I112" s="310"/>
      <c r="J112" s="310" t="s">
        <v>684</v>
      </c>
      <c r="K112" s="310"/>
      <c r="L112" s="354"/>
      <c r="M112" s="230" t="s">
        <v>73</v>
      </c>
      <c r="N112" s="232" t="s">
        <v>78</v>
      </c>
      <c r="O112" s="232" t="s">
        <v>731</v>
      </c>
      <c r="P112" s="232" t="s">
        <v>734</v>
      </c>
      <c r="Q112" s="355" t="s">
        <v>28</v>
      </c>
      <c r="R112" s="355"/>
      <c r="S112" s="323" t="s">
        <v>739</v>
      </c>
      <c r="T112" s="323" t="s">
        <v>763</v>
      </c>
      <c r="U112" s="323" t="s">
        <v>753</v>
      </c>
      <c r="V112" s="323"/>
      <c r="W112" s="356">
        <v>42023</v>
      </c>
      <c r="X112" s="356">
        <v>42044</v>
      </c>
      <c r="Y112" s="356">
        <v>42079</v>
      </c>
      <c r="Z112" s="357">
        <v>1.1599999999999999</v>
      </c>
      <c r="AA112" s="357"/>
      <c r="AB112" s="358" t="s">
        <v>799</v>
      </c>
      <c r="AC112" s="359"/>
      <c r="AD112" s="360">
        <v>38.75</v>
      </c>
      <c r="AE112" s="359">
        <f>18.33+17.95</f>
        <v>36.28</v>
      </c>
      <c r="AF112" s="360">
        <v>0.25</v>
      </c>
      <c r="AG112" s="360">
        <f t="shared" si="27"/>
        <v>36.53</v>
      </c>
      <c r="AH112" s="360">
        <f t="shared" si="29"/>
        <v>99.97999999999999</v>
      </c>
      <c r="AI112" s="360">
        <v>249.95</v>
      </c>
      <c r="AJ112" s="360">
        <v>249.95</v>
      </c>
      <c r="AK112" s="361">
        <f t="shared" si="30"/>
        <v>0.63462692538507692</v>
      </c>
      <c r="AL112" s="362">
        <f t="shared" si="31"/>
        <v>1240</v>
      </c>
      <c r="AM112" s="363"/>
      <c r="AN112" s="363"/>
      <c r="AO112" s="363"/>
      <c r="AP112" s="364"/>
      <c r="AQ112" s="364"/>
      <c r="AR112" s="363"/>
      <c r="AS112" s="365">
        <v>16</v>
      </c>
      <c r="AT112" s="365" t="s">
        <v>834</v>
      </c>
      <c r="AU112" s="365"/>
      <c r="AV112" s="365"/>
      <c r="AW112" s="211"/>
      <c r="AX112" s="432" t="s">
        <v>721</v>
      </c>
      <c r="AY112" s="212">
        <v>42030</v>
      </c>
      <c r="AZ112" s="367"/>
      <c r="BA112" s="368" t="s">
        <v>837</v>
      </c>
      <c r="BB112" s="369"/>
      <c r="BC112" s="370"/>
      <c r="BD112" s="371"/>
      <c r="BE112" s="363"/>
      <c r="BF112" s="363"/>
      <c r="BG112" s="364"/>
      <c r="BH112" s="372"/>
      <c r="BI112" s="372"/>
      <c r="BJ112" s="373"/>
      <c r="BK112" s="363"/>
      <c r="BL112" s="363">
        <f t="shared" si="19"/>
        <v>0</v>
      </c>
      <c r="BM112" s="374">
        <v>0</v>
      </c>
      <c r="BN112" s="375">
        <v>0</v>
      </c>
      <c r="BO112" s="375">
        <v>50</v>
      </c>
      <c r="BP112" s="375">
        <v>50</v>
      </c>
      <c r="BQ112" s="375">
        <f t="shared" si="28"/>
        <v>57.999999999999993</v>
      </c>
      <c r="BR112" s="375"/>
      <c r="BS112" s="376"/>
      <c r="BT112" s="376"/>
      <c r="BU112" s="377">
        <f t="shared" si="20"/>
        <v>4998.9999999999991</v>
      </c>
      <c r="BV112" s="377">
        <f t="shared" si="21"/>
        <v>3172.4999999999991</v>
      </c>
      <c r="BW112" s="378">
        <f t="shared" si="22"/>
        <v>31.731346269253848</v>
      </c>
      <c r="BX112" s="379"/>
    </row>
    <row r="113" spans="1:76" s="382" customFormat="1" ht="19.5" hidden="1" customHeight="1">
      <c r="A113" s="309" t="s">
        <v>531</v>
      </c>
      <c r="B113" s="316"/>
      <c r="C113" s="316">
        <v>2</v>
      </c>
      <c r="D113" s="352" t="s">
        <v>83</v>
      </c>
      <c r="E113" s="309" t="s">
        <v>462</v>
      </c>
      <c r="F113" s="353" t="s">
        <v>62</v>
      </c>
      <c r="G113" s="309" t="s">
        <v>503</v>
      </c>
      <c r="H113" s="309" t="s">
        <v>493</v>
      </c>
      <c r="I113" s="310"/>
      <c r="J113" s="310" t="s">
        <v>684</v>
      </c>
      <c r="K113" s="310"/>
      <c r="L113" s="354"/>
      <c r="M113" s="230" t="s">
        <v>73</v>
      </c>
      <c r="N113" s="232" t="s">
        <v>78</v>
      </c>
      <c r="O113" s="232" t="s">
        <v>731</v>
      </c>
      <c r="P113" s="232" t="s">
        <v>734</v>
      </c>
      <c r="Q113" s="355" t="s">
        <v>28</v>
      </c>
      <c r="R113" s="355"/>
      <c r="S113" s="323" t="s">
        <v>737</v>
      </c>
      <c r="T113" s="323" t="s">
        <v>830</v>
      </c>
      <c r="U113" s="323" t="s">
        <v>831</v>
      </c>
      <c r="V113" s="323"/>
      <c r="W113" s="356">
        <v>42023</v>
      </c>
      <c r="X113" s="356">
        <v>42044</v>
      </c>
      <c r="Y113" s="356">
        <v>42079</v>
      </c>
      <c r="Z113" s="357">
        <v>1.26</v>
      </c>
      <c r="AA113" s="357"/>
      <c r="AB113" s="358" t="s">
        <v>799</v>
      </c>
      <c r="AC113" s="359"/>
      <c r="AD113" s="360">
        <v>28.07</v>
      </c>
      <c r="AE113" s="359">
        <f>20.5+9</f>
        <v>29.5</v>
      </c>
      <c r="AF113" s="360">
        <v>0.25</v>
      </c>
      <c r="AG113" s="360">
        <f t="shared" ref="AG113:AG119" si="32">(IF(AE113&gt;0, AE113, IF(AD113&gt;0, AD113, IF(AC113&gt;0, AC113, 0))))+AF113</f>
        <v>29.75</v>
      </c>
      <c r="AH113" s="360">
        <f t="shared" si="29"/>
        <v>67.97999999999999</v>
      </c>
      <c r="AI113" s="360">
        <v>169.95</v>
      </c>
      <c r="AJ113" s="360">
        <v>169.95</v>
      </c>
      <c r="AK113" s="361">
        <f t="shared" si="30"/>
        <v>0.56237128567225647</v>
      </c>
      <c r="AL113" s="362">
        <f t="shared" si="31"/>
        <v>898.24</v>
      </c>
      <c r="AM113" s="363"/>
      <c r="AN113" s="363"/>
      <c r="AO113" s="363"/>
      <c r="AP113" s="364"/>
      <c r="AQ113" s="364"/>
      <c r="AR113" s="363"/>
      <c r="AS113" s="365">
        <v>16</v>
      </c>
      <c r="AT113" s="365" t="s">
        <v>834</v>
      </c>
      <c r="AU113" s="365"/>
      <c r="AV113" s="365"/>
      <c r="AW113" s="211"/>
      <c r="AX113" s="212">
        <v>41978</v>
      </c>
      <c r="AY113" s="212">
        <v>42009</v>
      </c>
      <c r="AZ113" s="367"/>
      <c r="BA113" s="368" t="s">
        <v>843</v>
      </c>
      <c r="BB113" s="369"/>
      <c r="BC113" s="370"/>
      <c r="BD113" s="371"/>
      <c r="BE113" s="363"/>
      <c r="BF113" s="363"/>
      <c r="BG113" s="364"/>
      <c r="BH113" s="372"/>
      <c r="BI113" s="372"/>
      <c r="BJ113" s="373"/>
      <c r="BK113" s="363"/>
      <c r="BL113" s="363">
        <f t="shared" si="19"/>
        <v>0</v>
      </c>
      <c r="BM113" s="374">
        <v>21</v>
      </c>
      <c r="BN113" s="375">
        <v>42.165065690913515</v>
      </c>
      <c r="BO113" s="375">
        <v>60</v>
      </c>
      <c r="BP113" s="375">
        <v>102.16506569091351</v>
      </c>
      <c r="BQ113" s="375">
        <f t="shared" si="28"/>
        <v>128.72798277055102</v>
      </c>
      <c r="BR113" s="375"/>
      <c r="BS113" s="376"/>
      <c r="BT113" s="376"/>
      <c r="BU113" s="377">
        <f t="shared" si="20"/>
        <v>6945.1811656682994</v>
      </c>
      <c r="BV113" s="377">
        <f t="shared" si="21"/>
        <v>3905.7704613636224</v>
      </c>
      <c r="BW113" s="378">
        <f t="shared" si="22"/>
        <v>57.454699343389571</v>
      </c>
      <c r="BX113" s="379"/>
    </row>
    <row r="114" spans="1:76" s="382" customFormat="1" ht="19.5" hidden="1" customHeight="1">
      <c r="A114" s="309" t="s">
        <v>532</v>
      </c>
      <c r="B114" s="316"/>
      <c r="C114" s="316">
        <v>2</v>
      </c>
      <c r="D114" s="352" t="s">
        <v>83</v>
      </c>
      <c r="E114" s="309" t="s">
        <v>462</v>
      </c>
      <c r="F114" s="353" t="s">
        <v>62</v>
      </c>
      <c r="G114" s="309" t="s">
        <v>503</v>
      </c>
      <c r="H114" s="309" t="s">
        <v>546</v>
      </c>
      <c r="I114" s="310"/>
      <c r="J114" s="310" t="s">
        <v>684</v>
      </c>
      <c r="K114" s="310"/>
      <c r="L114" s="354"/>
      <c r="M114" s="230" t="s">
        <v>73</v>
      </c>
      <c r="N114" s="232" t="s">
        <v>78</v>
      </c>
      <c r="O114" s="232" t="s">
        <v>732</v>
      </c>
      <c r="P114" s="232" t="s">
        <v>735</v>
      </c>
      <c r="Q114" s="355" t="s">
        <v>28</v>
      </c>
      <c r="R114" s="355"/>
      <c r="S114" s="323" t="s">
        <v>739</v>
      </c>
      <c r="T114" s="323" t="s">
        <v>777</v>
      </c>
      <c r="U114" s="323" t="s">
        <v>753</v>
      </c>
      <c r="V114" s="323"/>
      <c r="W114" s="356">
        <v>42023</v>
      </c>
      <c r="X114" s="356">
        <v>42044</v>
      </c>
      <c r="Y114" s="356">
        <v>42079</v>
      </c>
      <c r="Z114" s="357">
        <v>1.1499999999999999</v>
      </c>
      <c r="AA114" s="357"/>
      <c r="AB114" s="358" t="s">
        <v>799</v>
      </c>
      <c r="AC114" s="359"/>
      <c r="AD114" s="360">
        <v>25.18</v>
      </c>
      <c r="AE114" s="359">
        <v>21.95</v>
      </c>
      <c r="AF114" s="360">
        <v>0.25</v>
      </c>
      <c r="AG114" s="360">
        <f t="shared" si="32"/>
        <v>22.2</v>
      </c>
      <c r="AH114" s="360">
        <f t="shared" si="29"/>
        <v>55.98</v>
      </c>
      <c r="AI114" s="360">
        <v>139.94999999999999</v>
      </c>
      <c r="AJ114" s="360">
        <v>139.94999999999999</v>
      </c>
      <c r="AK114" s="361">
        <f t="shared" si="30"/>
        <v>0.60342979635584137</v>
      </c>
      <c r="AL114" s="362">
        <f t="shared" si="31"/>
        <v>805.76</v>
      </c>
      <c r="AM114" s="363"/>
      <c r="AN114" s="363"/>
      <c r="AO114" s="363"/>
      <c r="AP114" s="364"/>
      <c r="AQ114" s="364"/>
      <c r="AR114" s="363"/>
      <c r="AS114" s="365">
        <v>16</v>
      </c>
      <c r="AT114" s="365" t="s">
        <v>834</v>
      </c>
      <c r="AU114" s="365">
        <v>15</v>
      </c>
      <c r="AV114" s="384">
        <v>41984</v>
      </c>
      <c r="AW114" s="212">
        <v>41991</v>
      </c>
      <c r="AX114" s="212">
        <v>41978</v>
      </c>
      <c r="AY114" s="212">
        <v>41990</v>
      </c>
      <c r="AZ114" s="367"/>
      <c r="BA114" s="368" t="s">
        <v>834</v>
      </c>
      <c r="BB114" s="369"/>
      <c r="BC114" s="370"/>
      <c r="BD114" s="371"/>
      <c r="BE114" s="363"/>
      <c r="BF114" s="363"/>
      <c r="BG114" s="364"/>
      <c r="BH114" s="372"/>
      <c r="BI114" s="372"/>
      <c r="BJ114" s="373"/>
      <c r="BK114" s="363"/>
      <c r="BL114" s="363">
        <f t="shared" si="19"/>
        <v>0</v>
      </c>
      <c r="BM114" s="374">
        <v>198</v>
      </c>
      <c r="BN114" s="375">
        <v>397.55633365718461</v>
      </c>
      <c r="BO114" s="375">
        <v>80</v>
      </c>
      <c r="BP114" s="375">
        <v>477.55633365718461</v>
      </c>
      <c r="BQ114" s="375">
        <f t="shared" si="28"/>
        <v>549.18978370576224</v>
      </c>
      <c r="BR114" s="375">
        <v>550</v>
      </c>
      <c r="BS114" s="376">
        <v>42060</v>
      </c>
      <c r="BT114" s="376">
        <v>42076</v>
      </c>
      <c r="BU114" s="377">
        <f t="shared" si="20"/>
        <v>26733.603558129194</v>
      </c>
      <c r="BV114" s="377">
        <f t="shared" si="21"/>
        <v>16131.852950939696</v>
      </c>
      <c r="BW114" s="378">
        <f t="shared" si="22"/>
        <v>288.17172116719712</v>
      </c>
      <c r="BX114" s="379"/>
    </row>
    <row r="115" spans="1:76" s="382" customFormat="1" ht="19.5" hidden="1" customHeight="1">
      <c r="A115" s="309" t="s">
        <v>533</v>
      </c>
      <c r="B115" s="316"/>
      <c r="C115" s="316">
        <v>3</v>
      </c>
      <c r="D115" s="352" t="s">
        <v>83</v>
      </c>
      <c r="E115" s="309" t="s">
        <v>462</v>
      </c>
      <c r="F115" s="353" t="s">
        <v>62</v>
      </c>
      <c r="G115" s="309" t="s">
        <v>503</v>
      </c>
      <c r="H115" s="309" t="s">
        <v>551</v>
      </c>
      <c r="I115" s="310"/>
      <c r="J115" s="310" t="s">
        <v>684</v>
      </c>
      <c r="K115" s="310"/>
      <c r="L115" s="354"/>
      <c r="M115" s="230" t="s">
        <v>73</v>
      </c>
      <c r="N115" s="232" t="s">
        <v>78</v>
      </c>
      <c r="O115" s="232" t="s">
        <v>732</v>
      </c>
      <c r="P115" s="232" t="s">
        <v>735</v>
      </c>
      <c r="Q115" s="355" t="s">
        <v>28</v>
      </c>
      <c r="R115" s="355"/>
      <c r="S115" s="323" t="s">
        <v>739</v>
      </c>
      <c r="T115" s="323" t="s">
        <v>774</v>
      </c>
      <c r="U115" s="323" t="s">
        <v>769</v>
      </c>
      <c r="V115" s="323"/>
      <c r="W115" s="356">
        <v>42023</v>
      </c>
      <c r="X115" s="356">
        <v>42044</v>
      </c>
      <c r="Y115" s="356">
        <v>42079</v>
      </c>
      <c r="Z115" s="357">
        <v>1.17</v>
      </c>
      <c r="AA115" s="357"/>
      <c r="AB115" s="358" t="s">
        <v>799</v>
      </c>
      <c r="AC115" s="359"/>
      <c r="AD115" s="360">
        <v>26.24</v>
      </c>
      <c r="AE115" s="359">
        <v>25.24</v>
      </c>
      <c r="AF115" s="360">
        <v>0.25</v>
      </c>
      <c r="AG115" s="360">
        <f t="shared" si="32"/>
        <v>25.49</v>
      </c>
      <c r="AH115" s="360">
        <f t="shared" si="29"/>
        <v>59.98</v>
      </c>
      <c r="AI115" s="360">
        <v>149.94999999999999</v>
      </c>
      <c r="AJ115" s="360">
        <v>149.94999999999999</v>
      </c>
      <c r="AK115" s="361">
        <f t="shared" si="30"/>
        <v>0.57502500833611203</v>
      </c>
      <c r="AL115" s="362">
        <f t="shared" si="31"/>
        <v>839.68</v>
      </c>
      <c r="AM115" s="363"/>
      <c r="AN115" s="363"/>
      <c r="AO115" s="363"/>
      <c r="AP115" s="364"/>
      <c r="AQ115" s="364"/>
      <c r="AR115" s="363"/>
      <c r="AS115" s="365">
        <v>16</v>
      </c>
      <c r="AT115" s="365" t="s">
        <v>834</v>
      </c>
      <c r="AU115" s="365">
        <v>16</v>
      </c>
      <c r="AV115" s="366">
        <v>41977</v>
      </c>
      <c r="AW115" s="211"/>
      <c r="AX115" s="212">
        <v>41979</v>
      </c>
      <c r="AY115" s="212">
        <v>41988</v>
      </c>
      <c r="AZ115" s="367"/>
      <c r="BA115" s="368" t="s">
        <v>842</v>
      </c>
      <c r="BB115" s="369"/>
      <c r="BC115" s="370"/>
      <c r="BD115" s="371"/>
      <c r="BE115" s="363"/>
      <c r="BF115" s="363"/>
      <c r="BG115" s="364"/>
      <c r="BH115" s="372"/>
      <c r="BI115" s="372"/>
      <c r="BJ115" s="373"/>
      <c r="BK115" s="363"/>
      <c r="BL115" s="363">
        <f t="shared" si="19"/>
        <v>0</v>
      </c>
      <c r="BM115" s="374">
        <v>61</v>
      </c>
      <c r="BN115" s="375">
        <v>122.47947653074878</v>
      </c>
      <c r="BO115" s="375">
        <v>60</v>
      </c>
      <c r="BP115" s="375">
        <v>182.4794765307488</v>
      </c>
      <c r="BQ115" s="375">
        <f t="shared" si="28"/>
        <v>213.50098754097607</v>
      </c>
      <c r="BR115" s="375">
        <v>200</v>
      </c>
      <c r="BS115" s="376">
        <v>42060</v>
      </c>
      <c r="BT115" s="376" t="s">
        <v>868</v>
      </c>
      <c r="BU115" s="377">
        <f t="shared" si="20"/>
        <v>10945.119002314312</v>
      </c>
      <c r="BV115" s="377">
        <f t="shared" si="21"/>
        <v>6293.7171455455255</v>
      </c>
      <c r="BW115" s="378">
        <f t="shared" si="22"/>
        <v>104.93026251326319</v>
      </c>
      <c r="BX115" s="379"/>
    </row>
    <row r="116" spans="1:76" s="382" customFormat="1" ht="19.5" hidden="1" customHeight="1">
      <c r="A116" s="309" t="s">
        <v>846</v>
      </c>
      <c r="B116" s="316"/>
      <c r="C116" s="316">
        <v>3</v>
      </c>
      <c r="D116" s="352" t="s">
        <v>83</v>
      </c>
      <c r="E116" s="309" t="s">
        <v>462</v>
      </c>
      <c r="F116" s="353" t="s">
        <v>62</v>
      </c>
      <c r="G116" s="309" t="s">
        <v>502</v>
      </c>
      <c r="H116" s="309" t="s">
        <v>535</v>
      </c>
      <c r="I116" s="310"/>
      <c r="J116" s="310" t="s">
        <v>684</v>
      </c>
      <c r="K116" s="310"/>
      <c r="L116" s="354"/>
      <c r="M116" s="230" t="s">
        <v>73</v>
      </c>
      <c r="N116" s="232" t="s">
        <v>78</v>
      </c>
      <c r="O116" s="232" t="s">
        <v>757</v>
      </c>
      <c r="P116" s="232" t="s">
        <v>735</v>
      </c>
      <c r="Q116" s="355" t="s">
        <v>28</v>
      </c>
      <c r="R116" s="355"/>
      <c r="S116" s="323" t="s">
        <v>876</v>
      </c>
      <c r="T116" s="323" t="s">
        <v>877</v>
      </c>
      <c r="U116" s="323" t="s">
        <v>753</v>
      </c>
      <c r="V116" s="323"/>
      <c r="W116" s="356">
        <v>42006</v>
      </c>
      <c r="X116" s="356">
        <v>42027</v>
      </c>
      <c r="Y116" s="356">
        <v>42062</v>
      </c>
      <c r="Z116" s="357">
        <v>2.3199999999999998</v>
      </c>
      <c r="AA116" s="357"/>
      <c r="AB116" s="358" t="s">
        <v>799</v>
      </c>
      <c r="AC116" s="359"/>
      <c r="AD116" s="360"/>
      <c r="AE116" s="359"/>
      <c r="AF116" s="360">
        <v>0.25</v>
      </c>
      <c r="AG116" s="360">
        <f t="shared" si="32"/>
        <v>0.25</v>
      </c>
      <c r="AH116" s="360">
        <f t="shared" si="29"/>
        <v>0</v>
      </c>
      <c r="AI116" s="360"/>
      <c r="AJ116" s="360"/>
      <c r="AK116" s="361" t="e">
        <f t="shared" si="30"/>
        <v>#DIV/0!</v>
      </c>
      <c r="AL116" s="362">
        <f t="shared" si="31"/>
        <v>0</v>
      </c>
      <c r="AM116" s="363"/>
      <c r="AN116" s="363"/>
      <c r="AO116" s="363"/>
      <c r="AP116" s="364"/>
      <c r="AQ116" s="364"/>
      <c r="AR116" s="363"/>
      <c r="AS116" s="365" t="s">
        <v>801</v>
      </c>
      <c r="AT116" s="365" t="s">
        <v>801</v>
      </c>
      <c r="AU116" s="365" t="s">
        <v>801</v>
      </c>
      <c r="AV116" s="365" t="s">
        <v>801</v>
      </c>
      <c r="AW116" s="365" t="s">
        <v>801</v>
      </c>
      <c r="AX116" s="365" t="s">
        <v>801</v>
      </c>
      <c r="AY116" s="365" t="s">
        <v>801</v>
      </c>
      <c r="AZ116" s="365" t="s">
        <v>801</v>
      </c>
      <c r="BA116" s="368" t="s">
        <v>834</v>
      </c>
      <c r="BB116" s="369"/>
      <c r="BC116" s="370"/>
      <c r="BD116" s="371"/>
      <c r="BE116" s="363"/>
      <c r="BF116" s="363"/>
      <c r="BG116" s="364"/>
      <c r="BH116" s="372"/>
      <c r="BI116" s="372"/>
      <c r="BJ116" s="373"/>
      <c r="BK116" s="363"/>
      <c r="BL116" s="363">
        <f t="shared" si="19"/>
        <v>0</v>
      </c>
      <c r="BM116" s="374" t="e">
        <v>#N/A</v>
      </c>
      <c r="BN116" s="375" t="e">
        <v>#N/A</v>
      </c>
      <c r="BO116" s="375" t="e">
        <v>#N/A</v>
      </c>
      <c r="BP116" s="375">
        <v>200</v>
      </c>
      <c r="BQ116" s="375">
        <f t="shared" si="28"/>
        <v>463.99999999999994</v>
      </c>
      <c r="BR116" s="375">
        <v>1000</v>
      </c>
      <c r="BS116" s="376">
        <v>42066</v>
      </c>
      <c r="BT116" s="376"/>
      <c r="BU116" s="377">
        <f t="shared" si="20"/>
        <v>0</v>
      </c>
      <c r="BV116" s="377">
        <f t="shared" si="21"/>
        <v>-50</v>
      </c>
      <c r="BW116" s="378" t="e">
        <f t="shared" si="22"/>
        <v>#DIV/0!</v>
      </c>
      <c r="BX116" s="379"/>
    </row>
    <row r="117" spans="1:76" s="382" customFormat="1" ht="19.5" hidden="1" customHeight="1">
      <c r="A117" s="309" t="s">
        <v>229</v>
      </c>
      <c r="B117" s="316"/>
      <c r="C117" s="316">
        <v>2</v>
      </c>
      <c r="D117" s="352" t="s">
        <v>83</v>
      </c>
      <c r="E117" s="316" t="s">
        <v>168</v>
      </c>
      <c r="F117" s="353" t="s">
        <v>62</v>
      </c>
      <c r="G117" s="309" t="s">
        <v>196</v>
      </c>
      <c r="H117" s="316" t="s">
        <v>562</v>
      </c>
      <c r="I117" s="310"/>
      <c r="J117" s="310" t="s">
        <v>684</v>
      </c>
      <c r="K117" s="310"/>
      <c r="L117" s="354"/>
      <c r="M117" s="230" t="s">
        <v>75</v>
      </c>
      <c r="N117" s="232" t="s">
        <v>855</v>
      </c>
      <c r="O117" s="232" t="s">
        <v>757</v>
      </c>
      <c r="P117" s="232" t="s">
        <v>782</v>
      </c>
      <c r="Q117" s="355" t="s">
        <v>28</v>
      </c>
      <c r="R117" s="355"/>
      <c r="S117" s="323"/>
      <c r="T117" s="323" t="s">
        <v>343</v>
      </c>
      <c r="U117" s="323" t="s">
        <v>753</v>
      </c>
      <c r="V117" s="323"/>
      <c r="W117" s="356">
        <v>42010</v>
      </c>
      <c r="X117" s="356">
        <v>42038</v>
      </c>
      <c r="Y117" s="356">
        <v>42066</v>
      </c>
      <c r="Z117" s="357"/>
      <c r="AA117" s="357"/>
      <c r="AB117" s="358" t="s">
        <v>799</v>
      </c>
      <c r="AC117" s="360">
        <v>32.5</v>
      </c>
      <c r="AD117" s="359">
        <v>30</v>
      </c>
      <c r="AE117" s="359">
        <v>31.8</v>
      </c>
      <c r="AF117" s="360">
        <f>(IF(AE117&gt;0, AE117, IF(AD117&gt;0, AD117, IF(AC117&gt;0, AC117, 0))))*0.3</f>
        <v>9.5399999999999991</v>
      </c>
      <c r="AG117" s="360">
        <f t="shared" si="32"/>
        <v>41.34</v>
      </c>
      <c r="AH117" s="360">
        <f t="shared" si="29"/>
        <v>79.97999999999999</v>
      </c>
      <c r="AI117" s="360">
        <v>199.95</v>
      </c>
      <c r="AJ117" s="360">
        <v>199.95</v>
      </c>
      <c r="AK117" s="361">
        <f>(AH117-AG117)/AH117</f>
        <v>0.48312078019504867</v>
      </c>
      <c r="AL117" s="362">
        <f t="shared" si="31"/>
        <v>960</v>
      </c>
      <c r="AM117" s="363"/>
      <c r="AN117" s="363"/>
      <c r="AO117" s="363"/>
      <c r="AP117" s="364" t="s">
        <v>397</v>
      </c>
      <c r="AQ117" s="364"/>
      <c r="AR117" s="363" t="s">
        <v>592</v>
      </c>
      <c r="AS117" s="365">
        <v>16</v>
      </c>
      <c r="AT117" s="365" t="s">
        <v>289</v>
      </c>
      <c r="AU117" s="365"/>
      <c r="AV117" s="365"/>
      <c r="AW117" s="211"/>
      <c r="AX117" s="212">
        <v>41980</v>
      </c>
      <c r="AY117" s="212">
        <v>42030</v>
      </c>
      <c r="AZ117" s="367"/>
      <c r="BA117" s="368" t="s">
        <v>289</v>
      </c>
      <c r="BB117" s="369"/>
      <c r="BC117" s="370"/>
      <c r="BD117" s="371"/>
      <c r="BE117" s="363"/>
      <c r="BF117" s="363"/>
      <c r="BG117" s="364"/>
      <c r="BH117" s="372"/>
      <c r="BI117" s="372"/>
      <c r="BJ117" s="373"/>
      <c r="BK117" s="363"/>
      <c r="BL117" s="363">
        <f t="shared" si="19"/>
        <v>0</v>
      </c>
      <c r="BM117" s="374">
        <v>4</v>
      </c>
      <c r="BN117" s="375">
        <v>48.031441083983523</v>
      </c>
      <c r="BO117" s="375">
        <v>50</v>
      </c>
      <c r="BP117" s="375">
        <v>98.031441083983523</v>
      </c>
      <c r="BQ117" s="375" t="s">
        <v>861</v>
      </c>
      <c r="BR117" s="375"/>
      <c r="BS117" s="376"/>
      <c r="BT117" s="376"/>
      <c r="BU117" s="377">
        <f t="shared" si="20"/>
        <v>7840.5546578970016</v>
      </c>
      <c r="BV117" s="377">
        <f t="shared" si="21"/>
        <v>3787.9348834851226</v>
      </c>
      <c r="BW117" s="378">
        <f t="shared" si="22"/>
        <v>47.361026300139066</v>
      </c>
      <c r="BX117" s="379"/>
    </row>
    <row r="118" spans="1:76" s="382" customFormat="1" ht="19.5" hidden="1" customHeight="1">
      <c r="A118" s="309" t="s">
        <v>230</v>
      </c>
      <c r="B118" s="316"/>
      <c r="C118" s="316">
        <v>2</v>
      </c>
      <c r="D118" s="352" t="s">
        <v>83</v>
      </c>
      <c r="E118" s="316" t="s">
        <v>168</v>
      </c>
      <c r="F118" s="353" t="s">
        <v>62</v>
      </c>
      <c r="G118" s="309" t="s">
        <v>197</v>
      </c>
      <c r="H118" s="316" t="s">
        <v>563</v>
      </c>
      <c r="I118" s="310"/>
      <c r="J118" s="310" t="s">
        <v>668</v>
      </c>
      <c r="K118" s="310"/>
      <c r="L118" s="354"/>
      <c r="M118" s="230" t="s">
        <v>73</v>
      </c>
      <c r="N118" s="232" t="s">
        <v>78</v>
      </c>
      <c r="O118" s="232" t="s">
        <v>732</v>
      </c>
      <c r="P118" s="232" t="s">
        <v>735</v>
      </c>
      <c r="Q118" s="355" t="s">
        <v>28</v>
      </c>
      <c r="R118" s="355"/>
      <c r="S118" s="323" t="s">
        <v>737</v>
      </c>
      <c r="T118" s="323" t="s">
        <v>830</v>
      </c>
      <c r="U118" s="323" t="s">
        <v>831</v>
      </c>
      <c r="V118" s="323"/>
      <c r="W118" s="356">
        <v>42023</v>
      </c>
      <c r="X118" s="356">
        <v>42044</v>
      </c>
      <c r="Y118" s="356">
        <v>42079</v>
      </c>
      <c r="Z118" s="357">
        <v>1.45</v>
      </c>
      <c r="AA118" s="357"/>
      <c r="AB118" s="358" t="s">
        <v>799</v>
      </c>
      <c r="AC118" s="359"/>
      <c r="AD118" s="360">
        <v>34.28</v>
      </c>
      <c r="AE118" s="359">
        <v>33.28</v>
      </c>
      <c r="AF118" s="360">
        <v>0.25</v>
      </c>
      <c r="AG118" s="360">
        <f t="shared" si="32"/>
        <v>33.53</v>
      </c>
      <c r="AH118" s="360">
        <f t="shared" si="29"/>
        <v>71.97999999999999</v>
      </c>
      <c r="AI118" s="360">
        <v>179.95</v>
      </c>
      <c r="AJ118" s="360">
        <v>179.95</v>
      </c>
      <c r="AK118" s="361">
        <f>((AH118-AG118)/AH118)</f>
        <v>0.53417616004445667</v>
      </c>
      <c r="AL118" s="362">
        <f t="shared" si="31"/>
        <v>1096.96</v>
      </c>
      <c r="AM118" s="363"/>
      <c r="AN118" s="363"/>
      <c r="AO118" s="363"/>
      <c r="AP118" s="364">
        <v>41900</v>
      </c>
      <c r="AQ118" s="364"/>
      <c r="AR118" s="363" t="s">
        <v>596</v>
      </c>
      <c r="AS118" s="365">
        <v>17</v>
      </c>
      <c r="AT118" s="365" t="s">
        <v>630</v>
      </c>
      <c r="AU118" s="365">
        <v>15</v>
      </c>
      <c r="AV118" s="384">
        <v>41984</v>
      </c>
      <c r="AW118" s="432">
        <v>41995</v>
      </c>
      <c r="AX118" s="212">
        <v>41978</v>
      </c>
      <c r="AY118" s="432">
        <v>41995</v>
      </c>
      <c r="AZ118" s="367"/>
      <c r="BA118" s="368" t="s">
        <v>848</v>
      </c>
      <c r="BB118" s="369"/>
      <c r="BC118" s="370"/>
      <c r="BD118" s="371"/>
      <c r="BE118" s="363"/>
      <c r="BF118" s="363"/>
      <c r="BG118" s="364"/>
      <c r="BH118" s="372"/>
      <c r="BI118" s="372"/>
      <c r="BJ118" s="373"/>
      <c r="BK118" s="363"/>
      <c r="BL118" s="363">
        <f t="shared" si="19"/>
        <v>0</v>
      </c>
      <c r="BM118" s="374">
        <v>1</v>
      </c>
      <c r="BN118" s="375">
        <v>2.0078602709958817</v>
      </c>
      <c r="BO118" s="375">
        <v>0</v>
      </c>
      <c r="BP118" s="375">
        <v>2.0078602709958817</v>
      </c>
      <c r="BQ118" s="375">
        <f>BP118*Z118</f>
        <v>2.9113973929440284</v>
      </c>
      <c r="BR118" s="375"/>
      <c r="BS118" s="376"/>
      <c r="BT118" s="376"/>
      <c r="BU118" s="377">
        <f t="shared" si="20"/>
        <v>144.52578230628353</v>
      </c>
      <c r="BV118" s="377">
        <f t="shared" si="21"/>
        <v>77.202227419791612</v>
      </c>
      <c r="BW118" s="378">
        <f t="shared" si="22"/>
        <v>1.0725510894664023</v>
      </c>
      <c r="BX118" s="379"/>
    </row>
    <row r="119" spans="1:76" s="414" customFormat="1" ht="19.5" hidden="1" customHeight="1">
      <c r="A119" s="311" t="s">
        <v>231</v>
      </c>
      <c r="B119" s="317" t="s">
        <v>566</v>
      </c>
      <c r="C119" s="317"/>
      <c r="D119" s="386" t="s">
        <v>83</v>
      </c>
      <c r="E119" s="317" t="s">
        <v>168</v>
      </c>
      <c r="F119" s="387" t="s">
        <v>62</v>
      </c>
      <c r="G119" s="311" t="s">
        <v>198</v>
      </c>
      <c r="H119" s="317" t="s">
        <v>47</v>
      </c>
      <c r="I119" s="312"/>
      <c r="J119" s="312" t="s">
        <v>684</v>
      </c>
      <c r="K119" s="312"/>
      <c r="L119" s="388"/>
      <c r="M119" s="307" t="s">
        <v>74</v>
      </c>
      <c r="N119" s="324"/>
      <c r="O119" s="324"/>
      <c r="P119" s="324"/>
      <c r="Q119" s="389"/>
      <c r="R119" s="389"/>
      <c r="S119" s="322"/>
      <c r="T119" s="322"/>
      <c r="U119" s="322" t="s">
        <v>363</v>
      </c>
      <c r="V119" s="322"/>
      <c r="W119" s="322"/>
      <c r="X119" s="322"/>
      <c r="Y119" s="322"/>
      <c r="Z119" s="391"/>
      <c r="AA119" s="391"/>
      <c r="AB119" s="392"/>
      <c r="AC119" s="393"/>
      <c r="AD119" s="394"/>
      <c r="AE119" s="393"/>
      <c r="AF119" s="394">
        <f>(IF(AE119&gt;0, AE119, IF(AD119&gt;0, AD119, IF(AC119&gt;0, AC119, 0))))*0.3</f>
        <v>0</v>
      </c>
      <c r="AG119" s="394">
        <f t="shared" si="32"/>
        <v>0</v>
      </c>
      <c r="AH119" s="394">
        <f>AG119*2</f>
        <v>0</v>
      </c>
      <c r="AI119" s="394">
        <f>AG119*2.5</f>
        <v>0</v>
      </c>
      <c r="AJ119" s="394">
        <f>AH119*2.5</f>
        <v>0</v>
      </c>
      <c r="AK119" s="395" t="e">
        <f>(AH119-AG119)/AH119</f>
        <v>#DIV/0!</v>
      </c>
      <c r="AL119" s="396">
        <f t="shared" si="31"/>
        <v>0</v>
      </c>
      <c r="AM119" s="397"/>
      <c r="AN119" s="397"/>
      <c r="AO119" s="397"/>
      <c r="AP119" s="398" t="s">
        <v>637</v>
      </c>
      <c r="AQ119" s="398"/>
      <c r="AR119" s="397"/>
      <c r="AS119" s="399">
        <v>16</v>
      </c>
      <c r="AT119" s="399" t="s">
        <v>289</v>
      </c>
      <c r="AU119" s="399"/>
      <c r="AV119" s="399"/>
      <c r="AW119" s="331"/>
      <c r="AX119" s="331" t="s">
        <v>631</v>
      </c>
      <c r="AY119" s="335"/>
      <c r="AZ119" s="401"/>
      <c r="BA119" s="402"/>
      <c r="BB119" s="403"/>
      <c r="BC119" s="404"/>
      <c r="BD119" s="405"/>
      <c r="BE119" s="397"/>
      <c r="BF119" s="397"/>
      <c r="BG119" s="398"/>
      <c r="BH119" s="406"/>
      <c r="BI119" s="406"/>
      <c r="BJ119" s="407"/>
      <c r="BK119" s="397"/>
      <c r="BL119" s="397">
        <f t="shared" si="19"/>
        <v>0</v>
      </c>
      <c r="BM119" s="408" t="e">
        <v>#N/A</v>
      </c>
      <c r="BN119" s="409" t="e">
        <v>#N/A</v>
      </c>
      <c r="BO119" s="409" t="e">
        <v>#N/A</v>
      </c>
      <c r="BP119" s="409" t="e">
        <v>#N/A</v>
      </c>
      <c r="BQ119" s="409" t="e">
        <f>BP119*Z119</f>
        <v>#N/A</v>
      </c>
      <c r="BR119" s="409"/>
      <c r="BS119" s="410"/>
      <c r="BT119" s="410"/>
      <c r="BU119" s="411" t="e">
        <f t="shared" si="20"/>
        <v>#N/A</v>
      </c>
      <c r="BV119" s="411" t="e">
        <f t="shared" si="21"/>
        <v>#N/A</v>
      </c>
      <c r="BW119" s="412" t="e">
        <f t="shared" si="22"/>
        <v>#N/A</v>
      </c>
      <c r="BX119" s="413"/>
    </row>
    <row r="120" spans="1:76" s="382" customFormat="1" ht="19.5" hidden="1" customHeight="1">
      <c r="A120" s="309" t="s">
        <v>232</v>
      </c>
      <c r="B120" s="316"/>
      <c r="C120" s="316">
        <v>2</v>
      </c>
      <c r="D120" s="352" t="s">
        <v>83</v>
      </c>
      <c r="E120" s="316" t="s">
        <v>168</v>
      </c>
      <c r="F120" s="353" t="s">
        <v>62</v>
      </c>
      <c r="G120" s="309" t="s">
        <v>199</v>
      </c>
      <c r="H120" s="316" t="s">
        <v>47</v>
      </c>
      <c r="I120" s="310"/>
      <c r="J120" s="310" t="s">
        <v>685</v>
      </c>
      <c r="K120" s="310"/>
      <c r="L120" s="354"/>
      <c r="M120" s="230" t="s">
        <v>74</v>
      </c>
      <c r="N120" s="232" t="s">
        <v>74</v>
      </c>
      <c r="O120" s="232"/>
      <c r="P120" s="232" t="s">
        <v>802</v>
      </c>
      <c r="Q120" s="355" t="s">
        <v>32</v>
      </c>
      <c r="R120" s="355"/>
      <c r="S120" s="323"/>
      <c r="T120" s="323"/>
      <c r="U120" s="323" t="s">
        <v>753</v>
      </c>
      <c r="V120" s="323"/>
      <c r="W120" s="356">
        <v>42034</v>
      </c>
      <c r="X120" s="356">
        <v>42062</v>
      </c>
      <c r="Y120" s="356">
        <v>42090</v>
      </c>
      <c r="Z120" s="357"/>
      <c r="AA120" s="357"/>
      <c r="AB120" s="358" t="s">
        <v>800</v>
      </c>
      <c r="AC120" s="424" t="s">
        <v>801</v>
      </c>
      <c r="AD120" s="425">
        <v>50</v>
      </c>
      <c r="AE120" s="424"/>
      <c r="AF120" s="425">
        <f>(IF(AE120&gt;0, AE120, IF(AD120&gt;0, AD120, IF(AC120&gt;0, AC120, 0))))*0.3</f>
        <v>15</v>
      </c>
      <c r="AG120" s="360">
        <f>((IF(AE120&gt;0, AE120, IF(AD120&gt;0, AD120, IF(AC120&gt;0, AC120, 0))))/1.25)+AF120</f>
        <v>55</v>
      </c>
      <c r="AH120" s="360">
        <f>AJ120/2.5</f>
        <v>119.97999999999999</v>
      </c>
      <c r="AI120" s="360">
        <v>319.95</v>
      </c>
      <c r="AJ120" s="360">
        <v>299.95</v>
      </c>
      <c r="AK120" s="361">
        <f>(AH120-AG120)/AH120</f>
        <v>0.54159026504417396</v>
      </c>
      <c r="AL120" s="362">
        <f t="shared" si="31"/>
        <v>1600</v>
      </c>
      <c r="AM120" s="363"/>
      <c r="AN120" s="363"/>
      <c r="AO120" s="363"/>
      <c r="AP120" s="364">
        <v>41932</v>
      </c>
      <c r="AQ120" s="364"/>
      <c r="AR120" s="363"/>
      <c r="AS120" s="365">
        <v>16</v>
      </c>
      <c r="AT120" s="365" t="s">
        <v>289</v>
      </c>
      <c r="AU120" s="365"/>
      <c r="AV120" s="365"/>
      <c r="AW120" s="212">
        <v>41992</v>
      </c>
      <c r="AX120" s="212">
        <v>41992</v>
      </c>
      <c r="AY120" s="288">
        <v>41992</v>
      </c>
      <c r="AZ120" s="367"/>
      <c r="BA120" s="368" t="s">
        <v>875</v>
      </c>
      <c r="BB120" s="369"/>
      <c r="BC120" s="370"/>
      <c r="BD120" s="371"/>
      <c r="BE120" s="363"/>
      <c r="BF120" s="363"/>
      <c r="BG120" s="364"/>
      <c r="BH120" s="372"/>
      <c r="BI120" s="372"/>
      <c r="BJ120" s="373"/>
      <c r="BK120" s="363"/>
      <c r="BL120" s="363">
        <f t="shared" si="19"/>
        <v>0</v>
      </c>
      <c r="BM120" s="374">
        <v>57</v>
      </c>
      <c r="BN120" s="375">
        <v>114.44803544676526</v>
      </c>
      <c r="BO120" s="375">
        <v>80</v>
      </c>
      <c r="BP120" s="375">
        <v>194.44803544676526</v>
      </c>
      <c r="BQ120" s="375" t="s">
        <v>857</v>
      </c>
      <c r="BR120" s="375"/>
      <c r="BS120" s="376"/>
      <c r="BT120" s="376"/>
      <c r="BU120" s="377">
        <f t="shared" si="20"/>
        <v>23329.875292902892</v>
      </c>
      <c r="BV120" s="377">
        <f t="shared" si="21"/>
        <v>12635.233343330803</v>
      </c>
      <c r="BW120" s="378">
        <f t="shared" si="22"/>
        <v>105.31116305493254</v>
      </c>
      <c r="BX120" s="379"/>
    </row>
    <row r="121" spans="1:76" s="414" customFormat="1" ht="19.5" hidden="1" customHeight="1">
      <c r="A121" s="311" t="s">
        <v>233</v>
      </c>
      <c r="B121" s="317" t="s">
        <v>566</v>
      </c>
      <c r="C121" s="317"/>
      <c r="D121" s="386" t="s">
        <v>83</v>
      </c>
      <c r="E121" s="317" t="s">
        <v>168</v>
      </c>
      <c r="F121" s="387" t="s">
        <v>62</v>
      </c>
      <c r="G121" s="311" t="s">
        <v>200</v>
      </c>
      <c r="H121" s="318" t="s">
        <v>47</v>
      </c>
      <c r="I121" s="312"/>
      <c r="J121" s="312" t="s">
        <v>668</v>
      </c>
      <c r="K121" s="312"/>
      <c r="L121" s="388"/>
      <c r="M121" s="307" t="s">
        <v>74</v>
      </c>
      <c r="N121" s="324"/>
      <c r="O121" s="324"/>
      <c r="P121" s="324"/>
      <c r="Q121" s="389"/>
      <c r="R121" s="389"/>
      <c r="S121" s="322"/>
      <c r="T121" s="322"/>
      <c r="U121" s="322" t="s">
        <v>383</v>
      </c>
      <c r="V121" s="322"/>
      <c r="W121" s="322"/>
      <c r="X121" s="322"/>
      <c r="Y121" s="322"/>
      <c r="Z121" s="391"/>
      <c r="AA121" s="391"/>
      <c r="AB121" s="392"/>
      <c r="AC121" s="393"/>
      <c r="AD121" s="394"/>
      <c r="AE121" s="393"/>
      <c r="AF121" s="394">
        <f>(IF(AE121&gt;0, AE121, IF(AD121&gt;0, AD121, IF(AC121&gt;0, AC121, 0))))*0.3</f>
        <v>0</v>
      </c>
      <c r="AG121" s="394">
        <f>(IF(AE121&gt;0, AE121, IF(AD121&gt;0, AD121, IF(AC121&gt;0, AC121, 0))))+AF121</f>
        <v>0</v>
      </c>
      <c r="AH121" s="394">
        <f>AG121*2</f>
        <v>0</v>
      </c>
      <c r="AI121" s="394">
        <f>AG121*2.5</f>
        <v>0</v>
      </c>
      <c r="AJ121" s="394">
        <f>AH121*2.5</f>
        <v>0</v>
      </c>
      <c r="AK121" s="395" t="e">
        <f>(AH121-AG121)/AH121</f>
        <v>#DIV/0!</v>
      </c>
      <c r="AL121" s="396">
        <f t="shared" si="31"/>
        <v>0</v>
      </c>
      <c r="AM121" s="397"/>
      <c r="AN121" s="397"/>
      <c r="AO121" s="397"/>
      <c r="AP121" s="398">
        <v>41939</v>
      </c>
      <c r="AQ121" s="398"/>
      <c r="AR121" s="397"/>
      <c r="AS121" s="399">
        <v>17</v>
      </c>
      <c r="AT121" s="399" t="s">
        <v>628</v>
      </c>
      <c r="AU121" s="399"/>
      <c r="AV121" s="399"/>
      <c r="AW121" s="331"/>
      <c r="AX121" s="331" t="s">
        <v>631</v>
      </c>
      <c r="AY121" s="335"/>
      <c r="AZ121" s="401"/>
      <c r="BA121" s="402"/>
      <c r="BB121" s="403"/>
      <c r="BC121" s="404"/>
      <c r="BD121" s="405"/>
      <c r="BE121" s="397"/>
      <c r="BF121" s="397"/>
      <c r="BG121" s="398"/>
      <c r="BH121" s="406"/>
      <c r="BI121" s="406"/>
      <c r="BJ121" s="407"/>
      <c r="BK121" s="397"/>
      <c r="BL121" s="397">
        <f t="shared" si="19"/>
        <v>0</v>
      </c>
      <c r="BM121" s="408" t="e">
        <v>#N/A</v>
      </c>
      <c r="BN121" s="409" t="e">
        <v>#N/A</v>
      </c>
      <c r="BO121" s="409" t="e">
        <v>#N/A</v>
      </c>
      <c r="BP121" s="409" t="e">
        <v>#N/A</v>
      </c>
      <c r="BQ121" s="409" t="e">
        <f>BP121*Z121</f>
        <v>#N/A</v>
      </c>
      <c r="BR121" s="409"/>
      <c r="BS121" s="410"/>
      <c r="BT121" s="410"/>
      <c r="BU121" s="411" t="e">
        <f t="shared" si="20"/>
        <v>#N/A</v>
      </c>
      <c r="BV121" s="411" t="e">
        <f t="shared" si="21"/>
        <v>#N/A</v>
      </c>
      <c r="BW121" s="412" t="e">
        <f t="shared" si="22"/>
        <v>#N/A</v>
      </c>
      <c r="BX121" s="413"/>
    </row>
    <row r="122" spans="1:76" s="382" customFormat="1" ht="19.5" hidden="1" customHeight="1">
      <c r="A122" s="309" t="s">
        <v>234</v>
      </c>
      <c r="B122" s="316"/>
      <c r="C122" s="316">
        <v>2</v>
      </c>
      <c r="D122" s="352" t="s">
        <v>83</v>
      </c>
      <c r="E122" s="316" t="s">
        <v>168</v>
      </c>
      <c r="F122" s="353" t="s">
        <v>62</v>
      </c>
      <c r="G122" s="309" t="s">
        <v>807</v>
      </c>
      <c r="H122" s="316" t="s">
        <v>564</v>
      </c>
      <c r="I122" s="310"/>
      <c r="J122" s="310" t="s">
        <v>674</v>
      </c>
      <c r="K122" s="310"/>
      <c r="L122" s="354"/>
      <c r="M122" s="230" t="s">
        <v>74</v>
      </c>
      <c r="N122" s="232" t="s">
        <v>74</v>
      </c>
      <c r="O122" s="232"/>
      <c r="P122" s="232" t="s">
        <v>802</v>
      </c>
      <c r="Q122" s="355" t="s">
        <v>32</v>
      </c>
      <c r="R122" s="355"/>
      <c r="S122" s="323"/>
      <c r="T122" s="323"/>
      <c r="U122" s="323" t="s">
        <v>787</v>
      </c>
      <c r="V122" s="323"/>
      <c r="W122" s="356">
        <v>42034</v>
      </c>
      <c r="X122" s="356">
        <v>42062</v>
      </c>
      <c r="Y122" s="356">
        <v>42090</v>
      </c>
      <c r="Z122" s="357"/>
      <c r="AA122" s="357"/>
      <c r="AB122" s="358" t="s">
        <v>800</v>
      </c>
      <c r="AC122" s="424">
        <v>48</v>
      </c>
      <c r="AD122" s="425">
        <v>45</v>
      </c>
      <c r="AE122" s="424"/>
      <c r="AF122" s="425">
        <f>(IF(AE122&gt;0, AE122, IF(AD122&gt;0, AD122, IF(AC122&gt;0, AC122, 0))))*0.3</f>
        <v>13.5</v>
      </c>
      <c r="AG122" s="360">
        <f>((IF(AE122&gt;0, AE122, IF(AD122&gt;0, AD122, IF(AC122&gt;0, AC122, 0))))/1.25)+AF122</f>
        <v>49.5</v>
      </c>
      <c r="AH122" s="360">
        <f t="shared" ref="AH122:AH130" si="33">AJ122/2.5</f>
        <v>99.97999999999999</v>
      </c>
      <c r="AI122" s="360">
        <v>249.95</v>
      </c>
      <c r="AJ122" s="360">
        <v>249.95</v>
      </c>
      <c r="AK122" s="361">
        <f>(AH122-AG122)/AH122</f>
        <v>0.50490098019603913</v>
      </c>
      <c r="AL122" s="362">
        <f t="shared" si="31"/>
        <v>1440</v>
      </c>
      <c r="AM122" s="363"/>
      <c r="AN122" s="363"/>
      <c r="AO122" s="363"/>
      <c r="AP122" s="364">
        <v>41932</v>
      </c>
      <c r="AQ122" s="364"/>
      <c r="AR122" s="363"/>
      <c r="AS122" s="365">
        <v>16</v>
      </c>
      <c r="AT122" s="365" t="s">
        <v>289</v>
      </c>
      <c r="AU122" s="365"/>
      <c r="AV122" s="365"/>
      <c r="AW122" s="211"/>
      <c r="AX122" s="212">
        <v>41983</v>
      </c>
      <c r="AY122" s="288">
        <v>42030</v>
      </c>
      <c r="AZ122" s="367"/>
      <c r="BA122" s="368" t="s">
        <v>875</v>
      </c>
      <c r="BB122" s="369"/>
      <c r="BC122" s="370"/>
      <c r="BD122" s="371"/>
      <c r="BE122" s="363"/>
      <c r="BF122" s="363"/>
      <c r="BG122" s="364"/>
      <c r="BH122" s="372"/>
      <c r="BI122" s="372"/>
      <c r="BJ122" s="373"/>
      <c r="BK122" s="363"/>
      <c r="BL122" s="363">
        <f t="shared" si="19"/>
        <v>0</v>
      </c>
      <c r="BM122" s="374">
        <v>44</v>
      </c>
      <c r="BN122" s="375">
        <v>138.3458519238188</v>
      </c>
      <c r="BO122" s="375">
        <v>60</v>
      </c>
      <c r="BP122" s="375">
        <v>198.3458519238188</v>
      </c>
      <c r="BQ122" s="375" t="s">
        <v>857</v>
      </c>
      <c r="BR122" s="375"/>
      <c r="BS122" s="376"/>
      <c r="BT122" s="376"/>
      <c r="BU122" s="377">
        <f t="shared" si="20"/>
        <v>19830.6182753434</v>
      </c>
      <c r="BV122" s="377">
        <f t="shared" si="21"/>
        <v>10012.49860511437</v>
      </c>
      <c r="BW122" s="378">
        <f t="shared" si="22"/>
        <v>100.14501505415454</v>
      </c>
      <c r="BX122" s="379"/>
    </row>
    <row r="123" spans="1:76" s="382" customFormat="1" ht="19.5" hidden="1" customHeight="1">
      <c r="A123" s="309" t="s">
        <v>619</v>
      </c>
      <c r="B123" s="316"/>
      <c r="C123" s="316">
        <v>2</v>
      </c>
      <c r="D123" s="352" t="s">
        <v>83</v>
      </c>
      <c r="E123" s="316" t="s">
        <v>168</v>
      </c>
      <c r="F123" s="353" t="s">
        <v>62</v>
      </c>
      <c r="G123" s="309" t="s">
        <v>807</v>
      </c>
      <c r="H123" s="316" t="s">
        <v>620</v>
      </c>
      <c r="I123" s="310"/>
      <c r="J123" s="310" t="s">
        <v>674</v>
      </c>
      <c r="K123" s="310"/>
      <c r="L123" s="354"/>
      <c r="M123" s="230" t="s">
        <v>74</v>
      </c>
      <c r="N123" s="232" t="s">
        <v>74</v>
      </c>
      <c r="O123" s="232"/>
      <c r="P123" s="232" t="s">
        <v>802</v>
      </c>
      <c r="Q123" s="355" t="s">
        <v>32</v>
      </c>
      <c r="R123" s="355"/>
      <c r="S123" s="323"/>
      <c r="T123" s="323"/>
      <c r="U123" s="323" t="s">
        <v>787</v>
      </c>
      <c r="V123" s="323"/>
      <c r="W123" s="356">
        <v>42034</v>
      </c>
      <c r="X123" s="356">
        <v>42062</v>
      </c>
      <c r="Y123" s="356">
        <v>42090</v>
      </c>
      <c r="Z123" s="357"/>
      <c r="AA123" s="357"/>
      <c r="AB123" s="358" t="s">
        <v>800</v>
      </c>
      <c r="AC123" s="424">
        <v>48</v>
      </c>
      <c r="AD123" s="425">
        <v>45</v>
      </c>
      <c r="AE123" s="424"/>
      <c r="AF123" s="425">
        <f>(IF(AE123&gt;0, AE123, IF(AD123&gt;0, AD123, IF(AC123&gt;0, AC123, 0))))*0.3</f>
        <v>13.5</v>
      </c>
      <c r="AG123" s="360">
        <f>((IF(AE123&gt;0, AE123, IF(AD123&gt;0, AD123, IF(AC123&gt;0, AC123, 0))))/1.25)+AF123</f>
        <v>49.5</v>
      </c>
      <c r="AH123" s="360">
        <f t="shared" si="33"/>
        <v>99.97999999999999</v>
      </c>
      <c r="AI123" s="360">
        <v>249.95</v>
      </c>
      <c r="AJ123" s="360">
        <v>249.95</v>
      </c>
      <c r="AK123" s="361">
        <f>(AH123-AG123)/AH123</f>
        <v>0.50490098019603913</v>
      </c>
      <c r="AL123" s="362">
        <f t="shared" si="31"/>
        <v>1440</v>
      </c>
      <c r="AM123" s="363"/>
      <c r="AN123" s="363"/>
      <c r="AO123" s="363"/>
      <c r="AP123" s="364" t="s">
        <v>602</v>
      </c>
      <c r="AQ123" s="364"/>
      <c r="AR123" s="363"/>
      <c r="AS123" s="365">
        <v>16</v>
      </c>
      <c r="AT123" s="365" t="s">
        <v>289</v>
      </c>
      <c r="AU123" s="365"/>
      <c r="AV123" s="365"/>
      <c r="AW123" s="211"/>
      <c r="AX123" s="212">
        <v>41983</v>
      </c>
      <c r="AY123" s="288">
        <v>42030</v>
      </c>
      <c r="AZ123" s="367"/>
      <c r="BA123" s="368" t="s">
        <v>874</v>
      </c>
      <c r="BB123" s="369"/>
      <c r="BC123" s="370"/>
      <c r="BD123" s="371"/>
      <c r="BE123" s="363"/>
      <c r="BF123" s="363"/>
      <c r="BG123" s="364"/>
      <c r="BH123" s="372"/>
      <c r="BI123" s="372"/>
      <c r="BJ123" s="373"/>
      <c r="BK123" s="363"/>
      <c r="BL123" s="363">
        <f t="shared" si="19"/>
        <v>0</v>
      </c>
      <c r="BM123" s="374">
        <v>8</v>
      </c>
      <c r="BN123" s="375">
        <v>22.062882167967054</v>
      </c>
      <c r="BO123" s="375">
        <v>60</v>
      </c>
      <c r="BP123" s="375">
        <v>82.062882167967047</v>
      </c>
      <c r="BQ123" s="375" t="s">
        <v>859</v>
      </c>
      <c r="BR123" s="375"/>
      <c r="BS123" s="376"/>
      <c r="BT123" s="376"/>
      <c r="BU123" s="377">
        <f t="shared" si="20"/>
        <v>8204.6469591533441</v>
      </c>
      <c r="BV123" s="377">
        <f t="shared" si="21"/>
        <v>4142.5342918389752</v>
      </c>
      <c r="BW123" s="378">
        <f t="shared" si="22"/>
        <v>41.433629644318621</v>
      </c>
      <c r="BX123" s="379"/>
    </row>
    <row r="124" spans="1:76" s="382" customFormat="1" ht="19.5" hidden="1" customHeight="1">
      <c r="A124" s="309" t="s">
        <v>235</v>
      </c>
      <c r="B124" s="316"/>
      <c r="C124" s="316">
        <v>2</v>
      </c>
      <c r="D124" s="352" t="s">
        <v>83</v>
      </c>
      <c r="E124" s="316" t="s">
        <v>168</v>
      </c>
      <c r="F124" s="353" t="s">
        <v>62</v>
      </c>
      <c r="G124" s="309" t="s">
        <v>202</v>
      </c>
      <c r="H124" s="316" t="s">
        <v>564</v>
      </c>
      <c r="I124" s="310"/>
      <c r="J124" s="310" t="s">
        <v>684</v>
      </c>
      <c r="K124" s="310"/>
      <c r="L124" s="354"/>
      <c r="M124" s="230" t="s">
        <v>73</v>
      </c>
      <c r="N124" s="232" t="s">
        <v>78</v>
      </c>
      <c r="O124" s="232" t="s">
        <v>786</v>
      </c>
      <c r="P124" s="232" t="s">
        <v>735</v>
      </c>
      <c r="Q124" s="355" t="s">
        <v>28</v>
      </c>
      <c r="R124" s="355"/>
      <c r="S124" s="323" t="s">
        <v>739</v>
      </c>
      <c r="T124" s="323" t="s">
        <v>763</v>
      </c>
      <c r="U124" s="323" t="s">
        <v>753</v>
      </c>
      <c r="V124" s="323"/>
      <c r="W124" s="356">
        <v>42023</v>
      </c>
      <c r="X124" s="356">
        <v>42044</v>
      </c>
      <c r="Y124" s="356">
        <v>42079</v>
      </c>
      <c r="Z124" s="357">
        <v>1.6</v>
      </c>
      <c r="AA124" s="357"/>
      <c r="AB124" s="358" t="s">
        <v>799</v>
      </c>
      <c r="AC124" s="359"/>
      <c r="AD124" s="360">
        <v>24.66</v>
      </c>
      <c r="AE124" s="359">
        <v>23.66</v>
      </c>
      <c r="AF124" s="360">
        <v>0.25</v>
      </c>
      <c r="AG124" s="360">
        <f t="shared" ref="AG124:AG155" si="34">(IF(AE124&gt;0, AE124, IF(AD124&gt;0, AD124, IF(AC124&gt;0, AC124, 0))))+AF124</f>
        <v>23.91</v>
      </c>
      <c r="AH124" s="360">
        <f t="shared" si="33"/>
        <v>67.97999999999999</v>
      </c>
      <c r="AI124" s="360">
        <v>169.95</v>
      </c>
      <c r="AJ124" s="360">
        <v>169.95</v>
      </c>
      <c r="AK124" s="361">
        <f>((AH124-AG124)/AH124)</f>
        <v>0.64827890556045897</v>
      </c>
      <c r="AL124" s="362">
        <f t="shared" si="31"/>
        <v>789.12</v>
      </c>
      <c r="AM124" s="363"/>
      <c r="AN124" s="363"/>
      <c r="AO124" s="363"/>
      <c r="AP124" s="364" t="s">
        <v>398</v>
      </c>
      <c r="AQ124" s="364"/>
      <c r="AR124" s="363" t="s">
        <v>597</v>
      </c>
      <c r="AS124" s="365">
        <v>17</v>
      </c>
      <c r="AT124" s="365" t="s">
        <v>629</v>
      </c>
      <c r="AU124" s="365"/>
      <c r="AV124" s="365"/>
      <c r="AW124" s="384">
        <v>41991</v>
      </c>
      <c r="AX124" s="384">
        <v>41991</v>
      </c>
      <c r="AY124" s="384">
        <v>41991</v>
      </c>
      <c r="AZ124" s="367"/>
      <c r="BA124" s="368" t="s">
        <v>848</v>
      </c>
      <c r="BB124" s="369"/>
      <c r="BC124" s="370"/>
      <c r="BD124" s="371"/>
      <c r="BE124" s="363"/>
      <c r="BF124" s="363"/>
      <c r="BG124" s="364"/>
      <c r="BH124" s="372"/>
      <c r="BI124" s="372"/>
      <c r="BJ124" s="373"/>
      <c r="BK124" s="363"/>
      <c r="BL124" s="363">
        <f t="shared" si="19"/>
        <v>0</v>
      </c>
      <c r="BM124" s="374">
        <v>50</v>
      </c>
      <c r="BN124" s="375">
        <v>100.39301354979409</v>
      </c>
      <c r="BO124" s="375">
        <v>55</v>
      </c>
      <c r="BP124" s="375">
        <v>155.39301354979409</v>
      </c>
      <c r="BQ124" s="375">
        <f>BP124*Z124</f>
        <v>248.62882167967055</v>
      </c>
      <c r="BR124" s="375"/>
      <c r="BS124" s="376"/>
      <c r="BT124" s="376"/>
      <c r="BU124" s="377">
        <f t="shared" si="20"/>
        <v>10563.617061115001</v>
      </c>
      <c r="BV124" s="377">
        <f t="shared" si="21"/>
        <v>6848.1701071394236</v>
      </c>
      <c r="BW124" s="378">
        <f t="shared" si="22"/>
        <v>100.73801275580209</v>
      </c>
      <c r="BX124" s="379"/>
    </row>
    <row r="125" spans="1:76" s="382" customFormat="1" ht="19.5" hidden="1" customHeight="1">
      <c r="A125" s="309" t="s">
        <v>552</v>
      </c>
      <c r="B125" s="316"/>
      <c r="C125" s="316">
        <v>3</v>
      </c>
      <c r="D125" s="352" t="s">
        <v>83</v>
      </c>
      <c r="E125" s="316" t="s">
        <v>168</v>
      </c>
      <c r="F125" s="353" t="s">
        <v>62</v>
      </c>
      <c r="G125" s="309" t="s">
        <v>202</v>
      </c>
      <c r="H125" s="314" t="s">
        <v>550</v>
      </c>
      <c r="I125" s="310"/>
      <c r="J125" s="310" t="s">
        <v>684</v>
      </c>
      <c r="K125" s="310"/>
      <c r="L125" s="354"/>
      <c r="M125" s="230" t="s">
        <v>73</v>
      </c>
      <c r="N125" s="232" t="s">
        <v>78</v>
      </c>
      <c r="O125" s="232" t="s">
        <v>731</v>
      </c>
      <c r="P125" s="232" t="s">
        <v>734</v>
      </c>
      <c r="Q125" s="355" t="s">
        <v>28</v>
      </c>
      <c r="R125" s="355"/>
      <c r="S125" s="323" t="s">
        <v>739</v>
      </c>
      <c r="T125" s="323" t="s">
        <v>763</v>
      </c>
      <c r="U125" s="323" t="s">
        <v>753</v>
      </c>
      <c r="V125" s="323"/>
      <c r="W125" s="356">
        <v>42023</v>
      </c>
      <c r="X125" s="356">
        <v>42044</v>
      </c>
      <c r="Y125" s="356">
        <v>42079</v>
      </c>
      <c r="Z125" s="357">
        <v>1.6</v>
      </c>
      <c r="AA125" s="357"/>
      <c r="AB125" s="358" t="s">
        <v>799</v>
      </c>
      <c r="AC125" s="359"/>
      <c r="AD125" s="360"/>
      <c r="AE125" s="359">
        <f>23.19+29.4</f>
        <v>52.59</v>
      </c>
      <c r="AF125" s="360">
        <v>0.25</v>
      </c>
      <c r="AG125" s="360">
        <f t="shared" si="34"/>
        <v>52.84</v>
      </c>
      <c r="AH125" s="360">
        <f t="shared" si="33"/>
        <v>107.97999999999999</v>
      </c>
      <c r="AI125" s="360">
        <v>269.95</v>
      </c>
      <c r="AJ125" s="360">
        <v>269.95</v>
      </c>
      <c r="AK125" s="361">
        <f>((AH125-AG125)/AH125)</f>
        <v>0.51065012039266522</v>
      </c>
      <c r="AL125" s="362">
        <f t="shared" si="31"/>
        <v>0</v>
      </c>
      <c r="AM125" s="363"/>
      <c r="AN125" s="363"/>
      <c r="AO125" s="363"/>
      <c r="AP125" s="364"/>
      <c r="AQ125" s="364"/>
      <c r="AR125" s="363" t="s">
        <v>597</v>
      </c>
      <c r="AS125" s="365">
        <v>17</v>
      </c>
      <c r="AT125" s="365" t="s">
        <v>628</v>
      </c>
      <c r="AU125" s="365"/>
      <c r="AV125" s="365"/>
      <c r="AW125" s="384"/>
      <c r="AX125" s="384"/>
      <c r="AY125" s="384">
        <v>42030</v>
      </c>
      <c r="AZ125" s="367"/>
      <c r="BA125" s="368" t="s">
        <v>848</v>
      </c>
      <c r="BB125" s="369"/>
      <c r="BC125" s="370"/>
      <c r="BD125" s="371"/>
      <c r="BE125" s="363"/>
      <c r="BF125" s="363"/>
      <c r="BG125" s="364"/>
      <c r="BH125" s="372"/>
      <c r="BI125" s="372"/>
      <c r="BJ125" s="373"/>
      <c r="BK125" s="363"/>
      <c r="BL125" s="363">
        <f t="shared" si="19"/>
        <v>0</v>
      </c>
      <c r="BM125" s="374">
        <v>6</v>
      </c>
      <c r="BN125" s="375">
        <v>12.04716162597529</v>
      </c>
      <c r="BO125" s="375">
        <v>40</v>
      </c>
      <c r="BP125" s="375">
        <v>52.047161625975292</v>
      </c>
      <c r="BQ125" s="375">
        <f>BP125*Z125</f>
        <v>83.275458601560473</v>
      </c>
      <c r="BR125" s="375">
        <v>400</v>
      </c>
      <c r="BS125" s="376">
        <v>42060</v>
      </c>
      <c r="BT125" s="376"/>
      <c r="BU125" s="377">
        <f t="shared" si="20"/>
        <v>5620.0525123728112</v>
      </c>
      <c r="BV125" s="377">
        <f t="shared" si="21"/>
        <v>2869.8804920562766</v>
      </c>
      <c r="BW125" s="378">
        <f t="shared" si="22"/>
        <v>26.577889350400788</v>
      </c>
      <c r="BX125" s="379"/>
    </row>
    <row r="126" spans="1:76" s="382" customFormat="1" ht="19.5" hidden="1" customHeight="1">
      <c r="A126" s="309" t="s">
        <v>236</v>
      </c>
      <c r="B126" s="316"/>
      <c r="C126" s="316">
        <v>2</v>
      </c>
      <c r="D126" s="352" t="s">
        <v>83</v>
      </c>
      <c r="E126" s="316" t="s">
        <v>168</v>
      </c>
      <c r="F126" s="353" t="s">
        <v>62</v>
      </c>
      <c r="G126" s="309" t="s">
        <v>203</v>
      </c>
      <c r="H126" s="316" t="s">
        <v>565</v>
      </c>
      <c r="I126" s="310"/>
      <c r="J126" s="310" t="s">
        <v>674</v>
      </c>
      <c r="K126" s="310"/>
      <c r="L126" s="354"/>
      <c r="M126" s="230" t="s">
        <v>73</v>
      </c>
      <c r="N126" s="232" t="s">
        <v>78</v>
      </c>
      <c r="O126" s="232" t="s">
        <v>732</v>
      </c>
      <c r="P126" s="232" t="s">
        <v>735</v>
      </c>
      <c r="Q126" s="355" t="s">
        <v>32</v>
      </c>
      <c r="R126" s="355"/>
      <c r="S126" s="323" t="s">
        <v>737</v>
      </c>
      <c r="T126" s="323" t="s">
        <v>830</v>
      </c>
      <c r="U126" s="323" t="s">
        <v>831</v>
      </c>
      <c r="V126" s="323"/>
      <c r="W126" s="356">
        <v>42023</v>
      </c>
      <c r="X126" s="356">
        <v>42044</v>
      </c>
      <c r="Y126" s="356">
        <v>42079</v>
      </c>
      <c r="Z126" s="357">
        <v>1.89</v>
      </c>
      <c r="AA126" s="357"/>
      <c r="AB126" s="358" t="s">
        <v>799</v>
      </c>
      <c r="AC126" s="359"/>
      <c r="AD126" s="360">
        <v>34.299999999999997</v>
      </c>
      <c r="AE126" s="359">
        <v>33.299999999999997</v>
      </c>
      <c r="AF126" s="360">
        <v>0.25</v>
      </c>
      <c r="AG126" s="360">
        <f t="shared" si="34"/>
        <v>33.549999999999997</v>
      </c>
      <c r="AH126" s="360">
        <f t="shared" si="33"/>
        <v>79.97999999999999</v>
      </c>
      <c r="AI126" s="360">
        <v>199.95</v>
      </c>
      <c r="AJ126" s="360">
        <v>199.95</v>
      </c>
      <c r="AK126" s="361">
        <f>((AH126-AG126)/AH126)</f>
        <v>0.58052013003250813</v>
      </c>
      <c r="AL126" s="362">
        <f t="shared" si="31"/>
        <v>1097.5999999999999</v>
      </c>
      <c r="AM126" s="363"/>
      <c r="AN126" s="363"/>
      <c r="AO126" s="363"/>
      <c r="AP126" s="364">
        <v>41897</v>
      </c>
      <c r="AQ126" s="364"/>
      <c r="AR126" s="363" t="s">
        <v>598</v>
      </c>
      <c r="AS126" s="365">
        <v>16</v>
      </c>
      <c r="AT126" s="365" t="s">
        <v>289</v>
      </c>
      <c r="AU126" s="365"/>
      <c r="AV126" s="365"/>
      <c r="AW126" s="432"/>
      <c r="AX126" s="212">
        <v>41978</v>
      </c>
      <c r="AY126" s="212">
        <v>42009</v>
      </c>
      <c r="AZ126" s="367"/>
      <c r="BA126" s="368" t="s">
        <v>848</v>
      </c>
      <c r="BB126" s="369"/>
      <c r="BC126" s="370"/>
      <c r="BD126" s="371"/>
      <c r="BE126" s="363"/>
      <c r="BF126" s="363"/>
      <c r="BG126" s="364"/>
      <c r="BH126" s="372"/>
      <c r="BI126" s="372"/>
      <c r="BJ126" s="373"/>
      <c r="BK126" s="363"/>
      <c r="BL126" s="363">
        <f t="shared" si="19"/>
        <v>0</v>
      </c>
      <c r="BM126" s="374">
        <v>4</v>
      </c>
      <c r="BN126" s="375">
        <v>8.0314410839835269</v>
      </c>
      <c r="BO126" s="375">
        <v>40</v>
      </c>
      <c r="BP126" s="375">
        <v>48.031441083983523</v>
      </c>
      <c r="BQ126" s="375">
        <f>BP126*Z126</f>
        <v>90.779423648728852</v>
      </c>
      <c r="BR126" s="375">
        <v>1000</v>
      </c>
      <c r="BS126" s="376">
        <v>42060</v>
      </c>
      <c r="BT126" s="376">
        <v>42069</v>
      </c>
      <c r="BU126" s="377">
        <f t="shared" si="20"/>
        <v>3841.5546578970016</v>
      </c>
      <c r="BV126" s="377">
        <f t="shared" si="21"/>
        <v>2230.0998095293544</v>
      </c>
      <c r="BW126" s="378">
        <f t="shared" si="22"/>
        <v>27.88321842372287</v>
      </c>
      <c r="BX126" s="379"/>
    </row>
    <row r="127" spans="1:76" s="414" customFormat="1" ht="19.5" hidden="1" customHeight="1">
      <c r="A127" s="311" t="s">
        <v>237</v>
      </c>
      <c r="B127" s="317" t="s">
        <v>566</v>
      </c>
      <c r="C127" s="317">
        <v>3</v>
      </c>
      <c r="D127" s="386" t="s">
        <v>83</v>
      </c>
      <c r="E127" s="317" t="s">
        <v>169</v>
      </c>
      <c r="F127" s="387" t="s">
        <v>62</v>
      </c>
      <c r="G127" s="311" t="s">
        <v>204</v>
      </c>
      <c r="H127" s="311" t="s">
        <v>347</v>
      </c>
      <c r="I127" s="312"/>
      <c r="J127" s="312" t="s">
        <v>668</v>
      </c>
      <c r="K127" s="312"/>
      <c r="L127" s="388"/>
      <c r="M127" s="307" t="s">
        <v>75</v>
      </c>
      <c r="N127" s="324" t="s">
        <v>856</v>
      </c>
      <c r="O127" s="324" t="s">
        <v>757</v>
      </c>
      <c r="P127" s="324" t="s">
        <v>782</v>
      </c>
      <c r="Q127" s="389" t="s">
        <v>28</v>
      </c>
      <c r="R127" s="389"/>
      <c r="S127" s="322"/>
      <c r="T127" s="322" t="s">
        <v>348</v>
      </c>
      <c r="U127" s="322" t="s">
        <v>753</v>
      </c>
      <c r="V127" s="322"/>
      <c r="W127" s="390">
        <v>42010</v>
      </c>
      <c r="X127" s="390">
        <v>42038</v>
      </c>
      <c r="Y127" s="390">
        <v>42066</v>
      </c>
      <c r="Z127" s="391"/>
      <c r="AA127" s="391"/>
      <c r="AB127" s="392" t="s">
        <v>799</v>
      </c>
      <c r="AC127" s="393"/>
      <c r="AD127" s="394">
        <v>29.5</v>
      </c>
      <c r="AE127" s="393">
        <v>26</v>
      </c>
      <c r="AF127" s="394">
        <f>(IF(AE127&gt;0, AE127, IF(AD127&gt;0, AD127, IF(AC127&gt;0, AC127, 0))))*0.3</f>
        <v>7.8</v>
      </c>
      <c r="AG127" s="394">
        <f t="shared" si="34"/>
        <v>33.799999999999997</v>
      </c>
      <c r="AH127" s="394">
        <f t="shared" si="33"/>
        <v>51.98</v>
      </c>
      <c r="AI127" s="394">
        <v>129.94999999999999</v>
      </c>
      <c r="AJ127" s="394">
        <v>129.94999999999999</v>
      </c>
      <c r="AK127" s="395">
        <f t="shared" ref="AK127:AK164" si="35">(AH127-AG127)/AH127</f>
        <v>0.34974990380915738</v>
      </c>
      <c r="AL127" s="396">
        <f t="shared" si="31"/>
        <v>944</v>
      </c>
      <c r="AM127" s="397"/>
      <c r="AN127" s="397"/>
      <c r="AO127" s="397"/>
      <c r="AP127" s="398">
        <v>41953</v>
      </c>
      <c r="AQ127" s="398"/>
      <c r="AR127" s="397" t="s">
        <v>592</v>
      </c>
      <c r="AS127" s="399">
        <v>16</v>
      </c>
      <c r="AT127" s="399" t="s">
        <v>289</v>
      </c>
      <c r="AU127" s="399"/>
      <c r="AV127" s="399"/>
      <c r="AW127" s="331"/>
      <c r="AX127" s="330">
        <v>41980</v>
      </c>
      <c r="AY127" s="330">
        <v>42030</v>
      </c>
      <c r="AZ127" s="401"/>
      <c r="BA127" s="402"/>
      <c r="BB127" s="403"/>
      <c r="BC127" s="404"/>
      <c r="BD127" s="405"/>
      <c r="BE127" s="397"/>
      <c r="BF127" s="397"/>
      <c r="BG127" s="398"/>
      <c r="BH127" s="406"/>
      <c r="BI127" s="406"/>
      <c r="BJ127" s="407"/>
      <c r="BK127" s="397"/>
      <c r="BL127" s="397">
        <f t="shared" si="19"/>
        <v>0</v>
      </c>
      <c r="BM127" s="408">
        <v>18</v>
      </c>
      <c r="BN127" s="409">
        <v>36.141484877925869</v>
      </c>
      <c r="BO127" s="409">
        <v>0</v>
      </c>
      <c r="BP127" s="409">
        <v>0</v>
      </c>
      <c r="BQ127" s="409">
        <f>BP127*Z127</f>
        <v>0</v>
      </c>
      <c r="BR127" s="409"/>
      <c r="BS127" s="410"/>
      <c r="BT127" s="410"/>
      <c r="BU127" s="411">
        <f t="shared" si="20"/>
        <v>0</v>
      </c>
      <c r="BV127" s="411">
        <f t="shared" si="21"/>
        <v>0</v>
      </c>
      <c r="BW127" s="412">
        <f t="shared" si="22"/>
        <v>0</v>
      </c>
      <c r="BX127" s="413"/>
    </row>
    <row r="128" spans="1:76" s="382" customFormat="1" ht="19.5" hidden="1" customHeight="1">
      <c r="A128" s="309" t="s">
        <v>238</v>
      </c>
      <c r="B128" s="316"/>
      <c r="C128" s="316">
        <v>3</v>
      </c>
      <c r="D128" s="352" t="s">
        <v>83</v>
      </c>
      <c r="E128" s="316" t="s">
        <v>169</v>
      </c>
      <c r="F128" s="353" t="s">
        <v>62</v>
      </c>
      <c r="G128" s="309" t="s">
        <v>204</v>
      </c>
      <c r="H128" s="309" t="s">
        <v>360</v>
      </c>
      <c r="I128" s="310"/>
      <c r="J128" s="310" t="s">
        <v>668</v>
      </c>
      <c r="K128" s="310"/>
      <c r="L128" s="354"/>
      <c r="M128" s="230" t="s">
        <v>75</v>
      </c>
      <c r="N128" s="232" t="s">
        <v>856</v>
      </c>
      <c r="O128" s="232" t="s">
        <v>757</v>
      </c>
      <c r="P128" s="232" t="s">
        <v>782</v>
      </c>
      <c r="Q128" s="355" t="s">
        <v>28</v>
      </c>
      <c r="R128" s="355"/>
      <c r="S128" s="323"/>
      <c r="T128" s="323" t="s">
        <v>359</v>
      </c>
      <c r="U128" s="323" t="s">
        <v>753</v>
      </c>
      <c r="V128" s="323"/>
      <c r="W128" s="356">
        <v>42010</v>
      </c>
      <c r="X128" s="356">
        <v>42038</v>
      </c>
      <c r="Y128" s="356">
        <v>42066</v>
      </c>
      <c r="Z128" s="357"/>
      <c r="AA128" s="357"/>
      <c r="AB128" s="358" t="s">
        <v>799</v>
      </c>
      <c r="AC128" s="360">
        <v>26.95</v>
      </c>
      <c r="AD128" s="359">
        <v>24.45</v>
      </c>
      <c r="AE128" s="359">
        <v>26.5</v>
      </c>
      <c r="AF128" s="360">
        <f>(IF(AE128&gt;0, AE128, IF(AD128&gt;0, AD128, IF(AC128&gt;0, AC128, 0))))*0.3</f>
        <v>7.9499999999999993</v>
      </c>
      <c r="AG128" s="360">
        <f t="shared" si="34"/>
        <v>34.450000000000003</v>
      </c>
      <c r="AH128" s="360">
        <f t="shared" si="33"/>
        <v>55.98</v>
      </c>
      <c r="AI128" s="360">
        <v>139.94999999999999</v>
      </c>
      <c r="AJ128" s="360">
        <v>139.94999999999999</v>
      </c>
      <c r="AK128" s="361">
        <f t="shared" si="35"/>
        <v>0.38460164344408709</v>
      </c>
      <c r="AL128" s="362">
        <f t="shared" si="31"/>
        <v>782.4</v>
      </c>
      <c r="AM128" s="363"/>
      <c r="AN128" s="363"/>
      <c r="AO128" s="363"/>
      <c r="AP128" s="364" t="s">
        <v>1</v>
      </c>
      <c r="AQ128" s="364"/>
      <c r="AR128" s="363" t="s">
        <v>592</v>
      </c>
      <c r="AS128" s="365">
        <v>16</v>
      </c>
      <c r="AT128" s="365" t="s">
        <v>289</v>
      </c>
      <c r="AU128" s="365"/>
      <c r="AV128" s="365"/>
      <c r="AW128" s="211"/>
      <c r="AX128" s="212">
        <v>41980</v>
      </c>
      <c r="AY128" s="212">
        <v>42343</v>
      </c>
      <c r="AZ128" s="367"/>
      <c r="BA128" s="368" t="s">
        <v>873</v>
      </c>
      <c r="BB128" s="369"/>
      <c r="BC128" s="370"/>
      <c r="BD128" s="371"/>
      <c r="BE128" s="363"/>
      <c r="BF128" s="363"/>
      <c r="BG128" s="364"/>
      <c r="BH128" s="372"/>
      <c r="BI128" s="372"/>
      <c r="BJ128" s="373"/>
      <c r="BK128" s="363"/>
      <c r="BL128" s="363">
        <f t="shared" si="19"/>
        <v>0</v>
      </c>
      <c r="BM128" s="374">
        <v>88</v>
      </c>
      <c r="BN128" s="375">
        <v>176.6917038476376</v>
      </c>
      <c r="BO128" s="375">
        <v>50</v>
      </c>
      <c r="BP128" s="375">
        <v>226.6917038476376</v>
      </c>
      <c r="BQ128" s="375" t="s">
        <v>863</v>
      </c>
      <c r="BR128" s="375"/>
      <c r="BS128" s="376"/>
      <c r="BT128" s="376"/>
      <c r="BU128" s="377">
        <f t="shared" si="20"/>
        <v>12690.201581390753</v>
      </c>
      <c r="BV128" s="377">
        <f t="shared" si="21"/>
        <v>4880.6723838396365</v>
      </c>
      <c r="BW128" s="378">
        <f t="shared" si="22"/>
        <v>87.186001854941708</v>
      </c>
      <c r="BX128" s="379"/>
    </row>
    <row r="129" spans="1:76" s="382" customFormat="1" ht="19.5" hidden="1" customHeight="1">
      <c r="A129" s="309" t="s">
        <v>239</v>
      </c>
      <c r="B129" s="316"/>
      <c r="C129" s="316">
        <v>1</v>
      </c>
      <c r="D129" s="352" t="s">
        <v>83</v>
      </c>
      <c r="E129" s="316" t="s">
        <v>169</v>
      </c>
      <c r="F129" s="353" t="s">
        <v>62</v>
      </c>
      <c r="G129" s="309" t="s">
        <v>205</v>
      </c>
      <c r="H129" s="316" t="s">
        <v>810</v>
      </c>
      <c r="I129" s="310"/>
      <c r="J129" s="310" t="s">
        <v>668</v>
      </c>
      <c r="K129" s="310"/>
      <c r="L129" s="354"/>
      <c r="M129" s="230" t="s">
        <v>72</v>
      </c>
      <c r="N129" s="232"/>
      <c r="O129" s="232"/>
      <c r="P129" s="232" t="s">
        <v>792</v>
      </c>
      <c r="Q129" s="355" t="s">
        <v>28</v>
      </c>
      <c r="R129" s="355"/>
      <c r="S129" s="323" t="s">
        <v>752</v>
      </c>
      <c r="T129" s="323" t="s">
        <v>755</v>
      </c>
      <c r="U129" s="323" t="s">
        <v>747</v>
      </c>
      <c r="V129" s="323"/>
      <c r="W129" s="356">
        <v>42010</v>
      </c>
      <c r="X129" s="356">
        <v>42038</v>
      </c>
      <c r="Y129" s="356">
        <v>42066</v>
      </c>
      <c r="Z129" s="357"/>
      <c r="AA129" s="357"/>
      <c r="AB129" s="358" t="s">
        <v>799</v>
      </c>
      <c r="AC129" s="359">
        <v>26.9</v>
      </c>
      <c r="AD129" s="359">
        <v>26.9</v>
      </c>
      <c r="AE129" s="359">
        <v>27.5</v>
      </c>
      <c r="AF129" s="360">
        <v>0.25</v>
      </c>
      <c r="AG129" s="360">
        <f t="shared" si="34"/>
        <v>27.75</v>
      </c>
      <c r="AH129" s="360">
        <f t="shared" si="33"/>
        <v>59.98</v>
      </c>
      <c r="AI129" s="360">
        <v>149.94999999999999</v>
      </c>
      <c r="AJ129" s="360">
        <v>149.94999999999999</v>
      </c>
      <c r="AK129" s="361">
        <f t="shared" si="35"/>
        <v>0.53734578192730909</v>
      </c>
      <c r="AL129" s="362">
        <f t="shared" si="31"/>
        <v>860.8</v>
      </c>
      <c r="AM129" s="429"/>
      <c r="AN129" s="429"/>
      <c r="AO129" s="429"/>
      <c r="AP129" s="364" t="s">
        <v>418</v>
      </c>
      <c r="AQ129" s="364">
        <v>41954</v>
      </c>
      <c r="AR129" s="363" t="s">
        <v>716</v>
      </c>
      <c r="AS129" s="365">
        <v>16</v>
      </c>
      <c r="AT129" s="365" t="s">
        <v>289</v>
      </c>
      <c r="AU129" s="365"/>
      <c r="AV129" s="365"/>
      <c r="AW129" s="212">
        <v>41995</v>
      </c>
      <c r="AX129" s="212">
        <v>41978</v>
      </c>
      <c r="AY129" s="291">
        <v>41995</v>
      </c>
      <c r="AZ129" s="367"/>
      <c r="BA129" s="368" t="s">
        <v>289</v>
      </c>
      <c r="BB129" s="369"/>
      <c r="BC129" s="370"/>
      <c r="BD129" s="371"/>
      <c r="BE129" s="363"/>
      <c r="BF129" s="363"/>
      <c r="BG129" s="364"/>
      <c r="BH129" s="372"/>
      <c r="BI129" s="372"/>
      <c r="BJ129" s="373"/>
      <c r="BK129" s="363"/>
      <c r="BL129" s="363">
        <f t="shared" si="19"/>
        <v>0</v>
      </c>
      <c r="BM129" s="374">
        <v>75</v>
      </c>
      <c r="BN129" s="375">
        <v>150.58952032469114</v>
      </c>
      <c r="BO129" s="375">
        <v>50</v>
      </c>
      <c r="BP129" s="375">
        <v>200.58952032469114</v>
      </c>
      <c r="BQ129" s="375" t="s">
        <v>857</v>
      </c>
      <c r="BR129" s="375"/>
      <c r="BS129" s="376"/>
      <c r="BT129" s="376"/>
      <c r="BU129" s="377">
        <f t="shared" si="20"/>
        <v>12031.359429074973</v>
      </c>
      <c r="BV129" s="377">
        <f t="shared" si="21"/>
        <v>6465.0002400647945</v>
      </c>
      <c r="BW129" s="378">
        <f t="shared" si="22"/>
        <v>107.78593264529502</v>
      </c>
      <c r="BX129" s="379"/>
    </row>
    <row r="130" spans="1:76" s="382" customFormat="1" ht="19.5" hidden="1" customHeight="1">
      <c r="A130" s="309" t="s">
        <v>240</v>
      </c>
      <c r="B130" s="316"/>
      <c r="C130" s="316">
        <v>1</v>
      </c>
      <c r="D130" s="352" t="s">
        <v>83</v>
      </c>
      <c r="E130" s="316" t="s">
        <v>169</v>
      </c>
      <c r="F130" s="353" t="s">
        <v>62</v>
      </c>
      <c r="G130" s="309" t="s">
        <v>206</v>
      </c>
      <c r="H130" s="316" t="s">
        <v>387</v>
      </c>
      <c r="I130" s="310"/>
      <c r="J130" s="310" t="s">
        <v>668</v>
      </c>
      <c r="K130" s="310"/>
      <c r="L130" s="354"/>
      <c r="M130" s="230" t="s">
        <v>72</v>
      </c>
      <c r="N130" s="232"/>
      <c r="O130" s="232"/>
      <c r="P130" s="232" t="s">
        <v>792</v>
      </c>
      <c r="Q130" s="355" t="s">
        <v>28</v>
      </c>
      <c r="R130" s="355"/>
      <c r="S130" s="323" t="s">
        <v>737</v>
      </c>
      <c r="T130" s="323">
        <v>9519</v>
      </c>
      <c r="U130" s="323" t="s">
        <v>753</v>
      </c>
      <c r="V130" s="323"/>
      <c r="W130" s="356">
        <v>42010</v>
      </c>
      <c r="X130" s="356">
        <v>42038</v>
      </c>
      <c r="Y130" s="356">
        <v>42066</v>
      </c>
      <c r="Z130" s="357"/>
      <c r="AA130" s="357"/>
      <c r="AB130" s="358" t="s">
        <v>799</v>
      </c>
      <c r="AC130" s="359">
        <v>22.9</v>
      </c>
      <c r="AD130" s="359">
        <v>25.3</v>
      </c>
      <c r="AE130" s="359">
        <v>24.5</v>
      </c>
      <c r="AF130" s="360">
        <v>0.25</v>
      </c>
      <c r="AG130" s="360">
        <f t="shared" si="34"/>
        <v>24.75</v>
      </c>
      <c r="AH130" s="360">
        <f t="shared" si="33"/>
        <v>47.980000000000004</v>
      </c>
      <c r="AI130" s="360">
        <v>119.95</v>
      </c>
      <c r="AJ130" s="360">
        <v>119.95</v>
      </c>
      <c r="AK130" s="361">
        <f t="shared" si="35"/>
        <v>0.48416006669445605</v>
      </c>
      <c r="AL130" s="362">
        <f t="shared" si="31"/>
        <v>809.6</v>
      </c>
      <c r="AM130" s="429"/>
      <c r="AN130" s="429"/>
      <c r="AO130" s="429"/>
      <c r="AP130" s="364" t="s">
        <v>414</v>
      </c>
      <c r="AQ130" s="364">
        <v>41954</v>
      </c>
      <c r="AR130" s="363" t="s">
        <v>716</v>
      </c>
      <c r="AS130" s="365">
        <v>16</v>
      </c>
      <c r="AT130" s="365" t="s">
        <v>289</v>
      </c>
      <c r="AU130" s="365"/>
      <c r="AV130" s="365"/>
      <c r="AW130" s="212">
        <v>41995</v>
      </c>
      <c r="AX130" s="212">
        <v>41978</v>
      </c>
      <c r="AY130" s="291">
        <v>41995</v>
      </c>
      <c r="AZ130" s="367"/>
      <c r="BA130" s="368" t="s">
        <v>289</v>
      </c>
      <c r="BB130" s="369"/>
      <c r="BC130" s="370"/>
      <c r="BD130" s="371"/>
      <c r="BE130" s="363"/>
      <c r="BF130" s="363"/>
      <c r="BG130" s="364"/>
      <c r="BH130" s="372"/>
      <c r="BI130" s="372"/>
      <c r="BJ130" s="373"/>
      <c r="BK130" s="363"/>
      <c r="BL130" s="363">
        <f t="shared" si="19"/>
        <v>0</v>
      </c>
      <c r="BM130" s="374">
        <v>123</v>
      </c>
      <c r="BN130" s="375">
        <v>246.96681333249344</v>
      </c>
      <c r="BO130" s="375">
        <v>60</v>
      </c>
      <c r="BP130" s="375">
        <v>306.96681333249342</v>
      </c>
      <c r="BQ130" s="375" t="s">
        <v>858</v>
      </c>
      <c r="BR130" s="375"/>
      <c r="BS130" s="376"/>
      <c r="BT130" s="376"/>
      <c r="BU130" s="377">
        <f t="shared" si="20"/>
        <v>14728.267703693034</v>
      </c>
      <c r="BV130" s="377">
        <f t="shared" si="21"/>
        <v>7130.8390737138225</v>
      </c>
      <c r="BW130" s="378">
        <f t="shared" si="22"/>
        <v>148.62107281604466</v>
      </c>
      <c r="BX130" s="379"/>
    </row>
    <row r="131" spans="1:76" s="414" customFormat="1" ht="19.5" hidden="1" customHeight="1">
      <c r="A131" s="311" t="s">
        <v>241</v>
      </c>
      <c r="B131" s="317" t="s">
        <v>566</v>
      </c>
      <c r="C131" s="317"/>
      <c r="D131" s="386" t="s">
        <v>83</v>
      </c>
      <c r="E131" s="317" t="s">
        <v>169</v>
      </c>
      <c r="F131" s="387" t="s">
        <v>62</v>
      </c>
      <c r="G131" s="311" t="s">
        <v>206</v>
      </c>
      <c r="H131" s="311" t="s">
        <v>572</v>
      </c>
      <c r="I131" s="312"/>
      <c r="J131" s="312"/>
      <c r="K131" s="312"/>
      <c r="L131" s="388">
        <v>41919</v>
      </c>
      <c r="M131" s="307" t="s">
        <v>75</v>
      </c>
      <c r="N131" s="324"/>
      <c r="O131" s="324"/>
      <c r="P131" s="324"/>
      <c r="Q131" s="389"/>
      <c r="R131" s="389"/>
      <c r="S131" s="322" t="s">
        <v>389</v>
      </c>
      <c r="T131" s="322"/>
      <c r="U131" s="322"/>
      <c r="V131" s="322"/>
      <c r="W131" s="322"/>
      <c r="X131" s="322"/>
      <c r="Y131" s="322"/>
      <c r="Z131" s="391"/>
      <c r="AA131" s="391"/>
      <c r="AB131" s="392"/>
      <c r="AC131" s="393"/>
      <c r="AD131" s="394"/>
      <c r="AE131" s="393"/>
      <c r="AF131" s="394">
        <f>(IF(AE131&gt;0, AE131, IF(AD131&gt;0, AD131, IF(AC131&gt;0, AC131, 0))))*0.3</f>
        <v>0</v>
      </c>
      <c r="AG131" s="394">
        <f t="shared" si="34"/>
        <v>0</v>
      </c>
      <c r="AH131" s="394">
        <f>AG131*2</f>
        <v>0</v>
      </c>
      <c r="AI131" s="394">
        <f>AG131*2.5</f>
        <v>0</v>
      </c>
      <c r="AJ131" s="394">
        <f>AH131*2.5</f>
        <v>0</v>
      </c>
      <c r="AK131" s="395" t="e">
        <f t="shared" si="35"/>
        <v>#DIV/0!</v>
      </c>
      <c r="AL131" s="396">
        <f t="shared" si="31"/>
        <v>0</v>
      </c>
      <c r="AM131" s="397"/>
      <c r="AN131" s="397"/>
      <c r="AO131" s="397"/>
      <c r="AP131" s="398">
        <v>41908</v>
      </c>
      <c r="AQ131" s="398"/>
      <c r="AR131" s="397"/>
      <c r="AS131" s="399">
        <v>16</v>
      </c>
      <c r="AT131" s="399" t="s">
        <v>289</v>
      </c>
      <c r="AU131" s="399"/>
      <c r="AV131" s="399"/>
      <c r="AW131" s="330">
        <v>41995</v>
      </c>
      <c r="AX131" s="331" t="s">
        <v>631</v>
      </c>
      <c r="AY131" s="331"/>
      <c r="AZ131" s="401"/>
      <c r="BA131" s="402"/>
      <c r="BB131" s="403"/>
      <c r="BC131" s="404"/>
      <c r="BD131" s="405"/>
      <c r="BE131" s="397"/>
      <c r="BF131" s="397"/>
      <c r="BG131" s="398"/>
      <c r="BH131" s="406"/>
      <c r="BI131" s="406"/>
      <c r="BJ131" s="407"/>
      <c r="BK131" s="397"/>
      <c r="BL131" s="397">
        <f t="shared" ref="BL131:BL194" si="36">+WEEKNUM(BK131)</f>
        <v>0</v>
      </c>
      <c r="BM131" s="408">
        <v>37</v>
      </c>
      <c r="BN131" s="409">
        <v>74.29083002684763</v>
      </c>
      <c r="BO131" s="409">
        <v>30</v>
      </c>
      <c r="BP131" s="409">
        <v>104.29083002684763</v>
      </c>
      <c r="BQ131" s="409">
        <f>BP131*Z131</f>
        <v>0</v>
      </c>
      <c r="BR131" s="409"/>
      <c r="BS131" s="410"/>
      <c r="BT131" s="410"/>
      <c r="BU131" s="411">
        <f t="shared" ref="BU131:BU194" si="37">BP131*AH131</f>
        <v>0</v>
      </c>
      <c r="BV131" s="411">
        <f t="shared" ref="BV131:BV194" si="38">BU131-(BP131*AG131)</f>
        <v>0</v>
      </c>
      <c r="BW131" s="412" t="e">
        <f t="shared" ref="BW131:BW194" si="39">BP131*AK131</f>
        <v>#DIV/0!</v>
      </c>
      <c r="BX131" s="413"/>
    </row>
    <row r="132" spans="1:76" s="382" customFormat="1" ht="19.5" hidden="1" customHeight="1">
      <c r="A132" s="309" t="s">
        <v>241</v>
      </c>
      <c r="B132" s="316"/>
      <c r="C132" s="316">
        <v>2</v>
      </c>
      <c r="D132" s="352" t="s">
        <v>83</v>
      </c>
      <c r="E132" s="316" t="s">
        <v>169</v>
      </c>
      <c r="F132" s="353" t="s">
        <v>62</v>
      </c>
      <c r="G132" s="309" t="s">
        <v>206</v>
      </c>
      <c r="H132" s="314" t="s">
        <v>366</v>
      </c>
      <c r="I132" s="310"/>
      <c r="J132" s="310" t="s">
        <v>668</v>
      </c>
      <c r="K132" s="310"/>
      <c r="L132" s="354">
        <v>41919</v>
      </c>
      <c r="M132" s="230" t="s">
        <v>75</v>
      </c>
      <c r="N132" s="232" t="s">
        <v>856</v>
      </c>
      <c r="O132" s="232" t="s">
        <v>757</v>
      </c>
      <c r="P132" s="232" t="s">
        <v>782</v>
      </c>
      <c r="Q132" s="355" t="s">
        <v>28</v>
      </c>
      <c r="R132" s="355"/>
      <c r="S132" s="323"/>
      <c r="T132" s="323" t="s">
        <v>389</v>
      </c>
      <c r="U132" s="323" t="s">
        <v>753</v>
      </c>
      <c r="V132" s="323"/>
      <c r="W132" s="356">
        <v>42010</v>
      </c>
      <c r="X132" s="356">
        <v>42038</v>
      </c>
      <c r="Y132" s="356">
        <v>42066</v>
      </c>
      <c r="Z132" s="357"/>
      <c r="AA132" s="357"/>
      <c r="AB132" s="358" t="s">
        <v>799</v>
      </c>
      <c r="AC132" s="360">
        <v>31.95</v>
      </c>
      <c r="AD132" s="359">
        <v>23.9</v>
      </c>
      <c r="AE132" s="359">
        <v>33.450000000000003</v>
      </c>
      <c r="AF132" s="360">
        <f>(IF(AE132&gt;0, AE132, IF(AD132&gt;0, AD132, IF(AC132&gt;0, AC132, 0))))*0.3</f>
        <v>10.035</v>
      </c>
      <c r="AG132" s="360">
        <f t="shared" si="34"/>
        <v>43.484999999999999</v>
      </c>
      <c r="AH132" s="360">
        <f>AJ132/2.5</f>
        <v>59.98</v>
      </c>
      <c r="AI132" s="360">
        <v>149.94999999999999</v>
      </c>
      <c r="AJ132" s="360">
        <v>149.94999999999999</v>
      </c>
      <c r="AK132" s="361">
        <f t="shared" si="35"/>
        <v>0.27500833611203734</v>
      </c>
      <c r="AL132" s="362">
        <f t="shared" si="31"/>
        <v>764.8</v>
      </c>
      <c r="AM132" s="363"/>
      <c r="AN132" s="363"/>
      <c r="AO132" s="363"/>
      <c r="AP132" s="364"/>
      <c r="AQ132" s="364"/>
      <c r="AR132" s="363" t="s">
        <v>593</v>
      </c>
      <c r="AS132" s="365">
        <v>16</v>
      </c>
      <c r="AT132" s="365" t="s">
        <v>289</v>
      </c>
      <c r="AU132" s="365"/>
      <c r="AV132" s="365"/>
      <c r="AW132" s="212">
        <v>42020</v>
      </c>
      <c r="AX132" s="212">
        <v>42020</v>
      </c>
      <c r="AY132" s="212">
        <v>42020</v>
      </c>
      <c r="AZ132" s="367"/>
      <c r="BA132" s="368" t="s">
        <v>873</v>
      </c>
      <c r="BB132" s="369"/>
      <c r="BC132" s="370"/>
      <c r="BD132" s="371"/>
      <c r="BE132" s="363"/>
      <c r="BF132" s="363"/>
      <c r="BG132" s="364"/>
      <c r="BH132" s="372"/>
      <c r="BI132" s="372"/>
      <c r="BJ132" s="373"/>
      <c r="BK132" s="363"/>
      <c r="BL132" s="363">
        <f t="shared" si="36"/>
        <v>0</v>
      </c>
      <c r="BM132" s="374">
        <v>37</v>
      </c>
      <c r="BN132" s="375">
        <v>74.29083002684763</v>
      </c>
      <c r="BO132" s="375">
        <v>30</v>
      </c>
      <c r="BP132" s="375">
        <v>104.29083002684763</v>
      </c>
      <c r="BQ132" s="375" t="s">
        <v>859</v>
      </c>
      <c r="BR132" s="375"/>
      <c r="BS132" s="376"/>
      <c r="BT132" s="376"/>
      <c r="BU132" s="377">
        <f t="shared" si="37"/>
        <v>6255.3639850103209</v>
      </c>
      <c r="BV132" s="377">
        <f t="shared" si="38"/>
        <v>1720.2772412928516</v>
      </c>
      <c r="BW132" s="378">
        <f t="shared" si="39"/>
        <v>28.68084763742667</v>
      </c>
      <c r="BX132" s="379"/>
    </row>
    <row r="133" spans="1:76" s="382" customFormat="1" ht="19.5" hidden="1" customHeight="1">
      <c r="A133" s="309" t="s">
        <v>589</v>
      </c>
      <c r="B133" s="316"/>
      <c r="C133" s="316">
        <v>3</v>
      </c>
      <c r="D133" s="352" t="s">
        <v>83</v>
      </c>
      <c r="E133" s="316" t="s">
        <v>169</v>
      </c>
      <c r="F133" s="353" t="s">
        <v>62</v>
      </c>
      <c r="G133" s="309" t="s">
        <v>205</v>
      </c>
      <c r="H133" s="309" t="s">
        <v>564</v>
      </c>
      <c r="I133" s="310"/>
      <c r="J133" s="310" t="s">
        <v>668</v>
      </c>
      <c r="K133" s="310"/>
      <c r="L133" s="354">
        <v>41919</v>
      </c>
      <c r="M133" s="230" t="s">
        <v>75</v>
      </c>
      <c r="N133" s="232" t="s">
        <v>855</v>
      </c>
      <c r="O133" s="232" t="s">
        <v>757</v>
      </c>
      <c r="P133" s="232" t="s">
        <v>782</v>
      </c>
      <c r="Q133" s="355" t="s">
        <v>28</v>
      </c>
      <c r="R133" s="355"/>
      <c r="S133" s="323"/>
      <c r="T133" s="323"/>
      <c r="U133" s="323" t="s">
        <v>793</v>
      </c>
      <c r="V133" s="323"/>
      <c r="W133" s="356">
        <v>42010</v>
      </c>
      <c r="X133" s="356">
        <v>42038</v>
      </c>
      <c r="Y133" s="356">
        <v>42066</v>
      </c>
      <c r="Z133" s="357"/>
      <c r="AA133" s="357"/>
      <c r="AB133" s="358" t="s">
        <v>799</v>
      </c>
      <c r="AC133" s="360">
        <v>30</v>
      </c>
      <c r="AD133" s="359">
        <v>27.15</v>
      </c>
      <c r="AE133" s="359">
        <v>30</v>
      </c>
      <c r="AF133" s="360">
        <f>(IF(AE133&gt;0, AE133, IF(AD133&gt;0, AD133, IF(AC133&gt;0, AC133, 0))))*0.3</f>
        <v>9</v>
      </c>
      <c r="AG133" s="360">
        <f t="shared" si="34"/>
        <v>39</v>
      </c>
      <c r="AH133" s="360">
        <f>AJ133/2.5</f>
        <v>71.97999999999999</v>
      </c>
      <c r="AI133" s="360">
        <v>179.95</v>
      </c>
      <c r="AJ133" s="360">
        <v>179.95</v>
      </c>
      <c r="AK133" s="361">
        <f t="shared" si="35"/>
        <v>0.4581828285634898</v>
      </c>
      <c r="AL133" s="362">
        <f t="shared" si="31"/>
        <v>868.8</v>
      </c>
      <c r="AM133" s="363"/>
      <c r="AN133" s="363"/>
      <c r="AO133" s="363"/>
      <c r="AP133" s="364"/>
      <c r="AQ133" s="364"/>
      <c r="AR133" s="363" t="s">
        <v>593</v>
      </c>
      <c r="AS133" s="365">
        <v>17</v>
      </c>
      <c r="AT133" s="365" t="s">
        <v>628</v>
      </c>
      <c r="AU133" s="365"/>
      <c r="AV133" s="365"/>
      <c r="AW133" s="211"/>
      <c r="AX133" s="211" t="s">
        <v>60</v>
      </c>
      <c r="AY133" s="212">
        <v>42343</v>
      </c>
      <c r="AZ133" s="367"/>
      <c r="BA133" s="368" t="s">
        <v>873</v>
      </c>
      <c r="BB133" s="369"/>
      <c r="BC133" s="370"/>
      <c r="BD133" s="371"/>
      <c r="BE133" s="363"/>
      <c r="BF133" s="363"/>
      <c r="BG133" s="364"/>
      <c r="BH133" s="372"/>
      <c r="BI133" s="372"/>
      <c r="BJ133" s="373"/>
      <c r="BK133" s="363"/>
      <c r="BL133" s="363">
        <f t="shared" si="36"/>
        <v>0</v>
      </c>
      <c r="BM133" s="374">
        <v>90</v>
      </c>
      <c r="BN133" s="375">
        <v>230.70742438962935</v>
      </c>
      <c r="BO133" s="375">
        <v>50</v>
      </c>
      <c r="BP133" s="375">
        <v>280.70742438962935</v>
      </c>
      <c r="BQ133" s="375" t="s">
        <v>858</v>
      </c>
      <c r="BR133" s="375"/>
      <c r="BS133" s="376"/>
      <c r="BT133" s="376"/>
      <c r="BU133" s="377">
        <f t="shared" si="37"/>
        <v>20205.320407565519</v>
      </c>
      <c r="BV133" s="377">
        <f t="shared" si="38"/>
        <v>9257.7308563699753</v>
      </c>
      <c r="BW133" s="378">
        <f t="shared" si="39"/>
        <v>128.61532170561233</v>
      </c>
      <c r="BX133" s="379"/>
    </row>
    <row r="134" spans="1:76" s="414" customFormat="1" ht="19.5" hidden="1" customHeight="1">
      <c r="A134" s="311" t="s">
        <v>242</v>
      </c>
      <c r="B134" s="317" t="s">
        <v>566</v>
      </c>
      <c r="C134" s="317"/>
      <c r="D134" s="386" t="s">
        <v>83</v>
      </c>
      <c r="E134" s="317" t="s">
        <v>170</v>
      </c>
      <c r="F134" s="387" t="s">
        <v>62</v>
      </c>
      <c r="G134" s="311" t="s">
        <v>207</v>
      </c>
      <c r="H134" s="311" t="s">
        <v>352</v>
      </c>
      <c r="I134" s="312"/>
      <c r="J134" s="312"/>
      <c r="K134" s="312"/>
      <c r="L134" s="388">
        <v>41919</v>
      </c>
      <c r="M134" s="307" t="s">
        <v>79</v>
      </c>
      <c r="N134" s="324"/>
      <c r="O134" s="324"/>
      <c r="P134" s="324"/>
      <c r="Q134" s="389"/>
      <c r="R134" s="389"/>
      <c r="S134" s="322"/>
      <c r="T134" s="322"/>
      <c r="U134" s="322" t="s">
        <v>353</v>
      </c>
      <c r="V134" s="322"/>
      <c r="W134" s="322"/>
      <c r="X134" s="322"/>
      <c r="Y134" s="322"/>
      <c r="Z134" s="391"/>
      <c r="AA134" s="391"/>
      <c r="AB134" s="392"/>
      <c r="AC134" s="393"/>
      <c r="AD134" s="394"/>
      <c r="AE134" s="393"/>
      <c r="AF134" s="394"/>
      <c r="AG134" s="394">
        <f t="shared" si="34"/>
        <v>0</v>
      </c>
      <c r="AH134" s="394">
        <f>AG134*2</f>
        <v>0</v>
      </c>
      <c r="AI134" s="394">
        <f>AG134*2.5</f>
        <v>0</v>
      </c>
      <c r="AJ134" s="394">
        <f>AH134*2.5</f>
        <v>0</v>
      </c>
      <c r="AK134" s="395" t="e">
        <f t="shared" si="35"/>
        <v>#DIV/0!</v>
      </c>
      <c r="AL134" s="396">
        <f t="shared" si="31"/>
        <v>0</v>
      </c>
      <c r="AM134" s="397"/>
      <c r="AN134" s="397"/>
      <c r="AO134" s="397"/>
      <c r="AP134" s="398">
        <v>41900</v>
      </c>
      <c r="AQ134" s="398"/>
      <c r="AR134" s="397"/>
      <c r="AS134" s="399">
        <v>16</v>
      </c>
      <c r="AT134" s="399" t="s">
        <v>289</v>
      </c>
      <c r="AU134" s="399"/>
      <c r="AV134" s="399"/>
      <c r="AW134" s="331"/>
      <c r="AX134" s="331" t="s">
        <v>631</v>
      </c>
      <c r="AY134" s="331"/>
      <c r="AZ134" s="401"/>
      <c r="BA134" s="402"/>
      <c r="BB134" s="403"/>
      <c r="BC134" s="404"/>
      <c r="BD134" s="405"/>
      <c r="BE134" s="397"/>
      <c r="BF134" s="397"/>
      <c r="BG134" s="398"/>
      <c r="BH134" s="406"/>
      <c r="BI134" s="406"/>
      <c r="BJ134" s="407"/>
      <c r="BK134" s="397"/>
      <c r="BL134" s="397">
        <f t="shared" si="36"/>
        <v>0</v>
      </c>
      <c r="BM134" s="408" t="e">
        <v>#N/A</v>
      </c>
      <c r="BN134" s="409" t="e">
        <v>#N/A</v>
      </c>
      <c r="BO134" s="409" t="e">
        <v>#N/A</v>
      </c>
      <c r="BP134" s="409" t="e">
        <v>#N/A</v>
      </c>
      <c r="BQ134" s="409" t="e">
        <f t="shared" ref="BQ134:BQ159" si="40">BP134*Z134</f>
        <v>#N/A</v>
      </c>
      <c r="BR134" s="409"/>
      <c r="BS134" s="410"/>
      <c r="BT134" s="410"/>
      <c r="BU134" s="411" t="e">
        <f t="shared" si="37"/>
        <v>#N/A</v>
      </c>
      <c r="BV134" s="411" t="e">
        <f t="shared" si="38"/>
        <v>#N/A</v>
      </c>
      <c r="BW134" s="412" t="e">
        <f t="shared" si="39"/>
        <v>#N/A</v>
      </c>
      <c r="BX134" s="413"/>
    </row>
    <row r="135" spans="1:76" s="382" customFormat="1" ht="19.5" hidden="1" customHeight="1">
      <c r="A135" s="309" t="s">
        <v>243</v>
      </c>
      <c r="B135" s="316"/>
      <c r="C135" s="316">
        <v>1</v>
      </c>
      <c r="D135" s="352" t="s">
        <v>83</v>
      </c>
      <c r="E135" s="316" t="s">
        <v>170</v>
      </c>
      <c r="F135" s="353" t="s">
        <v>62</v>
      </c>
      <c r="G135" s="309" t="s">
        <v>207</v>
      </c>
      <c r="H135" s="309" t="s">
        <v>349</v>
      </c>
      <c r="I135" s="310"/>
      <c r="J135" s="310" t="s">
        <v>668</v>
      </c>
      <c r="K135" s="310"/>
      <c r="L135" s="354"/>
      <c r="M135" s="230" t="s">
        <v>76</v>
      </c>
      <c r="N135" s="232" t="s">
        <v>794</v>
      </c>
      <c r="O135" s="232"/>
      <c r="P135" s="232" t="s">
        <v>796</v>
      </c>
      <c r="Q135" s="355" t="s">
        <v>28</v>
      </c>
      <c r="R135" s="355"/>
      <c r="S135" s="323"/>
      <c r="T135" s="323" t="s">
        <v>852</v>
      </c>
      <c r="U135" s="323" t="s">
        <v>753</v>
      </c>
      <c r="V135" s="323"/>
      <c r="W135" s="356">
        <v>42066</v>
      </c>
      <c r="X135" s="323"/>
      <c r="Y135" s="323"/>
      <c r="Z135" s="357"/>
      <c r="AA135" s="357"/>
      <c r="AB135" s="358" t="s">
        <v>799</v>
      </c>
      <c r="AC135" s="359"/>
      <c r="AD135" s="360">
        <v>8.9499999999999993</v>
      </c>
      <c r="AE135" s="359"/>
      <c r="AF135" s="360">
        <v>0.25</v>
      </c>
      <c r="AG135" s="360">
        <f t="shared" si="34"/>
        <v>9.1999999999999993</v>
      </c>
      <c r="AH135" s="360">
        <f>AJ135/2.5</f>
        <v>19.98</v>
      </c>
      <c r="AI135" s="360">
        <v>49.95</v>
      </c>
      <c r="AJ135" s="360">
        <v>49.95</v>
      </c>
      <c r="AK135" s="361">
        <f t="shared" si="35"/>
        <v>0.53953953953953959</v>
      </c>
      <c r="AL135" s="362">
        <f>16*(1*AD135)</f>
        <v>143.19999999999999</v>
      </c>
      <c r="AM135" s="363"/>
      <c r="AN135" s="363"/>
      <c r="AO135" s="363"/>
      <c r="AP135" s="364" t="s">
        <v>284</v>
      </c>
      <c r="AQ135" s="364"/>
      <c r="AR135" s="363"/>
      <c r="AS135" s="365">
        <v>16</v>
      </c>
      <c r="AT135" s="365" t="s">
        <v>289</v>
      </c>
      <c r="AU135" s="365"/>
      <c r="AV135" s="365"/>
      <c r="AW135" s="211"/>
      <c r="AX135" s="212">
        <v>41978</v>
      </c>
      <c r="AY135" s="212">
        <v>42030</v>
      </c>
      <c r="AZ135" s="367"/>
      <c r="BA135" s="368" t="s">
        <v>875</v>
      </c>
      <c r="BB135" s="369"/>
      <c r="BC135" s="370"/>
      <c r="BD135" s="371"/>
      <c r="BE135" s="363"/>
      <c r="BF135" s="363"/>
      <c r="BG135" s="364"/>
      <c r="BH135" s="372"/>
      <c r="BI135" s="372"/>
      <c r="BJ135" s="373"/>
      <c r="BK135" s="363"/>
      <c r="BL135" s="363">
        <f t="shared" si="36"/>
        <v>0</v>
      </c>
      <c r="BM135" s="374">
        <v>31</v>
      </c>
      <c r="BN135" s="375">
        <v>62.24366840087233</v>
      </c>
      <c r="BO135" s="375">
        <v>80</v>
      </c>
      <c r="BP135" s="375">
        <v>142.24366840087234</v>
      </c>
      <c r="BQ135" s="375">
        <f t="shared" si="40"/>
        <v>0</v>
      </c>
      <c r="BR135" s="375"/>
      <c r="BS135" s="376"/>
      <c r="BT135" s="376"/>
      <c r="BU135" s="377">
        <f t="shared" si="37"/>
        <v>2842.0284946494294</v>
      </c>
      <c r="BV135" s="377">
        <f t="shared" si="38"/>
        <v>1533.3867453614039</v>
      </c>
      <c r="BW135" s="378">
        <f t="shared" si="39"/>
        <v>76.746083351421618</v>
      </c>
      <c r="BX135" s="379"/>
    </row>
    <row r="136" spans="1:76" s="414" customFormat="1" ht="19.5" hidden="1" customHeight="1">
      <c r="A136" s="311" t="s">
        <v>244</v>
      </c>
      <c r="B136" s="317" t="s">
        <v>566</v>
      </c>
      <c r="C136" s="317"/>
      <c r="D136" s="386" t="s">
        <v>83</v>
      </c>
      <c r="E136" s="317"/>
      <c r="F136" s="387" t="s">
        <v>62</v>
      </c>
      <c r="G136" s="311" t="s">
        <v>207</v>
      </c>
      <c r="H136" s="317"/>
      <c r="I136" s="312"/>
      <c r="J136" s="312"/>
      <c r="K136" s="312"/>
      <c r="L136" s="388">
        <v>41919</v>
      </c>
      <c r="M136" s="307" t="s">
        <v>79</v>
      </c>
      <c r="N136" s="324"/>
      <c r="O136" s="324"/>
      <c r="P136" s="324"/>
      <c r="Q136" s="389"/>
      <c r="R136" s="389"/>
      <c r="S136" s="322"/>
      <c r="T136" s="322"/>
      <c r="U136" s="322"/>
      <c r="V136" s="322"/>
      <c r="W136" s="322"/>
      <c r="X136" s="322"/>
      <c r="Y136" s="322"/>
      <c r="Z136" s="391"/>
      <c r="AA136" s="391"/>
      <c r="AB136" s="392"/>
      <c r="AC136" s="393"/>
      <c r="AD136" s="394"/>
      <c r="AE136" s="393"/>
      <c r="AF136" s="394"/>
      <c r="AG136" s="394">
        <f t="shared" si="34"/>
        <v>0</v>
      </c>
      <c r="AH136" s="394">
        <f>AG136*2</f>
        <v>0</v>
      </c>
      <c r="AI136" s="394">
        <f>AG136*2.5</f>
        <v>0</v>
      </c>
      <c r="AJ136" s="394">
        <f>AH136*2.5</f>
        <v>0</v>
      </c>
      <c r="AK136" s="395" t="e">
        <f t="shared" si="35"/>
        <v>#DIV/0!</v>
      </c>
      <c r="AL136" s="396">
        <f>16*(2*AD136)</f>
        <v>0</v>
      </c>
      <c r="AM136" s="397"/>
      <c r="AN136" s="397"/>
      <c r="AO136" s="397"/>
      <c r="AP136" s="398">
        <v>41900</v>
      </c>
      <c r="AQ136" s="398"/>
      <c r="AR136" s="397"/>
      <c r="AS136" s="399">
        <v>16</v>
      </c>
      <c r="AT136" s="399" t="s">
        <v>289</v>
      </c>
      <c r="AU136" s="399"/>
      <c r="AV136" s="399"/>
      <c r="AW136" s="331"/>
      <c r="AX136" s="331" t="s">
        <v>631</v>
      </c>
      <c r="AY136" s="331"/>
      <c r="AZ136" s="401"/>
      <c r="BA136" s="402"/>
      <c r="BB136" s="403"/>
      <c r="BC136" s="404"/>
      <c r="BD136" s="405"/>
      <c r="BE136" s="397"/>
      <c r="BF136" s="397"/>
      <c r="BG136" s="398"/>
      <c r="BH136" s="406"/>
      <c r="BI136" s="406"/>
      <c r="BJ136" s="407"/>
      <c r="BK136" s="397"/>
      <c r="BL136" s="397">
        <f t="shared" si="36"/>
        <v>0</v>
      </c>
      <c r="BM136" s="408" t="e">
        <v>#N/A</v>
      </c>
      <c r="BN136" s="409" t="e">
        <v>#N/A</v>
      </c>
      <c r="BO136" s="409" t="e">
        <v>#N/A</v>
      </c>
      <c r="BP136" s="409" t="e">
        <v>#N/A</v>
      </c>
      <c r="BQ136" s="409" t="e">
        <f t="shared" si="40"/>
        <v>#N/A</v>
      </c>
      <c r="BR136" s="409"/>
      <c r="BS136" s="410"/>
      <c r="BT136" s="410"/>
      <c r="BU136" s="411" t="e">
        <f t="shared" si="37"/>
        <v>#N/A</v>
      </c>
      <c r="BV136" s="411" t="e">
        <f t="shared" si="38"/>
        <v>#N/A</v>
      </c>
      <c r="BW136" s="412" t="e">
        <f t="shared" si="39"/>
        <v>#N/A</v>
      </c>
      <c r="BX136" s="413"/>
    </row>
    <row r="137" spans="1:76" s="414" customFormat="1" ht="19.5" hidden="1" customHeight="1">
      <c r="A137" s="311" t="s">
        <v>245</v>
      </c>
      <c r="B137" s="317" t="s">
        <v>566</v>
      </c>
      <c r="C137" s="317"/>
      <c r="D137" s="386" t="s">
        <v>83</v>
      </c>
      <c r="E137" s="317" t="s">
        <v>170</v>
      </c>
      <c r="F137" s="387" t="s">
        <v>62</v>
      </c>
      <c r="G137" s="311" t="s">
        <v>207</v>
      </c>
      <c r="H137" s="317" t="s">
        <v>413</v>
      </c>
      <c r="I137" s="312"/>
      <c r="J137" s="312"/>
      <c r="K137" s="312"/>
      <c r="L137" s="388"/>
      <c r="M137" s="307" t="s">
        <v>76</v>
      </c>
      <c r="N137" s="324"/>
      <c r="O137" s="324"/>
      <c r="P137" s="324"/>
      <c r="Q137" s="389"/>
      <c r="R137" s="389"/>
      <c r="S137" s="322"/>
      <c r="T137" s="322"/>
      <c r="U137" s="322"/>
      <c r="V137" s="322"/>
      <c r="W137" s="322"/>
      <c r="X137" s="322"/>
      <c r="Y137" s="322"/>
      <c r="Z137" s="391"/>
      <c r="AA137" s="391"/>
      <c r="AB137" s="392"/>
      <c r="AC137" s="393"/>
      <c r="AD137" s="394"/>
      <c r="AE137" s="393"/>
      <c r="AF137" s="394">
        <v>0.25</v>
      </c>
      <c r="AG137" s="394">
        <f t="shared" si="34"/>
        <v>0.25</v>
      </c>
      <c r="AH137" s="394">
        <f>AG137*2</f>
        <v>0.5</v>
      </c>
      <c r="AI137" s="394">
        <f>AG137*2.5</f>
        <v>0.625</v>
      </c>
      <c r="AJ137" s="394">
        <f>AH137*2.5</f>
        <v>1.25</v>
      </c>
      <c r="AK137" s="395">
        <f t="shared" si="35"/>
        <v>0.5</v>
      </c>
      <c r="AL137" s="396">
        <f>16*(2*AD137)</f>
        <v>0</v>
      </c>
      <c r="AM137" s="397"/>
      <c r="AN137" s="397"/>
      <c r="AO137" s="397"/>
      <c r="AP137" s="398">
        <v>41907</v>
      </c>
      <c r="AQ137" s="398"/>
      <c r="AR137" s="397"/>
      <c r="AS137" s="399">
        <v>16</v>
      </c>
      <c r="AT137" s="399" t="s">
        <v>289</v>
      </c>
      <c r="AU137" s="399"/>
      <c r="AV137" s="399"/>
      <c r="AW137" s="331"/>
      <c r="AX137" s="331" t="s">
        <v>631</v>
      </c>
      <c r="AY137" s="331"/>
      <c r="AZ137" s="401"/>
      <c r="BA137" s="402"/>
      <c r="BB137" s="403"/>
      <c r="BC137" s="404"/>
      <c r="BD137" s="405"/>
      <c r="BE137" s="397"/>
      <c r="BF137" s="397"/>
      <c r="BG137" s="398"/>
      <c r="BH137" s="406"/>
      <c r="BI137" s="406"/>
      <c r="BJ137" s="407"/>
      <c r="BK137" s="397"/>
      <c r="BL137" s="397">
        <f t="shared" si="36"/>
        <v>0</v>
      </c>
      <c r="BM137" s="408" t="e">
        <v>#N/A</v>
      </c>
      <c r="BN137" s="409" t="e">
        <v>#N/A</v>
      </c>
      <c r="BO137" s="409" t="e">
        <v>#N/A</v>
      </c>
      <c r="BP137" s="409" t="e">
        <v>#N/A</v>
      </c>
      <c r="BQ137" s="409" t="e">
        <f t="shared" si="40"/>
        <v>#N/A</v>
      </c>
      <c r="BR137" s="409"/>
      <c r="BS137" s="410"/>
      <c r="BT137" s="410"/>
      <c r="BU137" s="411" t="e">
        <f t="shared" si="37"/>
        <v>#N/A</v>
      </c>
      <c r="BV137" s="411" t="e">
        <f t="shared" si="38"/>
        <v>#N/A</v>
      </c>
      <c r="BW137" s="412" t="e">
        <f t="shared" si="39"/>
        <v>#N/A</v>
      </c>
      <c r="BX137" s="413"/>
    </row>
    <row r="138" spans="1:76" s="382" customFormat="1" ht="19.5" hidden="1" customHeight="1">
      <c r="A138" s="309" t="s">
        <v>246</v>
      </c>
      <c r="B138" s="316"/>
      <c r="C138" s="316">
        <v>1</v>
      </c>
      <c r="D138" s="352" t="s">
        <v>83</v>
      </c>
      <c r="E138" s="316" t="s">
        <v>170</v>
      </c>
      <c r="F138" s="353" t="s">
        <v>62</v>
      </c>
      <c r="G138" s="309" t="s">
        <v>207</v>
      </c>
      <c r="H138" s="309" t="s">
        <v>370</v>
      </c>
      <c r="I138" s="310"/>
      <c r="J138" s="310" t="s">
        <v>668</v>
      </c>
      <c r="K138" s="310"/>
      <c r="L138" s="354"/>
      <c r="M138" s="230" t="s">
        <v>76</v>
      </c>
      <c r="N138" s="232" t="s">
        <v>794</v>
      </c>
      <c r="O138" s="232"/>
      <c r="P138" s="232" t="s">
        <v>796</v>
      </c>
      <c r="Q138" s="355" t="s">
        <v>28</v>
      </c>
      <c r="R138" s="355"/>
      <c r="S138" s="323"/>
      <c r="T138" s="323" t="s">
        <v>852</v>
      </c>
      <c r="U138" s="323" t="s">
        <v>753</v>
      </c>
      <c r="V138" s="323"/>
      <c r="W138" s="356">
        <v>42066</v>
      </c>
      <c r="X138" s="323"/>
      <c r="Y138" s="323"/>
      <c r="Z138" s="357"/>
      <c r="AA138" s="357"/>
      <c r="AB138" s="358" t="s">
        <v>799</v>
      </c>
      <c r="AC138" s="359"/>
      <c r="AD138" s="360">
        <v>8.75</v>
      </c>
      <c r="AE138" s="359"/>
      <c r="AF138" s="360">
        <v>0.25</v>
      </c>
      <c r="AG138" s="360">
        <f t="shared" si="34"/>
        <v>9</v>
      </c>
      <c r="AH138" s="360">
        <f>AJ138/2.5</f>
        <v>15.98</v>
      </c>
      <c r="AI138" s="360">
        <v>39.950000000000003</v>
      </c>
      <c r="AJ138" s="360">
        <v>39.950000000000003</v>
      </c>
      <c r="AK138" s="361">
        <f t="shared" si="35"/>
        <v>0.43679599499374222</v>
      </c>
      <c r="AL138" s="362">
        <f>16*(1*AD138)</f>
        <v>140</v>
      </c>
      <c r="AM138" s="363"/>
      <c r="AN138" s="363"/>
      <c r="AO138" s="363"/>
      <c r="AP138" s="364">
        <v>41907</v>
      </c>
      <c r="AQ138" s="364"/>
      <c r="AR138" s="363"/>
      <c r="AS138" s="365">
        <v>16</v>
      </c>
      <c r="AT138" s="365" t="s">
        <v>289</v>
      </c>
      <c r="AU138" s="365"/>
      <c r="AV138" s="365"/>
      <c r="AW138" s="211"/>
      <c r="AX138" s="212">
        <v>41978</v>
      </c>
      <c r="AY138" s="212">
        <v>42030</v>
      </c>
      <c r="AZ138" s="367"/>
      <c r="BA138" s="368" t="s">
        <v>874</v>
      </c>
      <c r="BB138" s="369"/>
      <c r="BC138" s="370"/>
      <c r="BD138" s="371"/>
      <c r="BE138" s="363"/>
      <c r="BF138" s="363"/>
      <c r="BG138" s="364"/>
      <c r="BH138" s="372"/>
      <c r="BI138" s="372"/>
      <c r="BJ138" s="373"/>
      <c r="BK138" s="363"/>
      <c r="BL138" s="363">
        <f t="shared" si="36"/>
        <v>0</v>
      </c>
      <c r="BM138" s="374">
        <v>29</v>
      </c>
      <c r="BN138" s="375">
        <v>158.22794785888055</v>
      </c>
      <c r="BO138" s="375">
        <v>50</v>
      </c>
      <c r="BP138" s="375">
        <v>208.22794785888055</v>
      </c>
      <c r="BQ138" s="375">
        <f t="shared" si="40"/>
        <v>0</v>
      </c>
      <c r="BR138" s="375"/>
      <c r="BS138" s="376"/>
      <c r="BT138" s="376"/>
      <c r="BU138" s="377">
        <f t="shared" si="37"/>
        <v>3327.4826067849112</v>
      </c>
      <c r="BV138" s="377">
        <f t="shared" si="38"/>
        <v>1453.4310760549863</v>
      </c>
      <c r="BW138" s="378">
        <f t="shared" si="39"/>
        <v>90.953133670524807</v>
      </c>
      <c r="BX138" s="379"/>
    </row>
    <row r="139" spans="1:76" s="382" customFormat="1" ht="19.5" hidden="1" customHeight="1">
      <c r="A139" s="309" t="s">
        <v>247</v>
      </c>
      <c r="B139" s="316"/>
      <c r="C139" s="316">
        <v>1</v>
      </c>
      <c r="D139" s="352" t="s">
        <v>83</v>
      </c>
      <c r="E139" s="316" t="s">
        <v>170</v>
      </c>
      <c r="F139" s="353" t="s">
        <v>62</v>
      </c>
      <c r="G139" s="309" t="s">
        <v>207</v>
      </c>
      <c r="H139" s="309" t="s">
        <v>375</v>
      </c>
      <c r="I139" s="310"/>
      <c r="J139" s="310" t="s">
        <v>668</v>
      </c>
      <c r="K139" s="310"/>
      <c r="L139" s="354"/>
      <c r="M139" s="230" t="s">
        <v>76</v>
      </c>
      <c r="N139" s="232" t="s">
        <v>794</v>
      </c>
      <c r="O139" s="232"/>
      <c r="P139" s="232" t="s">
        <v>796</v>
      </c>
      <c r="Q139" s="355" t="s">
        <v>28</v>
      </c>
      <c r="R139" s="355"/>
      <c r="S139" s="323"/>
      <c r="T139" s="323" t="s">
        <v>852</v>
      </c>
      <c r="U139" s="323" t="s">
        <v>753</v>
      </c>
      <c r="V139" s="323"/>
      <c r="W139" s="356">
        <v>42066</v>
      </c>
      <c r="X139" s="323"/>
      <c r="Y139" s="323"/>
      <c r="Z139" s="357"/>
      <c r="AA139" s="357"/>
      <c r="AB139" s="358" t="s">
        <v>799</v>
      </c>
      <c r="AC139" s="359"/>
      <c r="AD139" s="360">
        <v>9.9</v>
      </c>
      <c r="AE139" s="359"/>
      <c r="AF139" s="360">
        <v>0.25</v>
      </c>
      <c r="AG139" s="360">
        <f t="shared" si="34"/>
        <v>10.15</v>
      </c>
      <c r="AH139" s="360">
        <f>AJ139/2.5</f>
        <v>19.98</v>
      </c>
      <c r="AI139" s="360">
        <v>49.95</v>
      </c>
      <c r="AJ139" s="360">
        <v>49.95</v>
      </c>
      <c r="AK139" s="361">
        <f t="shared" si="35"/>
        <v>0.49199199199199201</v>
      </c>
      <c r="AL139" s="362">
        <f>16*(1*AD139)</f>
        <v>158.4</v>
      </c>
      <c r="AM139" s="363"/>
      <c r="AN139" s="363"/>
      <c r="AO139" s="363"/>
      <c r="AP139" s="364">
        <v>41900</v>
      </c>
      <c r="AQ139" s="364"/>
      <c r="AR139" s="363"/>
      <c r="AS139" s="365">
        <v>16</v>
      </c>
      <c r="AT139" s="365" t="s">
        <v>289</v>
      </c>
      <c r="AU139" s="365"/>
      <c r="AV139" s="365"/>
      <c r="AW139" s="211"/>
      <c r="AX139" s="212">
        <v>41978</v>
      </c>
      <c r="AY139" s="212">
        <v>42030</v>
      </c>
      <c r="AZ139" s="367"/>
      <c r="BA139" s="368" t="s">
        <v>874</v>
      </c>
      <c r="BB139" s="369"/>
      <c r="BC139" s="370"/>
      <c r="BD139" s="371"/>
      <c r="BE139" s="363"/>
      <c r="BF139" s="363"/>
      <c r="BG139" s="364"/>
      <c r="BH139" s="372"/>
      <c r="BI139" s="372"/>
      <c r="BJ139" s="373"/>
      <c r="BK139" s="363"/>
      <c r="BL139" s="363">
        <f t="shared" si="36"/>
        <v>0</v>
      </c>
      <c r="BM139" s="374">
        <v>27</v>
      </c>
      <c r="BN139" s="375">
        <v>154.2122273168888</v>
      </c>
      <c r="BO139" s="375">
        <v>50</v>
      </c>
      <c r="BP139" s="375">
        <v>204.2122273168888</v>
      </c>
      <c r="BQ139" s="375">
        <f t="shared" si="40"/>
        <v>0</v>
      </c>
      <c r="BR139" s="375"/>
      <c r="BS139" s="376"/>
      <c r="BT139" s="376"/>
      <c r="BU139" s="377">
        <f t="shared" si="37"/>
        <v>4080.1603017914381</v>
      </c>
      <c r="BV139" s="377">
        <f t="shared" si="38"/>
        <v>2007.4061945250169</v>
      </c>
      <c r="BW139" s="378">
        <f t="shared" si="39"/>
        <v>100.47078050675761</v>
      </c>
      <c r="BX139" s="379"/>
    </row>
    <row r="140" spans="1:76" s="382" customFormat="1" ht="19.5" hidden="1" customHeight="1">
      <c r="A140" s="309" t="s">
        <v>248</v>
      </c>
      <c r="B140" s="316"/>
      <c r="C140" s="316">
        <v>1</v>
      </c>
      <c r="D140" s="352" t="s">
        <v>83</v>
      </c>
      <c r="E140" s="316" t="s">
        <v>170</v>
      </c>
      <c r="F140" s="353" t="s">
        <v>62</v>
      </c>
      <c r="G140" s="309" t="s">
        <v>207</v>
      </c>
      <c r="H140" s="309" t="s">
        <v>366</v>
      </c>
      <c r="I140" s="310"/>
      <c r="J140" s="310" t="s">
        <v>668</v>
      </c>
      <c r="K140" s="310"/>
      <c r="L140" s="354">
        <v>41927</v>
      </c>
      <c r="M140" s="230" t="s">
        <v>76</v>
      </c>
      <c r="N140" s="232" t="s">
        <v>794</v>
      </c>
      <c r="O140" s="232"/>
      <c r="P140" s="232" t="s">
        <v>796</v>
      </c>
      <c r="Q140" s="355" t="s">
        <v>28</v>
      </c>
      <c r="R140" s="355"/>
      <c r="S140" s="323"/>
      <c r="T140" s="323" t="s">
        <v>852</v>
      </c>
      <c r="U140" s="323" t="s">
        <v>753</v>
      </c>
      <c r="V140" s="323"/>
      <c r="W140" s="356">
        <v>42066</v>
      </c>
      <c r="X140" s="323"/>
      <c r="Y140" s="323"/>
      <c r="Z140" s="357"/>
      <c r="AA140" s="357"/>
      <c r="AB140" s="358" t="s">
        <v>799</v>
      </c>
      <c r="AC140" s="359"/>
      <c r="AD140" s="360">
        <v>9.9</v>
      </c>
      <c r="AE140" s="359"/>
      <c r="AF140" s="360">
        <v>0.25</v>
      </c>
      <c r="AG140" s="360">
        <f t="shared" si="34"/>
        <v>10.15</v>
      </c>
      <c r="AH140" s="360">
        <f>AJ140/2.5</f>
        <v>19.98</v>
      </c>
      <c r="AI140" s="360">
        <v>49.95</v>
      </c>
      <c r="AJ140" s="360">
        <v>49.95</v>
      </c>
      <c r="AK140" s="361">
        <f t="shared" si="35"/>
        <v>0.49199199199199201</v>
      </c>
      <c r="AL140" s="362">
        <f>16*(1*AD140)</f>
        <v>158.4</v>
      </c>
      <c r="AM140" s="363"/>
      <c r="AN140" s="363"/>
      <c r="AO140" s="363"/>
      <c r="AP140" s="364"/>
      <c r="AQ140" s="364"/>
      <c r="AR140" s="363"/>
      <c r="AS140" s="365">
        <v>16</v>
      </c>
      <c r="AT140" s="365" t="s">
        <v>289</v>
      </c>
      <c r="AU140" s="365"/>
      <c r="AV140" s="365"/>
      <c r="AW140" s="211"/>
      <c r="AX140" s="212">
        <v>41978</v>
      </c>
      <c r="AY140" s="212">
        <v>42009</v>
      </c>
      <c r="AZ140" s="367"/>
      <c r="BA140" s="368" t="s">
        <v>874</v>
      </c>
      <c r="BB140" s="369"/>
      <c r="BC140" s="370"/>
      <c r="BD140" s="371"/>
      <c r="BE140" s="363"/>
      <c r="BF140" s="363"/>
      <c r="BG140" s="364"/>
      <c r="BH140" s="372"/>
      <c r="BI140" s="372"/>
      <c r="BJ140" s="373"/>
      <c r="BK140" s="363"/>
      <c r="BL140" s="363">
        <f t="shared" si="36"/>
        <v>0</v>
      </c>
      <c r="BM140" s="374">
        <v>50</v>
      </c>
      <c r="BN140" s="375">
        <v>100.39301354979409</v>
      </c>
      <c r="BO140" s="375">
        <v>50</v>
      </c>
      <c r="BP140" s="375">
        <v>150.39301354979409</v>
      </c>
      <c r="BQ140" s="375">
        <f t="shared" si="40"/>
        <v>0</v>
      </c>
      <c r="BR140" s="375"/>
      <c r="BS140" s="376"/>
      <c r="BT140" s="376"/>
      <c r="BU140" s="377">
        <f t="shared" si="37"/>
        <v>3004.8524107248859</v>
      </c>
      <c r="BV140" s="377">
        <f t="shared" si="38"/>
        <v>1478.3633231944757</v>
      </c>
      <c r="BW140" s="378">
        <f t="shared" si="39"/>
        <v>73.992158318041845</v>
      </c>
      <c r="BX140" s="379"/>
    </row>
    <row r="141" spans="1:76" s="414" customFormat="1" ht="19.5" hidden="1" customHeight="1">
      <c r="A141" s="311" t="s">
        <v>249</v>
      </c>
      <c r="B141" s="317" t="s">
        <v>566</v>
      </c>
      <c r="C141" s="317"/>
      <c r="D141" s="386" t="s">
        <v>83</v>
      </c>
      <c r="E141" s="317" t="s">
        <v>170</v>
      </c>
      <c r="F141" s="387" t="s">
        <v>62</v>
      </c>
      <c r="G141" s="311" t="s">
        <v>207</v>
      </c>
      <c r="H141" s="311" t="s">
        <v>392</v>
      </c>
      <c r="I141" s="312"/>
      <c r="J141" s="312"/>
      <c r="K141" s="312"/>
      <c r="L141" s="388">
        <v>41919</v>
      </c>
      <c r="M141" s="307" t="s">
        <v>75</v>
      </c>
      <c r="N141" s="324"/>
      <c r="O141" s="324"/>
      <c r="P141" s="324"/>
      <c r="Q141" s="389"/>
      <c r="R141" s="389"/>
      <c r="S141" s="322" t="s">
        <v>393</v>
      </c>
      <c r="T141" s="322"/>
      <c r="U141" s="322"/>
      <c r="V141" s="322"/>
      <c r="W141" s="322"/>
      <c r="X141" s="322"/>
      <c r="Y141" s="322"/>
      <c r="Z141" s="391"/>
      <c r="AA141" s="391"/>
      <c r="AB141" s="392"/>
      <c r="AC141" s="393"/>
      <c r="AD141" s="394"/>
      <c r="AE141" s="393"/>
      <c r="AF141" s="394">
        <f>(IF(AE141&gt;0, AE141, IF(AD141&gt;0, AD141, IF(AC141&gt;0, AC141, 0))))*0.3</f>
        <v>0</v>
      </c>
      <c r="AG141" s="394">
        <f t="shared" si="34"/>
        <v>0</v>
      </c>
      <c r="AH141" s="394">
        <f>AG141*2</f>
        <v>0</v>
      </c>
      <c r="AI141" s="394">
        <f>AG141*2.5</f>
        <v>0</v>
      </c>
      <c r="AJ141" s="394">
        <f>AH141*2.5</f>
        <v>0</v>
      </c>
      <c r="AK141" s="395" t="e">
        <f t="shared" si="35"/>
        <v>#DIV/0!</v>
      </c>
      <c r="AL141" s="396">
        <f>16*(2*AD141)</f>
        <v>0</v>
      </c>
      <c r="AM141" s="397"/>
      <c r="AN141" s="397"/>
      <c r="AO141" s="397"/>
      <c r="AP141" s="398">
        <v>41885</v>
      </c>
      <c r="AQ141" s="398"/>
      <c r="AR141" s="397"/>
      <c r="AS141" s="399">
        <v>16</v>
      </c>
      <c r="AT141" s="399" t="s">
        <v>289</v>
      </c>
      <c r="AU141" s="399"/>
      <c r="AV141" s="399"/>
      <c r="AW141" s="331"/>
      <c r="AX141" s="331" t="s">
        <v>631</v>
      </c>
      <c r="AY141" s="331"/>
      <c r="AZ141" s="401"/>
      <c r="BA141" s="402"/>
      <c r="BB141" s="403"/>
      <c r="BC141" s="404"/>
      <c r="BD141" s="405"/>
      <c r="BE141" s="397"/>
      <c r="BF141" s="397"/>
      <c r="BG141" s="398"/>
      <c r="BH141" s="406"/>
      <c r="BI141" s="406"/>
      <c r="BJ141" s="407"/>
      <c r="BK141" s="397"/>
      <c r="BL141" s="397">
        <f t="shared" si="36"/>
        <v>0</v>
      </c>
      <c r="BM141" s="408">
        <v>6</v>
      </c>
      <c r="BN141" s="409">
        <v>12.04716162597529</v>
      </c>
      <c r="BO141" s="409">
        <v>0</v>
      </c>
      <c r="BP141" s="409">
        <v>0</v>
      </c>
      <c r="BQ141" s="409">
        <f t="shared" si="40"/>
        <v>0</v>
      </c>
      <c r="BR141" s="409"/>
      <c r="BS141" s="410"/>
      <c r="BT141" s="410"/>
      <c r="BU141" s="411">
        <f t="shared" si="37"/>
        <v>0</v>
      </c>
      <c r="BV141" s="411">
        <f t="shared" si="38"/>
        <v>0</v>
      </c>
      <c r="BW141" s="412" t="e">
        <f t="shared" si="39"/>
        <v>#DIV/0!</v>
      </c>
      <c r="BX141" s="413"/>
    </row>
    <row r="142" spans="1:76" s="414" customFormat="1" ht="19.5" hidden="1" customHeight="1">
      <c r="A142" s="311" t="s">
        <v>249</v>
      </c>
      <c r="B142" s="317" t="s">
        <v>566</v>
      </c>
      <c r="C142" s="317">
        <v>3</v>
      </c>
      <c r="D142" s="386" t="s">
        <v>83</v>
      </c>
      <c r="E142" s="317" t="s">
        <v>170</v>
      </c>
      <c r="F142" s="387" t="s">
        <v>62</v>
      </c>
      <c r="G142" s="311" t="s">
        <v>207</v>
      </c>
      <c r="H142" s="311" t="s">
        <v>571</v>
      </c>
      <c r="I142" s="312"/>
      <c r="J142" s="312" t="s">
        <v>668</v>
      </c>
      <c r="K142" s="312"/>
      <c r="L142" s="388">
        <v>41919</v>
      </c>
      <c r="M142" s="307" t="s">
        <v>75</v>
      </c>
      <c r="N142" s="324" t="s">
        <v>795</v>
      </c>
      <c r="O142" s="324" t="s">
        <v>757</v>
      </c>
      <c r="P142" s="324" t="s">
        <v>782</v>
      </c>
      <c r="Q142" s="389" t="s">
        <v>28</v>
      </c>
      <c r="R142" s="389"/>
      <c r="S142" s="322"/>
      <c r="T142" s="322" t="s">
        <v>393</v>
      </c>
      <c r="U142" s="322" t="s">
        <v>753</v>
      </c>
      <c r="V142" s="322"/>
      <c r="W142" s="421">
        <v>41980</v>
      </c>
      <c r="X142" s="390">
        <v>42008</v>
      </c>
      <c r="Y142" s="390">
        <v>42036</v>
      </c>
      <c r="Z142" s="391"/>
      <c r="AA142" s="391"/>
      <c r="AB142" s="392" t="s">
        <v>799</v>
      </c>
      <c r="AC142" s="393"/>
      <c r="AD142" s="394">
        <v>19.5</v>
      </c>
      <c r="AE142" s="393">
        <v>18.2</v>
      </c>
      <c r="AF142" s="394">
        <f>(IF(AE142&gt;0, AE142, IF(AD142&gt;0, AD142, IF(AC142&gt;0, AC142, 0))))*0.3</f>
        <v>5.46</v>
      </c>
      <c r="AG142" s="394">
        <f t="shared" si="34"/>
        <v>23.66</v>
      </c>
      <c r="AH142" s="394">
        <f>AJ142/2.5</f>
        <v>27.98</v>
      </c>
      <c r="AI142" s="394">
        <v>69.95</v>
      </c>
      <c r="AJ142" s="394">
        <v>69.95</v>
      </c>
      <c r="AK142" s="395">
        <f t="shared" si="35"/>
        <v>0.15439599714081487</v>
      </c>
      <c r="AL142" s="396">
        <f>16*(2*AD142)</f>
        <v>624</v>
      </c>
      <c r="AM142" s="397"/>
      <c r="AN142" s="397"/>
      <c r="AO142" s="397"/>
      <c r="AP142" s="398"/>
      <c r="AQ142" s="398"/>
      <c r="AR142" s="397" t="s">
        <v>593</v>
      </c>
      <c r="AS142" s="399">
        <v>16</v>
      </c>
      <c r="AT142" s="399" t="s">
        <v>289</v>
      </c>
      <c r="AU142" s="399"/>
      <c r="AV142" s="399"/>
      <c r="AW142" s="330">
        <v>42020</v>
      </c>
      <c r="AX142" s="330">
        <v>42020</v>
      </c>
      <c r="AY142" s="330">
        <v>42020</v>
      </c>
      <c r="AZ142" s="401"/>
      <c r="BA142" s="402"/>
      <c r="BB142" s="403"/>
      <c r="BC142" s="404"/>
      <c r="BD142" s="405"/>
      <c r="BE142" s="397"/>
      <c r="BF142" s="397"/>
      <c r="BG142" s="398"/>
      <c r="BH142" s="406"/>
      <c r="BI142" s="406"/>
      <c r="BJ142" s="407"/>
      <c r="BK142" s="397"/>
      <c r="BL142" s="397">
        <f t="shared" si="36"/>
        <v>0</v>
      </c>
      <c r="BM142" s="408">
        <v>6</v>
      </c>
      <c r="BN142" s="409">
        <v>12.04716162597529</v>
      </c>
      <c r="BO142" s="409">
        <v>0</v>
      </c>
      <c r="BP142" s="409">
        <v>0</v>
      </c>
      <c r="BQ142" s="409">
        <f t="shared" si="40"/>
        <v>0</v>
      </c>
      <c r="BR142" s="409"/>
      <c r="BS142" s="410"/>
      <c r="BT142" s="410"/>
      <c r="BU142" s="411">
        <f t="shared" si="37"/>
        <v>0</v>
      </c>
      <c r="BV142" s="411">
        <f t="shared" si="38"/>
        <v>0</v>
      </c>
      <c r="BW142" s="412">
        <f t="shared" si="39"/>
        <v>0</v>
      </c>
      <c r="BX142" s="413"/>
    </row>
    <row r="143" spans="1:76" s="382" customFormat="1" ht="19.5" hidden="1" customHeight="1">
      <c r="A143" s="309" t="s">
        <v>251</v>
      </c>
      <c r="B143" s="316"/>
      <c r="C143" s="316">
        <v>1</v>
      </c>
      <c r="D143" s="352" t="s">
        <v>83</v>
      </c>
      <c r="E143" s="316" t="s">
        <v>170</v>
      </c>
      <c r="F143" s="353" t="s">
        <v>62</v>
      </c>
      <c r="G143" s="309" t="s">
        <v>209</v>
      </c>
      <c r="H143" s="316" t="s">
        <v>569</v>
      </c>
      <c r="I143" s="310"/>
      <c r="J143" s="310" t="s">
        <v>674</v>
      </c>
      <c r="K143" s="310"/>
      <c r="L143" s="354"/>
      <c r="M143" s="230" t="s">
        <v>76</v>
      </c>
      <c r="N143" s="232" t="s">
        <v>794</v>
      </c>
      <c r="O143" s="232"/>
      <c r="P143" s="232" t="s">
        <v>796</v>
      </c>
      <c r="Q143" s="355" t="s">
        <v>32</v>
      </c>
      <c r="R143" s="355"/>
      <c r="S143" s="323"/>
      <c r="T143" s="323" t="s">
        <v>852</v>
      </c>
      <c r="U143" s="323" t="s">
        <v>753</v>
      </c>
      <c r="V143" s="323"/>
      <c r="W143" s="356">
        <v>42066</v>
      </c>
      <c r="X143" s="323"/>
      <c r="Y143" s="323"/>
      <c r="Z143" s="357"/>
      <c r="AA143" s="357"/>
      <c r="AB143" s="358" t="s">
        <v>799</v>
      </c>
      <c r="AC143" s="359"/>
      <c r="AD143" s="360">
        <v>10.9</v>
      </c>
      <c r="AE143" s="359"/>
      <c r="AF143" s="360">
        <v>0.25</v>
      </c>
      <c r="AG143" s="360">
        <f t="shared" si="34"/>
        <v>11.15</v>
      </c>
      <c r="AH143" s="360">
        <f>AJ143/2.5</f>
        <v>27.98</v>
      </c>
      <c r="AI143" s="360">
        <v>69.95</v>
      </c>
      <c r="AJ143" s="360">
        <v>69.95</v>
      </c>
      <c r="AK143" s="361">
        <f t="shared" si="35"/>
        <v>0.6015010721944245</v>
      </c>
      <c r="AL143" s="362">
        <f>16*(1*AD143)</f>
        <v>174.4</v>
      </c>
      <c r="AM143" s="363"/>
      <c r="AN143" s="363"/>
      <c r="AO143" s="363"/>
      <c r="AP143" s="364">
        <v>41918</v>
      </c>
      <c r="AQ143" s="364"/>
      <c r="AR143" s="363"/>
      <c r="AS143" s="365">
        <v>16</v>
      </c>
      <c r="AT143" s="365" t="s">
        <v>289</v>
      </c>
      <c r="AU143" s="365"/>
      <c r="AV143" s="365"/>
      <c r="AW143" s="211"/>
      <c r="AX143" s="212">
        <v>41978</v>
      </c>
      <c r="AY143" s="212">
        <v>42009</v>
      </c>
      <c r="AZ143" s="367"/>
      <c r="BA143" s="368" t="s">
        <v>875</v>
      </c>
      <c r="BB143" s="369"/>
      <c r="BC143" s="370"/>
      <c r="BD143" s="371"/>
      <c r="BE143" s="363"/>
      <c r="BF143" s="363"/>
      <c r="BG143" s="364"/>
      <c r="BH143" s="372"/>
      <c r="BI143" s="372"/>
      <c r="BJ143" s="373"/>
      <c r="BK143" s="363"/>
      <c r="BL143" s="363">
        <f t="shared" si="36"/>
        <v>0</v>
      </c>
      <c r="BM143" s="374">
        <v>26</v>
      </c>
      <c r="BN143" s="375">
        <v>52.204367045892923</v>
      </c>
      <c r="BO143" s="375">
        <v>50</v>
      </c>
      <c r="BP143" s="375">
        <v>102.20436704589292</v>
      </c>
      <c r="BQ143" s="375">
        <f t="shared" si="40"/>
        <v>0</v>
      </c>
      <c r="BR143" s="375"/>
      <c r="BS143" s="376"/>
      <c r="BT143" s="376"/>
      <c r="BU143" s="377">
        <f t="shared" si="37"/>
        <v>2859.6781899440839</v>
      </c>
      <c r="BV143" s="377">
        <f t="shared" si="38"/>
        <v>1720.0994973823779</v>
      </c>
      <c r="BW143" s="378">
        <f t="shared" si="39"/>
        <v>61.476036361057098</v>
      </c>
      <c r="BX143" s="379"/>
    </row>
    <row r="144" spans="1:76" s="414" customFormat="1" ht="19.5" hidden="1" customHeight="1">
      <c r="A144" s="311" t="s">
        <v>252</v>
      </c>
      <c r="B144" s="317" t="s">
        <v>566</v>
      </c>
      <c r="C144" s="317"/>
      <c r="D144" s="386" t="s">
        <v>83</v>
      </c>
      <c r="E144" s="317" t="s">
        <v>170</v>
      </c>
      <c r="F144" s="387" t="s">
        <v>62</v>
      </c>
      <c r="G144" s="311" t="s">
        <v>210</v>
      </c>
      <c r="H144" s="311" t="s">
        <v>373</v>
      </c>
      <c r="I144" s="312"/>
      <c r="J144" s="312"/>
      <c r="K144" s="312"/>
      <c r="L144" s="388">
        <v>41919</v>
      </c>
      <c r="M144" s="307" t="s">
        <v>79</v>
      </c>
      <c r="N144" s="324"/>
      <c r="O144" s="324"/>
      <c r="P144" s="324"/>
      <c r="Q144" s="389"/>
      <c r="R144" s="389"/>
      <c r="S144" s="322"/>
      <c r="T144" s="322"/>
      <c r="U144" s="322" t="s">
        <v>353</v>
      </c>
      <c r="V144" s="322"/>
      <c r="W144" s="322"/>
      <c r="X144" s="322"/>
      <c r="Y144" s="322"/>
      <c r="Z144" s="391"/>
      <c r="AA144" s="391"/>
      <c r="AB144" s="392"/>
      <c r="AC144" s="393"/>
      <c r="AD144" s="394"/>
      <c r="AE144" s="393"/>
      <c r="AF144" s="394"/>
      <c r="AG144" s="394">
        <f t="shared" si="34"/>
        <v>0</v>
      </c>
      <c r="AH144" s="394">
        <f>AG144*2</f>
        <v>0</v>
      </c>
      <c r="AI144" s="394">
        <f>AG144*2.5</f>
        <v>0</v>
      </c>
      <c r="AJ144" s="394">
        <f>AH144*2.5</f>
        <v>0</v>
      </c>
      <c r="AK144" s="395" t="e">
        <f t="shared" si="35"/>
        <v>#DIV/0!</v>
      </c>
      <c r="AL144" s="396">
        <f>16*(2*AD144)</f>
        <v>0</v>
      </c>
      <c r="AM144" s="397"/>
      <c r="AN144" s="397"/>
      <c r="AO144" s="397"/>
      <c r="AP144" s="398">
        <v>41918</v>
      </c>
      <c r="AQ144" s="398"/>
      <c r="AR144" s="397"/>
      <c r="AS144" s="399">
        <v>16</v>
      </c>
      <c r="AT144" s="399" t="s">
        <v>289</v>
      </c>
      <c r="AU144" s="399"/>
      <c r="AV144" s="399"/>
      <c r="AW144" s="331"/>
      <c r="AX144" s="331" t="s">
        <v>631</v>
      </c>
      <c r="AY144" s="331"/>
      <c r="AZ144" s="401"/>
      <c r="BA144" s="402"/>
      <c r="BB144" s="403"/>
      <c r="BC144" s="404"/>
      <c r="BD144" s="405"/>
      <c r="BE144" s="397"/>
      <c r="BF144" s="397"/>
      <c r="BG144" s="398"/>
      <c r="BH144" s="406"/>
      <c r="BI144" s="406"/>
      <c r="BJ144" s="407"/>
      <c r="BK144" s="397"/>
      <c r="BL144" s="397">
        <f t="shared" si="36"/>
        <v>0</v>
      </c>
      <c r="BM144" s="408" t="e">
        <v>#N/A</v>
      </c>
      <c r="BN144" s="409" t="e">
        <v>#N/A</v>
      </c>
      <c r="BO144" s="409" t="e">
        <v>#N/A</v>
      </c>
      <c r="BP144" s="409" t="e">
        <v>#N/A</v>
      </c>
      <c r="BQ144" s="409" t="e">
        <f t="shared" si="40"/>
        <v>#N/A</v>
      </c>
      <c r="BR144" s="409"/>
      <c r="BS144" s="410"/>
      <c r="BT144" s="410"/>
      <c r="BU144" s="411" t="e">
        <f t="shared" si="37"/>
        <v>#N/A</v>
      </c>
      <c r="BV144" s="411" t="e">
        <f t="shared" si="38"/>
        <v>#N/A</v>
      </c>
      <c r="BW144" s="412" t="e">
        <f t="shared" si="39"/>
        <v>#N/A</v>
      </c>
      <c r="BX144" s="413"/>
    </row>
    <row r="145" spans="1:76" s="382" customFormat="1" ht="19.5" hidden="1" customHeight="1">
      <c r="A145" s="309" t="s">
        <v>253</v>
      </c>
      <c r="B145" s="316"/>
      <c r="C145" s="316">
        <v>1</v>
      </c>
      <c r="D145" s="352" t="s">
        <v>83</v>
      </c>
      <c r="E145" s="316" t="s">
        <v>161</v>
      </c>
      <c r="F145" s="353" t="s">
        <v>62</v>
      </c>
      <c r="G145" s="309" t="s">
        <v>211</v>
      </c>
      <c r="H145" s="309" t="s">
        <v>600</v>
      </c>
      <c r="I145" s="310"/>
      <c r="J145" s="310" t="s">
        <v>684</v>
      </c>
      <c r="K145" s="310"/>
      <c r="L145" s="354">
        <v>41921</v>
      </c>
      <c r="M145" s="230" t="s">
        <v>76</v>
      </c>
      <c r="N145" s="232" t="s">
        <v>794</v>
      </c>
      <c r="O145" s="232"/>
      <c r="P145" s="232" t="s">
        <v>796</v>
      </c>
      <c r="Q145" s="355" t="s">
        <v>28</v>
      </c>
      <c r="R145" s="355"/>
      <c r="S145" s="323"/>
      <c r="T145" s="323" t="s">
        <v>854</v>
      </c>
      <c r="U145" s="323" t="s">
        <v>753</v>
      </c>
      <c r="V145" s="323"/>
      <c r="W145" s="356">
        <v>42066</v>
      </c>
      <c r="X145" s="323"/>
      <c r="Y145" s="323"/>
      <c r="Z145" s="357"/>
      <c r="AA145" s="357"/>
      <c r="AB145" s="358" t="s">
        <v>799</v>
      </c>
      <c r="AC145" s="359"/>
      <c r="AD145" s="360">
        <v>17.5</v>
      </c>
      <c r="AE145" s="359"/>
      <c r="AF145" s="360">
        <v>0.25</v>
      </c>
      <c r="AG145" s="360">
        <f t="shared" si="34"/>
        <v>17.75</v>
      </c>
      <c r="AH145" s="360">
        <f>AJ145/2.5</f>
        <v>39.980000000000004</v>
      </c>
      <c r="AI145" s="360">
        <v>99.95</v>
      </c>
      <c r="AJ145" s="360">
        <v>99.95</v>
      </c>
      <c r="AK145" s="361">
        <f t="shared" si="35"/>
        <v>0.55602801400700352</v>
      </c>
      <c r="AL145" s="362">
        <f>16*(1*AD145)</f>
        <v>280</v>
      </c>
      <c r="AM145" s="363"/>
      <c r="AN145" s="363"/>
      <c r="AO145" s="363"/>
      <c r="AP145" s="364">
        <v>41907</v>
      </c>
      <c r="AQ145" s="364"/>
      <c r="AR145" s="363" t="s">
        <v>610</v>
      </c>
      <c r="AS145" s="365">
        <v>16</v>
      </c>
      <c r="AT145" s="365" t="s">
        <v>289</v>
      </c>
      <c r="AU145" s="365"/>
      <c r="AV145" s="365"/>
      <c r="AW145" s="211"/>
      <c r="AX145" s="212">
        <v>41978</v>
      </c>
      <c r="AY145" s="212">
        <v>42009</v>
      </c>
      <c r="AZ145" s="367"/>
      <c r="BA145" s="368" t="s">
        <v>874</v>
      </c>
      <c r="BB145" s="369"/>
      <c r="BC145" s="370"/>
      <c r="BD145" s="371"/>
      <c r="BE145" s="363"/>
      <c r="BF145" s="363"/>
      <c r="BG145" s="364"/>
      <c r="BH145" s="372"/>
      <c r="BI145" s="372"/>
      <c r="BJ145" s="373"/>
      <c r="BK145" s="363"/>
      <c r="BL145" s="363">
        <f t="shared" si="36"/>
        <v>0</v>
      </c>
      <c r="BM145" s="374">
        <v>64</v>
      </c>
      <c r="BN145" s="375">
        <v>128.50305734373643</v>
      </c>
      <c r="BO145" s="375">
        <v>50</v>
      </c>
      <c r="BP145" s="375">
        <v>178.50305734373643</v>
      </c>
      <c r="BQ145" s="375">
        <f t="shared" si="40"/>
        <v>0</v>
      </c>
      <c r="BR145" s="375"/>
      <c r="BS145" s="376"/>
      <c r="BT145" s="376"/>
      <c r="BU145" s="377">
        <f t="shared" si="37"/>
        <v>7136.552232602583</v>
      </c>
      <c r="BV145" s="377">
        <f t="shared" si="38"/>
        <v>3968.1229647512614</v>
      </c>
      <c r="BW145" s="378">
        <f t="shared" si="39"/>
        <v>99.252700469016034</v>
      </c>
      <c r="BX145" s="379"/>
    </row>
    <row r="146" spans="1:76" s="382" customFormat="1" ht="19.5" hidden="1" customHeight="1">
      <c r="A146" s="309" t="s">
        <v>254</v>
      </c>
      <c r="B146" s="316"/>
      <c r="C146" s="316">
        <v>1</v>
      </c>
      <c r="D146" s="352" t="s">
        <v>83</v>
      </c>
      <c r="E146" s="316" t="s">
        <v>161</v>
      </c>
      <c r="F146" s="353" t="s">
        <v>62</v>
      </c>
      <c r="G146" s="309" t="s">
        <v>211</v>
      </c>
      <c r="H146" s="309" t="s">
        <v>570</v>
      </c>
      <c r="I146" s="310"/>
      <c r="J146" s="310" t="s">
        <v>684</v>
      </c>
      <c r="K146" s="310"/>
      <c r="L146" s="354">
        <v>41919</v>
      </c>
      <c r="M146" s="230" t="s">
        <v>76</v>
      </c>
      <c r="N146" s="232" t="s">
        <v>794</v>
      </c>
      <c r="O146" s="232"/>
      <c r="P146" s="232" t="s">
        <v>796</v>
      </c>
      <c r="Q146" s="355" t="s">
        <v>28</v>
      </c>
      <c r="R146" s="355"/>
      <c r="S146" s="323"/>
      <c r="T146" s="323" t="s">
        <v>854</v>
      </c>
      <c r="U146" s="323" t="s">
        <v>753</v>
      </c>
      <c r="V146" s="323"/>
      <c r="W146" s="356">
        <v>42066</v>
      </c>
      <c r="X146" s="323"/>
      <c r="Y146" s="323"/>
      <c r="Z146" s="357"/>
      <c r="AA146" s="357"/>
      <c r="AB146" s="358" t="s">
        <v>799</v>
      </c>
      <c r="AC146" s="359"/>
      <c r="AD146" s="360">
        <v>21</v>
      </c>
      <c r="AE146" s="359"/>
      <c r="AF146" s="360">
        <v>0.25</v>
      </c>
      <c r="AG146" s="360">
        <f t="shared" si="34"/>
        <v>21.25</v>
      </c>
      <c r="AH146" s="360">
        <f>AJ146/2.5</f>
        <v>47.980000000000004</v>
      </c>
      <c r="AI146" s="360">
        <v>119.95</v>
      </c>
      <c r="AJ146" s="360">
        <v>119.95</v>
      </c>
      <c r="AK146" s="361">
        <f t="shared" si="35"/>
        <v>0.55710712796998751</v>
      </c>
      <c r="AL146" s="362">
        <f>16*(1*AD146)</f>
        <v>336</v>
      </c>
      <c r="AM146" s="363"/>
      <c r="AN146" s="363"/>
      <c r="AO146" s="363"/>
      <c r="AP146" s="364"/>
      <c r="AQ146" s="364"/>
      <c r="AR146" s="363" t="s">
        <v>610</v>
      </c>
      <c r="AS146" s="365">
        <v>17</v>
      </c>
      <c r="AT146" s="365" t="s">
        <v>628</v>
      </c>
      <c r="AU146" s="365"/>
      <c r="AV146" s="415"/>
      <c r="AW146" s="211"/>
      <c r="AX146" s="212">
        <v>41978</v>
      </c>
      <c r="AY146" s="211" t="s">
        <v>839</v>
      </c>
      <c r="AZ146" s="367"/>
      <c r="BA146" s="368" t="s">
        <v>289</v>
      </c>
      <c r="BB146" s="369"/>
      <c r="BC146" s="370"/>
      <c r="BD146" s="371"/>
      <c r="BE146" s="363"/>
      <c r="BF146" s="363"/>
      <c r="BG146" s="364"/>
      <c r="BH146" s="372"/>
      <c r="BI146" s="372"/>
      <c r="BJ146" s="373"/>
      <c r="BK146" s="363"/>
      <c r="BL146" s="363">
        <f t="shared" si="36"/>
        <v>0</v>
      </c>
      <c r="BM146" s="374">
        <v>28</v>
      </c>
      <c r="BN146" s="375">
        <v>56.220087587884692</v>
      </c>
      <c r="BO146" s="375">
        <v>40</v>
      </c>
      <c r="BP146" s="375">
        <v>96.220087587884692</v>
      </c>
      <c r="BQ146" s="375">
        <f t="shared" si="40"/>
        <v>0</v>
      </c>
      <c r="BR146" s="375"/>
      <c r="BS146" s="376"/>
      <c r="BT146" s="376"/>
      <c r="BU146" s="377">
        <f t="shared" si="37"/>
        <v>4616.6398024667078</v>
      </c>
      <c r="BV146" s="377">
        <f t="shared" si="38"/>
        <v>2571.9629412241584</v>
      </c>
      <c r="BW146" s="378">
        <f t="shared" si="39"/>
        <v>53.604896649107083</v>
      </c>
      <c r="BX146" s="379"/>
    </row>
    <row r="147" spans="1:76" s="414" customFormat="1" ht="19.5" hidden="1" customHeight="1">
      <c r="A147" s="311" t="s">
        <v>254</v>
      </c>
      <c r="B147" s="317" t="s">
        <v>566</v>
      </c>
      <c r="C147" s="317"/>
      <c r="D147" s="386" t="s">
        <v>83</v>
      </c>
      <c r="E147" s="317" t="s">
        <v>161</v>
      </c>
      <c r="F147" s="387" t="s">
        <v>62</v>
      </c>
      <c r="G147" s="311" t="s">
        <v>211</v>
      </c>
      <c r="H147" s="311" t="s">
        <v>352</v>
      </c>
      <c r="I147" s="312"/>
      <c r="J147" s="312"/>
      <c r="K147" s="312"/>
      <c r="L147" s="388">
        <v>41919</v>
      </c>
      <c r="M147" s="307" t="s">
        <v>79</v>
      </c>
      <c r="N147" s="324"/>
      <c r="O147" s="324"/>
      <c r="P147" s="324"/>
      <c r="Q147" s="389"/>
      <c r="R147" s="389"/>
      <c r="S147" s="322"/>
      <c r="T147" s="322"/>
      <c r="U147" s="322" t="s">
        <v>356</v>
      </c>
      <c r="V147" s="322"/>
      <c r="W147" s="322"/>
      <c r="X147" s="322"/>
      <c r="Y147" s="322"/>
      <c r="Z147" s="391"/>
      <c r="AA147" s="391"/>
      <c r="AB147" s="392"/>
      <c r="AC147" s="393"/>
      <c r="AD147" s="394"/>
      <c r="AE147" s="393"/>
      <c r="AF147" s="394"/>
      <c r="AG147" s="394">
        <f t="shared" si="34"/>
        <v>0</v>
      </c>
      <c r="AH147" s="394">
        <f>AG147*2</f>
        <v>0</v>
      </c>
      <c r="AI147" s="394">
        <f>AG147*2.5</f>
        <v>0</v>
      </c>
      <c r="AJ147" s="394">
        <f>AH147*2.5</f>
        <v>0</v>
      </c>
      <c r="AK147" s="395" t="e">
        <f t="shared" si="35"/>
        <v>#DIV/0!</v>
      </c>
      <c r="AL147" s="396">
        <f>16*(2*AD147)</f>
        <v>0</v>
      </c>
      <c r="AM147" s="397"/>
      <c r="AN147" s="397"/>
      <c r="AO147" s="397"/>
      <c r="AP147" s="398">
        <v>41900</v>
      </c>
      <c r="AQ147" s="398"/>
      <c r="AR147" s="397"/>
      <c r="AS147" s="399">
        <v>16</v>
      </c>
      <c r="AT147" s="399" t="s">
        <v>289</v>
      </c>
      <c r="AU147" s="399"/>
      <c r="AV147" s="418"/>
      <c r="AW147" s="331"/>
      <c r="AX147" s="331" t="s">
        <v>631</v>
      </c>
      <c r="AY147" s="331"/>
      <c r="AZ147" s="401"/>
      <c r="BA147" s="402"/>
      <c r="BB147" s="403"/>
      <c r="BC147" s="404"/>
      <c r="BD147" s="405"/>
      <c r="BE147" s="397"/>
      <c r="BF147" s="397"/>
      <c r="BG147" s="398"/>
      <c r="BH147" s="406"/>
      <c r="BI147" s="406"/>
      <c r="BJ147" s="407"/>
      <c r="BK147" s="397"/>
      <c r="BL147" s="397">
        <f t="shared" si="36"/>
        <v>0</v>
      </c>
      <c r="BM147" s="408">
        <v>28</v>
      </c>
      <c r="BN147" s="409">
        <v>56.220087587884692</v>
      </c>
      <c r="BO147" s="409">
        <v>40</v>
      </c>
      <c r="BP147" s="409">
        <v>96.220087587884692</v>
      </c>
      <c r="BQ147" s="409">
        <f t="shared" si="40"/>
        <v>0</v>
      </c>
      <c r="BR147" s="409"/>
      <c r="BS147" s="410"/>
      <c r="BT147" s="410"/>
      <c r="BU147" s="411">
        <f t="shared" si="37"/>
        <v>0</v>
      </c>
      <c r="BV147" s="411">
        <f t="shared" si="38"/>
        <v>0</v>
      </c>
      <c r="BW147" s="412" t="e">
        <f t="shared" si="39"/>
        <v>#DIV/0!</v>
      </c>
      <c r="BX147" s="413"/>
    </row>
    <row r="148" spans="1:76" s="414" customFormat="1" ht="19.5" hidden="1" customHeight="1">
      <c r="A148" s="311" t="s">
        <v>255</v>
      </c>
      <c r="B148" s="317" t="s">
        <v>566</v>
      </c>
      <c r="C148" s="317">
        <v>2</v>
      </c>
      <c r="D148" s="386" t="s">
        <v>83</v>
      </c>
      <c r="E148" s="317" t="s">
        <v>161</v>
      </c>
      <c r="F148" s="387" t="s">
        <v>62</v>
      </c>
      <c r="G148" s="311" t="s">
        <v>211</v>
      </c>
      <c r="H148" s="311" t="s">
        <v>366</v>
      </c>
      <c r="I148" s="312"/>
      <c r="J148" s="312" t="s">
        <v>684</v>
      </c>
      <c r="K148" s="312"/>
      <c r="L148" s="388"/>
      <c r="M148" s="307" t="s">
        <v>76</v>
      </c>
      <c r="N148" s="324" t="s">
        <v>794</v>
      </c>
      <c r="O148" s="324"/>
      <c r="P148" s="324" t="s">
        <v>796</v>
      </c>
      <c r="Q148" s="389" t="s">
        <v>28</v>
      </c>
      <c r="R148" s="389"/>
      <c r="S148" s="322"/>
      <c r="T148" s="322" t="s">
        <v>356</v>
      </c>
      <c r="U148" s="322" t="s">
        <v>753</v>
      </c>
      <c r="V148" s="322"/>
      <c r="W148" s="390">
        <v>42066</v>
      </c>
      <c r="X148" s="322"/>
      <c r="Y148" s="322"/>
      <c r="Z148" s="391"/>
      <c r="AA148" s="391"/>
      <c r="AB148" s="392" t="s">
        <v>799</v>
      </c>
      <c r="AC148" s="393"/>
      <c r="AD148" s="394">
        <v>19.5</v>
      </c>
      <c r="AE148" s="393"/>
      <c r="AF148" s="394">
        <v>0.25</v>
      </c>
      <c r="AG148" s="394">
        <f t="shared" si="34"/>
        <v>19.75</v>
      </c>
      <c r="AH148" s="394">
        <f>AJ148/2.5</f>
        <v>43.980000000000004</v>
      </c>
      <c r="AI148" s="394">
        <v>109.95</v>
      </c>
      <c r="AJ148" s="394">
        <v>109.95</v>
      </c>
      <c r="AK148" s="395">
        <f t="shared" si="35"/>
        <v>0.55093224192814916</v>
      </c>
      <c r="AL148" s="396">
        <f>16*(1*AD148)</f>
        <v>312</v>
      </c>
      <c r="AM148" s="397"/>
      <c r="AN148" s="397"/>
      <c r="AO148" s="397"/>
      <c r="AP148" s="398" t="s">
        <v>399</v>
      </c>
      <c r="AQ148" s="398"/>
      <c r="AR148" s="397"/>
      <c r="AS148" s="399">
        <v>16</v>
      </c>
      <c r="AT148" s="399" t="s">
        <v>289</v>
      </c>
      <c r="AU148" s="399"/>
      <c r="AV148" s="399"/>
      <c r="AW148" s="331"/>
      <c r="AX148" s="330">
        <v>41978</v>
      </c>
      <c r="AY148" s="330">
        <v>42009</v>
      </c>
      <c r="AZ148" s="401"/>
      <c r="BA148" s="402"/>
      <c r="BB148" s="403"/>
      <c r="BC148" s="404"/>
      <c r="BD148" s="405"/>
      <c r="BE148" s="397"/>
      <c r="BF148" s="397"/>
      <c r="BG148" s="398"/>
      <c r="BH148" s="406"/>
      <c r="BI148" s="406"/>
      <c r="BJ148" s="407"/>
      <c r="BK148" s="397"/>
      <c r="BL148" s="397">
        <f t="shared" si="36"/>
        <v>0</v>
      </c>
      <c r="BM148" s="408">
        <v>10</v>
      </c>
      <c r="BN148" s="409">
        <v>20.078602709958819</v>
      </c>
      <c r="BO148" s="409">
        <v>0</v>
      </c>
      <c r="BP148" s="409">
        <v>0</v>
      </c>
      <c r="BQ148" s="409">
        <f t="shared" si="40"/>
        <v>0</v>
      </c>
      <c r="BR148" s="409"/>
      <c r="BS148" s="410"/>
      <c r="BT148" s="410"/>
      <c r="BU148" s="411">
        <f t="shared" si="37"/>
        <v>0</v>
      </c>
      <c r="BV148" s="411">
        <f t="shared" si="38"/>
        <v>0</v>
      </c>
      <c r="BW148" s="412">
        <f t="shared" si="39"/>
        <v>0</v>
      </c>
      <c r="BX148" s="413"/>
    </row>
    <row r="149" spans="1:76" s="414" customFormat="1" ht="19.5" hidden="1" customHeight="1">
      <c r="A149" s="311" t="s">
        <v>256</v>
      </c>
      <c r="B149" s="317" t="s">
        <v>566</v>
      </c>
      <c r="C149" s="317"/>
      <c r="D149" s="386" t="s">
        <v>83</v>
      </c>
      <c r="E149" s="317" t="s">
        <v>161</v>
      </c>
      <c r="F149" s="387" t="s">
        <v>62</v>
      </c>
      <c r="G149" s="311" t="s">
        <v>211</v>
      </c>
      <c r="H149" s="311" t="s">
        <v>371</v>
      </c>
      <c r="I149" s="312"/>
      <c r="J149" s="312"/>
      <c r="K149" s="312"/>
      <c r="L149" s="388"/>
      <c r="M149" s="307" t="s">
        <v>79</v>
      </c>
      <c r="N149" s="324"/>
      <c r="O149" s="324"/>
      <c r="P149" s="324"/>
      <c r="Q149" s="389"/>
      <c r="R149" s="389"/>
      <c r="S149" s="322"/>
      <c r="T149" s="322"/>
      <c r="U149" s="322" t="s">
        <v>356</v>
      </c>
      <c r="V149" s="322"/>
      <c r="W149" s="322"/>
      <c r="X149" s="322"/>
      <c r="Y149" s="322"/>
      <c r="Z149" s="391"/>
      <c r="AA149" s="391"/>
      <c r="AB149" s="392"/>
      <c r="AC149" s="393"/>
      <c r="AD149" s="394"/>
      <c r="AE149" s="393"/>
      <c r="AF149" s="394"/>
      <c r="AG149" s="394">
        <f t="shared" si="34"/>
        <v>0</v>
      </c>
      <c r="AH149" s="394">
        <f>AG149*2</f>
        <v>0</v>
      </c>
      <c r="AI149" s="394">
        <f>AG149*2.5</f>
        <v>0</v>
      </c>
      <c r="AJ149" s="394">
        <f>AH149*2.5</f>
        <v>0</v>
      </c>
      <c r="AK149" s="395" t="e">
        <f t="shared" si="35"/>
        <v>#DIV/0!</v>
      </c>
      <c r="AL149" s="396">
        <f>16*(2*AD149)</f>
        <v>0</v>
      </c>
      <c r="AM149" s="397"/>
      <c r="AN149" s="397"/>
      <c r="AO149" s="397"/>
      <c r="AP149" s="398" t="s">
        <v>399</v>
      </c>
      <c r="AQ149" s="398"/>
      <c r="AR149" s="397"/>
      <c r="AS149" s="399">
        <v>16</v>
      </c>
      <c r="AT149" s="399" t="s">
        <v>289</v>
      </c>
      <c r="AU149" s="399"/>
      <c r="AV149" s="418"/>
      <c r="AW149" s="331"/>
      <c r="AX149" s="331" t="s">
        <v>631</v>
      </c>
      <c r="AY149" s="331"/>
      <c r="AZ149" s="401"/>
      <c r="BA149" s="402"/>
      <c r="BB149" s="403"/>
      <c r="BC149" s="404"/>
      <c r="BD149" s="405"/>
      <c r="BE149" s="397"/>
      <c r="BF149" s="397"/>
      <c r="BG149" s="398"/>
      <c r="BH149" s="406"/>
      <c r="BI149" s="406"/>
      <c r="BJ149" s="407"/>
      <c r="BK149" s="397"/>
      <c r="BL149" s="397">
        <f t="shared" si="36"/>
        <v>0</v>
      </c>
      <c r="BM149" s="408" t="e">
        <v>#N/A</v>
      </c>
      <c r="BN149" s="409" t="e">
        <v>#N/A</v>
      </c>
      <c r="BO149" s="409" t="e">
        <v>#N/A</v>
      </c>
      <c r="BP149" s="409" t="e">
        <v>#N/A</v>
      </c>
      <c r="BQ149" s="409" t="e">
        <f t="shared" si="40"/>
        <v>#N/A</v>
      </c>
      <c r="BR149" s="409"/>
      <c r="BS149" s="410"/>
      <c r="BT149" s="410"/>
      <c r="BU149" s="411" t="e">
        <f t="shared" si="37"/>
        <v>#N/A</v>
      </c>
      <c r="BV149" s="411" t="e">
        <f t="shared" si="38"/>
        <v>#N/A</v>
      </c>
      <c r="BW149" s="412" t="e">
        <f t="shared" si="39"/>
        <v>#N/A</v>
      </c>
      <c r="BX149" s="413"/>
    </row>
    <row r="150" spans="1:76" s="382" customFormat="1" ht="19.5" hidden="1" customHeight="1">
      <c r="A150" s="309" t="s">
        <v>257</v>
      </c>
      <c r="B150" s="316"/>
      <c r="C150" s="316">
        <v>2</v>
      </c>
      <c r="D150" s="352" t="s">
        <v>83</v>
      </c>
      <c r="E150" s="316" t="s">
        <v>161</v>
      </c>
      <c r="F150" s="353" t="s">
        <v>62</v>
      </c>
      <c r="G150" s="309" t="s">
        <v>211</v>
      </c>
      <c r="H150" s="309" t="s">
        <v>372</v>
      </c>
      <c r="I150" s="310"/>
      <c r="J150" s="310" t="s">
        <v>684</v>
      </c>
      <c r="K150" s="310"/>
      <c r="L150" s="354"/>
      <c r="M150" s="230" t="s">
        <v>76</v>
      </c>
      <c r="N150" s="232" t="s">
        <v>794</v>
      </c>
      <c r="O150" s="232"/>
      <c r="P150" s="232" t="s">
        <v>796</v>
      </c>
      <c r="Q150" s="355" t="s">
        <v>28</v>
      </c>
      <c r="R150" s="355"/>
      <c r="S150" s="323"/>
      <c r="T150" s="323" t="s">
        <v>369</v>
      </c>
      <c r="U150" s="323" t="s">
        <v>753</v>
      </c>
      <c r="V150" s="323"/>
      <c r="W150" s="356">
        <v>42066</v>
      </c>
      <c r="X150" s="323"/>
      <c r="Y150" s="323"/>
      <c r="Z150" s="357"/>
      <c r="AA150" s="357"/>
      <c r="AB150" s="358" t="s">
        <v>799</v>
      </c>
      <c r="AC150" s="359"/>
      <c r="AD150" s="360">
        <v>19.5</v>
      </c>
      <c r="AE150" s="359"/>
      <c r="AF150" s="360">
        <v>0.25</v>
      </c>
      <c r="AG150" s="360">
        <f t="shared" si="34"/>
        <v>19.75</v>
      </c>
      <c r="AH150" s="360">
        <f>AJ150/2.5</f>
        <v>43.980000000000004</v>
      </c>
      <c r="AI150" s="360">
        <v>109.95</v>
      </c>
      <c r="AJ150" s="360">
        <v>109.95</v>
      </c>
      <c r="AK150" s="361">
        <f t="shared" si="35"/>
        <v>0.55093224192814916</v>
      </c>
      <c r="AL150" s="362">
        <f>16*(1*AD150)</f>
        <v>312</v>
      </c>
      <c r="AM150" s="363"/>
      <c r="AN150" s="363"/>
      <c r="AO150" s="363"/>
      <c r="AP150" s="364" t="s">
        <v>399</v>
      </c>
      <c r="AQ150" s="364"/>
      <c r="AR150" s="363"/>
      <c r="AS150" s="365">
        <v>16</v>
      </c>
      <c r="AT150" s="365" t="s">
        <v>289</v>
      </c>
      <c r="AU150" s="365"/>
      <c r="AV150" s="415"/>
      <c r="AW150" s="211"/>
      <c r="AX150" s="212">
        <v>41978</v>
      </c>
      <c r="AY150" s="212">
        <v>42009</v>
      </c>
      <c r="AZ150" s="367"/>
      <c r="BA150" s="368" t="s">
        <v>874</v>
      </c>
      <c r="BB150" s="369"/>
      <c r="BC150" s="370"/>
      <c r="BD150" s="371"/>
      <c r="BE150" s="363"/>
      <c r="BF150" s="363"/>
      <c r="BG150" s="364"/>
      <c r="BH150" s="372"/>
      <c r="BI150" s="372"/>
      <c r="BJ150" s="373"/>
      <c r="BK150" s="363"/>
      <c r="BL150" s="363">
        <f t="shared" si="36"/>
        <v>0</v>
      </c>
      <c r="BM150" s="374">
        <v>24</v>
      </c>
      <c r="BN150" s="375">
        <v>128.18864650390117</v>
      </c>
      <c r="BO150" s="375">
        <v>50</v>
      </c>
      <c r="BP150" s="375">
        <v>178.18864650390117</v>
      </c>
      <c r="BQ150" s="375">
        <f t="shared" si="40"/>
        <v>0</v>
      </c>
      <c r="BR150" s="375"/>
      <c r="BS150" s="376"/>
      <c r="BT150" s="376"/>
      <c r="BU150" s="377">
        <f t="shared" si="37"/>
        <v>7836.736673241574</v>
      </c>
      <c r="BV150" s="377">
        <f t="shared" si="38"/>
        <v>4317.5109047895257</v>
      </c>
      <c r="BW150" s="378">
        <f t="shared" si="39"/>
        <v>98.169870504536732</v>
      </c>
      <c r="BX150" s="379"/>
    </row>
    <row r="151" spans="1:76" s="414" customFormat="1" ht="19.5" hidden="1" customHeight="1">
      <c r="A151" s="311" t="s">
        <v>258</v>
      </c>
      <c r="B151" s="317" t="s">
        <v>566</v>
      </c>
      <c r="C151" s="317"/>
      <c r="D151" s="386" t="s">
        <v>83</v>
      </c>
      <c r="E151" s="317" t="s">
        <v>161</v>
      </c>
      <c r="F151" s="387" t="s">
        <v>62</v>
      </c>
      <c r="G151" s="311" t="s">
        <v>211</v>
      </c>
      <c r="H151" s="311" t="s">
        <v>382</v>
      </c>
      <c r="I151" s="312"/>
      <c r="J151" s="312"/>
      <c r="K151" s="312"/>
      <c r="L151" s="388">
        <v>41919</v>
      </c>
      <c r="M151" s="307" t="s">
        <v>79</v>
      </c>
      <c r="N151" s="324"/>
      <c r="O151" s="324"/>
      <c r="P151" s="324"/>
      <c r="Q151" s="389"/>
      <c r="R151" s="389"/>
      <c r="S151" s="322"/>
      <c r="T151" s="322"/>
      <c r="U151" s="322" t="s">
        <v>356</v>
      </c>
      <c r="V151" s="322"/>
      <c r="W151" s="322"/>
      <c r="X151" s="322"/>
      <c r="Y151" s="322"/>
      <c r="Z151" s="391"/>
      <c r="AA151" s="391"/>
      <c r="AB151" s="392"/>
      <c r="AC151" s="393"/>
      <c r="AD151" s="394"/>
      <c r="AE151" s="393"/>
      <c r="AF151" s="394"/>
      <c r="AG151" s="394">
        <f t="shared" si="34"/>
        <v>0</v>
      </c>
      <c r="AH151" s="394">
        <f>AG151*2</f>
        <v>0</v>
      </c>
      <c r="AI151" s="394">
        <f>AG151*2.5</f>
        <v>0</v>
      </c>
      <c r="AJ151" s="394">
        <f>AH151*2.5</f>
        <v>0</v>
      </c>
      <c r="AK151" s="395" t="e">
        <f t="shared" si="35"/>
        <v>#DIV/0!</v>
      </c>
      <c r="AL151" s="396">
        <f>16*(2*AD151)</f>
        <v>0</v>
      </c>
      <c r="AM151" s="397"/>
      <c r="AN151" s="397"/>
      <c r="AO151" s="397"/>
      <c r="AP151" s="398" t="s">
        <v>399</v>
      </c>
      <c r="AQ151" s="398"/>
      <c r="AR151" s="397"/>
      <c r="AS151" s="399">
        <v>16</v>
      </c>
      <c r="AT151" s="399" t="s">
        <v>289</v>
      </c>
      <c r="AU151" s="399"/>
      <c r="AV151" s="418"/>
      <c r="AW151" s="331"/>
      <c r="AX151" s="331" t="s">
        <v>631</v>
      </c>
      <c r="AY151" s="331"/>
      <c r="AZ151" s="401"/>
      <c r="BA151" s="402"/>
      <c r="BB151" s="403"/>
      <c r="BC151" s="404"/>
      <c r="BD151" s="405"/>
      <c r="BE151" s="397"/>
      <c r="BF151" s="397"/>
      <c r="BG151" s="398"/>
      <c r="BH151" s="406"/>
      <c r="BI151" s="406"/>
      <c r="BJ151" s="407"/>
      <c r="BK151" s="397"/>
      <c r="BL151" s="397">
        <f t="shared" si="36"/>
        <v>0</v>
      </c>
      <c r="BM151" s="408" t="e">
        <v>#N/A</v>
      </c>
      <c r="BN151" s="409" t="e">
        <v>#N/A</v>
      </c>
      <c r="BO151" s="409" t="e">
        <v>#N/A</v>
      </c>
      <c r="BP151" s="409" t="e">
        <v>#N/A</v>
      </c>
      <c r="BQ151" s="409" t="e">
        <f t="shared" si="40"/>
        <v>#N/A</v>
      </c>
      <c r="BR151" s="409"/>
      <c r="BS151" s="410"/>
      <c r="BT151" s="410"/>
      <c r="BU151" s="411" t="e">
        <f t="shared" si="37"/>
        <v>#N/A</v>
      </c>
      <c r="BV151" s="411" t="e">
        <f t="shared" si="38"/>
        <v>#N/A</v>
      </c>
      <c r="BW151" s="412" t="e">
        <f t="shared" si="39"/>
        <v>#N/A</v>
      </c>
      <c r="BX151" s="413"/>
    </row>
    <row r="152" spans="1:76" s="414" customFormat="1" ht="19.5" hidden="1" customHeight="1">
      <c r="A152" s="311" t="s">
        <v>259</v>
      </c>
      <c r="B152" s="317" t="s">
        <v>566</v>
      </c>
      <c r="C152" s="317"/>
      <c r="D152" s="386" t="s">
        <v>83</v>
      </c>
      <c r="E152" s="317" t="s">
        <v>161</v>
      </c>
      <c r="F152" s="387" t="s">
        <v>62</v>
      </c>
      <c r="G152" s="311" t="s">
        <v>211</v>
      </c>
      <c r="H152" s="311" t="s">
        <v>390</v>
      </c>
      <c r="I152" s="312"/>
      <c r="J152" s="312"/>
      <c r="K152" s="312"/>
      <c r="L152" s="388">
        <v>41919</v>
      </c>
      <c r="M152" s="307" t="s">
        <v>75</v>
      </c>
      <c r="N152" s="324"/>
      <c r="O152" s="324"/>
      <c r="P152" s="324"/>
      <c r="Q152" s="389"/>
      <c r="R152" s="389"/>
      <c r="S152" s="322" t="s">
        <v>337</v>
      </c>
      <c r="T152" s="322"/>
      <c r="U152" s="322"/>
      <c r="V152" s="322"/>
      <c r="W152" s="322"/>
      <c r="X152" s="322"/>
      <c r="Y152" s="322"/>
      <c r="Z152" s="391"/>
      <c r="AA152" s="391"/>
      <c r="AB152" s="392"/>
      <c r="AC152" s="393"/>
      <c r="AD152" s="394"/>
      <c r="AE152" s="393"/>
      <c r="AF152" s="394">
        <f>(IF(AE152&gt;0, AE152, IF(AD152&gt;0, AD152, IF(AC152&gt;0, AC152, 0))))*0.3</f>
        <v>0</v>
      </c>
      <c r="AG152" s="394">
        <f t="shared" si="34"/>
        <v>0</v>
      </c>
      <c r="AH152" s="394">
        <f>AG152*2</f>
        <v>0</v>
      </c>
      <c r="AI152" s="394">
        <f>AG152*2.5</f>
        <v>0</v>
      </c>
      <c r="AJ152" s="394">
        <f>AH152*2.5</f>
        <v>0</v>
      </c>
      <c r="AK152" s="395" t="e">
        <f t="shared" si="35"/>
        <v>#DIV/0!</v>
      </c>
      <c r="AL152" s="396">
        <f>16*(2*AD152)</f>
        <v>0</v>
      </c>
      <c r="AM152" s="397"/>
      <c r="AN152" s="397"/>
      <c r="AO152" s="397"/>
      <c r="AP152" s="398">
        <v>41885</v>
      </c>
      <c r="AQ152" s="398"/>
      <c r="AR152" s="397"/>
      <c r="AS152" s="399">
        <v>16</v>
      </c>
      <c r="AT152" s="399" t="s">
        <v>289</v>
      </c>
      <c r="AU152" s="399"/>
      <c r="AV152" s="418"/>
      <c r="AW152" s="331"/>
      <c r="AX152" s="331" t="s">
        <v>631</v>
      </c>
      <c r="AY152" s="331"/>
      <c r="AZ152" s="401"/>
      <c r="BA152" s="402"/>
      <c r="BB152" s="403"/>
      <c r="BC152" s="404"/>
      <c r="BD152" s="405"/>
      <c r="BE152" s="397"/>
      <c r="BF152" s="397"/>
      <c r="BG152" s="398"/>
      <c r="BH152" s="406"/>
      <c r="BI152" s="406"/>
      <c r="BJ152" s="407"/>
      <c r="BK152" s="397"/>
      <c r="BL152" s="397">
        <f t="shared" si="36"/>
        <v>0</v>
      </c>
      <c r="BM152" s="408">
        <v>10</v>
      </c>
      <c r="BN152" s="409">
        <v>20.078602709958819</v>
      </c>
      <c r="BO152" s="409">
        <v>0</v>
      </c>
      <c r="BP152" s="409">
        <v>0</v>
      </c>
      <c r="BQ152" s="409">
        <f t="shared" si="40"/>
        <v>0</v>
      </c>
      <c r="BR152" s="409"/>
      <c r="BS152" s="410"/>
      <c r="BT152" s="410"/>
      <c r="BU152" s="411">
        <f t="shared" si="37"/>
        <v>0</v>
      </c>
      <c r="BV152" s="411">
        <f t="shared" si="38"/>
        <v>0</v>
      </c>
      <c r="BW152" s="412" t="e">
        <f t="shared" si="39"/>
        <v>#DIV/0!</v>
      </c>
      <c r="BX152" s="413"/>
    </row>
    <row r="153" spans="1:76" s="414" customFormat="1" ht="19.5" hidden="1" customHeight="1">
      <c r="A153" s="311" t="s">
        <v>259</v>
      </c>
      <c r="B153" s="317" t="s">
        <v>566</v>
      </c>
      <c r="C153" s="317">
        <v>3</v>
      </c>
      <c r="D153" s="386" t="s">
        <v>83</v>
      </c>
      <c r="E153" s="317" t="s">
        <v>161</v>
      </c>
      <c r="F153" s="387" t="s">
        <v>62</v>
      </c>
      <c r="G153" s="311" t="s">
        <v>211</v>
      </c>
      <c r="H153" s="311" t="s">
        <v>571</v>
      </c>
      <c r="I153" s="312"/>
      <c r="J153" s="312" t="s">
        <v>684</v>
      </c>
      <c r="K153" s="312"/>
      <c r="L153" s="388">
        <v>41919</v>
      </c>
      <c r="M153" s="307" t="s">
        <v>75</v>
      </c>
      <c r="N153" s="324" t="s">
        <v>795</v>
      </c>
      <c r="O153" s="324" t="s">
        <v>757</v>
      </c>
      <c r="P153" s="324" t="s">
        <v>782</v>
      </c>
      <c r="Q153" s="389" t="s">
        <v>28</v>
      </c>
      <c r="R153" s="389"/>
      <c r="S153" s="322"/>
      <c r="T153" s="322" t="s">
        <v>337</v>
      </c>
      <c r="U153" s="322" t="s">
        <v>753</v>
      </c>
      <c r="V153" s="322"/>
      <c r="W153" s="421">
        <v>41980</v>
      </c>
      <c r="X153" s="390">
        <v>42008</v>
      </c>
      <c r="Y153" s="390">
        <v>42036</v>
      </c>
      <c r="Z153" s="391"/>
      <c r="AA153" s="391"/>
      <c r="AB153" s="392" t="s">
        <v>799</v>
      </c>
      <c r="AC153" s="393"/>
      <c r="AD153" s="394">
        <v>30.65</v>
      </c>
      <c r="AE153" s="393">
        <v>28.15</v>
      </c>
      <c r="AF153" s="394">
        <f>(IF(AE153&gt;0, AE153, IF(AD153&gt;0, AD153, IF(AC153&gt;0, AC153, 0))))*0.3</f>
        <v>8.4449999999999985</v>
      </c>
      <c r="AG153" s="394">
        <f t="shared" si="34"/>
        <v>36.594999999999999</v>
      </c>
      <c r="AH153" s="394">
        <f>AJ153/2.5</f>
        <v>59.98</v>
      </c>
      <c r="AI153" s="394">
        <v>149.94999999999999</v>
      </c>
      <c r="AJ153" s="394">
        <v>149.94999999999999</v>
      </c>
      <c r="AK153" s="395">
        <f t="shared" si="35"/>
        <v>0.38987995998666219</v>
      </c>
      <c r="AL153" s="396">
        <f>16*(2*AD153)</f>
        <v>980.8</v>
      </c>
      <c r="AM153" s="397"/>
      <c r="AN153" s="397"/>
      <c r="AO153" s="397"/>
      <c r="AP153" s="398"/>
      <c r="AQ153" s="398"/>
      <c r="AR153" s="397" t="s">
        <v>593</v>
      </c>
      <c r="AS153" s="399">
        <v>16</v>
      </c>
      <c r="AT153" s="399" t="s">
        <v>289</v>
      </c>
      <c r="AU153" s="399"/>
      <c r="AV153" s="399"/>
      <c r="AW153" s="330">
        <v>42020</v>
      </c>
      <c r="AX153" s="330">
        <v>42020</v>
      </c>
      <c r="AY153" s="330">
        <v>42020</v>
      </c>
      <c r="AZ153" s="401"/>
      <c r="BA153" s="402"/>
      <c r="BB153" s="403"/>
      <c r="BC153" s="404"/>
      <c r="BD153" s="405"/>
      <c r="BE153" s="397"/>
      <c r="BF153" s="397"/>
      <c r="BG153" s="398"/>
      <c r="BH153" s="406"/>
      <c r="BI153" s="406"/>
      <c r="BJ153" s="407"/>
      <c r="BK153" s="397"/>
      <c r="BL153" s="397">
        <f t="shared" si="36"/>
        <v>0</v>
      </c>
      <c r="BM153" s="408">
        <v>10</v>
      </c>
      <c r="BN153" s="409">
        <v>20.078602709958819</v>
      </c>
      <c r="BO153" s="409">
        <v>0</v>
      </c>
      <c r="BP153" s="409">
        <v>0</v>
      </c>
      <c r="BQ153" s="409">
        <f t="shared" si="40"/>
        <v>0</v>
      </c>
      <c r="BR153" s="409"/>
      <c r="BS153" s="410"/>
      <c r="BT153" s="410"/>
      <c r="BU153" s="411">
        <f t="shared" si="37"/>
        <v>0</v>
      </c>
      <c r="BV153" s="411">
        <f t="shared" si="38"/>
        <v>0</v>
      </c>
      <c r="BW153" s="412">
        <f t="shared" si="39"/>
        <v>0</v>
      </c>
      <c r="BX153" s="413"/>
    </row>
    <row r="154" spans="1:76" s="382" customFormat="1" ht="19.5" hidden="1" customHeight="1">
      <c r="A154" s="309" t="s">
        <v>260</v>
      </c>
      <c r="B154" s="316"/>
      <c r="C154" s="316">
        <v>1</v>
      </c>
      <c r="D154" s="352" t="s">
        <v>83</v>
      </c>
      <c r="E154" s="316" t="s">
        <v>161</v>
      </c>
      <c r="F154" s="353" t="s">
        <v>62</v>
      </c>
      <c r="G154" s="309" t="s">
        <v>211</v>
      </c>
      <c r="H154" s="309" t="s">
        <v>361</v>
      </c>
      <c r="I154" s="310"/>
      <c r="J154" s="310" t="s">
        <v>684</v>
      </c>
      <c r="K154" s="310"/>
      <c r="L154" s="354"/>
      <c r="M154" s="230" t="s">
        <v>76</v>
      </c>
      <c r="N154" s="232" t="s">
        <v>794</v>
      </c>
      <c r="O154" s="232"/>
      <c r="P154" s="232" t="s">
        <v>796</v>
      </c>
      <c r="Q154" s="355" t="s">
        <v>28</v>
      </c>
      <c r="R154" s="355"/>
      <c r="S154" s="323"/>
      <c r="T154" s="323" t="s">
        <v>362</v>
      </c>
      <c r="U154" s="323" t="s">
        <v>753</v>
      </c>
      <c r="V154" s="323"/>
      <c r="W154" s="356">
        <v>42066</v>
      </c>
      <c r="X154" s="323"/>
      <c r="Y154" s="323"/>
      <c r="Z154" s="357"/>
      <c r="AA154" s="357"/>
      <c r="AB154" s="358" t="s">
        <v>799</v>
      </c>
      <c r="AC154" s="359"/>
      <c r="AD154" s="360">
        <v>22.8</v>
      </c>
      <c r="AE154" s="359"/>
      <c r="AF154" s="360">
        <v>0.25</v>
      </c>
      <c r="AG154" s="360">
        <f t="shared" si="34"/>
        <v>23.05</v>
      </c>
      <c r="AH154" s="360">
        <f>AJ154/2.5</f>
        <v>51.98</v>
      </c>
      <c r="AI154" s="360">
        <v>129.94999999999999</v>
      </c>
      <c r="AJ154" s="360">
        <v>129.94999999999999</v>
      </c>
      <c r="AK154" s="361">
        <f t="shared" si="35"/>
        <v>0.55656021546748746</v>
      </c>
      <c r="AL154" s="362">
        <f>16*(1*AD154)</f>
        <v>364.8</v>
      </c>
      <c r="AM154" s="363"/>
      <c r="AN154" s="363"/>
      <c r="AO154" s="363"/>
      <c r="AP154" s="364">
        <v>41907</v>
      </c>
      <c r="AQ154" s="364"/>
      <c r="AR154" s="363" t="s">
        <v>610</v>
      </c>
      <c r="AS154" s="365">
        <v>16</v>
      </c>
      <c r="AT154" s="365" t="s">
        <v>289</v>
      </c>
      <c r="AU154" s="365"/>
      <c r="AV154" s="415"/>
      <c r="AW154" s="211"/>
      <c r="AX154" s="212">
        <v>41978</v>
      </c>
      <c r="AY154" s="212">
        <v>42030</v>
      </c>
      <c r="AZ154" s="367"/>
      <c r="BA154" s="368" t="s">
        <v>874</v>
      </c>
      <c r="BB154" s="369"/>
      <c r="BC154" s="370"/>
      <c r="BD154" s="371"/>
      <c r="BE154" s="363"/>
      <c r="BF154" s="363"/>
      <c r="BG154" s="364"/>
      <c r="BH154" s="372"/>
      <c r="BI154" s="372"/>
      <c r="BJ154" s="373"/>
      <c r="BK154" s="363"/>
      <c r="BL154" s="363">
        <f t="shared" si="36"/>
        <v>0</v>
      </c>
      <c r="BM154" s="374">
        <v>57</v>
      </c>
      <c r="BN154" s="375">
        <v>114.44803544676526</v>
      </c>
      <c r="BO154" s="375">
        <v>50</v>
      </c>
      <c r="BP154" s="375">
        <v>164.44803544676526</v>
      </c>
      <c r="BQ154" s="375">
        <f t="shared" si="40"/>
        <v>0</v>
      </c>
      <c r="BR154" s="375"/>
      <c r="BS154" s="376"/>
      <c r="BT154" s="376"/>
      <c r="BU154" s="377">
        <f t="shared" si="37"/>
        <v>8548.0088825228577</v>
      </c>
      <c r="BV154" s="377">
        <f t="shared" si="38"/>
        <v>4757.4816654749184</v>
      </c>
      <c r="BW154" s="378">
        <f t="shared" si="39"/>
        <v>91.525234041456685</v>
      </c>
      <c r="BX154" s="379"/>
    </row>
    <row r="155" spans="1:76" s="382" customFormat="1" ht="19.5" hidden="1" customHeight="1">
      <c r="A155" s="309" t="s">
        <v>804</v>
      </c>
      <c r="B155" s="316"/>
      <c r="C155" s="316">
        <v>2</v>
      </c>
      <c r="D155" s="352" t="s">
        <v>83</v>
      </c>
      <c r="E155" s="316" t="s">
        <v>161</v>
      </c>
      <c r="F155" s="353" t="s">
        <v>62</v>
      </c>
      <c r="G155" s="309" t="s">
        <v>211</v>
      </c>
      <c r="H155" s="309" t="s">
        <v>601</v>
      </c>
      <c r="I155" s="310"/>
      <c r="J155" s="310" t="s">
        <v>684</v>
      </c>
      <c r="K155" s="310"/>
      <c r="L155" s="354">
        <v>41919</v>
      </c>
      <c r="M155" s="230" t="s">
        <v>76</v>
      </c>
      <c r="N155" s="232" t="s">
        <v>794</v>
      </c>
      <c r="O155" s="232"/>
      <c r="P155" s="232" t="s">
        <v>796</v>
      </c>
      <c r="Q155" s="355" t="s">
        <v>28</v>
      </c>
      <c r="R155" s="355"/>
      <c r="S155" s="323"/>
      <c r="T155" s="323" t="s">
        <v>362</v>
      </c>
      <c r="U155" s="323" t="s">
        <v>753</v>
      </c>
      <c r="V155" s="323"/>
      <c r="W155" s="356">
        <v>42066</v>
      </c>
      <c r="X155" s="323"/>
      <c r="Y155" s="323"/>
      <c r="Z155" s="357"/>
      <c r="AA155" s="357"/>
      <c r="AB155" s="358" t="s">
        <v>799</v>
      </c>
      <c r="AC155" s="359"/>
      <c r="AD155" s="360">
        <v>27.9</v>
      </c>
      <c r="AE155" s="359"/>
      <c r="AF155" s="360">
        <v>0.25</v>
      </c>
      <c r="AG155" s="360">
        <f t="shared" si="34"/>
        <v>28.15</v>
      </c>
      <c r="AH155" s="360">
        <f>AJ155/2.5</f>
        <v>59.98</v>
      </c>
      <c r="AI155" s="360">
        <v>149.94999999999999</v>
      </c>
      <c r="AJ155" s="360">
        <v>149.94999999999999</v>
      </c>
      <c r="AK155" s="361">
        <f t="shared" si="35"/>
        <v>0.53067689229743242</v>
      </c>
      <c r="AL155" s="362">
        <f>16*(1*AD155)</f>
        <v>446.4</v>
      </c>
      <c r="AM155" s="363"/>
      <c r="AN155" s="363"/>
      <c r="AO155" s="363"/>
      <c r="AP155" s="364">
        <v>41907</v>
      </c>
      <c r="AQ155" s="364"/>
      <c r="AR155" s="363" t="s">
        <v>610</v>
      </c>
      <c r="AS155" s="365">
        <v>16</v>
      </c>
      <c r="AT155" s="365" t="s">
        <v>289</v>
      </c>
      <c r="AU155" s="365"/>
      <c r="AV155" s="415"/>
      <c r="AW155" s="211"/>
      <c r="AX155" s="212">
        <v>41978</v>
      </c>
      <c r="AY155" s="212">
        <v>42030</v>
      </c>
      <c r="AZ155" s="367"/>
      <c r="BA155" s="368" t="s">
        <v>289</v>
      </c>
      <c r="BB155" s="369"/>
      <c r="BC155" s="370"/>
      <c r="BD155" s="371"/>
      <c r="BE155" s="363"/>
      <c r="BF155" s="363"/>
      <c r="BG155" s="364"/>
      <c r="BH155" s="372"/>
      <c r="BI155" s="372"/>
      <c r="BJ155" s="373"/>
      <c r="BK155" s="363"/>
      <c r="BL155" s="363">
        <f t="shared" si="36"/>
        <v>0</v>
      </c>
      <c r="BM155" s="374">
        <v>81</v>
      </c>
      <c r="BN155" s="375">
        <v>162.63668195066643</v>
      </c>
      <c r="BO155" s="375">
        <v>50</v>
      </c>
      <c r="BP155" s="375">
        <v>212.63668195066643</v>
      </c>
      <c r="BQ155" s="375">
        <f t="shared" si="40"/>
        <v>0</v>
      </c>
      <c r="BR155" s="375"/>
      <c r="BS155" s="376"/>
      <c r="BT155" s="376"/>
      <c r="BU155" s="377">
        <f t="shared" si="37"/>
        <v>12753.948183400971</v>
      </c>
      <c r="BV155" s="377">
        <f t="shared" si="38"/>
        <v>6768.2255864897115</v>
      </c>
      <c r="BW155" s="378">
        <f t="shared" si="39"/>
        <v>112.8413735660172</v>
      </c>
      <c r="BX155" s="379"/>
    </row>
    <row r="156" spans="1:76" s="414" customFormat="1" ht="19.5" hidden="1" customHeight="1">
      <c r="A156" s="311" t="s">
        <v>261</v>
      </c>
      <c r="B156" s="317" t="s">
        <v>566</v>
      </c>
      <c r="C156" s="317"/>
      <c r="D156" s="386" t="s">
        <v>83</v>
      </c>
      <c r="E156" s="317"/>
      <c r="F156" s="387" t="s">
        <v>62</v>
      </c>
      <c r="G156" s="311" t="s">
        <v>212</v>
      </c>
      <c r="H156" s="311" t="s">
        <v>313</v>
      </c>
      <c r="I156" s="312"/>
      <c r="J156" s="312"/>
      <c r="K156" s="312"/>
      <c r="L156" s="388">
        <v>41919</v>
      </c>
      <c r="M156" s="307" t="s">
        <v>75</v>
      </c>
      <c r="N156" s="324"/>
      <c r="O156" s="324"/>
      <c r="P156" s="324"/>
      <c r="Q156" s="389"/>
      <c r="R156" s="389"/>
      <c r="S156" s="322" t="s">
        <v>346</v>
      </c>
      <c r="T156" s="322"/>
      <c r="U156" s="322"/>
      <c r="V156" s="322"/>
      <c r="W156" s="322"/>
      <c r="X156" s="322"/>
      <c r="Y156" s="322"/>
      <c r="Z156" s="391"/>
      <c r="AA156" s="391"/>
      <c r="AB156" s="392"/>
      <c r="AC156" s="393"/>
      <c r="AD156" s="394"/>
      <c r="AE156" s="393"/>
      <c r="AF156" s="394">
        <f>(IF(AE156&gt;0, AE156, IF(AD156&gt;0, AD156, IF(AC156&gt;0, AC156, 0))))*0.3</f>
        <v>0</v>
      </c>
      <c r="AG156" s="394">
        <f t="shared" ref="AG156:AG187" si="41">(IF(AE156&gt;0, AE156, IF(AD156&gt;0, AD156, IF(AC156&gt;0, AC156, 0))))+AF156</f>
        <v>0</v>
      </c>
      <c r="AH156" s="394">
        <f>AG156*2</f>
        <v>0</v>
      </c>
      <c r="AI156" s="394">
        <f>AG156*2.5</f>
        <v>0</v>
      </c>
      <c r="AJ156" s="394">
        <f>AH156*2.5</f>
        <v>0</v>
      </c>
      <c r="AK156" s="395" t="e">
        <f t="shared" si="35"/>
        <v>#DIV/0!</v>
      </c>
      <c r="AL156" s="396">
        <f>16*(2*AD156)</f>
        <v>0</v>
      </c>
      <c r="AM156" s="397"/>
      <c r="AN156" s="397"/>
      <c r="AO156" s="397"/>
      <c r="AP156" s="398">
        <v>41885</v>
      </c>
      <c r="AQ156" s="398"/>
      <c r="AR156" s="397" t="s">
        <v>595</v>
      </c>
      <c r="AS156" s="399">
        <v>16</v>
      </c>
      <c r="AT156" s="399" t="s">
        <v>289</v>
      </c>
      <c r="AU156" s="399"/>
      <c r="AV156" s="399"/>
      <c r="AW156" s="331"/>
      <c r="AX156" s="331" t="s">
        <v>631</v>
      </c>
      <c r="AY156" s="331"/>
      <c r="AZ156" s="401"/>
      <c r="BA156" s="402"/>
      <c r="BB156" s="403"/>
      <c r="BC156" s="404"/>
      <c r="BD156" s="405"/>
      <c r="BE156" s="397"/>
      <c r="BF156" s="397"/>
      <c r="BG156" s="398"/>
      <c r="BH156" s="406"/>
      <c r="BI156" s="406"/>
      <c r="BJ156" s="407"/>
      <c r="BK156" s="397"/>
      <c r="BL156" s="397">
        <f t="shared" si="36"/>
        <v>0</v>
      </c>
      <c r="BM156" s="408" t="e">
        <v>#N/A</v>
      </c>
      <c r="BN156" s="409" t="e">
        <v>#N/A</v>
      </c>
      <c r="BO156" s="409" t="e">
        <v>#N/A</v>
      </c>
      <c r="BP156" s="409" t="e">
        <v>#N/A</v>
      </c>
      <c r="BQ156" s="409" t="e">
        <f t="shared" si="40"/>
        <v>#N/A</v>
      </c>
      <c r="BR156" s="409"/>
      <c r="BS156" s="410"/>
      <c r="BT156" s="410"/>
      <c r="BU156" s="411" t="e">
        <f t="shared" si="37"/>
        <v>#N/A</v>
      </c>
      <c r="BV156" s="411" t="e">
        <f t="shared" si="38"/>
        <v>#N/A</v>
      </c>
      <c r="BW156" s="412" t="e">
        <f t="shared" si="39"/>
        <v>#N/A</v>
      </c>
      <c r="BX156" s="413"/>
    </row>
    <row r="157" spans="1:76" s="414" customFormat="1" ht="19.5" hidden="1" customHeight="1">
      <c r="A157" s="311" t="s">
        <v>262</v>
      </c>
      <c r="B157" s="317" t="s">
        <v>566</v>
      </c>
      <c r="C157" s="317"/>
      <c r="D157" s="386" t="s">
        <v>83</v>
      </c>
      <c r="E157" s="317" t="s">
        <v>161</v>
      </c>
      <c r="F157" s="387" t="s">
        <v>62</v>
      </c>
      <c r="G157" s="311" t="s">
        <v>213</v>
      </c>
      <c r="H157" s="311" t="s">
        <v>367</v>
      </c>
      <c r="I157" s="312"/>
      <c r="J157" s="312"/>
      <c r="K157" s="312"/>
      <c r="L157" s="388">
        <v>41919</v>
      </c>
      <c r="M157" s="307" t="s">
        <v>76</v>
      </c>
      <c r="N157" s="324"/>
      <c r="O157" s="324"/>
      <c r="P157" s="324"/>
      <c r="Q157" s="389"/>
      <c r="R157" s="389"/>
      <c r="S157" s="322"/>
      <c r="T157" s="322"/>
      <c r="U157" s="322" t="s">
        <v>368</v>
      </c>
      <c r="V157" s="322"/>
      <c r="W157" s="322"/>
      <c r="X157" s="322"/>
      <c r="Y157" s="322"/>
      <c r="Z157" s="391"/>
      <c r="AA157" s="391"/>
      <c r="AB157" s="392"/>
      <c r="AC157" s="393"/>
      <c r="AD157" s="394"/>
      <c r="AE157" s="393"/>
      <c r="AF157" s="394">
        <v>0.25</v>
      </c>
      <c r="AG157" s="394">
        <f t="shared" si="41"/>
        <v>0.25</v>
      </c>
      <c r="AH157" s="394">
        <f>AG157*2</f>
        <v>0.5</v>
      </c>
      <c r="AI157" s="394">
        <f>AG157*2.5</f>
        <v>0.625</v>
      </c>
      <c r="AJ157" s="394">
        <f>AH157*2.5</f>
        <v>1.25</v>
      </c>
      <c r="AK157" s="395">
        <f t="shared" si="35"/>
        <v>0.5</v>
      </c>
      <c r="AL157" s="396">
        <f>16*(2*AD157)</f>
        <v>0</v>
      </c>
      <c r="AM157" s="397"/>
      <c r="AN157" s="397"/>
      <c r="AO157" s="397"/>
      <c r="AP157" s="398">
        <v>41907</v>
      </c>
      <c r="AQ157" s="398"/>
      <c r="AR157" s="397"/>
      <c r="AS157" s="399">
        <v>16</v>
      </c>
      <c r="AT157" s="399" t="s">
        <v>289</v>
      </c>
      <c r="AU157" s="399"/>
      <c r="AV157" s="418"/>
      <c r="AW157" s="331"/>
      <c r="AX157" s="331" t="s">
        <v>631</v>
      </c>
      <c r="AY157" s="331"/>
      <c r="AZ157" s="401"/>
      <c r="BA157" s="402"/>
      <c r="BB157" s="403"/>
      <c r="BC157" s="404"/>
      <c r="BD157" s="405"/>
      <c r="BE157" s="397"/>
      <c r="BF157" s="397"/>
      <c r="BG157" s="398"/>
      <c r="BH157" s="406"/>
      <c r="BI157" s="406"/>
      <c r="BJ157" s="407"/>
      <c r="BK157" s="397"/>
      <c r="BL157" s="397">
        <f t="shared" si="36"/>
        <v>0</v>
      </c>
      <c r="BM157" s="408" t="e">
        <v>#N/A</v>
      </c>
      <c r="BN157" s="409" t="e">
        <v>#N/A</v>
      </c>
      <c r="BO157" s="409" t="e">
        <v>#N/A</v>
      </c>
      <c r="BP157" s="409" t="e">
        <v>#N/A</v>
      </c>
      <c r="BQ157" s="409" t="e">
        <f t="shared" si="40"/>
        <v>#N/A</v>
      </c>
      <c r="BR157" s="409"/>
      <c r="BS157" s="410"/>
      <c r="BT157" s="410"/>
      <c r="BU157" s="411" t="e">
        <f t="shared" si="37"/>
        <v>#N/A</v>
      </c>
      <c r="BV157" s="411" t="e">
        <f t="shared" si="38"/>
        <v>#N/A</v>
      </c>
      <c r="BW157" s="412" t="e">
        <f t="shared" si="39"/>
        <v>#N/A</v>
      </c>
      <c r="BX157" s="413"/>
    </row>
    <row r="158" spans="1:76" s="382" customFormat="1" ht="19.5" hidden="1" customHeight="1">
      <c r="A158" s="309" t="s">
        <v>263</v>
      </c>
      <c r="B158" s="316"/>
      <c r="C158" s="316">
        <v>1</v>
      </c>
      <c r="D158" s="352" t="s">
        <v>83</v>
      </c>
      <c r="E158" s="316" t="s">
        <v>161</v>
      </c>
      <c r="F158" s="353" t="s">
        <v>62</v>
      </c>
      <c r="G158" s="309" t="s">
        <v>214</v>
      </c>
      <c r="H158" s="309" t="s">
        <v>370</v>
      </c>
      <c r="I158" s="310"/>
      <c r="J158" s="310" t="s">
        <v>674</v>
      </c>
      <c r="K158" s="310"/>
      <c r="L158" s="354"/>
      <c r="M158" s="230" t="s">
        <v>76</v>
      </c>
      <c r="N158" s="232" t="s">
        <v>794</v>
      </c>
      <c r="O158" s="232"/>
      <c r="P158" s="232" t="s">
        <v>796</v>
      </c>
      <c r="Q158" s="355" t="s">
        <v>32</v>
      </c>
      <c r="R158" s="355"/>
      <c r="S158" s="323"/>
      <c r="T158" s="323" t="s">
        <v>369</v>
      </c>
      <c r="U158" s="323" t="s">
        <v>753</v>
      </c>
      <c r="V158" s="323"/>
      <c r="W158" s="356">
        <v>42066</v>
      </c>
      <c r="X158" s="323"/>
      <c r="Y158" s="323"/>
      <c r="Z158" s="357"/>
      <c r="AA158" s="357"/>
      <c r="AB158" s="358" t="s">
        <v>799</v>
      </c>
      <c r="AC158" s="359"/>
      <c r="AD158" s="360">
        <v>17.649999999999999</v>
      </c>
      <c r="AE158" s="359"/>
      <c r="AF158" s="360">
        <v>0.25</v>
      </c>
      <c r="AG158" s="360">
        <f t="shared" si="41"/>
        <v>17.899999999999999</v>
      </c>
      <c r="AH158" s="360">
        <f t="shared" ref="AH158:AH163" si="42">AJ158/2.5</f>
        <v>43.980000000000004</v>
      </c>
      <c r="AI158" s="360">
        <v>109.95</v>
      </c>
      <c r="AJ158" s="360">
        <v>109.95</v>
      </c>
      <c r="AK158" s="361">
        <f t="shared" si="35"/>
        <v>0.59299681673487958</v>
      </c>
      <c r="AL158" s="362">
        <f>16*(1*AD158)</f>
        <v>282.39999999999998</v>
      </c>
      <c r="AM158" s="363"/>
      <c r="AN158" s="363"/>
      <c r="AO158" s="363"/>
      <c r="AP158" s="364">
        <v>41918</v>
      </c>
      <c r="AQ158" s="364"/>
      <c r="AR158" s="363"/>
      <c r="AS158" s="365">
        <v>16</v>
      </c>
      <c r="AT158" s="365" t="s">
        <v>289</v>
      </c>
      <c r="AU158" s="365"/>
      <c r="AV158" s="365"/>
      <c r="AW158" s="211"/>
      <c r="AX158" s="212">
        <v>41978</v>
      </c>
      <c r="AY158" s="212">
        <v>42009</v>
      </c>
      <c r="AZ158" s="367"/>
      <c r="BA158" s="368" t="s">
        <v>875</v>
      </c>
      <c r="BB158" s="369"/>
      <c r="BC158" s="370"/>
      <c r="BD158" s="371"/>
      <c r="BE158" s="363"/>
      <c r="BF158" s="363"/>
      <c r="BG158" s="364"/>
      <c r="BH158" s="372"/>
      <c r="BI158" s="372"/>
      <c r="BJ158" s="373"/>
      <c r="BK158" s="363"/>
      <c r="BL158" s="363">
        <f t="shared" si="36"/>
        <v>0</v>
      </c>
      <c r="BM158" s="374">
        <v>22</v>
      </c>
      <c r="BN158" s="375">
        <v>124.1729259619094</v>
      </c>
      <c r="BO158" s="375">
        <v>60</v>
      </c>
      <c r="BP158" s="375">
        <v>184.17292596190941</v>
      </c>
      <c r="BQ158" s="375">
        <f t="shared" si="40"/>
        <v>0</v>
      </c>
      <c r="BR158" s="375"/>
      <c r="BS158" s="376"/>
      <c r="BT158" s="376"/>
      <c r="BU158" s="377">
        <f t="shared" si="37"/>
        <v>8099.9252838047769</v>
      </c>
      <c r="BV158" s="377">
        <f t="shared" si="38"/>
        <v>4803.2299090865981</v>
      </c>
      <c r="BW158" s="378">
        <f t="shared" si="39"/>
        <v>109.21395882416094</v>
      </c>
      <c r="BX158" s="379"/>
    </row>
    <row r="159" spans="1:76" s="414" customFormat="1" ht="19.5" hidden="1" customHeight="1">
      <c r="A159" s="311" t="s">
        <v>616</v>
      </c>
      <c r="B159" s="317" t="s">
        <v>566</v>
      </c>
      <c r="C159" s="317">
        <v>1</v>
      </c>
      <c r="D159" s="386" t="s">
        <v>83</v>
      </c>
      <c r="E159" s="317" t="s">
        <v>161</v>
      </c>
      <c r="F159" s="387" t="s">
        <v>62</v>
      </c>
      <c r="G159" s="311" t="s">
        <v>617</v>
      </c>
      <c r="H159" s="311" t="s">
        <v>618</v>
      </c>
      <c r="I159" s="312"/>
      <c r="J159" s="312" t="s">
        <v>685</v>
      </c>
      <c r="K159" s="312"/>
      <c r="L159" s="388">
        <v>41928</v>
      </c>
      <c r="M159" s="307" t="s">
        <v>75</v>
      </c>
      <c r="N159" s="324" t="s">
        <v>795</v>
      </c>
      <c r="O159" s="324" t="s">
        <v>757</v>
      </c>
      <c r="P159" s="324" t="s">
        <v>782</v>
      </c>
      <c r="Q159" s="389" t="s">
        <v>32</v>
      </c>
      <c r="R159" s="389"/>
      <c r="S159" s="322"/>
      <c r="T159" s="322"/>
      <c r="U159" s="322" t="s">
        <v>753</v>
      </c>
      <c r="V159" s="322"/>
      <c r="W159" s="390">
        <v>42010</v>
      </c>
      <c r="X159" s="390">
        <v>42038</v>
      </c>
      <c r="Y159" s="390">
        <v>42066</v>
      </c>
      <c r="Z159" s="391"/>
      <c r="AA159" s="391"/>
      <c r="AB159" s="392" t="s">
        <v>799</v>
      </c>
      <c r="AC159" s="393"/>
      <c r="AD159" s="394">
        <v>15</v>
      </c>
      <c r="AE159" s="393">
        <v>13.5</v>
      </c>
      <c r="AF159" s="394">
        <f>(IF(AE159&gt;0, AE159, IF(AD159&gt;0, AD159, IF(AC159&gt;0, AC159, 0))))*0.3</f>
        <v>4.05</v>
      </c>
      <c r="AG159" s="394">
        <f t="shared" si="41"/>
        <v>17.55</v>
      </c>
      <c r="AH159" s="394">
        <f t="shared" si="42"/>
        <v>39.980000000000004</v>
      </c>
      <c r="AI159" s="394">
        <v>99.95</v>
      </c>
      <c r="AJ159" s="394">
        <v>99.95</v>
      </c>
      <c r="AK159" s="395">
        <f t="shared" si="35"/>
        <v>0.56103051525762881</v>
      </c>
      <c r="AL159" s="396">
        <f>16*(2*AD159)</f>
        <v>480</v>
      </c>
      <c r="AM159" s="397"/>
      <c r="AN159" s="397"/>
      <c r="AO159" s="397"/>
      <c r="AP159" s="398">
        <v>41918</v>
      </c>
      <c r="AQ159" s="398">
        <v>41967</v>
      </c>
      <c r="AR159" s="397"/>
      <c r="AS159" s="399">
        <v>16</v>
      </c>
      <c r="AT159" s="399" t="s">
        <v>289</v>
      </c>
      <c r="AU159" s="399"/>
      <c r="AV159" s="399"/>
      <c r="AW159" s="330">
        <v>42020</v>
      </c>
      <c r="AX159" s="330">
        <v>42020</v>
      </c>
      <c r="AY159" s="330">
        <v>42020</v>
      </c>
      <c r="AZ159" s="401"/>
      <c r="BA159" s="402"/>
      <c r="BB159" s="403"/>
      <c r="BC159" s="404"/>
      <c r="BD159" s="405"/>
      <c r="BE159" s="397"/>
      <c r="BF159" s="397"/>
      <c r="BG159" s="398"/>
      <c r="BH159" s="406"/>
      <c r="BI159" s="406"/>
      <c r="BJ159" s="407"/>
      <c r="BK159" s="397"/>
      <c r="BL159" s="397">
        <f t="shared" si="36"/>
        <v>0</v>
      </c>
      <c r="BM159" s="408">
        <v>10</v>
      </c>
      <c r="BN159" s="409">
        <v>20.078602709958819</v>
      </c>
      <c r="BO159" s="409">
        <v>0</v>
      </c>
      <c r="BP159" s="409">
        <v>0</v>
      </c>
      <c r="BQ159" s="409">
        <f t="shared" si="40"/>
        <v>0</v>
      </c>
      <c r="BR159" s="409"/>
      <c r="BS159" s="410"/>
      <c r="BT159" s="410"/>
      <c r="BU159" s="411">
        <f t="shared" si="37"/>
        <v>0</v>
      </c>
      <c r="BV159" s="411">
        <f t="shared" si="38"/>
        <v>0</v>
      </c>
      <c r="BW159" s="412">
        <f t="shared" si="39"/>
        <v>0</v>
      </c>
      <c r="BX159" s="413"/>
    </row>
    <row r="160" spans="1:76" s="382" customFormat="1" ht="19.5" hidden="1" customHeight="1">
      <c r="A160" s="309" t="s">
        <v>264</v>
      </c>
      <c r="B160" s="316"/>
      <c r="C160" s="316">
        <v>2</v>
      </c>
      <c r="D160" s="352" t="s">
        <v>83</v>
      </c>
      <c r="E160" s="316" t="s">
        <v>52</v>
      </c>
      <c r="F160" s="353" t="s">
        <v>62</v>
      </c>
      <c r="G160" s="309" t="s">
        <v>215</v>
      </c>
      <c r="H160" s="313" t="s">
        <v>354</v>
      </c>
      <c r="I160" s="310"/>
      <c r="J160" s="310" t="s">
        <v>674</v>
      </c>
      <c r="K160" s="310"/>
      <c r="L160" s="354"/>
      <c r="M160" s="230" t="s">
        <v>77</v>
      </c>
      <c r="N160" s="232"/>
      <c r="O160" s="232"/>
      <c r="P160" s="232" t="s">
        <v>734</v>
      </c>
      <c r="Q160" s="355" t="s">
        <v>32</v>
      </c>
      <c r="R160" s="355"/>
      <c r="S160" s="323"/>
      <c r="T160" s="323" t="s">
        <v>355</v>
      </c>
      <c r="U160" s="323" t="s">
        <v>790</v>
      </c>
      <c r="V160" s="323"/>
      <c r="W160" s="356">
        <v>42034</v>
      </c>
      <c r="X160" s="356">
        <v>42062</v>
      </c>
      <c r="Y160" s="356">
        <v>42090</v>
      </c>
      <c r="Z160" s="357"/>
      <c r="AA160" s="357"/>
      <c r="AB160" s="358" t="s">
        <v>799</v>
      </c>
      <c r="AC160" s="359"/>
      <c r="AD160" s="360">
        <v>39</v>
      </c>
      <c r="AE160" s="359">
        <v>48.8</v>
      </c>
      <c r="AF160" s="360">
        <v>0.25</v>
      </c>
      <c r="AG160" s="360">
        <f t="shared" si="41"/>
        <v>49.05</v>
      </c>
      <c r="AH160" s="360">
        <f t="shared" si="42"/>
        <v>87.97999999999999</v>
      </c>
      <c r="AI160" s="360">
        <v>199.95</v>
      </c>
      <c r="AJ160" s="360">
        <v>219.95</v>
      </c>
      <c r="AK160" s="361">
        <f t="shared" si="35"/>
        <v>0.44248692884746532</v>
      </c>
      <c r="AL160" s="362">
        <f>16*(2*AD160)</f>
        <v>1248</v>
      </c>
      <c r="AM160" s="363"/>
      <c r="AN160" s="363"/>
      <c r="AO160" s="363"/>
      <c r="AP160" s="364">
        <v>41915</v>
      </c>
      <c r="AQ160" s="364"/>
      <c r="AR160" s="363"/>
      <c r="AS160" s="365">
        <v>16</v>
      </c>
      <c r="AT160" s="365" t="s">
        <v>289</v>
      </c>
      <c r="AU160" s="365"/>
      <c r="AV160" s="415"/>
      <c r="AW160" s="211"/>
      <c r="AX160" s="212">
        <v>41978</v>
      </c>
      <c r="AY160" s="212">
        <v>41978</v>
      </c>
      <c r="AZ160" s="367"/>
      <c r="BA160" s="368" t="s">
        <v>875</v>
      </c>
      <c r="BB160" s="369"/>
      <c r="BC160" s="370"/>
      <c r="BD160" s="371"/>
      <c r="BE160" s="363"/>
      <c r="BF160" s="363"/>
      <c r="BG160" s="364"/>
      <c r="BH160" s="372"/>
      <c r="BI160" s="372"/>
      <c r="BJ160" s="373"/>
      <c r="BK160" s="363"/>
      <c r="BL160" s="363">
        <f t="shared" si="36"/>
        <v>0</v>
      </c>
      <c r="BM160" s="374">
        <v>75</v>
      </c>
      <c r="BN160" s="375">
        <v>150.58952032469114</v>
      </c>
      <c r="BO160" s="375">
        <v>50</v>
      </c>
      <c r="BP160" s="375">
        <v>200.58952032469114</v>
      </c>
      <c r="BQ160" s="375" t="s">
        <v>857</v>
      </c>
      <c r="BR160" s="375"/>
      <c r="BS160" s="376"/>
      <c r="BT160" s="376"/>
      <c r="BU160" s="377">
        <f t="shared" si="37"/>
        <v>17647.865998166326</v>
      </c>
      <c r="BV160" s="377">
        <f t="shared" si="38"/>
        <v>7808.9500262402271</v>
      </c>
      <c r="BW160" s="378">
        <f t="shared" si="39"/>
        <v>88.758240807458805</v>
      </c>
      <c r="BX160" s="379"/>
    </row>
    <row r="161" spans="1:76" s="382" customFormat="1" ht="19.5" hidden="1" customHeight="1">
      <c r="A161" s="309" t="s">
        <v>265</v>
      </c>
      <c r="B161" s="316"/>
      <c r="C161" s="316">
        <v>3</v>
      </c>
      <c r="D161" s="352" t="s">
        <v>83</v>
      </c>
      <c r="E161" s="316" t="s">
        <v>52</v>
      </c>
      <c r="F161" s="353" t="s">
        <v>62</v>
      </c>
      <c r="G161" s="309" t="s">
        <v>216</v>
      </c>
      <c r="H161" s="313" t="s">
        <v>568</v>
      </c>
      <c r="I161" s="310"/>
      <c r="J161" s="310" t="s">
        <v>674</v>
      </c>
      <c r="K161" s="310"/>
      <c r="L161" s="354"/>
      <c r="M161" s="230" t="s">
        <v>77</v>
      </c>
      <c r="N161" s="232"/>
      <c r="O161" s="232"/>
      <c r="P161" s="232" t="s">
        <v>734</v>
      </c>
      <c r="Q161" s="355"/>
      <c r="R161" s="355"/>
      <c r="S161" s="323"/>
      <c r="T161" s="323" t="s">
        <v>358</v>
      </c>
      <c r="U161" s="323" t="s">
        <v>791</v>
      </c>
      <c r="V161" s="323"/>
      <c r="W161" s="356">
        <v>42034</v>
      </c>
      <c r="X161" s="356">
        <v>42062</v>
      </c>
      <c r="Y161" s="356">
        <v>42090</v>
      </c>
      <c r="Z161" s="357"/>
      <c r="AA161" s="357"/>
      <c r="AB161" s="358" t="s">
        <v>799</v>
      </c>
      <c r="AC161" s="360">
        <v>24.5</v>
      </c>
      <c r="AD161" s="360">
        <v>22.5</v>
      </c>
      <c r="AE161" s="359">
        <v>27.9</v>
      </c>
      <c r="AF161" s="360">
        <v>0.25</v>
      </c>
      <c r="AG161" s="360">
        <f t="shared" si="41"/>
        <v>28.15</v>
      </c>
      <c r="AH161" s="360">
        <f t="shared" si="42"/>
        <v>59.98</v>
      </c>
      <c r="AI161" s="360">
        <v>149.94999999999999</v>
      </c>
      <c r="AJ161" s="360">
        <v>149.94999999999999</v>
      </c>
      <c r="AK161" s="361">
        <f t="shared" si="35"/>
        <v>0.53067689229743242</v>
      </c>
      <c r="AL161" s="362">
        <f>16*(2*AD161)</f>
        <v>720</v>
      </c>
      <c r="AM161" s="363"/>
      <c r="AN161" s="363"/>
      <c r="AO161" s="363"/>
      <c r="AP161" s="364">
        <v>41915</v>
      </c>
      <c r="AQ161" s="364"/>
      <c r="AR161" s="363"/>
      <c r="AS161" s="365">
        <v>16</v>
      </c>
      <c r="AT161" s="365" t="s">
        <v>289</v>
      </c>
      <c r="AU161" s="365"/>
      <c r="AV161" s="415"/>
      <c r="AW161" s="211"/>
      <c r="AX161" s="212">
        <v>41978</v>
      </c>
      <c r="AY161" s="212">
        <v>41978</v>
      </c>
      <c r="AZ161" s="367"/>
      <c r="BA161" s="368" t="s">
        <v>875</v>
      </c>
      <c r="BB161" s="369"/>
      <c r="BC161" s="370"/>
      <c r="BD161" s="371"/>
      <c r="BE161" s="363"/>
      <c r="BF161" s="363"/>
      <c r="BG161" s="364"/>
      <c r="BH161" s="372"/>
      <c r="BI161" s="372"/>
      <c r="BJ161" s="373"/>
      <c r="BK161" s="363"/>
      <c r="BL161" s="363">
        <f t="shared" si="36"/>
        <v>0</v>
      </c>
      <c r="BM161" s="374">
        <v>35</v>
      </c>
      <c r="BN161" s="375">
        <v>70.275109484855861</v>
      </c>
      <c r="BO161" s="375">
        <v>50</v>
      </c>
      <c r="BP161" s="375">
        <v>120.27510948485586</v>
      </c>
      <c r="BQ161" s="375" t="s">
        <v>859</v>
      </c>
      <c r="BR161" s="375"/>
      <c r="BS161" s="376"/>
      <c r="BT161" s="376"/>
      <c r="BU161" s="377">
        <f t="shared" si="37"/>
        <v>7214.1010669016541</v>
      </c>
      <c r="BV161" s="377">
        <f t="shared" si="38"/>
        <v>3828.3567349029618</v>
      </c>
      <c r="BW161" s="378">
        <f t="shared" si="39"/>
        <v>63.827221322156745</v>
      </c>
      <c r="BX161" s="379"/>
    </row>
    <row r="162" spans="1:76" s="382" customFormat="1" ht="19.5" hidden="1" customHeight="1">
      <c r="A162" s="309" t="s">
        <v>611</v>
      </c>
      <c r="B162" s="316"/>
      <c r="C162" s="316">
        <v>3</v>
      </c>
      <c r="D162" s="352" t="s">
        <v>83</v>
      </c>
      <c r="E162" s="316" t="s">
        <v>52</v>
      </c>
      <c r="F162" s="353" t="s">
        <v>62</v>
      </c>
      <c r="G162" s="309" t="s">
        <v>612</v>
      </c>
      <c r="H162" s="313" t="s">
        <v>574</v>
      </c>
      <c r="I162" s="310"/>
      <c r="J162" s="310" t="s">
        <v>674</v>
      </c>
      <c r="K162" s="310"/>
      <c r="L162" s="354"/>
      <c r="M162" s="230" t="s">
        <v>77</v>
      </c>
      <c r="N162" s="232"/>
      <c r="O162" s="232"/>
      <c r="P162" s="232" t="s">
        <v>734</v>
      </c>
      <c r="Q162" s="355" t="s">
        <v>32</v>
      </c>
      <c r="R162" s="355"/>
      <c r="S162" s="323"/>
      <c r="T162" s="323" t="s">
        <v>358</v>
      </c>
      <c r="U162" s="323" t="s">
        <v>789</v>
      </c>
      <c r="V162" s="323"/>
      <c r="W162" s="356">
        <v>42034</v>
      </c>
      <c r="X162" s="356">
        <v>42062</v>
      </c>
      <c r="Y162" s="356">
        <v>42090</v>
      </c>
      <c r="Z162" s="357"/>
      <c r="AA162" s="357"/>
      <c r="AB162" s="358" t="s">
        <v>799</v>
      </c>
      <c r="AC162" s="360">
        <v>31.5</v>
      </c>
      <c r="AD162" s="360">
        <v>30.5</v>
      </c>
      <c r="AE162" s="359">
        <v>37.5</v>
      </c>
      <c r="AF162" s="360">
        <v>0.25</v>
      </c>
      <c r="AG162" s="360">
        <f t="shared" si="41"/>
        <v>37.75</v>
      </c>
      <c r="AH162" s="360">
        <f t="shared" si="42"/>
        <v>71.97999999999999</v>
      </c>
      <c r="AI162" s="360">
        <v>179.95</v>
      </c>
      <c r="AJ162" s="360">
        <v>179.95</v>
      </c>
      <c r="AK162" s="361">
        <f t="shared" si="35"/>
        <v>0.47554876354542919</v>
      </c>
      <c r="AL162" s="362">
        <f>16*(2*AD162)</f>
        <v>976</v>
      </c>
      <c r="AM162" s="363"/>
      <c r="AN162" s="363"/>
      <c r="AO162" s="363"/>
      <c r="AP162" s="364"/>
      <c r="AQ162" s="364"/>
      <c r="AR162" s="363"/>
      <c r="AS162" s="365">
        <v>16</v>
      </c>
      <c r="AT162" s="365" t="s">
        <v>289</v>
      </c>
      <c r="AU162" s="365"/>
      <c r="AV162" s="415"/>
      <c r="AW162" s="211"/>
      <c r="AX162" s="212">
        <v>41978</v>
      </c>
      <c r="AY162" s="212">
        <v>41978</v>
      </c>
      <c r="AZ162" s="367"/>
      <c r="BA162" s="368" t="s">
        <v>875</v>
      </c>
      <c r="BB162" s="369"/>
      <c r="BC162" s="370"/>
      <c r="BD162" s="371"/>
      <c r="BE162" s="363"/>
      <c r="BF162" s="363"/>
      <c r="BG162" s="364"/>
      <c r="BH162" s="372"/>
      <c r="BI162" s="372"/>
      <c r="BJ162" s="373"/>
      <c r="BK162" s="363"/>
      <c r="BL162" s="363">
        <f t="shared" si="36"/>
        <v>0</v>
      </c>
      <c r="BM162" s="374">
        <v>23</v>
      </c>
      <c r="BN162" s="375">
        <v>46.180786232905277</v>
      </c>
      <c r="BO162" s="375">
        <v>40</v>
      </c>
      <c r="BP162" s="375">
        <v>86.180786232905277</v>
      </c>
      <c r="BQ162" s="375" t="s">
        <v>859</v>
      </c>
      <c r="BR162" s="375"/>
      <c r="BS162" s="376"/>
      <c r="BT162" s="376"/>
      <c r="BU162" s="377">
        <f t="shared" si="37"/>
        <v>6203.2929930445207</v>
      </c>
      <c r="BV162" s="377">
        <f t="shared" si="38"/>
        <v>2949.9683127523467</v>
      </c>
      <c r="BW162" s="378">
        <f t="shared" si="39"/>
        <v>40.983166334431047</v>
      </c>
      <c r="BX162" s="379"/>
    </row>
    <row r="163" spans="1:76" s="382" customFormat="1" ht="19.5" hidden="1" customHeight="1">
      <c r="A163" s="309" t="s">
        <v>615</v>
      </c>
      <c r="B163" s="316"/>
      <c r="C163" s="316">
        <v>2</v>
      </c>
      <c r="D163" s="352" t="s">
        <v>83</v>
      </c>
      <c r="E163" s="316" t="s">
        <v>161</v>
      </c>
      <c r="F163" s="353" t="s">
        <v>62</v>
      </c>
      <c r="G163" s="309" t="s">
        <v>599</v>
      </c>
      <c r="H163" s="316" t="s">
        <v>47</v>
      </c>
      <c r="I163" s="310"/>
      <c r="J163" s="310" t="s">
        <v>684</v>
      </c>
      <c r="K163" s="310"/>
      <c r="L163" s="354" t="s">
        <v>637</v>
      </c>
      <c r="M163" s="230" t="s">
        <v>76</v>
      </c>
      <c r="N163" s="232" t="s">
        <v>794</v>
      </c>
      <c r="O163" s="232"/>
      <c r="P163" s="232" t="s">
        <v>796</v>
      </c>
      <c r="Q163" s="355" t="s">
        <v>32</v>
      </c>
      <c r="R163" s="355"/>
      <c r="S163" s="323"/>
      <c r="T163" s="323" t="s">
        <v>369</v>
      </c>
      <c r="U163" s="323" t="s">
        <v>753</v>
      </c>
      <c r="V163" s="323"/>
      <c r="W163" s="356">
        <v>42066</v>
      </c>
      <c r="X163" s="323"/>
      <c r="Y163" s="323"/>
      <c r="Z163" s="357"/>
      <c r="AA163" s="357"/>
      <c r="AB163" s="358" t="s">
        <v>799</v>
      </c>
      <c r="AC163" s="359"/>
      <c r="AD163" s="360">
        <v>15.5</v>
      </c>
      <c r="AE163" s="359"/>
      <c r="AF163" s="360">
        <v>0.25</v>
      </c>
      <c r="AG163" s="360">
        <f t="shared" si="41"/>
        <v>15.75</v>
      </c>
      <c r="AH163" s="360">
        <f t="shared" si="42"/>
        <v>39.980000000000004</v>
      </c>
      <c r="AI163" s="360">
        <v>99.95</v>
      </c>
      <c r="AJ163" s="360">
        <v>99.95</v>
      </c>
      <c r="AK163" s="361">
        <f t="shared" si="35"/>
        <v>0.60605302651325665</v>
      </c>
      <c r="AL163" s="362">
        <f>16*(1*AD163)</f>
        <v>248</v>
      </c>
      <c r="AM163" s="363"/>
      <c r="AN163" s="363"/>
      <c r="AO163" s="363"/>
      <c r="AP163" s="364"/>
      <c r="AQ163" s="364"/>
      <c r="AR163" s="363"/>
      <c r="AS163" s="365">
        <v>16</v>
      </c>
      <c r="AT163" s="365" t="s">
        <v>289</v>
      </c>
      <c r="AU163" s="365"/>
      <c r="AV163" s="415"/>
      <c r="AW163" s="211"/>
      <c r="AX163" s="212">
        <v>41978</v>
      </c>
      <c r="AY163" s="212">
        <v>42030</v>
      </c>
      <c r="AZ163" s="367"/>
      <c r="BA163" s="433" t="s">
        <v>875</v>
      </c>
      <c r="BB163" s="369"/>
      <c r="BC163" s="370"/>
      <c r="BD163" s="371"/>
      <c r="BE163" s="363"/>
      <c r="BF163" s="363"/>
      <c r="BG163" s="364"/>
      <c r="BH163" s="372"/>
      <c r="BI163" s="372"/>
      <c r="BJ163" s="373"/>
      <c r="BK163" s="363"/>
      <c r="BL163" s="363">
        <f t="shared" si="36"/>
        <v>0</v>
      </c>
      <c r="BM163" s="374">
        <v>15</v>
      </c>
      <c r="BN163" s="375">
        <v>30.117904064938227</v>
      </c>
      <c r="BO163" s="375">
        <v>70</v>
      </c>
      <c r="BP163" s="375">
        <v>100.11790406493823</v>
      </c>
      <c r="BQ163" s="375">
        <f t="shared" ref="BQ163:BQ174" si="43">BP163*Z163</f>
        <v>0</v>
      </c>
      <c r="BR163" s="375"/>
      <c r="BS163" s="376"/>
      <c r="BT163" s="376"/>
      <c r="BU163" s="377">
        <f t="shared" si="37"/>
        <v>4002.713804516231</v>
      </c>
      <c r="BV163" s="377">
        <f t="shared" si="38"/>
        <v>2425.8568154934537</v>
      </c>
      <c r="BW163" s="378">
        <f t="shared" si="39"/>
        <v>60.676758766719693</v>
      </c>
      <c r="BX163" s="379"/>
    </row>
    <row r="164" spans="1:76" s="414" customFormat="1" ht="19.5" hidden="1" customHeight="1">
      <c r="A164" s="311" t="s">
        <v>615</v>
      </c>
      <c r="B164" s="317" t="s">
        <v>566</v>
      </c>
      <c r="C164" s="317"/>
      <c r="D164" s="386" t="s">
        <v>83</v>
      </c>
      <c r="E164" s="317" t="s">
        <v>161</v>
      </c>
      <c r="F164" s="387" t="s">
        <v>62</v>
      </c>
      <c r="G164" s="311" t="s">
        <v>599</v>
      </c>
      <c r="H164" s="317" t="s">
        <v>47</v>
      </c>
      <c r="I164" s="312"/>
      <c r="J164" s="312"/>
      <c r="K164" s="312"/>
      <c r="L164" s="388">
        <v>41921</v>
      </c>
      <c r="M164" s="307" t="s">
        <v>79</v>
      </c>
      <c r="N164" s="324"/>
      <c r="O164" s="324"/>
      <c r="P164" s="324"/>
      <c r="Q164" s="389"/>
      <c r="R164" s="389"/>
      <c r="S164" s="322"/>
      <c r="T164" s="322"/>
      <c r="U164" s="322"/>
      <c r="V164" s="322"/>
      <c r="W164" s="322"/>
      <c r="X164" s="322"/>
      <c r="Y164" s="322"/>
      <c r="Z164" s="391"/>
      <c r="AA164" s="391"/>
      <c r="AB164" s="392"/>
      <c r="AC164" s="393"/>
      <c r="AD164" s="394"/>
      <c r="AE164" s="393"/>
      <c r="AF164" s="394"/>
      <c r="AG164" s="394">
        <f t="shared" si="41"/>
        <v>0</v>
      </c>
      <c r="AH164" s="394">
        <f>AG164*2</f>
        <v>0</v>
      </c>
      <c r="AI164" s="394">
        <f>AG164*2.5</f>
        <v>0</v>
      </c>
      <c r="AJ164" s="394">
        <f>AH164*2.5</f>
        <v>0</v>
      </c>
      <c r="AK164" s="395" t="e">
        <f t="shared" si="35"/>
        <v>#DIV/0!</v>
      </c>
      <c r="AL164" s="396">
        <f t="shared" ref="AL164:AL208" si="44">16*(2*AD164)</f>
        <v>0</v>
      </c>
      <c r="AM164" s="397"/>
      <c r="AN164" s="397"/>
      <c r="AO164" s="397"/>
      <c r="AP164" s="398"/>
      <c r="AQ164" s="398"/>
      <c r="AR164" s="397"/>
      <c r="AS164" s="399">
        <v>16</v>
      </c>
      <c r="AT164" s="399" t="s">
        <v>289</v>
      </c>
      <c r="AU164" s="399"/>
      <c r="AV164" s="399"/>
      <c r="AW164" s="331"/>
      <c r="AX164" s="331" t="s">
        <v>631</v>
      </c>
      <c r="AY164" s="331"/>
      <c r="AZ164" s="401"/>
      <c r="BA164" s="402"/>
      <c r="BB164" s="403"/>
      <c r="BC164" s="404"/>
      <c r="BD164" s="405"/>
      <c r="BE164" s="397"/>
      <c r="BF164" s="397"/>
      <c r="BG164" s="398"/>
      <c r="BH164" s="406"/>
      <c r="BI164" s="406"/>
      <c r="BJ164" s="407"/>
      <c r="BK164" s="397"/>
      <c r="BL164" s="397">
        <f t="shared" si="36"/>
        <v>0</v>
      </c>
      <c r="BM164" s="408">
        <v>15</v>
      </c>
      <c r="BN164" s="409">
        <v>30.117904064938227</v>
      </c>
      <c r="BO164" s="409">
        <v>70</v>
      </c>
      <c r="BP164" s="409">
        <v>100.11790406493823</v>
      </c>
      <c r="BQ164" s="409">
        <f t="shared" si="43"/>
        <v>0</v>
      </c>
      <c r="BR164" s="409"/>
      <c r="BS164" s="410"/>
      <c r="BT164" s="410"/>
      <c r="BU164" s="411">
        <f t="shared" si="37"/>
        <v>0</v>
      </c>
      <c r="BV164" s="411">
        <f t="shared" si="38"/>
        <v>0</v>
      </c>
      <c r="BW164" s="412" t="e">
        <f t="shared" si="39"/>
        <v>#DIV/0!</v>
      </c>
      <c r="BX164" s="413"/>
    </row>
    <row r="165" spans="1:76" s="414" customFormat="1" ht="19.5" hidden="1" customHeight="1">
      <c r="A165" s="311" t="s">
        <v>266</v>
      </c>
      <c r="B165" s="317" t="s">
        <v>566</v>
      </c>
      <c r="C165" s="317">
        <v>3</v>
      </c>
      <c r="D165" s="386" t="s">
        <v>83</v>
      </c>
      <c r="E165" s="317" t="s">
        <v>168</v>
      </c>
      <c r="F165" s="387" t="s">
        <v>62</v>
      </c>
      <c r="G165" s="311" t="s">
        <v>217</v>
      </c>
      <c r="H165" s="311" t="s">
        <v>574</v>
      </c>
      <c r="I165" s="312"/>
      <c r="J165" s="312" t="s">
        <v>674</v>
      </c>
      <c r="K165" s="312"/>
      <c r="L165" s="388"/>
      <c r="M165" s="307" t="s">
        <v>75</v>
      </c>
      <c r="N165" s="324" t="s">
        <v>855</v>
      </c>
      <c r="O165" s="324" t="s">
        <v>757</v>
      </c>
      <c r="P165" s="324" t="s">
        <v>782</v>
      </c>
      <c r="Q165" s="389" t="s">
        <v>32</v>
      </c>
      <c r="R165" s="389"/>
      <c r="S165" s="322"/>
      <c r="T165" s="322" t="s">
        <v>768</v>
      </c>
      <c r="U165" s="322" t="s">
        <v>753</v>
      </c>
      <c r="V165" s="322"/>
      <c r="W165" s="390">
        <v>42010</v>
      </c>
      <c r="X165" s="390">
        <v>42038</v>
      </c>
      <c r="Y165" s="390">
        <v>42066</v>
      </c>
      <c r="Z165" s="391"/>
      <c r="AA165" s="391"/>
      <c r="AB165" s="392" t="s">
        <v>799</v>
      </c>
      <c r="AC165" s="393"/>
      <c r="AD165" s="394">
        <v>39.299999999999997</v>
      </c>
      <c r="AE165" s="393">
        <v>36.799999999999997</v>
      </c>
      <c r="AF165" s="394">
        <f>(IF(AE165&gt;0, AE165, IF(AD165&gt;0, AD165, IF(AC165&gt;0, AC165, 0))))*0.3</f>
        <v>11.04</v>
      </c>
      <c r="AG165" s="394">
        <f t="shared" si="41"/>
        <v>47.839999999999996</v>
      </c>
      <c r="AH165" s="394">
        <f>AJ165/2.5</f>
        <v>111.97999999999999</v>
      </c>
      <c r="AI165" s="394">
        <v>279.95</v>
      </c>
      <c r="AJ165" s="394">
        <v>279.95</v>
      </c>
      <c r="AK165" s="395">
        <f>((AH165-AG165)/AH165)</f>
        <v>0.57278085372387921</v>
      </c>
      <c r="AL165" s="396">
        <f t="shared" si="44"/>
        <v>1257.5999999999999</v>
      </c>
      <c r="AM165" s="397"/>
      <c r="AN165" s="397"/>
      <c r="AO165" s="397"/>
      <c r="AP165" s="398">
        <v>41933</v>
      </c>
      <c r="AQ165" s="398"/>
      <c r="AR165" s="397" t="s">
        <v>641</v>
      </c>
      <c r="AS165" s="399">
        <v>17</v>
      </c>
      <c r="AT165" s="399" t="s">
        <v>628</v>
      </c>
      <c r="AU165" s="399"/>
      <c r="AV165" s="399"/>
      <c r="AW165" s="331"/>
      <c r="AX165" s="331" t="s">
        <v>60</v>
      </c>
      <c r="AY165" s="330">
        <v>42030</v>
      </c>
      <c r="AZ165" s="401"/>
      <c r="BA165" s="402"/>
      <c r="BB165" s="403"/>
      <c r="BC165" s="404"/>
      <c r="BD165" s="405"/>
      <c r="BE165" s="397"/>
      <c r="BF165" s="397"/>
      <c r="BG165" s="398"/>
      <c r="BH165" s="406"/>
      <c r="BI165" s="406"/>
      <c r="BJ165" s="407"/>
      <c r="BK165" s="397"/>
      <c r="BL165" s="397">
        <f t="shared" si="36"/>
        <v>0</v>
      </c>
      <c r="BM165" s="408">
        <v>1</v>
      </c>
      <c r="BN165" s="409">
        <v>2.0078602709958817</v>
      </c>
      <c r="BO165" s="409">
        <v>0</v>
      </c>
      <c r="BP165" s="409">
        <v>2.0078602709958817</v>
      </c>
      <c r="BQ165" s="409">
        <f t="shared" si="43"/>
        <v>0</v>
      </c>
      <c r="BR165" s="409"/>
      <c r="BS165" s="410"/>
      <c r="BT165" s="410"/>
      <c r="BU165" s="411">
        <f t="shared" si="37"/>
        <v>224.84019314611882</v>
      </c>
      <c r="BV165" s="411">
        <f t="shared" si="38"/>
        <v>128.78415778167584</v>
      </c>
      <c r="BW165" s="412">
        <f t="shared" si="39"/>
        <v>1.1500639201792806</v>
      </c>
      <c r="BX165" s="413"/>
    </row>
    <row r="166" spans="1:76" s="414" customFormat="1" ht="19.5" hidden="1" customHeight="1">
      <c r="A166" s="311" t="s">
        <v>567</v>
      </c>
      <c r="B166" s="317" t="s">
        <v>566</v>
      </c>
      <c r="C166" s="317"/>
      <c r="D166" s="386" t="s">
        <v>83</v>
      </c>
      <c r="E166" s="317" t="s">
        <v>170</v>
      </c>
      <c r="F166" s="387" t="s">
        <v>62</v>
      </c>
      <c r="G166" s="311" t="s">
        <v>208</v>
      </c>
      <c r="H166" s="317" t="s">
        <v>568</v>
      </c>
      <c r="I166" s="312"/>
      <c r="J166" s="312"/>
      <c r="K166" s="312"/>
      <c r="L166" s="388" t="s">
        <v>637</v>
      </c>
      <c r="M166" s="307" t="s">
        <v>76</v>
      </c>
      <c r="N166" s="324"/>
      <c r="O166" s="324"/>
      <c r="P166" s="324"/>
      <c r="Q166" s="389"/>
      <c r="R166" s="389"/>
      <c r="S166" s="322"/>
      <c r="T166" s="322"/>
      <c r="U166" s="322"/>
      <c r="V166" s="322"/>
      <c r="W166" s="322"/>
      <c r="X166" s="322"/>
      <c r="Y166" s="322"/>
      <c r="Z166" s="391"/>
      <c r="AA166" s="391"/>
      <c r="AB166" s="392"/>
      <c r="AC166" s="393"/>
      <c r="AD166" s="394"/>
      <c r="AE166" s="393"/>
      <c r="AF166" s="394">
        <v>0.25</v>
      </c>
      <c r="AG166" s="394">
        <f t="shared" si="41"/>
        <v>0.25</v>
      </c>
      <c r="AH166" s="394">
        <f>AG166*2</f>
        <v>0.5</v>
      </c>
      <c r="AI166" s="394">
        <f>AG166*2.5</f>
        <v>0.625</v>
      </c>
      <c r="AJ166" s="394">
        <f>AH166*2.5</f>
        <v>1.25</v>
      </c>
      <c r="AK166" s="395"/>
      <c r="AL166" s="396">
        <f t="shared" si="44"/>
        <v>0</v>
      </c>
      <c r="AM166" s="397"/>
      <c r="AN166" s="397"/>
      <c r="AO166" s="397"/>
      <c r="AP166" s="398" t="s">
        <v>285</v>
      </c>
      <c r="AQ166" s="398"/>
      <c r="AR166" s="397"/>
      <c r="AS166" s="399">
        <v>16</v>
      </c>
      <c r="AT166" s="399" t="s">
        <v>289</v>
      </c>
      <c r="AU166" s="399"/>
      <c r="AV166" s="399"/>
      <c r="AW166" s="331"/>
      <c r="AX166" s="331" t="s">
        <v>631</v>
      </c>
      <c r="AY166" s="331"/>
      <c r="AZ166" s="401"/>
      <c r="BA166" s="402"/>
      <c r="BB166" s="403"/>
      <c r="BC166" s="404"/>
      <c r="BD166" s="405"/>
      <c r="BE166" s="397"/>
      <c r="BF166" s="397"/>
      <c r="BG166" s="398"/>
      <c r="BH166" s="406"/>
      <c r="BI166" s="406"/>
      <c r="BJ166" s="407"/>
      <c r="BK166" s="397"/>
      <c r="BL166" s="397">
        <f t="shared" si="36"/>
        <v>0</v>
      </c>
      <c r="BM166" s="408" t="e">
        <v>#N/A</v>
      </c>
      <c r="BN166" s="409" t="e">
        <v>#N/A</v>
      </c>
      <c r="BO166" s="409" t="e">
        <v>#N/A</v>
      </c>
      <c r="BP166" s="409" t="e">
        <v>#N/A</v>
      </c>
      <c r="BQ166" s="409" t="e">
        <f t="shared" si="43"/>
        <v>#N/A</v>
      </c>
      <c r="BR166" s="409"/>
      <c r="BS166" s="410"/>
      <c r="BT166" s="410"/>
      <c r="BU166" s="411" t="e">
        <f t="shared" si="37"/>
        <v>#N/A</v>
      </c>
      <c r="BV166" s="411" t="e">
        <f t="shared" si="38"/>
        <v>#N/A</v>
      </c>
      <c r="BW166" s="412" t="e">
        <f t="shared" si="39"/>
        <v>#N/A</v>
      </c>
      <c r="BX166" s="413"/>
    </row>
    <row r="167" spans="1:76" s="414" customFormat="1" ht="19.5" hidden="1" customHeight="1">
      <c r="A167" s="311" t="s">
        <v>267</v>
      </c>
      <c r="B167" s="317" t="s">
        <v>566</v>
      </c>
      <c r="C167" s="317">
        <v>1</v>
      </c>
      <c r="D167" s="386" t="s">
        <v>83</v>
      </c>
      <c r="E167" s="311" t="s">
        <v>166</v>
      </c>
      <c r="F167" s="387" t="s">
        <v>62</v>
      </c>
      <c r="G167" s="311" t="s">
        <v>218</v>
      </c>
      <c r="H167" s="311" t="s">
        <v>366</v>
      </c>
      <c r="I167" s="312"/>
      <c r="J167" s="312"/>
      <c r="K167" s="312"/>
      <c r="L167" s="388"/>
      <c r="M167" s="307" t="s">
        <v>75</v>
      </c>
      <c r="N167" s="324" t="s">
        <v>856</v>
      </c>
      <c r="O167" s="324" t="s">
        <v>757</v>
      </c>
      <c r="P167" s="324" t="s">
        <v>782</v>
      </c>
      <c r="Q167" s="389" t="s">
        <v>28</v>
      </c>
      <c r="R167" s="389"/>
      <c r="S167" s="322"/>
      <c r="T167" s="322"/>
      <c r="U167" s="322" t="s">
        <v>785</v>
      </c>
      <c r="V167" s="322"/>
      <c r="W167" s="390">
        <v>42010</v>
      </c>
      <c r="X167" s="390">
        <v>42038</v>
      </c>
      <c r="Y167" s="390">
        <v>42066</v>
      </c>
      <c r="Z167" s="391"/>
      <c r="AA167" s="391"/>
      <c r="AB167" s="392" t="s">
        <v>799</v>
      </c>
      <c r="AC167" s="393"/>
      <c r="AD167" s="394">
        <v>15.2</v>
      </c>
      <c r="AE167" s="393">
        <v>12.36</v>
      </c>
      <c r="AF167" s="394">
        <f>(IF(AE167&gt;0, AE167, IF(AD167&gt;0, AD167, IF(AC167&gt;0, AC167, 0))))*0.3</f>
        <v>3.7079999999999997</v>
      </c>
      <c r="AG167" s="394">
        <f t="shared" si="41"/>
        <v>16.067999999999998</v>
      </c>
      <c r="AH167" s="394">
        <f>AJ167/2.2</f>
        <v>18.15909090909091</v>
      </c>
      <c r="AI167" s="394">
        <v>19.95</v>
      </c>
      <c r="AJ167" s="394">
        <v>39.950000000000003</v>
      </c>
      <c r="AK167" s="395">
        <f>((AH167-AG167)/AH167)</f>
        <v>0.11515394242803521</v>
      </c>
      <c r="AL167" s="396">
        <f t="shared" si="44"/>
        <v>486.4</v>
      </c>
      <c r="AM167" s="397"/>
      <c r="AN167" s="397"/>
      <c r="AO167" s="397"/>
      <c r="AP167" s="398">
        <v>41915</v>
      </c>
      <c r="AQ167" s="398"/>
      <c r="AR167" s="397" t="s">
        <v>594</v>
      </c>
      <c r="AS167" s="399">
        <v>16</v>
      </c>
      <c r="AT167" s="399" t="s">
        <v>289</v>
      </c>
      <c r="AU167" s="399"/>
      <c r="AV167" s="399"/>
      <c r="AW167" s="330">
        <v>42020</v>
      </c>
      <c r="AX167" s="330">
        <v>42020</v>
      </c>
      <c r="AY167" s="330">
        <v>42020</v>
      </c>
      <c r="AZ167" s="401"/>
      <c r="BA167" s="402"/>
      <c r="BB167" s="403"/>
      <c r="BC167" s="404"/>
      <c r="BD167" s="405"/>
      <c r="BE167" s="397"/>
      <c r="BF167" s="397"/>
      <c r="BG167" s="398"/>
      <c r="BH167" s="406"/>
      <c r="BI167" s="406"/>
      <c r="BJ167" s="407"/>
      <c r="BK167" s="397"/>
      <c r="BL167" s="397">
        <f t="shared" si="36"/>
        <v>0</v>
      </c>
      <c r="BM167" s="408">
        <v>6</v>
      </c>
      <c r="BN167" s="409">
        <v>12.04716162597529</v>
      </c>
      <c r="BO167" s="409">
        <v>0</v>
      </c>
      <c r="BP167" s="409">
        <v>12.04716162597529</v>
      </c>
      <c r="BQ167" s="409">
        <f t="shared" si="43"/>
        <v>0</v>
      </c>
      <c r="BR167" s="409"/>
      <c r="BS167" s="410"/>
      <c r="BT167" s="410"/>
      <c r="BU167" s="411">
        <f t="shared" si="37"/>
        <v>218.76550316259676</v>
      </c>
      <c r="BV167" s="411">
        <f t="shared" si="38"/>
        <v>25.191710156425813</v>
      </c>
      <c r="BW167" s="412">
        <f t="shared" si="39"/>
        <v>1.3872781562987937</v>
      </c>
      <c r="BX167" s="413"/>
    </row>
    <row r="168" spans="1:76" s="414" customFormat="1" ht="19.5" hidden="1" customHeight="1">
      <c r="A168" s="311" t="s">
        <v>268</v>
      </c>
      <c r="B168" s="317" t="s">
        <v>566</v>
      </c>
      <c r="C168" s="317">
        <v>2</v>
      </c>
      <c r="D168" s="386" t="s">
        <v>83</v>
      </c>
      <c r="E168" s="311" t="s">
        <v>166</v>
      </c>
      <c r="F168" s="387" t="s">
        <v>62</v>
      </c>
      <c r="G168" s="311" t="s">
        <v>219</v>
      </c>
      <c r="H168" s="311" t="s">
        <v>575</v>
      </c>
      <c r="I168" s="312"/>
      <c r="J168" s="312"/>
      <c r="K168" s="312"/>
      <c r="L168" s="388">
        <v>41981</v>
      </c>
      <c r="M168" s="307" t="s">
        <v>75</v>
      </c>
      <c r="N168" s="324" t="s">
        <v>856</v>
      </c>
      <c r="O168" s="324"/>
      <c r="P168" s="324"/>
      <c r="Q168" s="389"/>
      <c r="R168" s="389"/>
      <c r="S168" s="322"/>
      <c r="T168" s="322"/>
      <c r="U168" s="322"/>
      <c r="V168" s="322"/>
      <c r="W168" s="390">
        <v>41980</v>
      </c>
      <c r="X168" s="390">
        <v>42008</v>
      </c>
      <c r="Y168" s="390">
        <v>42036</v>
      </c>
      <c r="Z168" s="391"/>
      <c r="AA168" s="391"/>
      <c r="AB168" s="392" t="s">
        <v>799</v>
      </c>
      <c r="AC168" s="393"/>
      <c r="AD168" s="394">
        <v>15.3</v>
      </c>
      <c r="AE168" s="393">
        <v>14.5</v>
      </c>
      <c r="AF168" s="394">
        <f>(IF(AE168&gt;0, AE168, IF(AD168&gt;0, AD168, IF(AC168&gt;0, AC168, 0))))*0.3</f>
        <v>4.3499999999999996</v>
      </c>
      <c r="AG168" s="394">
        <f t="shared" si="41"/>
        <v>18.850000000000001</v>
      </c>
      <c r="AH168" s="394">
        <f>AJ168/2.2</f>
        <v>36.340909090909086</v>
      </c>
      <c r="AI168" s="394">
        <v>79.95</v>
      </c>
      <c r="AJ168" s="394">
        <v>79.95</v>
      </c>
      <c r="AK168" s="395">
        <f>((AH168-AG168)/AH168)</f>
        <v>0.48130081300812999</v>
      </c>
      <c r="AL168" s="396">
        <f t="shared" si="44"/>
        <v>489.6</v>
      </c>
      <c r="AM168" s="397"/>
      <c r="AN168" s="397"/>
      <c r="AO168" s="397"/>
      <c r="AP168" s="398">
        <v>41908</v>
      </c>
      <c r="AQ168" s="398" t="s">
        <v>717</v>
      </c>
      <c r="AR168" s="397" t="s">
        <v>609</v>
      </c>
      <c r="AS168" s="399">
        <v>16</v>
      </c>
      <c r="AT168" s="399" t="s">
        <v>289</v>
      </c>
      <c r="AU168" s="399"/>
      <c r="AV168" s="399"/>
      <c r="AW168" s="331"/>
      <c r="AX168" s="330">
        <v>41980</v>
      </c>
      <c r="AY168" s="330">
        <v>42030</v>
      </c>
      <c r="AZ168" s="401"/>
      <c r="BA168" s="402"/>
      <c r="BB168" s="403"/>
      <c r="BC168" s="404"/>
      <c r="BD168" s="405"/>
      <c r="BE168" s="397"/>
      <c r="BF168" s="397"/>
      <c r="BG168" s="398"/>
      <c r="BH168" s="406"/>
      <c r="BI168" s="406"/>
      <c r="BJ168" s="407"/>
      <c r="BK168" s="397"/>
      <c r="BL168" s="397">
        <f t="shared" si="36"/>
        <v>0</v>
      </c>
      <c r="BM168" s="408">
        <v>2</v>
      </c>
      <c r="BN168" s="409">
        <v>4.0157205419917634</v>
      </c>
      <c r="BO168" s="409">
        <v>0</v>
      </c>
      <c r="BP168" s="409">
        <v>0</v>
      </c>
      <c r="BQ168" s="409">
        <f t="shared" si="43"/>
        <v>0</v>
      </c>
      <c r="BR168" s="409"/>
      <c r="BS168" s="410"/>
      <c r="BT168" s="410"/>
      <c r="BU168" s="411">
        <f t="shared" si="37"/>
        <v>0</v>
      </c>
      <c r="BV168" s="411">
        <f t="shared" si="38"/>
        <v>0</v>
      </c>
      <c r="BW168" s="412">
        <f t="shared" si="39"/>
        <v>0</v>
      </c>
      <c r="BX168" s="413"/>
    </row>
    <row r="169" spans="1:76" s="414" customFormat="1" ht="19.5" hidden="1" customHeight="1">
      <c r="A169" s="311" t="s">
        <v>269</v>
      </c>
      <c r="B169" s="317" t="s">
        <v>566</v>
      </c>
      <c r="C169" s="317">
        <v>1</v>
      </c>
      <c r="D169" s="386" t="s">
        <v>83</v>
      </c>
      <c r="E169" s="311" t="s">
        <v>166</v>
      </c>
      <c r="F169" s="387" t="s">
        <v>62</v>
      </c>
      <c r="G169" s="311" t="s">
        <v>220</v>
      </c>
      <c r="H169" s="319"/>
      <c r="I169" s="312"/>
      <c r="J169" s="312"/>
      <c r="K169" s="312"/>
      <c r="L169" s="388"/>
      <c r="M169" s="307" t="s">
        <v>80</v>
      </c>
      <c r="N169" s="324"/>
      <c r="O169" s="324"/>
      <c r="P169" s="324"/>
      <c r="Q169" s="389" t="s">
        <v>28</v>
      </c>
      <c r="R169" s="389"/>
      <c r="S169" s="322"/>
      <c r="T169" s="322"/>
      <c r="U169" s="322"/>
      <c r="V169" s="322"/>
      <c r="W169" s="322"/>
      <c r="X169" s="322"/>
      <c r="Y169" s="322"/>
      <c r="Z169" s="391"/>
      <c r="AA169" s="391"/>
      <c r="AB169" s="392" t="s">
        <v>799</v>
      </c>
      <c r="AC169" s="393"/>
      <c r="AD169" s="393">
        <v>13.15</v>
      </c>
      <c r="AE169" s="393"/>
      <c r="AF169" s="394">
        <v>0</v>
      </c>
      <c r="AG169" s="394">
        <f t="shared" si="41"/>
        <v>13.15</v>
      </c>
      <c r="AH169" s="394">
        <f>AJ169/2.2</f>
        <v>22.704545454545453</v>
      </c>
      <c r="AI169" s="394">
        <v>49.95</v>
      </c>
      <c r="AJ169" s="394">
        <v>49.95</v>
      </c>
      <c r="AK169" s="395">
        <f>((AH169-AG169)/AH169)</f>
        <v>0.42082082082082078</v>
      </c>
      <c r="AL169" s="396">
        <f t="shared" si="44"/>
        <v>420.8</v>
      </c>
      <c r="AM169" s="397"/>
      <c r="AN169" s="397"/>
      <c r="AO169" s="397"/>
      <c r="AP169" s="398"/>
      <c r="AQ169" s="398"/>
      <c r="AR169" s="397"/>
      <c r="AS169" s="399"/>
      <c r="AT169" s="399"/>
      <c r="AU169" s="399"/>
      <c r="AV169" s="399"/>
      <c r="AW169" s="434"/>
      <c r="AX169" s="331" t="s">
        <v>812</v>
      </c>
      <c r="AY169" s="434"/>
      <c r="AZ169" s="401"/>
      <c r="BA169" s="435"/>
      <c r="BB169" s="403"/>
      <c r="BC169" s="404"/>
      <c r="BD169" s="405"/>
      <c r="BE169" s="397"/>
      <c r="BF169" s="397"/>
      <c r="BG169" s="398"/>
      <c r="BH169" s="406"/>
      <c r="BI169" s="406"/>
      <c r="BJ169" s="407"/>
      <c r="BK169" s="397"/>
      <c r="BL169" s="397">
        <f t="shared" si="36"/>
        <v>0</v>
      </c>
      <c r="BM169" s="408" t="e">
        <v>#N/A</v>
      </c>
      <c r="BN169" s="409" t="e">
        <v>#N/A</v>
      </c>
      <c r="BO169" s="409" t="e">
        <v>#N/A</v>
      </c>
      <c r="BP169" s="409" t="e">
        <v>#N/A</v>
      </c>
      <c r="BQ169" s="409" t="e">
        <f t="shared" si="43"/>
        <v>#N/A</v>
      </c>
      <c r="BR169" s="409"/>
      <c r="BS169" s="410"/>
      <c r="BT169" s="410"/>
      <c r="BU169" s="411" t="e">
        <f t="shared" si="37"/>
        <v>#N/A</v>
      </c>
      <c r="BV169" s="411" t="e">
        <f t="shared" si="38"/>
        <v>#N/A</v>
      </c>
      <c r="BW169" s="412" t="e">
        <f t="shared" si="39"/>
        <v>#N/A</v>
      </c>
      <c r="BX169" s="413"/>
    </row>
    <row r="170" spans="1:76" s="414" customFormat="1" ht="19.5" hidden="1" customHeight="1">
      <c r="A170" s="311" t="s">
        <v>270</v>
      </c>
      <c r="B170" s="317" t="s">
        <v>566</v>
      </c>
      <c r="C170" s="317">
        <v>1</v>
      </c>
      <c r="D170" s="386" t="s">
        <v>83</v>
      </c>
      <c r="E170" s="311" t="s">
        <v>166</v>
      </c>
      <c r="F170" s="387" t="s">
        <v>62</v>
      </c>
      <c r="G170" s="311" t="s">
        <v>221</v>
      </c>
      <c r="H170" s="319"/>
      <c r="I170" s="312"/>
      <c r="J170" s="312"/>
      <c r="K170" s="312"/>
      <c r="L170" s="388"/>
      <c r="M170" s="307" t="s">
        <v>80</v>
      </c>
      <c r="N170" s="324"/>
      <c r="O170" s="324"/>
      <c r="P170" s="324"/>
      <c r="Q170" s="389" t="s">
        <v>28</v>
      </c>
      <c r="R170" s="389"/>
      <c r="S170" s="322"/>
      <c r="T170" s="322"/>
      <c r="U170" s="322"/>
      <c r="V170" s="322"/>
      <c r="W170" s="322"/>
      <c r="X170" s="322"/>
      <c r="Y170" s="322"/>
      <c r="Z170" s="391"/>
      <c r="AA170" s="391"/>
      <c r="AB170" s="392" t="s">
        <v>799</v>
      </c>
      <c r="AC170" s="393"/>
      <c r="AD170" s="393">
        <v>10.4</v>
      </c>
      <c r="AE170" s="393"/>
      <c r="AF170" s="394">
        <v>0</v>
      </c>
      <c r="AG170" s="394">
        <f t="shared" si="41"/>
        <v>10.4</v>
      </c>
      <c r="AH170" s="394">
        <f>AJ170/2.2</f>
        <v>18.15909090909091</v>
      </c>
      <c r="AI170" s="394">
        <v>39.950000000000003</v>
      </c>
      <c r="AJ170" s="394">
        <v>39.950000000000003</v>
      </c>
      <c r="AK170" s="395">
        <f>((AH170-AG170)/AH170)</f>
        <v>0.42728410513141429</v>
      </c>
      <c r="AL170" s="396">
        <f t="shared" si="44"/>
        <v>332.8</v>
      </c>
      <c r="AM170" s="397"/>
      <c r="AN170" s="397"/>
      <c r="AO170" s="397"/>
      <c r="AP170" s="398"/>
      <c r="AQ170" s="398"/>
      <c r="AR170" s="397"/>
      <c r="AS170" s="399"/>
      <c r="AT170" s="399"/>
      <c r="AU170" s="399"/>
      <c r="AV170" s="399"/>
      <c r="AW170" s="434"/>
      <c r="AX170" s="331" t="s">
        <v>812</v>
      </c>
      <c r="AY170" s="434"/>
      <c r="AZ170" s="401"/>
      <c r="BA170" s="435"/>
      <c r="BB170" s="403"/>
      <c r="BC170" s="404"/>
      <c r="BD170" s="405"/>
      <c r="BE170" s="397"/>
      <c r="BF170" s="397"/>
      <c r="BG170" s="398"/>
      <c r="BH170" s="406"/>
      <c r="BI170" s="406"/>
      <c r="BJ170" s="407"/>
      <c r="BK170" s="397"/>
      <c r="BL170" s="397">
        <f t="shared" si="36"/>
        <v>0</v>
      </c>
      <c r="BM170" s="408" t="e">
        <v>#N/A</v>
      </c>
      <c r="BN170" s="409" t="e">
        <v>#N/A</v>
      </c>
      <c r="BO170" s="409" t="e">
        <v>#N/A</v>
      </c>
      <c r="BP170" s="409" t="e">
        <v>#N/A</v>
      </c>
      <c r="BQ170" s="409" t="e">
        <f t="shared" si="43"/>
        <v>#N/A</v>
      </c>
      <c r="BR170" s="409"/>
      <c r="BS170" s="410"/>
      <c r="BT170" s="410"/>
      <c r="BU170" s="411" t="e">
        <f t="shared" si="37"/>
        <v>#N/A</v>
      </c>
      <c r="BV170" s="411" t="e">
        <f t="shared" si="38"/>
        <v>#N/A</v>
      </c>
      <c r="BW170" s="412" t="e">
        <f t="shared" si="39"/>
        <v>#N/A</v>
      </c>
      <c r="BX170" s="413"/>
    </row>
    <row r="171" spans="1:76" s="414" customFormat="1" ht="19.5" hidden="1" customHeight="1">
      <c r="A171" s="311" t="s">
        <v>271</v>
      </c>
      <c r="B171" s="317" t="s">
        <v>566</v>
      </c>
      <c r="C171" s="317"/>
      <c r="D171" s="386" t="s">
        <v>83</v>
      </c>
      <c r="E171" s="317"/>
      <c r="F171" s="387" t="s">
        <v>62</v>
      </c>
      <c r="G171" s="311" t="s">
        <v>222</v>
      </c>
      <c r="H171" s="317"/>
      <c r="I171" s="312"/>
      <c r="J171" s="312"/>
      <c r="K171" s="312"/>
      <c r="L171" s="388">
        <v>41919</v>
      </c>
      <c r="M171" s="307" t="s">
        <v>81</v>
      </c>
      <c r="N171" s="324"/>
      <c r="O171" s="324"/>
      <c r="P171" s="324"/>
      <c r="Q171" s="389"/>
      <c r="R171" s="389"/>
      <c r="S171" s="322"/>
      <c r="T171" s="322"/>
      <c r="U171" s="322"/>
      <c r="V171" s="322"/>
      <c r="W171" s="322"/>
      <c r="X171" s="322"/>
      <c r="Y171" s="322"/>
      <c r="Z171" s="391"/>
      <c r="AA171" s="391"/>
      <c r="AB171" s="392"/>
      <c r="AC171" s="393"/>
      <c r="AD171" s="394"/>
      <c r="AE171" s="393"/>
      <c r="AF171" s="394"/>
      <c r="AG171" s="394">
        <f t="shared" si="41"/>
        <v>0</v>
      </c>
      <c r="AH171" s="394">
        <f>AG171*2</f>
        <v>0</v>
      </c>
      <c r="AI171" s="394">
        <f>AG171*2.5</f>
        <v>0</v>
      </c>
      <c r="AJ171" s="394">
        <f>AH171*2.5</f>
        <v>0</v>
      </c>
      <c r="AK171" s="395"/>
      <c r="AL171" s="396">
        <f t="shared" si="44"/>
        <v>0</v>
      </c>
      <c r="AM171" s="397"/>
      <c r="AN171" s="397"/>
      <c r="AO171" s="397"/>
      <c r="AP171" s="398"/>
      <c r="AQ171" s="398"/>
      <c r="AR171" s="397"/>
      <c r="AS171" s="399"/>
      <c r="AT171" s="399"/>
      <c r="AU171" s="399"/>
      <c r="AV171" s="399"/>
      <c r="AW171" s="434"/>
      <c r="AX171" s="434"/>
      <c r="AY171" s="434"/>
      <c r="AZ171" s="401"/>
      <c r="BA171" s="435"/>
      <c r="BB171" s="403"/>
      <c r="BC171" s="404"/>
      <c r="BD171" s="405"/>
      <c r="BE171" s="397"/>
      <c r="BF171" s="397"/>
      <c r="BG171" s="398"/>
      <c r="BH171" s="406"/>
      <c r="BI171" s="406"/>
      <c r="BJ171" s="407"/>
      <c r="BK171" s="397"/>
      <c r="BL171" s="397">
        <f t="shared" si="36"/>
        <v>0</v>
      </c>
      <c r="BM171" s="408" t="e">
        <v>#N/A</v>
      </c>
      <c r="BN171" s="409" t="e">
        <v>#N/A</v>
      </c>
      <c r="BO171" s="409" t="e">
        <v>#N/A</v>
      </c>
      <c r="BP171" s="409" t="e">
        <v>#N/A</v>
      </c>
      <c r="BQ171" s="409" t="e">
        <f t="shared" si="43"/>
        <v>#N/A</v>
      </c>
      <c r="BR171" s="409"/>
      <c r="BS171" s="410"/>
      <c r="BT171" s="410"/>
      <c r="BU171" s="411" t="e">
        <f t="shared" si="37"/>
        <v>#N/A</v>
      </c>
      <c r="BV171" s="411" t="e">
        <f t="shared" si="38"/>
        <v>#N/A</v>
      </c>
      <c r="BW171" s="412" t="e">
        <f t="shared" si="39"/>
        <v>#N/A</v>
      </c>
      <c r="BX171" s="413"/>
    </row>
    <row r="172" spans="1:76" s="382" customFormat="1" ht="19.5" hidden="1" customHeight="1">
      <c r="A172" s="309" t="s">
        <v>272</v>
      </c>
      <c r="B172" s="316"/>
      <c r="C172" s="316">
        <v>2</v>
      </c>
      <c r="D172" s="352" t="s">
        <v>83</v>
      </c>
      <c r="E172" s="309" t="s">
        <v>166</v>
      </c>
      <c r="F172" s="353" t="s">
        <v>62</v>
      </c>
      <c r="G172" s="309" t="s">
        <v>223</v>
      </c>
      <c r="H172" s="309" t="s">
        <v>576</v>
      </c>
      <c r="I172" s="310"/>
      <c r="J172" s="310"/>
      <c r="K172" s="310"/>
      <c r="L172" s="354"/>
      <c r="M172" s="230" t="s">
        <v>82</v>
      </c>
      <c r="N172" s="232"/>
      <c r="O172" s="232"/>
      <c r="P172" s="232" t="s">
        <v>783</v>
      </c>
      <c r="Q172" s="355" t="s">
        <v>28</v>
      </c>
      <c r="R172" s="355"/>
      <c r="S172" s="323"/>
      <c r="T172" s="323"/>
      <c r="U172" s="436" t="s">
        <v>784</v>
      </c>
      <c r="V172" s="323"/>
      <c r="W172" s="356">
        <v>42062</v>
      </c>
      <c r="X172" s="356">
        <v>42090</v>
      </c>
      <c r="Y172" s="356">
        <v>42087</v>
      </c>
      <c r="Z172" s="357"/>
      <c r="AA172" s="357"/>
      <c r="AB172" s="358" t="s">
        <v>799</v>
      </c>
      <c r="AC172" s="359"/>
      <c r="AD172" s="360">
        <v>9.8000000000000007</v>
      </c>
      <c r="AE172" s="359"/>
      <c r="AF172" s="360">
        <v>0.25</v>
      </c>
      <c r="AG172" s="360">
        <f t="shared" si="41"/>
        <v>10.050000000000001</v>
      </c>
      <c r="AH172" s="360">
        <f t="shared" ref="AH172:AH177" si="45">AJ172/2.2</f>
        <v>27.25</v>
      </c>
      <c r="AI172" s="360">
        <v>59.95</v>
      </c>
      <c r="AJ172" s="360">
        <v>59.95</v>
      </c>
      <c r="AK172" s="361">
        <f t="shared" ref="AK172:AK177" si="46">((AH172-AG172)/AH172)</f>
        <v>0.63119266055045864</v>
      </c>
      <c r="AL172" s="362">
        <f t="shared" si="44"/>
        <v>313.60000000000002</v>
      </c>
      <c r="AM172" s="363"/>
      <c r="AN172" s="363"/>
      <c r="AO172" s="363"/>
      <c r="AP172" s="364"/>
      <c r="AQ172" s="364"/>
      <c r="AR172" s="363"/>
      <c r="AS172" s="365">
        <v>17</v>
      </c>
      <c r="AT172" s="365" t="s">
        <v>814</v>
      </c>
      <c r="AU172" s="365"/>
      <c r="AV172" s="365"/>
      <c r="AW172" s="212">
        <v>42020</v>
      </c>
      <c r="AX172" s="212">
        <v>42020</v>
      </c>
      <c r="AY172" s="212">
        <v>42020</v>
      </c>
      <c r="AZ172" s="367"/>
      <c r="BA172" s="433" t="s">
        <v>874</v>
      </c>
      <c r="BB172" s="369"/>
      <c r="BC172" s="370"/>
      <c r="BD172" s="371"/>
      <c r="BE172" s="363"/>
      <c r="BF172" s="363"/>
      <c r="BG172" s="364"/>
      <c r="BH172" s="372"/>
      <c r="BI172" s="372"/>
      <c r="BJ172" s="373"/>
      <c r="BK172" s="363"/>
      <c r="BL172" s="363">
        <f t="shared" si="36"/>
        <v>0</v>
      </c>
      <c r="BM172" s="374">
        <v>62</v>
      </c>
      <c r="BN172" s="375">
        <v>124.48733680174466</v>
      </c>
      <c r="BO172" s="375">
        <v>50</v>
      </c>
      <c r="BP172" s="375">
        <v>174.48733680174468</v>
      </c>
      <c r="BQ172" s="375">
        <f t="shared" si="43"/>
        <v>0</v>
      </c>
      <c r="BR172" s="375"/>
      <c r="BS172" s="376"/>
      <c r="BT172" s="376"/>
      <c r="BU172" s="377">
        <f t="shared" si="37"/>
        <v>4754.7799278475422</v>
      </c>
      <c r="BV172" s="377">
        <f t="shared" si="38"/>
        <v>3001.1821929900079</v>
      </c>
      <c r="BW172" s="378">
        <f t="shared" si="39"/>
        <v>110.13512634825717</v>
      </c>
      <c r="BX172" s="379"/>
    </row>
    <row r="173" spans="1:76" s="382" customFormat="1" ht="19.5" hidden="1" customHeight="1">
      <c r="A173" s="309" t="s">
        <v>273</v>
      </c>
      <c r="B173" s="316"/>
      <c r="C173" s="316">
        <v>2</v>
      </c>
      <c r="D173" s="352" t="s">
        <v>83</v>
      </c>
      <c r="E173" s="309" t="s">
        <v>166</v>
      </c>
      <c r="F173" s="353" t="s">
        <v>62</v>
      </c>
      <c r="G173" s="309" t="s">
        <v>638</v>
      </c>
      <c r="H173" s="309" t="s">
        <v>639</v>
      </c>
      <c r="I173" s="310"/>
      <c r="J173" s="310"/>
      <c r="K173" s="310"/>
      <c r="L173" s="354"/>
      <c r="M173" s="230" t="s">
        <v>82</v>
      </c>
      <c r="N173" s="232"/>
      <c r="O173" s="232"/>
      <c r="P173" s="232" t="s">
        <v>783</v>
      </c>
      <c r="Q173" s="355" t="s">
        <v>28</v>
      </c>
      <c r="R173" s="355"/>
      <c r="S173" s="323"/>
      <c r="T173" s="323"/>
      <c r="U173" s="436" t="s">
        <v>784</v>
      </c>
      <c r="V173" s="323"/>
      <c r="W173" s="356">
        <v>42062</v>
      </c>
      <c r="X173" s="356">
        <v>42090</v>
      </c>
      <c r="Y173" s="356">
        <v>42087</v>
      </c>
      <c r="Z173" s="357"/>
      <c r="AA173" s="357"/>
      <c r="AB173" s="358" t="s">
        <v>799</v>
      </c>
      <c r="AC173" s="359"/>
      <c r="AD173" s="360">
        <v>1.42</v>
      </c>
      <c r="AE173" s="359"/>
      <c r="AF173" s="360">
        <v>0.25</v>
      </c>
      <c r="AG173" s="360">
        <f t="shared" si="41"/>
        <v>1.67</v>
      </c>
      <c r="AH173" s="360">
        <f t="shared" si="45"/>
        <v>4.5227272727272716</v>
      </c>
      <c r="AI173" s="360">
        <v>9.9499999999999993</v>
      </c>
      <c r="AJ173" s="360">
        <v>9.9499999999999993</v>
      </c>
      <c r="AK173" s="361">
        <f t="shared" si="46"/>
        <v>0.63075376884422107</v>
      </c>
      <c r="AL173" s="362">
        <f t="shared" si="44"/>
        <v>45.44</v>
      </c>
      <c r="AM173" s="363"/>
      <c r="AN173" s="363"/>
      <c r="AO173" s="363"/>
      <c r="AP173" s="364"/>
      <c r="AQ173" s="364"/>
      <c r="AR173" s="363"/>
      <c r="AS173" s="365">
        <v>0</v>
      </c>
      <c r="AT173" s="365" t="s">
        <v>814</v>
      </c>
      <c r="AU173" s="365"/>
      <c r="AV173" s="415"/>
      <c r="AW173" s="432"/>
      <c r="AX173" s="212" t="s">
        <v>812</v>
      </c>
      <c r="AY173" s="212">
        <v>42030</v>
      </c>
      <c r="AZ173" s="367"/>
      <c r="BA173" s="433" t="s">
        <v>874</v>
      </c>
      <c r="BB173" s="369"/>
      <c r="BC173" s="370"/>
      <c r="BD173" s="371"/>
      <c r="BE173" s="363"/>
      <c r="BF173" s="363"/>
      <c r="BG173" s="364"/>
      <c r="BH173" s="372"/>
      <c r="BI173" s="372"/>
      <c r="BJ173" s="373"/>
      <c r="BK173" s="363"/>
      <c r="BL173" s="363">
        <f t="shared" si="36"/>
        <v>0</v>
      </c>
      <c r="BM173" s="374">
        <v>30</v>
      </c>
      <c r="BN173" s="375">
        <v>60.235808129876453</v>
      </c>
      <c r="BO173" s="375">
        <v>100</v>
      </c>
      <c r="BP173" s="375">
        <v>160.23580812987646</v>
      </c>
      <c r="BQ173" s="375">
        <f t="shared" si="43"/>
        <v>0</v>
      </c>
      <c r="BR173" s="375"/>
      <c r="BS173" s="376"/>
      <c r="BT173" s="376"/>
      <c r="BU173" s="377">
        <f t="shared" si="37"/>
        <v>724.70285949648655</v>
      </c>
      <c r="BV173" s="377">
        <f t="shared" si="38"/>
        <v>457.10905991959288</v>
      </c>
      <c r="BW173" s="378">
        <f t="shared" si="39"/>
        <v>101.06933988171906</v>
      </c>
      <c r="BX173" s="379"/>
    </row>
    <row r="174" spans="1:76" s="382" customFormat="1" ht="19.5" hidden="1" customHeight="1">
      <c r="A174" s="309" t="s">
        <v>274</v>
      </c>
      <c r="B174" s="316"/>
      <c r="C174" s="316">
        <v>2</v>
      </c>
      <c r="D174" s="352" t="s">
        <v>83</v>
      </c>
      <c r="E174" s="309" t="s">
        <v>166</v>
      </c>
      <c r="F174" s="353" t="s">
        <v>62</v>
      </c>
      <c r="G174" s="309" t="s">
        <v>638</v>
      </c>
      <c r="H174" s="309" t="s">
        <v>640</v>
      </c>
      <c r="I174" s="310"/>
      <c r="J174" s="310"/>
      <c r="K174" s="310"/>
      <c r="L174" s="354"/>
      <c r="M174" s="230" t="s">
        <v>82</v>
      </c>
      <c r="N174" s="232"/>
      <c r="O174" s="232"/>
      <c r="P174" s="232" t="s">
        <v>783</v>
      </c>
      <c r="Q174" s="355" t="s">
        <v>28</v>
      </c>
      <c r="R174" s="355"/>
      <c r="S174" s="323"/>
      <c r="T174" s="323"/>
      <c r="U174" s="436" t="s">
        <v>784</v>
      </c>
      <c r="V174" s="323"/>
      <c r="W174" s="356">
        <v>42062</v>
      </c>
      <c r="X174" s="356">
        <v>42090</v>
      </c>
      <c r="Y174" s="356">
        <v>42087</v>
      </c>
      <c r="Z174" s="357"/>
      <c r="AA174" s="357"/>
      <c r="AB174" s="358" t="s">
        <v>799</v>
      </c>
      <c r="AC174" s="359"/>
      <c r="AD174" s="360">
        <v>1.42</v>
      </c>
      <c r="AE174" s="359"/>
      <c r="AF174" s="360">
        <v>0.25</v>
      </c>
      <c r="AG174" s="360">
        <f t="shared" si="41"/>
        <v>1.67</v>
      </c>
      <c r="AH174" s="360">
        <f t="shared" si="45"/>
        <v>4.5227272727272716</v>
      </c>
      <c r="AI174" s="360">
        <v>9.9499999999999993</v>
      </c>
      <c r="AJ174" s="360">
        <v>9.9499999999999993</v>
      </c>
      <c r="AK174" s="361">
        <f t="shared" si="46"/>
        <v>0.63075376884422107</v>
      </c>
      <c r="AL174" s="362">
        <f t="shared" si="44"/>
        <v>45.44</v>
      </c>
      <c r="AM174" s="363"/>
      <c r="AN174" s="363"/>
      <c r="AO174" s="363"/>
      <c r="AP174" s="364"/>
      <c r="AQ174" s="364"/>
      <c r="AR174" s="363"/>
      <c r="AS174" s="365">
        <v>0</v>
      </c>
      <c r="AT174" s="365" t="s">
        <v>814</v>
      </c>
      <c r="AU174" s="365"/>
      <c r="AV174" s="365"/>
      <c r="AW174" s="432"/>
      <c r="AX174" s="212" t="s">
        <v>812</v>
      </c>
      <c r="AY174" s="212">
        <v>42030</v>
      </c>
      <c r="AZ174" s="367"/>
      <c r="BA174" s="433" t="s">
        <v>874</v>
      </c>
      <c r="BB174" s="369"/>
      <c r="BC174" s="370"/>
      <c r="BD174" s="371"/>
      <c r="BE174" s="363"/>
      <c r="BF174" s="363"/>
      <c r="BG174" s="364"/>
      <c r="BH174" s="372"/>
      <c r="BI174" s="372"/>
      <c r="BJ174" s="373"/>
      <c r="BK174" s="363"/>
      <c r="BL174" s="363">
        <f t="shared" si="36"/>
        <v>0</v>
      </c>
      <c r="BM174" s="374">
        <v>10</v>
      </c>
      <c r="BN174" s="375">
        <v>20.078602709958819</v>
      </c>
      <c r="BO174" s="375">
        <v>100</v>
      </c>
      <c r="BP174" s="375">
        <v>120.07860270995882</v>
      </c>
      <c r="BQ174" s="375">
        <f t="shared" si="43"/>
        <v>0</v>
      </c>
      <c r="BR174" s="375"/>
      <c r="BS174" s="376"/>
      <c r="BT174" s="376"/>
      <c r="BU174" s="377">
        <f t="shared" si="37"/>
        <v>543.08277134731361</v>
      </c>
      <c r="BV174" s="377">
        <f t="shared" si="38"/>
        <v>342.55150482168239</v>
      </c>
      <c r="BW174" s="378">
        <f t="shared" si="39"/>
        <v>75.740031216854419</v>
      </c>
      <c r="BX174" s="379"/>
    </row>
    <row r="175" spans="1:76" s="382" customFormat="1" ht="19.5" hidden="1" customHeight="1">
      <c r="A175" s="309" t="s">
        <v>160</v>
      </c>
      <c r="B175" s="316"/>
      <c r="C175" s="316">
        <v>3</v>
      </c>
      <c r="D175" s="352" t="s">
        <v>83</v>
      </c>
      <c r="E175" s="309" t="s">
        <v>166</v>
      </c>
      <c r="F175" s="353" t="s">
        <v>62</v>
      </c>
      <c r="G175" s="309" t="s">
        <v>224</v>
      </c>
      <c r="H175" s="309" t="s">
        <v>723</v>
      </c>
      <c r="I175" s="310"/>
      <c r="J175" s="310"/>
      <c r="K175" s="310"/>
      <c r="L175" s="354"/>
      <c r="M175" s="230" t="s">
        <v>75</v>
      </c>
      <c r="N175" s="232" t="s">
        <v>781</v>
      </c>
      <c r="O175" s="232" t="s">
        <v>757</v>
      </c>
      <c r="P175" s="232" t="s">
        <v>782</v>
      </c>
      <c r="Q175" s="355" t="s">
        <v>32</v>
      </c>
      <c r="R175" s="355"/>
      <c r="S175" s="323"/>
      <c r="T175" s="323" t="s">
        <v>765</v>
      </c>
      <c r="U175" s="323" t="s">
        <v>753</v>
      </c>
      <c r="V175" s="323"/>
      <c r="W175" s="356">
        <v>41980</v>
      </c>
      <c r="X175" s="356">
        <v>42008</v>
      </c>
      <c r="Y175" s="356">
        <v>42036</v>
      </c>
      <c r="Z175" s="357"/>
      <c r="AA175" s="357"/>
      <c r="AB175" s="358" t="s">
        <v>799</v>
      </c>
      <c r="AC175" s="360">
        <v>9.15</v>
      </c>
      <c r="AD175" s="359">
        <v>7.35</v>
      </c>
      <c r="AE175" s="359">
        <v>9.65</v>
      </c>
      <c r="AF175" s="360">
        <f>(IF(AE175&gt;0, AE175, IF(AD175&gt;0, AD175, IF(AC175&gt;0, AC175, 0))))*0.3</f>
        <v>2.895</v>
      </c>
      <c r="AG175" s="360">
        <f t="shared" si="41"/>
        <v>12.545</v>
      </c>
      <c r="AH175" s="360">
        <f t="shared" si="45"/>
        <v>27.25</v>
      </c>
      <c r="AI175" s="360">
        <v>59.95</v>
      </c>
      <c r="AJ175" s="360">
        <v>59.95</v>
      </c>
      <c r="AK175" s="361">
        <f t="shared" si="46"/>
        <v>0.53963302752293574</v>
      </c>
      <c r="AL175" s="362">
        <f t="shared" si="44"/>
        <v>235.2</v>
      </c>
      <c r="AM175" s="363"/>
      <c r="AN175" s="363"/>
      <c r="AO175" s="363"/>
      <c r="AP175" s="364" t="s">
        <v>397</v>
      </c>
      <c r="AQ175" s="364"/>
      <c r="AR175" s="363" t="s">
        <v>592</v>
      </c>
      <c r="AS175" s="365">
        <v>16</v>
      </c>
      <c r="AT175" s="365" t="s">
        <v>289</v>
      </c>
      <c r="AU175" s="365"/>
      <c r="AV175" s="365"/>
      <c r="AW175" s="211"/>
      <c r="AX175" s="212">
        <v>41980</v>
      </c>
      <c r="AY175" s="212">
        <v>42009</v>
      </c>
      <c r="AZ175" s="367"/>
      <c r="BA175" s="368" t="s">
        <v>874</v>
      </c>
      <c r="BB175" s="369"/>
      <c r="BC175" s="370"/>
      <c r="BD175" s="371"/>
      <c r="BE175" s="363"/>
      <c r="BF175" s="363"/>
      <c r="BG175" s="364"/>
      <c r="BH175" s="372"/>
      <c r="BI175" s="372"/>
      <c r="BJ175" s="373"/>
      <c r="BK175" s="363"/>
      <c r="BL175" s="363">
        <f t="shared" si="36"/>
        <v>0</v>
      </c>
      <c r="BM175" s="374">
        <v>18</v>
      </c>
      <c r="BN175" s="375">
        <v>36.141484877925869</v>
      </c>
      <c r="BO175" s="375">
        <v>40</v>
      </c>
      <c r="BP175" s="375">
        <v>76.141484877925876</v>
      </c>
      <c r="BQ175" s="375" t="s">
        <v>864</v>
      </c>
      <c r="BR175" s="375"/>
      <c r="BS175" s="376"/>
      <c r="BT175" s="376"/>
      <c r="BU175" s="377">
        <f t="shared" si="37"/>
        <v>2074.85546292348</v>
      </c>
      <c r="BV175" s="377">
        <f t="shared" si="38"/>
        <v>1119.6605351298999</v>
      </c>
      <c r="BW175" s="378">
        <f t="shared" si="39"/>
        <v>41.088460004766972</v>
      </c>
      <c r="BX175" s="379"/>
    </row>
    <row r="176" spans="1:76" s="382" customFormat="1" ht="19.5" hidden="1" customHeight="1">
      <c r="A176" s="309" t="s">
        <v>275</v>
      </c>
      <c r="B176" s="316"/>
      <c r="C176" s="316">
        <v>3</v>
      </c>
      <c r="D176" s="352" t="s">
        <v>83</v>
      </c>
      <c r="E176" s="309" t="s">
        <v>166</v>
      </c>
      <c r="F176" s="353" t="s">
        <v>62</v>
      </c>
      <c r="G176" s="309" t="s">
        <v>225</v>
      </c>
      <c r="H176" s="309" t="s">
        <v>723</v>
      </c>
      <c r="I176" s="310"/>
      <c r="J176" s="310"/>
      <c r="K176" s="310"/>
      <c r="L176" s="354"/>
      <c r="M176" s="230" t="s">
        <v>75</v>
      </c>
      <c r="N176" s="232" t="s">
        <v>781</v>
      </c>
      <c r="O176" s="232" t="s">
        <v>757</v>
      </c>
      <c r="P176" s="232" t="s">
        <v>782</v>
      </c>
      <c r="Q176" s="355" t="s">
        <v>32</v>
      </c>
      <c r="R176" s="355"/>
      <c r="S176" s="323"/>
      <c r="T176" s="323" t="s">
        <v>765</v>
      </c>
      <c r="U176" s="323" t="s">
        <v>753</v>
      </c>
      <c r="V176" s="323"/>
      <c r="W176" s="356">
        <v>41980</v>
      </c>
      <c r="X176" s="356">
        <v>42008</v>
      </c>
      <c r="Y176" s="356">
        <v>42036</v>
      </c>
      <c r="Z176" s="357"/>
      <c r="AA176" s="357"/>
      <c r="AB176" s="358" t="s">
        <v>799</v>
      </c>
      <c r="AC176" s="360">
        <v>7.7</v>
      </c>
      <c r="AD176" s="359">
        <v>6.1</v>
      </c>
      <c r="AE176" s="359">
        <v>6.8</v>
      </c>
      <c r="AF176" s="360">
        <f>(IF(AE176&gt;0, AE176, IF(AD176&gt;0, AD176, IF(AC176&gt;0, AC176, 0))))*0.3</f>
        <v>2.04</v>
      </c>
      <c r="AG176" s="360">
        <f t="shared" si="41"/>
        <v>8.84</v>
      </c>
      <c r="AH176" s="360">
        <f t="shared" si="45"/>
        <v>13.613636363636362</v>
      </c>
      <c r="AI176" s="360">
        <v>29.95</v>
      </c>
      <c r="AJ176" s="360">
        <v>29.95</v>
      </c>
      <c r="AK176" s="361">
        <f t="shared" si="46"/>
        <v>0.35065108514190307</v>
      </c>
      <c r="AL176" s="362">
        <f t="shared" si="44"/>
        <v>195.2</v>
      </c>
      <c r="AM176" s="363"/>
      <c r="AN176" s="363"/>
      <c r="AO176" s="363"/>
      <c r="AP176" s="364" t="s">
        <v>397</v>
      </c>
      <c r="AQ176" s="364"/>
      <c r="AR176" s="363" t="s">
        <v>592</v>
      </c>
      <c r="AS176" s="365">
        <v>16</v>
      </c>
      <c r="AT176" s="365" t="s">
        <v>289</v>
      </c>
      <c r="AU176" s="365"/>
      <c r="AV176" s="365"/>
      <c r="AW176" s="211"/>
      <c r="AX176" s="212">
        <v>41980</v>
      </c>
      <c r="AY176" s="212">
        <v>42009</v>
      </c>
      <c r="AZ176" s="367"/>
      <c r="BA176" s="368" t="s">
        <v>874</v>
      </c>
      <c r="BB176" s="369"/>
      <c r="BC176" s="370"/>
      <c r="BD176" s="371"/>
      <c r="BE176" s="363"/>
      <c r="BF176" s="363"/>
      <c r="BG176" s="364"/>
      <c r="BH176" s="372"/>
      <c r="BI176" s="372"/>
      <c r="BJ176" s="373"/>
      <c r="BK176" s="363"/>
      <c r="BL176" s="363">
        <f t="shared" si="36"/>
        <v>0</v>
      </c>
      <c r="BM176" s="374">
        <v>22</v>
      </c>
      <c r="BN176" s="375">
        <v>44.172925961909399</v>
      </c>
      <c r="BO176" s="375">
        <v>40</v>
      </c>
      <c r="BP176" s="375">
        <v>84.172925961909399</v>
      </c>
      <c r="BQ176" s="375" t="s">
        <v>865</v>
      </c>
      <c r="BR176" s="375"/>
      <c r="BS176" s="376"/>
      <c r="BT176" s="376"/>
      <c r="BU176" s="377">
        <f t="shared" si="37"/>
        <v>1145.8996057087209</v>
      </c>
      <c r="BV176" s="377">
        <f t="shared" si="38"/>
        <v>401.81094020544174</v>
      </c>
      <c r="BW176" s="378">
        <f t="shared" si="39"/>
        <v>29.515327828112596</v>
      </c>
      <c r="BX176" s="379"/>
    </row>
    <row r="177" spans="1:76" s="414" customFormat="1" ht="19.5" hidden="1" customHeight="1">
      <c r="A177" s="311" t="s">
        <v>276</v>
      </c>
      <c r="B177" s="317" t="s">
        <v>566</v>
      </c>
      <c r="C177" s="317">
        <v>3</v>
      </c>
      <c r="D177" s="386" t="s">
        <v>83</v>
      </c>
      <c r="E177" s="311" t="s">
        <v>166</v>
      </c>
      <c r="F177" s="387" t="s">
        <v>50</v>
      </c>
      <c r="G177" s="311" t="s">
        <v>132</v>
      </c>
      <c r="H177" s="311" t="s">
        <v>723</v>
      </c>
      <c r="I177" s="312"/>
      <c r="J177" s="312"/>
      <c r="K177" s="312"/>
      <c r="L177" s="388"/>
      <c r="M177" s="307" t="s">
        <v>75</v>
      </c>
      <c r="N177" s="307" t="s">
        <v>75</v>
      </c>
      <c r="O177" s="324"/>
      <c r="P177" s="324"/>
      <c r="Q177" s="389" t="s">
        <v>32</v>
      </c>
      <c r="R177" s="389"/>
      <c r="S177" s="322"/>
      <c r="T177" s="322"/>
      <c r="U177" s="322"/>
      <c r="V177" s="322"/>
      <c r="W177" s="390">
        <v>41980</v>
      </c>
      <c r="X177" s="390">
        <v>42008</v>
      </c>
      <c r="Y177" s="390">
        <v>42036</v>
      </c>
      <c r="Z177" s="391"/>
      <c r="AA177" s="391"/>
      <c r="AB177" s="392" t="s">
        <v>799</v>
      </c>
      <c r="AC177" s="394">
        <v>75.7</v>
      </c>
      <c r="AD177" s="394">
        <v>140</v>
      </c>
      <c r="AE177" s="393">
        <v>80</v>
      </c>
      <c r="AF177" s="394">
        <f>(IF(AE177&gt;0, AE177, IF(AD177&gt;0, AD177, IF(AC177&gt;0, AC177, 0))))*0.3</f>
        <v>24</v>
      </c>
      <c r="AG177" s="394">
        <f t="shared" si="41"/>
        <v>104</v>
      </c>
      <c r="AH177" s="394">
        <f t="shared" si="45"/>
        <v>227.24999999999997</v>
      </c>
      <c r="AI177" s="394">
        <v>299.95</v>
      </c>
      <c r="AJ177" s="394">
        <v>499.95</v>
      </c>
      <c r="AK177" s="395">
        <f t="shared" si="46"/>
        <v>0.54235423542354233</v>
      </c>
      <c r="AL177" s="396">
        <f t="shared" si="44"/>
        <v>4480</v>
      </c>
      <c r="AM177" s="397"/>
      <c r="AN177" s="397"/>
      <c r="AO177" s="398">
        <v>41961</v>
      </c>
      <c r="AP177" s="398">
        <v>41953</v>
      </c>
      <c r="AQ177" s="398"/>
      <c r="AR177" s="397" t="s">
        <v>592</v>
      </c>
      <c r="AS177" s="399">
        <v>16</v>
      </c>
      <c r="AT177" s="399"/>
      <c r="AU177" s="399"/>
      <c r="AV177" s="418"/>
      <c r="AW177" s="331"/>
      <c r="AX177" s="336">
        <v>42016</v>
      </c>
      <c r="AY177" s="331"/>
      <c r="AZ177" s="401"/>
      <c r="BA177" s="402"/>
      <c r="BB177" s="403"/>
      <c r="BC177" s="404"/>
      <c r="BD177" s="405"/>
      <c r="BE177" s="397"/>
      <c r="BF177" s="397"/>
      <c r="BG177" s="398"/>
      <c r="BH177" s="406"/>
      <c r="BI177" s="406"/>
      <c r="BJ177" s="407"/>
      <c r="BK177" s="397"/>
      <c r="BL177" s="397">
        <f t="shared" si="36"/>
        <v>0</v>
      </c>
      <c r="BM177" s="408">
        <v>1</v>
      </c>
      <c r="BN177" s="409">
        <v>2.0078602709958817</v>
      </c>
      <c r="BO177" s="409">
        <v>0</v>
      </c>
      <c r="BP177" s="409">
        <v>2.0078602709958817</v>
      </c>
      <c r="BQ177" s="409">
        <f t="shared" ref="BQ177:BQ208" si="47">BP177*Z177</f>
        <v>0</v>
      </c>
      <c r="BR177" s="409"/>
      <c r="BS177" s="410"/>
      <c r="BT177" s="410"/>
      <c r="BU177" s="411">
        <f t="shared" si="37"/>
        <v>456.28624658381409</v>
      </c>
      <c r="BV177" s="411">
        <f t="shared" si="38"/>
        <v>247.4687784002424</v>
      </c>
      <c r="BW177" s="412">
        <f t="shared" si="39"/>
        <v>1.0889715221132779</v>
      </c>
      <c r="BX177" s="413"/>
    </row>
    <row r="178" spans="1:76" s="414" customFormat="1" ht="19.5" hidden="1" customHeight="1">
      <c r="A178" s="311" t="s">
        <v>276</v>
      </c>
      <c r="B178" s="317" t="s">
        <v>566</v>
      </c>
      <c r="C178" s="317"/>
      <c r="D178" s="386" t="s">
        <v>83</v>
      </c>
      <c r="E178" s="317" t="s">
        <v>560</v>
      </c>
      <c r="F178" s="387" t="s">
        <v>62</v>
      </c>
      <c r="G178" s="311" t="s">
        <v>227</v>
      </c>
      <c r="H178" s="311" t="s">
        <v>547</v>
      </c>
      <c r="I178" s="312"/>
      <c r="J178" s="312"/>
      <c r="K178" s="312"/>
      <c r="L178" s="388">
        <v>41919</v>
      </c>
      <c r="M178" s="307" t="s">
        <v>73</v>
      </c>
      <c r="N178" s="324"/>
      <c r="O178" s="324"/>
      <c r="P178" s="324"/>
      <c r="Q178" s="389"/>
      <c r="R178" s="389"/>
      <c r="S178" s="322"/>
      <c r="T178" s="322"/>
      <c r="U178" s="322"/>
      <c r="V178" s="322"/>
      <c r="W178" s="322"/>
      <c r="X178" s="322"/>
      <c r="Y178" s="322"/>
      <c r="Z178" s="391"/>
      <c r="AA178" s="391"/>
      <c r="AB178" s="392"/>
      <c r="AC178" s="393"/>
      <c r="AD178" s="394"/>
      <c r="AE178" s="393"/>
      <c r="AF178" s="394"/>
      <c r="AG178" s="394">
        <f t="shared" si="41"/>
        <v>0</v>
      </c>
      <c r="AH178" s="394">
        <f>AG178*2</f>
        <v>0</v>
      </c>
      <c r="AI178" s="394">
        <f>AG178*2.5</f>
        <v>0</v>
      </c>
      <c r="AJ178" s="394">
        <f>AH178*2.5</f>
        <v>0</v>
      </c>
      <c r="AK178" s="395"/>
      <c r="AL178" s="396">
        <f t="shared" si="44"/>
        <v>0</v>
      </c>
      <c r="AM178" s="397"/>
      <c r="AN178" s="397"/>
      <c r="AO178" s="397"/>
      <c r="AP178" s="398" t="s">
        <v>561</v>
      </c>
      <c r="AQ178" s="398"/>
      <c r="AR178" s="397"/>
      <c r="AS178" s="399">
        <v>17</v>
      </c>
      <c r="AT178" s="399" t="s">
        <v>304</v>
      </c>
      <c r="AU178" s="399"/>
      <c r="AV178" s="418"/>
      <c r="AW178" s="434"/>
      <c r="AX178" s="434" t="s">
        <v>303</v>
      </c>
      <c r="AY178" s="434"/>
      <c r="AZ178" s="401"/>
      <c r="BA178" s="402"/>
      <c r="BB178" s="403"/>
      <c r="BC178" s="404"/>
      <c r="BD178" s="405"/>
      <c r="BE178" s="397"/>
      <c r="BF178" s="397"/>
      <c r="BG178" s="398"/>
      <c r="BH178" s="406"/>
      <c r="BI178" s="406"/>
      <c r="BJ178" s="407"/>
      <c r="BK178" s="397"/>
      <c r="BL178" s="397">
        <f t="shared" si="36"/>
        <v>0</v>
      </c>
      <c r="BM178" s="408">
        <v>1</v>
      </c>
      <c r="BN178" s="409">
        <v>2.0078602709958817</v>
      </c>
      <c r="BO178" s="409">
        <v>0</v>
      </c>
      <c r="BP178" s="409">
        <v>2.0078602709958817</v>
      </c>
      <c r="BQ178" s="409">
        <f t="shared" si="47"/>
        <v>0</v>
      </c>
      <c r="BR178" s="409"/>
      <c r="BS178" s="410"/>
      <c r="BT178" s="410"/>
      <c r="BU178" s="411">
        <f t="shared" si="37"/>
        <v>0</v>
      </c>
      <c r="BV178" s="411">
        <f t="shared" si="38"/>
        <v>0</v>
      </c>
      <c r="BW178" s="412">
        <f t="shared" si="39"/>
        <v>0</v>
      </c>
      <c r="BX178" s="413"/>
    </row>
    <row r="179" spans="1:76" s="382" customFormat="1" ht="19.5" hidden="1" customHeight="1">
      <c r="A179" s="309" t="s">
        <v>686</v>
      </c>
      <c r="B179" s="316"/>
      <c r="C179" s="316">
        <v>1</v>
      </c>
      <c r="D179" s="352" t="s">
        <v>83</v>
      </c>
      <c r="E179" s="309" t="s">
        <v>462</v>
      </c>
      <c r="F179" s="353" t="s">
        <v>50</v>
      </c>
      <c r="G179" s="309" t="s">
        <v>420</v>
      </c>
      <c r="H179" s="309" t="s">
        <v>49</v>
      </c>
      <c r="I179" s="310" t="s">
        <v>553</v>
      </c>
      <c r="J179" s="310" t="s">
        <v>670</v>
      </c>
      <c r="K179" s="310"/>
      <c r="L179" s="354"/>
      <c r="M179" s="230" t="s">
        <v>73</v>
      </c>
      <c r="N179" s="232" t="s">
        <v>78</v>
      </c>
      <c r="O179" s="230" t="s">
        <v>732</v>
      </c>
      <c r="P179" s="232" t="s">
        <v>735</v>
      </c>
      <c r="Q179" s="355" t="s">
        <v>28</v>
      </c>
      <c r="R179" s="355"/>
      <c r="S179" s="323" t="s">
        <v>737</v>
      </c>
      <c r="T179" s="323">
        <v>9541</v>
      </c>
      <c r="U179" s="323" t="s">
        <v>743</v>
      </c>
      <c r="V179" s="323"/>
      <c r="W179" s="356">
        <v>42023</v>
      </c>
      <c r="X179" s="356">
        <v>42044</v>
      </c>
      <c r="Y179" s="356">
        <v>42079</v>
      </c>
      <c r="Z179" s="357">
        <v>1.19</v>
      </c>
      <c r="AA179" s="357"/>
      <c r="AB179" s="358" t="s">
        <v>799</v>
      </c>
      <c r="AC179" s="359"/>
      <c r="AD179" s="360">
        <v>18.03</v>
      </c>
      <c r="AE179" s="359">
        <v>17.03</v>
      </c>
      <c r="AF179" s="360">
        <v>0.25</v>
      </c>
      <c r="AG179" s="360">
        <f t="shared" si="41"/>
        <v>17.28</v>
      </c>
      <c r="AH179" s="360">
        <f t="shared" ref="AH179:AH208" si="48">AJ179/2.5</f>
        <v>39.980000000000004</v>
      </c>
      <c r="AI179" s="360">
        <v>99.95</v>
      </c>
      <c r="AJ179" s="360">
        <v>99.95</v>
      </c>
      <c r="AK179" s="361">
        <f t="shared" ref="AK179:AK208" si="49">((AH179-AG179)/AH179)</f>
        <v>0.56778389194597301</v>
      </c>
      <c r="AL179" s="362">
        <f t="shared" si="44"/>
        <v>576.96</v>
      </c>
      <c r="AM179" s="363"/>
      <c r="AN179" s="363"/>
      <c r="AO179" s="363"/>
      <c r="AP179" s="364"/>
      <c r="AQ179" s="364"/>
      <c r="AR179" s="363"/>
      <c r="AS179" s="365">
        <v>2</v>
      </c>
      <c r="AT179" s="365" t="s">
        <v>626</v>
      </c>
      <c r="AU179" s="365">
        <v>3</v>
      </c>
      <c r="AV179" s="416">
        <v>41977</v>
      </c>
      <c r="AW179" s="211"/>
      <c r="AX179" s="212">
        <v>41978</v>
      </c>
      <c r="AY179" s="212">
        <v>42018</v>
      </c>
      <c r="AZ179" s="367"/>
      <c r="BA179" s="368" t="s">
        <v>626</v>
      </c>
      <c r="BB179" s="369">
        <v>42054</v>
      </c>
      <c r="BC179" s="370">
        <v>42067</v>
      </c>
      <c r="BD179" s="371"/>
      <c r="BE179" s="363"/>
      <c r="BF179" s="363"/>
      <c r="BG179" s="364"/>
      <c r="BH179" s="372"/>
      <c r="BI179" s="372"/>
      <c r="BJ179" s="373"/>
      <c r="BK179" s="363"/>
      <c r="BL179" s="363">
        <f t="shared" si="36"/>
        <v>0</v>
      </c>
      <c r="BM179" s="374">
        <v>54</v>
      </c>
      <c r="BN179" s="375">
        <v>108.42445463377761</v>
      </c>
      <c r="BO179" s="375">
        <v>180</v>
      </c>
      <c r="BP179" s="375">
        <v>288.4244546337776</v>
      </c>
      <c r="BQ179" s="375">
        <f t="shared" si="47"/>
        <v>343.22510101419533</v>
      </c>
      <c r="BR179" s="375"/>
      <c r="BS179" s="376"/>
      <c r="BT179" s="376"/>
      <c r="BU179" s="377">
        <f t="shared" si="37"/>
        <v>11531.209696258429</v>
      </c>
      <c r="BV179" s="377">
        <f t="shared" si="38"/>
        <v>6547.2351201867523</v>
      </c>
      <c r="BW179" s="378">
        <f t="shared" si="39"/>
        <v>163.76275938436098</v>
      </c>
      <c r="BX179" s="379"/>
    </row>
    <row r="180" spans="1:76" s="382" customFormat="1" ht="19.5" hidden="1" customHeight="1">
      <c r="A180" s="309" t="s">
        <v>687</v>
      </c>
      <c r="B180" s="316"/>
      <c r="C180" s="316">
        <v>1</v>
      </c>
      <c r="D180" s="352" t="s">
        <v>83</v>
      </c>
      <c r="E180" s="309" t="s">
        <v>462</v>
      </c>
      <c r="F180" s="353" t="s">
        <v>50</v>
      </c>
      <c r="G180" s="309" t="s">
        <v>420</v>
      </c>
      <c r="H180" s="309" t="s">
        <v>463</v>
      </c>
      <c r="I180" s="310" t="s">
        <v>553</v>
      </c>
      <c r="J180" s="310" t="s">
        <v>670</v>
      </c>
      <c r="K180" s="310"/>
      <c r="L180" s="354"/>
      <c r="M180" s="230" t="s">
        <v>73</v>
      </c>
      <c r="N180" s="232" t="s">
        <v>78</v>
      </c>
      <c r="O180" s="230" t="s">
        <v>732</v>
      </c>
      <c r="P180" s="232" t="s">
        <v>735</v>
      </c>
      <c r="Q180" s="355" t="s">
        <v>28</v>
      </c>
      <c r="R180" s="355"/>
      <c r="S180" s="323" t="s">
        <v>737</v>
      </c>
      <c r="T180" s="323">
        <v>9541</v>
      </c>
      <c r="U180" s="323" t="s">
        <v>743</v>
      </c>
      <c r="V180" s="323"/>
      <c r="W180" s="356">
        <v>42023</v>
      </c>
      <c r="X180" s="356">
        <v>42044</v>
      </c>
      <c r="Y180" s="356">
        <v>42079</v>
      </c>
      <c r="Z180" s="357">
        <v>1.19</v>
      </c>
      <c r="AA180" s="357"/>
      <c r="AB180" s="358" t="s">
        <v>799</v>
      </c>
      <c r="AC180" s="359"/>
      <c r="AD180" s="360">
        <v>23.38</v>
      </c>
      <c r="AE180" s="359">
        <v>22.38</v>
      </c>
      <c r="AF180" s="360">
        <v>0.25</v>
      </c>
      <c r="AG180" s="360">
        <f t="shared" si="41"/>
        <v>22.63</v>
      </c>
      <c r="AH180" s="360">
        <f t="shared" si="48"/>
        <v>47.980000000000004</v>
      </c>
      <c r="AI180" s="360">
        <v>119.95</v>
      </c>
      <c r="AJ180" s="360">
        <v>119.95</v>
      </c>
      <c r="AK180" s="361">
        <f t="shared" si="49"/>
        <v>0.52834514380992081</v>
      </c>
      <c r="AL180" s="362">
        <f t="shared" si="44"/>
        <v>748.16</v>
      </c>
      <c r="AM180" s="363"/>
      <c r="AN180" s="363"/>
      <c r="AO180" s="363"/>
      <c r="AP180" s="364"/>
      <c r="AQ180" s="364"/>
      <c r="AR180" s="363"/>
      <c r="AS180" s="365">
        <v>2</v>
      </c>
      <c r="AT180" s="365" t="s">
        <v>626</v>
      </c>
      <c r="AU180" s="365"/>
      <c r="AV180" s="365"/>
      <c r="AW180" s="211"/>
      <c r="AX180" s="211" t="s">
        <v>797</v>
      </c>
      <c r="AY180" s="212">
        <v>42018</v>
      </c>
      <c r="AZ180" s="367"/>
      <c r="BA180" s="368" t="s">
        <v>833</v>
      </c>
      <c r="BB180" s="369" t="s">
        <v>801</v>
      </c>
      <c r="BC180" s="370" t="s">
        <v>801</v>
      </c>
      <c r="BD180" s="371"/>
      <c r="BE180" s="363"/>
      <c r="BF180" s="363"/>
      <c r="BG180" s="364"/>
      <c r="BH180" s="372"/>
      <c r="BI180" s="372"/>
      <c r="BJ180" s="373"/>
      <c r="BK180" s="363"/>
      <c r="BL180" s="363">
        <f t="shared" si="36"/>
        <v>0</v>
      </c>
      <c r="BM180" s="374">
        <v>178</v>
      </c>
      <c r="BN180" s="375">
        <v>357.39912823726695</v>
      </c>
      <c r="BO180" s="375">
        <v>230</v>
      </c>
      <c r="BP180" s="375">
        <v>587.39912823726695</v>
      </c>
      <c r="BQ180" s="375">
        <f t="shared" si="47"/>
        <v>699.00496260234763</v>
      </c>
      <c r="BR180" s="375"/>
      <c r="BS180" s="376"/>
      <c r="BT180" s="376"/>
      <c r="BU180" s="377">
        <f t="shared" si="37"/>
        <v>28183.410172824071</v>
      </c>
      <c r="BV180" s="377">
        <f t="shared" si="38"/>
        <v>14890.56790081472</v>
      </c>
      <c r="BW180" s="378">
        <f t="shared" si="39"/>
        <v>310.34947688234092</v>
      </c>
      <c r="BX180" s="379"/>
    </row>
    <row r="181" spans="1:76" s="382" customFormat="1" ht="19.5" hidden="1" customHeight="1">
      <c r="A181" s="309" t="s">
        <v>688</v>
      </c>
      <c r="B181" s="316"/>
      <c r="C181" s="316">
        <v>1</v>
      </c>
      <c r="D181" s="352" t="s">
        <v>83</v>
      </c>
      <c r="E181" s="309" t="s">
        <v>462</v>
      </c>
      <c r="F181" s="353" t="s">
        <v>50</v>
      </c>
      <c r="G181" s="309" t="s">
        <v>420</v>
      </c>
      <c r="H181" s="309" t="s">
        <v>464</v>
      </c>
      <c r="I181" s="310" t="s">
        <v>553</v>
      </c>
      <c r="J181" s="310" t="s">
        <v>670</v>
      </c>
      <c r="K181" s="310"/>
      <c r="L181" s="354"/>
      <c r="M181" s="230" t="s">
        <v>73</v>
      </c>
      <c r="N181" s="232" t="s">
        <v>78</v>
      </c>
      <c r="O181" s="230" t="s">
        <v>732</v>
      </c>
      <c r="P181" s="232" t="s">
        <v>735</v>
      </c>
      <c r="Q181" s="355" t="s">
        <v>28</v>
      </c>
      <c r="R181" s="355"/>
      <c r="S181" s="323" t="s">
        <v>737</v>
      </c>
      <c r="T181" s="323">
        <v>9541</v>
      </c>
      <c r="U181" s="323" t="s">
        <v>743</v>
      </c>
      <c r="V181" s="323"/>
      <c r="W181" s="356">
        <v>42023</v>
      </c>
      <c r="X181" s="356">
        <v>42044</v>
      </c>
      <c r="Y181" s="356">
        <v>42079</v>
      </c>
      <c r="Z181" s="357">
        <v>1.19</v>
      </c>
      <c r="AA181" s="357"/>
      <c r="AB181" s="358" t="s">
        <v>799</v>
      </c>
      <c r="AC181" s="359"/>
      <c r="AD181" s="360">
        <v>22.96</v>
      </c>
      <c r="AE181" s="359">
        <v>21.96</v>
      </c>
      <c r="AF181" s="360">
        <v>0.25</v>
      </c>
      <c r="AG181" s="360">
        <f t="shared" si="41"/>
        <v>22.21</v>
      </c>
      <c r="AH181" s="360">
        <f t="shared" si="48"/>
        <v>51.98</v>
      </c>
      <c r="AI181" s="360">
        <v>129.94999999999999</v>
      </c>
      <c r="AJ181" s="360">
        <v>129.94999999999999</v>
      </c>
      <c r="AK181" s="361">
        <f t="shared" si="49"/>
        <v>0.57272027702962669</v>
      </c>
      <c r="AL181" s="362">
        <f t="shared" si="44"/>
        <v>734.72</v>
      </c>
      <c r="AM181" s="363"/>
      <c r="AN181" s="363"/>
      <c r="AO181" s="363"/>
      <c r="AP181" s="364"/>
      <c r="AQ181" s="364"/>
      <c r="AR181" s="363"/>
      <c r="AS181" s="365">
        <v>2</v>
      </c>
      <c r="AT181" s="365" t="s">
        <v>626</v>
      </c>
      <c r="AU181" s="365">
        <v>2</v>
      </c>
      <c r="AV181" s="366">
        <v>41977</v>
      </c>
      <c r="AW181" s="211"/>
      <c r="AX181" s="212">
        <v>41978</v>
      </c>
      <c r="AY181" s="212">
        <v>41978</v>
      </c>
      <c r="AZ181" s="367"/>
      <c r="BA181" s="368" t="s">
        <v>626</v>
      </c>
      <c r="BB181" s="369">
        <v>42054</v>
      </c>
      <c r="BC181" s="370">
        <v>42067</v>
      </c>
      <c r="BD181" s="371"/>
      <c r="BE181" s="363"/>
      <c r="BF181" s="363"/>
      <c r="BG181" s="364"/>
      <c r="BH181" s="372"/>
      <c r="BI181" s="372"/>
      <c r="BJ181" s="373"/>
      <c r="BK181" s="363"/>
      <c r="BL181" s="363">
        <f t="shared" si="36"/>
        <v>0</v>
      </c>
      <c r="BM181" s="374">
        <v>87</v>
      </c>
      <c r="BN181" s="375">
        <v>674.68384357664172</v>
      </c>
      <c r="BO181" s="375">
        <v>330</v>
      </c>
      <c r="BP181" s="375">
        <v>1004.6838435766417</v>
      </c>
      <c r="BQ181" s="375">
        <f t="shared" si="47"/>
        <v>1195.5737738562036</v>
      </c>
      <c r="BR181" s="375"/>
      <c r="BS181" s="376"/>
      <c r="BT181" s="376"/>
      <c r="BU181" s="377">
        <f t="shared" si="37"/>
        <v>52223.466189113831</v>
      </c>
      <c r="BV181" s="377">
        <f t="shared" si="38"/>
        <v>29909.438023276616</v>
      </c>
      <c r="BW181" s="378">
        <f t="shared" si="39"/>
        <v>575.40280922040438</v>
      </c>
      <c r="BX181" s="379"/>
    </row>
    <row r="182" spans="1:76" s="382" customFormat="1" ht="19.5" hidden="1" customHeight="1">
      <c r="A182" s="309" t="s">
        <v>689</v>
      </c>
      <c r="B182" s="316"/>
      <c r="C182" s="316">
        <v>1</v>
      </c>
      <c r="D182" s="352" t="s">
        <v>83</v>
      </c>
      <c r="E182" s="309" t="s">
        <v>462</v>
      </c>
      <c r="F182" s="353" t="s">
        <v>50</v>
      </c>
      <c r="G182" s="309" t="s">
        <v>420</v>
      </c>
      <c r="H182" s="309" t="s">
        <v>465</v>
      </c>
      <c r="I182" s="310" t="s">
        <v>555</v>
      </c>
      <c r="J182" s="310" t="s">
        <v>670</v>
      </c>
      <c r="K182" s="310"/>
      <c r="L182" s="354"/>
      <c r="M182" s="230" t="s">
        <v>73</v>
      </c>
      <c r="N182" s="232" t="s">
        <v>78</v>
      </c>
      <c r="O182" s="230" t="s">
        <v>732</v>
      </c>
      <c r="P182" s="232" t="s">
        <v>735</v>
      </c>
      <c r="Q182" s="355" t="s">
        <v>28</v>
      </c>
      <c r="R182" s="355"/>
      <c r="S182" s="323" t="s">
        <v>738</v>
      </c>
      <c r="T182" s="323" t="s">
        <v>741</v>
      </c>
      <c r="U182" s="323" t="s">
        <v>743</v>
      </c>
      <c r="V182" s="323"/>
      <c r="W182" s="417">
        <v>41995</v>
      </c>
      <c r="X182" s="356">
        <v>42016</v>
      </c>
      <c r="Y182" s="356">
        <v>42051</v>
      </c>
      <c r="Z182" s="357"/>
      <c r="AA182" s="357"/>
      <c r="AB182" s="358" t="s">
        <v>799</v>
      </c>
      <c r="AC182" s="359"/>
      <c r="AD182" s="360" t="s">
        <v>816</v>
      </c>
      <c r="AE182" s="359"/>
      <c r="AF182" s="360">
        <v>0.25</v>
      </c>
      <c r="AG182" s="360" t="e">
        <f t="shared" si="41"/>
        <v>#VALUE!</v>
      </c>
      <c r="AH182" s="360">
        <f t="shared" si="48"/>
        <v>51.98</v>
      </c>
      <c r="AI182" s="360">
        <v>129.94999999999999</v>
      </c>
      <c r="AJ182" s="360">
        <v>129.94999999999999</v>
      </c>
      <c r="AK182" s="361" t="e">
        <f t="shared" si="49"/>
        <v>#VALUE!</v>
      </c>
      <c r="AL182" s="362" t="e">
        <f t="shared" si="44"/>
        <v>#VALUE!</v>
      </c>
      <c r="AM182" s="363"/>
      <c r="AN182" s="363"/>
      <c r="AO182" s="363"/>
      <c r="AP182" s="364"/>
      <c r="AQ182" s="364"/>
      <c r="AR182" s="363"/>
      <c r="AS182" s="365">
        <v>0</v>
      </c>
      <c r="AT182" s="365" t="s">
        <v>626</v>
      </c>
      <c r="AU182" s="365"/>
      <c r="AV182" s="365"/>
      <c r="AW182" s="211"/>
      <c r="AX182" s="211" t="s">
        <v>720</v>
      </c>
      <c r="AY182" s="211"/>
      <c r="AZ182" s="367"/>
      <c r="BA182" s="368" t="s">
        <v>833</v>
      </c>
      <c r="BB182" s="369" t="s">
        <v>801</v>
      </c>
      <c r="BC182" s="370" t="s">
        <v>801</v>
      </c>
      <c r="BD182" s="371"/>
      <c r="BE182" s="363"/>
      <c r="BF182" s="363"/>
      <c r="BG182" s="364"/>
      <c r="BH182" s="372"/>
      <c r="BI182" s="372"/>
      <c r="BJ182" s="373"/>
      <c r="BK182" s="363"/>
      <c r="BL182" s="363">
        <f t="shared" si="36"/>
        <v>0</v>
      </c>
      <c r="BM182" s="374">
        <v>186</v>
      </c>
      <c r="BN182" s="375">
        <v>873.46201040523397</v>
      </c>
      <c r="BO182" s="375">
        <v>430</v>
      </c>
      <c r="BP182" s="375">
        <v>1303.462010405234</v>
      </c>
      <c r="BQ182" s="375">
        <f t="shared" si="47"/>
        <v>0</v>
      </c>
      <c r="BR182" s="375"/>
      <c r="BS182" s="376"/>
      <c r="BT182" s="376"/>
      <c r="BU182" s="377">
        <f t="shared" si="37"/>
        <v>67753.955300864051</v>
      </c>
      <c r="BV182" s="377" t="e">
        <f t="shared" si="38"/>
        <v>#VALUE!</v>
      </c>
      <c r="BW182" s="378" t="e">
        <f t="shared" si="39"/>
        <v>#VALUE!</v>
      </c>
      <c r="BX182" s="379"/>
    </row>
    <row r="183" spans="1:76" s="382" customFormat="1" ht="19.5" hidden="1" customHeight="1">
      <c r="A183" s="309" t="s">
        <v>690</v>
      </c>
      <c r="B183" s="316"/>
      <c r="C183" s="316">
        <v>1</v>
      </c>
      <c r="D183" s="352" t="s">
        <v>83</v>
      </c>
      <c r="E183" s="309" t="s">
        <v>462</v>
      </c>
      <c r="F183" s="353" t="s">
        <v>50</v>
      </c>
      <c r="G183" s="309" t="s">
        <v>420</v>
      </c>
      <c r="H183" s="309" t="s">
        <v>466</v>
      </c>
      <c r="I183" s="310" t="s">
        <v>555</v>
      </c>
      <c r="J183" s="310" t="s">
        <v>670</v>
      </c>
      <c r="K183" s="310"/>
      <c r="L183" s="354"/>
      <c r="M183" s="230" t="s">
        <v>73</v>
      </c>
      <c r="N183" s="232" t="s">
        <v>78</v>
      </c>
      <c r="O183" s="230" t="s">
        <v>732</v>
      </c>
      <c r="P183" s="232" t="s">
        <v>735</v>
      </c>
      <c r="Q183" s="355" t="s">
        <v>28</v>
      </c>
      <c r="R183" s="355"/>
      <c r="S183" s="323" t="s">
        <v>738</v>
      </c>
      <c r="T183" s="323" t="s">
        <v>741</v>
      </c>
      <c r="U183" s="323" t="s">
        <v>743</v>
      </c>
      <c r="V183" s="323"/>
      <c r="W183" s="417">
        <v>41995</v>
      </c>
      <c r="X183" s="356">
        <v>42016</v>
      </c>
      <c r="Y183" s="356">
        <v>42051</v>
      </c>
      <c r="Z183" s="357"/>
      <c r="AA183" s="357"/>
      <c r="AB183" s="358" t="s">
        <v>799</v>
      </c>
      <c r="AC183" s="359"/>
      <c r="AD183" s="360" t="s">
        <v>816</v>
      </c>
      <c r="AE183" s="359"/>
      <c r="AF183" s="360">
        <v>0.25</v>
      </c>
      <c r="AG183" s="360" t="e">
        <f t="shared" si="41"/>
        <v>#VALUE!</v>
      </c>
      <c r="AH183" s="360">
        <f t="shared" si="48"/>
        <v>39.980000000000004</v>
      </c>
      <c r="AI183" s="360">
        <v>99.95</v>
      </c>
      <c r="AJ183" s="360">
        <v>99.95</v>
      </c>
      <c r="AK183" s="361" t="e">
        <f t="shared" si="49"/>
        <v>#VALUE!</v>
      </c>
      <c r="AL183" s="362" t="e">
        <f t="shared" si="44"/>
        <v>#VALUE!</v>
      </c>
      <c r="AM183" s="363"/>
      <c r="AN183" s="363"/>
      <c r="AO183" s="363"/>
      <c r="AP183" s="364"/>
      <c r="AQ183" s="364"/>
      <c r="AR183" s="363"/>
      <c r="AS183" s="365">
        <v>0</v>
      </c>
      <c r="AT183" s="365" t="s">
        <v>626</v>
      </c>
      <c r="AU183" s="365"/>
      <c r="AV183" s="365"/>
      <c r="AW183" s="211"/>
      <c r="AX183" s="211" t="s">
        <v>720</v>
      </c>
      <c r="AY183" s="211"/>
      <c r="AZ183" s="367"/>
      <c r="BA183" s="368" t="s">
        <v>833</v>
      </c>
      <c r="BB183" s="369" t="s">
        <v>801</v>
      </c>
      <c r="BC183" s="370" t="s">
        <v>801</v>
      </c>
      <c r="BD183" s="371"/>
      <c r="BE183" s="363"/>
      <c r="BF183" s="363"/>
      <c r="BG183" s="364"/>
      <c r="BH183" s="372"/>
      <c r="BI183" s="372"/>
      <c r="BJ183" s="373"/>
      <c r="BK183" s="363"/>
      <c r="BL183" s="363">
        <f t="shared" si="36"/>
        <v>0</v>
      </c>
      <c r="BM183" s="374">
        <v>107</v>
      </c>
      <c r="BN183" s="375">
        <v>214.84104899655935</v>
      </c>
      <c r="BO183" s="375">
        <v>180</v>
      </c>
      <c r="BP183" s="375">
        <v>394.84104899655938</v>
      </c>
      <c r="BQ183" s="375">
        <f t="shared" si="47"/>
        <v>0</v>
      </c>
      <c r="BR183" s="375"/>
      <c r="BS183" s="376"/>
      <c r="BT183" s="376"/>
      <c r="BU183" s="377">
        <f t="shared" si="37"/>
        <v>15785.745138882445</v>
      </c>
      <c r="BV183" s="377" t="e">
        <f t="shared" si="38"/>
        <v>#VALUE!</v>
      </c>
      <c r="BW183" s="378" t="e">
        <f t="shared" si="39"/>
        <v>#VALUE!</v>
      </c>
      <c r="BX183" s="379"/>
    </row>
    <row r="184" spans="1:76" s="382" customFormat="1" ht="19.5" hidden="1" customHeight="1">
      <c r="A184" s="309" t="s">
        <v>691</v>
      </c>
      <c r="B184" s="316"/>
      <c r="C184" s="316">
        <v>1</v>
      </c>
      <c r="D184" s="352" t="s">
        <v>83</v>
      </c>
      <c r="E184" s="309" t="s">
        <v>462</v>
      </c>
      <c r="F184" s="353" t="s">
        <v>50</v>
      </c>
      <c r="G184" s="309" t="s">
        <v>421</v>
      </c>
      <c r="H184" s="309" t="s">
        <v>49</v>
      </c>
      <c r="I184" s="310" t="s">
        <v>553</v>
      </c>
      <c r="J184" s="310" t="s">
        <v>668</v>
      </c>
      <c r="K184" s="310"/>
      <c r="L184" s="354"/>
      <c r="M184" s="230" t="s">
        <v>73</v>
      </c>
      <c r="N184" s="232" t="s">
        <v>78</v>
      </c>
      <c r="O184" s="230" t="s">
        <v>732</v>
      </c>
      <c r="P184" s="232" t="s">
        <v>735</v>
      </c>
      <c r="Q184" s="355" t="s">
        <v>28</v>
      </c>
      <c r="R184" s="355"/>
      <c r="S184" s="323" t="s">
        <v>737</v>
      </c>
      <c r="T184" s="323">
        <v>9541</v>
      </c>
      <c r="U184" s="323" t="s">
        <v>743</v>
      </c>
      <c r="V184" s="323"/>
      <c r="W184" s="356">
        <v>42023</v>
      </c>
      <c r="X184" s="356">
        <v>42044</v>
      </c>
      <c r="Y184" s="356">
        <v>42079</v>
      </c>
      <c r="Z184" s="357">
        <v>1.19</v>
      </c>
      <c r="AA184" s="357"/>
      <c r="AB184" s="358" t="s">
        <v>799</v>
      </c>
      <c r="AC184" s="359"/>
      <c r="AD184" s="360">
        <v>18.5</v>
      </c>
      <c r="AE184" s="359">
        <v>17.5</v>
      </c>
      <c r="AF184" s="360">
        <v>0.25</v>
      </c>
      <c r="AG184" s="360">
        <f t="shared" si="41"/>
        <v>17.75</v>
      </c>
      <c r="AH184" s="360">
        <f t="shared" si="48"/>
        <v>39.980000000000004</v>
      </c>
      <c r="AI184" s="360">
        <v>99.95</v>
      </c>
      <c r="AJ184" s="360">
        <v>99.95</v>
      </c>
      <c r="AK184" s="361">
        <f t="shared" si="49"/>
        <v>0.55602801400700352</v>
      </c>
      <c r="AL184" s="362">
        <f t="shared" si="44"/>
        <v>592</v>
      </c>
      <c r="AM184" s="363"/>
      <c r="AN184" s="363"/>
      <c r="AO184" s="363"/>
      <c r="AP184" s="364"/>
      <c r="AQ184" s="364"/>
      <c r="AR184" s="363"/>
      <c r="AS184" s="365">
        <v>2</v>
      </c>
      <c r="AT184" s="365" t="s">
        <v>626</v>
      </c>
      <c r="AU184" s="365"/>
      <c r="AV184" s="365"/>
      <c r="AW184" s="211"/>
      <c r="AX184" s="211" t="s">
        <v>797</v>
      </c>
      <c r="AY184" s="212">
        <v>42018</v>
      </c>
      <c r="AZ184" s="367"/>
      <c r="BA184" s="368" t="s">
        <v>833</v>
      </c>
      <c r="BB184" s="369" t="s">
        <v>801</v>
      </c>
      <c r="BC184" s="370" t="s">
        <v>801</v>
      </c>
      <c r="BD184" s="371"/>
      <c r="BE184" s="363"/>
      <c r="BF184" s="363"/>
      <c r="BG184" s="364"/>
      <c r="BH184" s="372"/>
      <c r="BI184" s="372"/>
      <c r="BJ184" s="373"/>
      <c r="BK184" s="363"/>
      <c r="BL184" s="363">
        <f t="shared" si="36"/>
        <v>0</v>
      </c>
      <c r="BM184" s="374">
        <v>100</v>
      </c>
      <c r="BN184" s="375">
        <v>200.78602709958818</v>
      </c>
      <c r="BO184" s="375">
        <v>130</v>
      </c>
      <c r="BP184" s="375">
        <v>330.78602709958818</v>
      </c>
      <c r="BQ184" s="375">
        <f t="shared" si="47"/>
        <v>393.6353722485099</v>
      </c>
      <c r="BR184" s="375"/>
      <c r="BS184" s="376"/>
      <c r="BT184" s="376"/>
      <c r="BU184" s="377">
        <f t="shared" si="37"/>
        <v>13224.825363441536</v>
      </c>
      <c r="BV184" s="377">
        <f t="shared" si="38"/>
        <v>7353.3733824238461</v>
      </c>
      <c r="BW184" s="378">
        <f t="shared" si="39"/>
        <v>183.92629770945086</v>
      </c>
      <c r="BX184" s="379"/>
    </row>
    <row r="185" spans="1:76" s="382" customFormat="1" ht="19.5" hidden="1" customHeight="1">
      <c r="A185" s="309" t="s">
        <v>692</v>
      </c>
      <c r="B185" s="316"/>
      <c r="C185" s="316">
        <v>1</v>
      </c>
      <c r="D185" s="352" t="s">
        <v>83</v>
      </c>
      <c r="E185" s="309" t="s">
        <v>462</v>
      </c>
      <c r="F185" s="353" t="s">
        <v>50</v>
      </c>
      <c r="G185" s="309" t="s">
        <v>421</v>
      </c>
      <c r="H185" s="309" t="s">
        <v>463</v>
      </c>
      <c r="I185" s="310" t="s">
        <v>553</v>
      </c>
      <c r="J185" s="310" t="s">
        <v>668</v>
      </c>
      <c r="K185" s="310"/>
      <c r="L185" s="354"/>
      <c r="M185" s="230" t="s">
        <v>73</v>
      </c>
      <c r="N185" s="232" t="s">
        <v>78</v>
      </c>
      <c r="O185" s="230" t="s">
        <v>732</v>
      </c>
      <c r="P185" s="232" t="s">
        <v>735</v>
      </c>
      <c r="Q185" s="355" t="s">
        <v>28</v>
      </c>
      <c r="R185" s="355"/>
      <c r="S185" s="323" t="s">
        <v>737</v>
      </c>
      <c r="T185" s="323">
        <v>9541</v>
      </c>
      <c r="U185" s="323" t="s">
        <v>743</v>
      </c>
      <c r="V185" s="323"/>
      <c r="W185" s="356">
        <v>42023</v>
      </c>
      <c r="X185" s="356">
        <v>42044</v>
      </c>
      <c r="Y185" s="356">
        <v>42079</v>
      </c>
      <c r="Z185" s="357">
        <v>1.19</v>
      </c>
      <c r="AA185" s="357"/>
      <c r="AB185" s="358" t="s">
        <v>799</v>
      </c>
      <c r="AC185" s="359"/>
      <c r="AD185" s="360">
        <v>23.85</v>
      </c>
      <c r="AE185" s="359">
        <v>22.85</v>
      </c>
      <c r="AF185" s="360">
        <v>0.25</v>
      </c>
      <c r="AG185" s="360">
        <f t="shared" si="41"/>
        <v>23.1</v>
      </c>
      <c r="AH185" s="360">
        <f t="shared" si="48"/>
        <v>47.980000000000004</v>
      </c>
      <c r="AI185" s="360">
        <v>119.95</v>
      </c>
      <c r="AJ185" s="360">
        <v>119.95</v>
      </c>
      <c r="AK185" s="361">
        <f t="shared" si="49"/>
        <v>0.51854939558149227</v>
      </c>
      <c r="AL185" s="362">
        <f t="shared" si="44"/>
        <v>763.2</v>
      </c>
      <c r="AM185" s="363"/>
      <c r="AN185" s="363"/>
      <c r="AO185" s="363"/>
      <c r="AP185" s="364"/>
      <c r="AQ185" s="364"/>
      <c r="AR185" s="363"/>
      <c r="AS185" s="365">
        <v>2</v>
      </c>
      <c r="AT185" s="365" t="s">
        <v>626</v>
      </c>
      <c r="AU185" s="365"/>
      <c r="AV185" s="365"/>
      <c r="AW185" s="211"/>
      <c r="AX185" s="211" t="s">
        <v>797</v>
      </c>
      <c r="AY185" s="212">
        <v>42018</v>
      </c>
      <c r="AZ185" s="367"/>
      <c r="BA185" s="368" t="s">
        <v>626</v>
      </c>
      <c r="BB185" s="369">
        <v>42061</v>
      </c>
      <c r="BC185" s="370">
        <v>42067</v>
      </c>
      <c r="BD185" s="371"/>
      <c r="BE185" s="363"/>
      <c r="BF185" s="363"/>
      <c r="BG185" s="364"/>
      <c r="BH185" s="372"/>
      <c r="BI185" s="372"/>
      <c r="BJ185" s="373"/>
      <c r="BK185" s="363"/>
      <c r="BL185" s="363">
        <f t="shared" si="36"/>
        <v>0</v>
      </c>
      <c r="BM185" s="374">
        <v>132</v>
      </c>
      <c r="BN185" s="375">
        <v>265.03755577145637</v>
      </c>
      <c r="BO185" s="375">
        <v>180</v>
      </c>
      <c r="BP185" s="375">
        <v>445.03755577145637</v>
      </c>
      <c r="BQ185" s="375">
        <f t="shared" si="47"/>
        <v>529.59469136803307</v>
      </c>
      <c r="BR185" s="375"/>
      <c r="BS185" s="376"/>
      <c r="BT185" s="376"/>
      <c r="BU185" s="377">
        <f t="shared" si="37"/>
        <v>21352.901925914477</v>
      </c>
      <c r="BV185" s="377">
        <f t="shared" si="38"/>
        <v>11072.534387593834</v>
      </c>
      <c r="BW185" s="378">
        <f t="shared" si="39"/>
        <v>230.77395555635334</v>
      </c>
      <c r="BX185" s="379"/>
    </row>
    <row r="186" spans="1:76" s="382" customFormat="1" ht="19.5" hidden="1" customHeight="1">
      <c r="A186" s="309" t="s">
        <v>693</v>
      </c>
      <c r="B186" s="316"/>
      <c r="C186" s="316">
        <v>1</v>
      </c>
      <c r="D186" s="352" t="s">
        <v>83</v>
      </c>
      <c r="E186" s="309" t="s">
        <v>462</v>
      </c>
      <c r="F186" s="353" t="s">
        <v>50</v>
      </c>
      <c r="G186" s="309" t="s">
        <v>421</v>
      </c>
      <c r="H186" s="309" t="s">
        <v>464</v>
      </c>
      <c r="I186" s="310" t="s">
        <v>553</v>
      </c>
      <c r="J186" s="310" t="s">
        <v>668</v>
      </c>
      <c r="K186" s="310"/>
      <c r="L186" s="354"/>
      <c r="M186" s="230" t="s">
        <v>73</v>
      </c>
      <c r="N186" s="232" t="s">
        <v>78</v>
      </c>
      <c r="O186" s="230" t="s">
        <v>732</v>
      </c>
      <c r="P186" s="232" t="s">
        <v>735</v>
      </c>
      <c r="Q186" s="355" t="s">
        <v>28</v>
      </c>
      <c r="R186" s="355"/>
      <c r="S186" s="323" t="s">
        <v>737</v>
      </c>
      <c r="T186" s="323">
        <v>9541</v>
      </c>
      <c r="U186" s="323" t="s">
        <v>743</v>
      </c>
      <c r="V186" s="323"/>
      <c r="W186" s="356">
        <v>42023</v>
      </c>
      <c r="X186" s="356">
        <v>42044</v>
      </c>
      <c r="Y186" s="356">
        <v>42079</v>
      </c>
      <c r="Z186" s="357">
        <v>1.41</v>
      </c>
      <c r="AA186" s="357"/>
      <c r="AB186" s="358" t="s">
        <v>799</v>
      </c>
      <c r="AC186" s="359"/>
      <c r="AD186" s="360">
        <v>23.45</v>
      </c>
      <c r="AE186" s="359">
        <v>22.45</v>
      </c>
      <c r="AF186" s="360">
        <v>0.25</v>
      </c>
      <c r="AG186" s="360">
        <f t="shared" si="41"/>
        <v>22.7</v>
      </c>
      <c r="AH186" s="360">
        <f t="shared" si="48"/>
        <v>51.98</v>
      </c>
      <c r="AI186" s="360">
        <v>129.94999999999999</v>
      </c>
      <c r="AJ186" s="360">
        <v>129.94999999999999</v>
      </c>
      <c r="AK186" s="361">
        <f t="shared" si="49"/>
        <v>0.56329357445171213</v>
      </c>
      <c r="AL186" s="362">
        <f t="shared" si="44"/>
        <v>750.4</v>
      </c>
      <c r="AM186" s="363"/>
      <c r="AN186" s="363"/>
      <c r="AO186" s="363"/>
      <c r="AP186" s="364"/>
      <c r="AQ186" s="364"/>
      <c r="AR186" s="363"/>
      <c r="AS186" s="365">
        <v>2</v>
      </c>
      <c r="AT186" s="365" t="s">
        <v>626</v>
      </c>
      <c r="AU186" s="365">
        <v>2</v>
      </c>
      <c r="AV186" s="366">
        <v>41977</v>
      </c>
      <c r="AW186" s="211"/>
      <c r="AX186" s="212">
        <v>41978</v>
      </c>
      <c r="AY186" s="212">
        <v>41978</v>
      </c>
      <c r="AZ186" s="367"/>
      <c r="BA186" s="368" t="s">
        <v>833</v>
      </c>
      <c r="BB186" s="369" t="s">
        <v>801</v>
      </c>
      <c r="BC186" s="370" t="s">
        <v>801</v>
      </c>
      <c r="BD186" s="371"/>
      <c r="BE186" s="363"/>
      <c r="BF186" s="363"/>
      <c r="BG186" s="364"/>
      <c r="BH186" s="372"/>
      <c r="BI186" s="372"/>
      <c r="BJ186" s="373"/>
      <c r="BK186" s="363"/>
      <c r="BL186" s="363">
        <f t="shared" si="36"/>
        <v>0</v>
      </c>
      <c r="BM186" s="374">
        <v>46</v>
      </c>
      <c r="BN186" s="375">
        <v>92.361572465810553</v>
      </c>
      <c r="BO186" s="375">
        <v>180</v>
      </c>
      <c r="BP186" s="375">
        <v>272.36157246581058</v>
      </c>
      <c r="BQ186" s="375">
        <f t="shared" si="47"/>
        <v>384.0298171767929</v>
      </c>
      <c r="BR186" s="375"/>
      <c r="BS186" s="376"/>
      <c r="BT186" s="376"/>
      <c r="BU186" s="377">
        <f t="shared" si="37"/>
        <v>14157.354536772833</v>
      </c>
      <c r="BV186" s="377">
        <f t="shared" si="38"/>
        <v>7974.746841798933</v>
      </c>
      <c r="BW186" s="378">
        <f t="shared" si="39"/>
        <v>153.41952369755546</v>
      </c>
      <c r="BX186" s="379"/>
    </row>
    <row r="187" spans="1:76" s="414" customFormat="1" ht="19.5" hidden="1" customHeight="1">
      <c r="A187" s="311" t="s">
        <v>694</v>
      </c>
      <c r="B187" s="317" t="s">
        <v>566</v>
      </c>
      <c r="C187" s="317">
        <v>1</v>
      </c>
      <c r="D187" s="386" t="s">
        <v>83</v>
      </c>
      <c r="E187" s="311" t="s">
        <v>462</v>
      </c>
      <c r="F187" s="387" t="s">
        <v>50</v>
      </c>
      <c r="G187" s="311" t="s">
        <v>421</v>
      </c>
      <c r="H187" s="311" t="s">
        <v>465</v>
      </c>
      <c r="I187" s="312" t="s">
        <v>555</v>
      </c>
      <c r="J187" s="312" t="s">
        <v>668</v>
      </c>
      <c r="K187" s="312"/>
      <c r="L187" s="388"/>
      <c r="M187" s="307" t="s">
        <v>73</v>
      </c>
      <c r="N187" s="324" t="s">
        <v>78</v>
      </c>
      <c r="O187" s="307" t="s">
        <v>732</v>
      </c>
      <c r="P187" s="324" t="s">
        <v>735</v>
      </c>
      <c r="Q187" s="389" t="s">
        <v>28</v>
      </c>
      <c r="R187" s="389"/>
      <c r="S187" s="322" t="s">
        <v>738</v>
      </c>
      <c r="T187" s="322" t="s">
        <v>741</v>
      </c>
      <c r="U187" s="322" t="s">
        <v>743</v>
      </c>
      <c r="V187" s="322"/>
      <c r="W187" s="421">
        <v>41995</v>
      </c>
      <c r="X187" s="390">
        <v>42016</v>
      </c>
      <c r="Y187" s="390">
        <v>42051</v>
      </c>
      <c r="Z187" s="391">
        <v>1.41</v>
      </c>
      <c r="AA187" s="391"/>
      <c r="AB187" s="392" t="s">
        <v>799</v>
      </c>
      <c r="AC187" s="393"/>
      <c r="AD187" s="394">
        <v>24.61</v>
      </c>
      <c r="AE187" s="393">
        <v>24.61</v>
      </c>
      <c r="AF187" s="394">
        <v>0.25</v>
      </c>
      <c r="AG187" s="394">
        <f t="shared" si="41"/>
        <v>24.86</v>
      </c>
      <c r="AH187" s="394">
        <f t="shared" si="48"/>
        <v>51.98</v>
      </c>
      <c r="AI187" s="394">
        <v>129.94999999999999</v>
      </c>
      <c r="AJ187" s="394">
        <v>129.94999999999999</v>
      </c>
      <c r="AK187" s="395">
        <f t="shared" si="49"/>
        <v>0.52173913043478259</v>
      </c>
      <c r="AL187" s="396">
        <f t="shared" si="44"/>
        <v>787.52</v>
      </c>
      <c r="AM187" s="397"/>
      <c r="AN187" s="397"/>
      <c r="AO187" s="397"/>
      <c r="AP187" s="398"/>
      <c r="AQ187" s="398"/>
      <c r="AR187" s="397"/>
      <c r="AS187" s="399">
        <v>2</v>
      </c>
      <c r="AT187" s="399" t="s">
        <v>626</v>
      </c>
      <c r="AU187" s="399">
        <v>2</v>
      </c>
      <c r="AV187" s="400">
        <v>41977</v>
      </c>
      <c r="AW187" s="331"/>
      <c r="AX187" s="330">
        <v>41978</v>
      </c>
      <c r="AY187" s="330">
        <v>41978</v>
      </c>
      <c r="AZ187" s="401"/>
      <c r="BA187" s="402" t="s">
        <v>626</v>
      </c>
      <c r="BB187" s="403"/>
      <c r="BC187" s="404"/>
      <c r="BD187" s="405"/>
      <c r="BE187" s="397"/>
      <c r="BF187" s="397"/>
      <c r="BG187" s="398"/>
      <c r="BH187" s="406"/>
      <c r="BI187" s="406"/>
      <c r="BJ187" s="407"/>
      <c r="BK187" s="397"/>
      <c r="BL187" s="397">
        <f t="shared" si="36"/>
        <v>0</v>
      </c>
      <c r="BM187" s="408">
        <v>0</v>
      </c>
      <c r="BN187" s="409">
        <v>0</v>
      </c>
      <c r="BO187" s="409">
        <v>0</v>
      </c>
      <c r="BP187" s="409">
        <v>0</v>
      </c>
      <c r="BQ187" s="409">
        <f t="shared" si="47"/>
        <v>0</v>
      </c>
      <c r="BR187" s="409"/>
      <c r="BS187" s="410"/>
      <c r="BT187" s="410"/>
      <c r="BU187" s="411">
        <f t="shared" si="37"/>
        <v>0</v>
      </c>
      <c r="BV187" s="411">
        <f t="shared" si="38"/>
        <v>0</v>
      </c>
      <c r="BW187" s="412">
        <f t="shared" si="39"/>
        <v>0</v>
      </c>
      <c r="BX187" s="413"/>
    </row>
    <row r="188" spans="1:76" s="414" customFormat="1" ht="19.5" hidden="1" customHeight="1">
      <c r="A188" s="311" t="s">
        <v>695</v>
      </c>
      <c r="B188" s="317" t="s">
        <v>566</v>
      </c>
      <c r="C188" s="317">
        <v>1</v>
      </c>
      <c r="D188" s="386" t="s">
        <v>83</v>
      </c>
      <c r="E188" s="311" t="s">
        <v>462</v>
      </c>
      <c r="F188" s="387" t="s">
        <v>50</v>
      </c>
      <c r="G188" s="311" t="s">
        <v>421</v>
      </c>
      <c r="H188" s="311" t="s">
        <v>466</v>
      </c>
      <c r="I188" s="312" t="s">
        <v>555</v>
      </c>
      <c r="J188" s="312" t="s">
        <v>668</v>
      </c>
      <c r="K188" s="312"/>
      <c r="L188" s="388"/>
      <c r="M188" s="307" t="s">
        <v>73</v>
      </c>
      <c r="N188" s="324" t="s">
        <v>78</v>
      </c>
      <c r="O188" s="307" t="s">
        <v>732</v>
      </c>
      <c r="P188" s="324" t="s">
        <v>735</v>
      </c>
      <c r="Q188" s="389" t="s">
        <v>28</v>
      </c>
      <c r="R188" s="389"/>
      <c r="S188" s="322" t="s">
        <v>738</v>
      </c>
      <c r="T188" s="322" t="s">
        <v>741</v>
      </c>
      <c r="U188" s="322" t="s">
        <v>743</v>
      </c>
      <c r="V188" s="322"/>
      <c r="W188" s="421">
        <v>41995</v>
      </c>
      <c r="X188" s="390">
        <v>42016</v>
      </c>
      <c r="Y188" s="390">
        <v>42051</v>
      </c>
      <c r="Z188" s="391">
        <v>1.42</v>
      </c>
      <c r="AA188" s="391"/>
      <c r="AB188" s="392" t="s">
        <v>799</v>
      </c>
      <c r="AC188" s="393"/>
      <c r="AD188" s="394">
        <v>19.79</v>
      </c>
      <c r="AE188" s="393">
        <v>19.79</v>
      </c>
      <c r="AF188" s="394">
        <v>0.25</v>
      </c>
      <c r="AG188" s="394">
        <f t="shared" ref="AG188:AG208" si="50">(IF(AE188&gt;0, AE188, IF(AD188&gt;0, AD188, IF(AC188&gt;0, AC188, 0))))+AF188</f>
        <v>20.04</v>
      </c>
      <c r="AH188" s="394">
        <f t="shared" si="48"/>
        <v>39.980000000000004</v>
      </c>
      <c r="AI188" s="394">
        <v>99.95</v>
      </c>
      <c r="AJ188" s="394">
        <v>99.95</v>
      </c>
      <c r="AK188" s="395">
        <f t="shared" si="49"/>
        <v>0.49874937468734376</v>
      </c>
      <c r="AL188" s="396">
        <f t="shared" si="44"/>
        <v>633.28</v>
      </c>
      <c r="AM188" s="397"/>
      <c r="AN188" s="397"/>
      <c r="AO188" s="397"/>
      <c r="AP188" s="398"/>
      <c r="AQ188" s="398"/>
      <c r="AR188" s="397"/>
      <c r="AS188" s="399">
        <v>2</v>
      </c>
      <c r="AT188" s="399" t="s">
        <v>626</v>
      </c>
      <c r="AU188" s="399"/>
      <c r="AV188" s="399"/>
      <c r="AW188" s="331"/>
      <c r="AX188" s="331" t="s">
        <v>729</v>
      </c>
      <c r="AY188" s="330">
        <v>42018</v>
      </c>
      <c r="AZ188" s="401"/>
      <c r="BA188" s="402" t="s">
        <v>626</v>
      </c>
      <c r="BB188" s="403">
        <v>42054</v>
      </c>
      <c r="BC188" s="404">
        <v>42067</v>
      </c>
      <c r="BD188" s="405"/>
      <c r="BE188" s="397"/>
      <c r="BF188" s="397"/>
      <c r="BG188" s="398"/>
      <c r="BH188" s="406"/>
      <c r="BI188" s="406"/>
      <c r="BJ188" s="407"/>
      <c r="BK188" s="397"/>
      <c r="BL188" s="397">
        <f t="shared" si="36"/>
        <v>0</v>
      </c>
      <c r="BM188" s="408">
        <v>0</v>
      </c>
      <c r="BN188" s="409">
        <v>0</v>
      </c>
      <c r="BO188" s="409">
        <v>0</v>
      </c>
      <c r="BP188" s="409">
        <v>0</v>
      </c>
      <c r="BQ188" s="409">
        <f t="shared" si="47"/>
        <v>0</v>
      </c>
      <c r="BR188" s="409"/>
      <c r="BS188" s="410"/>
      <c r="BT188" s="410"/>
      <c r="BU188" s="411">
        <f t="shared" si="37"/>
        <v>0</v>
      </c>
      <c r="BV188" s="411">
        <f t="shared" si="38"/>
        <v>0</v>
      </c>
      <c r="BW188" s="412">
        <f t="shared" si="39"/>
        <v>0</v>
      </c>
      <c r="BX188" s="413"/>
    </row>
    <row r="189" spans="1:76" s="382" customFormat="1" ht="19.5" hidden="1" customHeight="1">
      <c r="A189" s="309" t="s">
        <v>696</v>
      </c>
      <c r="B189" s="316"/>
      <c r="C189" s="316">
        <v>1</v>
      </c>
      <c r="D189" s="352" t="s">
        <v>83</v>
      </c>
      <c r="E189" s="309" t="s">
        <v>462</v>
      </c>
      <c r="F189" s="353" t="s">
        <v>50</v>
      </c>
      <c r="G189" s="309" t="s">
        <v>422</v>
      </c>
      <c r="H189" s="309" t="s">
        <v>49</v>
      </c>
      <c r="I189" s="310" t="s">
        <v>553</v>
      </c>
      <c r="J189" s="310" t="s">
        <v>667</v>
      </c>
      <c r="K189" s="310"/>
      <c r="L189" s="354"/>
      <c r="M189" s="230" t="s">
        <v>73</v>
      </c>
      <c r="N189" s="232" t="s">
        <v>78</v>
      </c>
      <c r="O189" s="230" t="s">
        <v>732</v>
      </c>
      <c r="P189" s="232" t="s">
        <v>735</v>
      </c>
      <c r="Q189" s="355" t="s">
        <v>28</v>
      </c>
      <c r="R189" s="355"/>
      <c r="S189" s="323" t="s">
        <v>737</v>
      </c>
      <c r="T189" s="323">
        <v>9541</v>
      </c>
      <c r="U189" s="323" t="s">
        <v>743</v>
      </c>
      <c r="V189" s="323"/>
      <c r="W189" s="356">
        <v>42023</v>
      </c>
      <c r="X189" s="356">
        <v>42044</v>
      </c>
      <c r="Y189" s="356">
        <v>42079</v>
      </c>
      <c r="Z189" s="357">
        <v>1.18</v>
      </c>
      <c r="AA189" s="357"/>
      <c r="AB189" s="358" t="s">
        <v>799</v>
      </c>
      <c r="AC189" s="359"/>
      <c r="AD189" s="360">
        <v>18.239999999999998</v>
      </c>
      <c r="AE189" s="359">
        <v>17.28</v>
      </c>
      <c r="AF189" s="360">
        <v>0.25</v>
      </c>
      <c r="AG189" s="360">
        <f t="shared" si="50"/>
        <v>17.53</v>
      </c>
      <c r="AH189" s="360">
        <f t="shared" si="48"/>
        <v>39.980000000000004</v>
      </c>
      <c r="AI189" s="360">
        <v>99.95</v>
      </c>
      <c r="AJ189" s="360">
        <v>99.95</v>
      </c>
      <c r="AK189" s="361">
        <f t="shared" si="49"/>
        <v>0.56153076538269131</v>
      </c>
      <c r="AL189" s="362">
        <f t="shared" si="44"/>
        <v>583.67999999999995</v>
      </c>
      <c r="AM189" s="363"/>
      <c r="AN189" s="363"/>
      <c r="AO189" s="363"/>
      <c r="AP189" s="364"/>
      <c r="AQ189" s="364"/>
      <c r="AR189" s="363"/>
      <c r="AS189" s="365">
        <v>2</v>
      </c>
      <c r="AT189" s="365" t="s">
        <v>626</v>
      </c>
      <c r="AU189" s="365">
        <v>2</v>
      </c>
      <c r="AV189" s="416">
        <v>41977</v>
      </c>
      <c r="AW189" s="211"/>
      <c r="AX189" s="212">
        <v>41978</v>
      </c>
      <c r="AY189" s="212">
        <v>41978</v>
      </c>
      <c r="AZ189" s="367"/>
      <c r="BA189" s="368" t="s">
        <v>833</v>
      </c>
      <c r="BB189" s="369" t="s">
        <v>801</v>
      </c>
      <c r="BC189" s="370" t="s">
        <v>801</v>
      </c>
      <c r="BD189" s="371"/>
      <c r="BE189" s="363"/>
      <c r="BF189" s="363"/>
      <c r="BG189" s="364"/>
      <c r="BH189" s="372"/>
      <c r="BI189" s="372"/>
      <c r="BJ189" s="373"/>
      <c r="BK189" s="363"/>
      <c r="BL189" s="363">
        <f t="shared" si="36"/>
        <v>0</v>
      </c>
      <c r="BM189" s="374">
        <v>17</v>
      </c>
      <c r="BN189" s="375">
        <v>534.13362460692997</v>
      </c>
      <c r="BO189" s="375">
        <v>230</v>
      </c>
      <c r="BP189" s="375">
        <v>764.13362460692997</v>
      </c>
      <c r="BQ189" s="375">
        <f t="shared" si="47"/>
        <v>901.67767703617733</v>
      </c>
      <c r="BR189" s="375"/>
      <c r="BS189" s="376"/>
      <c r="BT189" s="376"/>
      <c r="BU189" s="377">
        <f t="shared" si="37"/>
        <v>30550.062311785063</v>
      </c>
      <c r="BV189" s="377">
        <f t="shared" si="38"/>
        <v>17154.799872425581</v>
      </c>
      <c r="BW189" s="378">
        <f t="shared" si="39"/>
        <v>429.08453908017952</v>
      </c>
      <c r="BX189" s="379"/>
    </row>
    <row r="190" spans="1:76" s="382" customFormat="1" ht="19.5" hidden="1" customHeight="1">
      <c r="A190" s="309" t="s">
        <v>697</v>
      </c>
      <c r="B190" s="316"/>
      <c r="C190" s="316">
        <v>1</v>
      </c>
      <c r="D190" s="352" t="s">
        <v>83</v>
      </c>
      <c r="E190" s="309" t="s">
        <v>462</v>
      </c>
      <c r="F190" s="353" t="s">
        <v>50</v>
      </c>
      <c r="G190" s="309" t="s">
        <v>422</v>
      </c>
      <c r="H190" s="309" t="s">
        <v>463</v>
      </c>
      <c r="I190" s="310" t="s">
        <v>553</v>
      </c>
      <c r="J190" s="310" t="s">
        <v>667</v>
      </c>
      <c r="K190" s="310"/>
      <c r="L190" s="354"/>
      <c r="M190" s="230" t="s">
        <v>73</v>
      </c>
      <c r="N190" s="232" t="s">
        <v>78</v>
      </c>
      <c r="O190" s="230" t="s">
        <v>732</v>
      </c>
      <c r="P190" s="232" t="s">
        <v>735</v>
      </c>
      <c r="Q190" s="355" t="s">
        <v>28</v>
      </c>
      <c r="R190" s="355"/>
      <c r="S190" s="323" t="s">
        <v>737</v>
      </c>
      <c r="T190" s="323">
        <v>9541</v>
      </c>
      <c r="U190" s="323" t="s">
        <v>743</v>
      </c>
      <c r="V190" s="323"/>
      <c r="W190" s="356">
        <v>42023</v>
      </c>
      <c r="X190" s="356">
        <v>42044</v>
      </c>
      <c r="Y190" s="356">
        <v>42079</v>
      </c>
      <c r="Z190" s="357">
        <v>1.18</v>
      </c>
      <c r="AA190" s="357"/>
      <c r="AB190" s="358" t="s">
        <v>799</v>
      </c>
      <c r="AC190" s="359"/>
      <c r="AD190" s="360">
        <v>23.63</v>
      </c>
      <c r="AE190" s="359">
        <v>22.63</v>
      </c>
      <c r="AF190" s="360">
        <v>0.25</v>
      </c>
      <c r="AG190" s="360">
        <f t="shared" si="50"/>
        <v>22.88</v>
      </c>
      <c r="AH190" s="360">
        <f t="shared" si="48"/>
        <v>47.980000000000004</v>
      </c>
      <c r="AI190" s="360">
        <v>119.95</v>
      </c>
      <c r="AJ190" s="360">
        <v>119.95</v>
      </c>
      <c r="AK190" s="361">
        <f t="shared" si="49"/>
        <v>0.52313463943309724</v>
      </c>
      <c r="AL190" s="362">
        <f t="shared" si="44"/>
        <v>756.16</v>
      </c>
      <c r="AM190" s="363"/>
      <c r="AN190" s="363"/>
      <c r="AO190" s="363"/>
      <c r="AP190" s="364"/>
      <c r="AQ190" s="364"/>
      <c r="AR190" s="363"/>
      <c r="AS190" s="365">
        <v>2</v>
      </c>
      <c r="AT190" s="365" t="s">
        <v>626</v>
      </c>
      <c r="AU190" s="365">
        <v>2</v>
      </c>
      <c r="AV190" s="366">
        <v>41977</v>
      </c>
      <c r="AW190" s="211"/>
      <c r="AX190" s="212">
        <v>41978</v>
      </c>
      <c r="AY190" s="212">
        <v>41978</v>
      </c>
      <c r="AZ190" s="367"/>
      <c r="BA190" s="368" t="s">
        <v>626</v>
      </c>
      <c r="BB190" s="369">
        <v>42061</v>
      </c>
      <c r="BC190" s="370">
        <v>42067</v>
      </c>
      <c r="BD190" s="371"/>
      <c r="BE190" s="363"/>
      <c r="BF190" s="363"/>
      <c r="BG190" s="364"/>
      <c r="BH190" s="372"/>
      <c r="BI190" s="372"/>
      <c r="BJ190" s="373"/>
      <c r="BK190" s="363"/>
      <c r="BL190" s="363">
        <f t="shared" si="36"/>
        <v>0</v>
      </c>
      <c r="BM190" s="374">
        <v>21</v>
      </c>
      <c r="BN190" s="375">
        <v>42.165065690913515</v>
      </c>
      <c r="BO190" s="375">
        <v>0</v>
      </c>
      <c r="BP190" s="375">
        <v>0</v>
      </c>
      <c r="BQ190" s="375">
        <f t="shared" si="47"/>
        <v>0</v>
      </c>
      <c r="BR190" s="375"/>
      <c r="BS190" s="376"/>
      <c r="BT190" s="376"/>
      <c r="BU190" s="377">
        <f t="shared" si="37"/>
        <v>0</v>
      </c>
      <c r="BV190" s="377">
        <f t="shared" si="38"/>
        <v>0</v>
      </c>
      <c r="BW190" s="378">
        <f t="shared" si="39"/>
        <v>0</v>
      </c>
      <c r="BX190" s="379"/>
    </row>
    <row r="191" spans="1:76" s="382" customFormat="1" ht="19.5" hidden="1" customHeight="1">
      <c r="A191" s="309" t="s">
        <v>698</v>
      </c>
      <c r="B191" s="316"/>
      <c r="C191" s="316">
        <v>1</v>
      </c>
      <c r="D191" s="352" t="s">
        <v>83</v>
      </c>
      <c r="E191" s="309" t="s">
        <v>462</v>
      </c>
      <c r="F191" s="353" t="s">
        <v>50</v>
      </c>
      <c r="G191" s="309" t="s">
        <v>422</v>
      </c>
      <c r="H191" s="309" t="s">
        <v>464</v>
      </c>
      <c r="I191" s="310" t="s">
        <v>553</v>
      </c>
      <c r="J191" s="310" t="s">
        <v>667</v>
      </c>
      <c r="K191" s="310"/>
      <c r="L191" s="354"/>
      <c r="M191" s="230" t="s">
        <v>73</v>
      </c>
      <c r="N191" s="232" t="s">
        <v>78</v>
      </c>
      <c r="O191" s="230" t="s">
        <v>732</v>
      </c>
      <c r="P191" s="232" t="s">
        <v>735</v>
      </c>
      <c r="Q191" s="355" t="s">
        <v>28</v>
      </c>
      <c r="R191" s="355"/>
      <c r="S191" s="323" t="s">
        <v>737</v>
      </c>
      <c r="T191" s="323">
        <v>9541</v>
      </c>
      <c r="U191" s="323" t="s">
        <v>743</v>
      </c>
      <c r="V191" s="323"/>
      <c r="W191" s="356">
        <v>42023</v>
      </c>
      <c r="X191" s="356">
        <v>42044</v>
      </c>
      <c r="Y191" s="356">
        <v>42079</v>
      </c>
      <c r="Z191" s="357">
        <v>1.18</v>
      </c>
      <c r="AA191" s="357"/>
      <c r="AB191" s="358" t="s">
        <v>799</v>
      </c>
      <c r="AC191" s="359"/>
      <c r="AD191" s="360">
        <v>23.23</v>
      </c>
      <c r="AE191" s="359">
        <v>22.23</v>
      </c>
      <c r="AF191" s="360">
        <v>0.25</v>
      </c>
      <c r="AG191" s="360">
        <f t="shared" si="50"/>
        <v>22.48</v>
      </c>
      <c r="AH191" s="360">
        <f t="shared" si="48"/>
        <v>51.98</v>
      </c>
      <c r="AI191" s="360">
        <v>129.94999999999999</v>
      </c>
      <c r="AJ191" s="360">
        <v>129.94999999999999</v>
      </c>
      <c r="AK191" s="361">
        <f t="shared" si="49"/>
        <v>0.5675259715275105</v>
      </c>
      <c r="AL191" s="362">
        <f t="shared" si="44"/>
        <v>743.36</v>
      </c>
      <c r="AM191" s="363"/>
      <c r="AN191" s="363"/>
      <c r="AO191" s="363"/>
      <c r="AP191" s="364"/>
      <c r="AQ191" s="364"/>
      <c r="AR191" s="363"/>
      <c r="AS191" s="365">
        <v>2</v>
      </c>
      <c r="AT191" s="365" t="s">
        <v>626</v>
      </c>
      <c r="AU191" s="365">
        <v>2</v>
      </c>
      <c r="AV191" s="366">
        <v>41977</v>
      </c>
      <c r="AW191" s="211"/>
      <c r="AX191" s="212">
        <v>41978</v>
      </c>
      <c r="AY191" s="212">
        <v>41978</v>
      </c>
      <c r="AZ191" s="367"/>
      <c r="BA191" s="368" t="s">
        <v>626</v>
      </c>
      <c r="BB191" s="369">
        <v>42054</v>
      </c>
      <c r="BC191" s="370">
        <v>42067</v>
      </c>
      <c r="BD191" s="371"/>
      <c r="BE191" s="363"/>
      <c r="BF191" s="363"/>
      <c r="BG191" s="364"/>
      <c r="BH191" s="372"/>
      <c r="BI191" s="372"/>
      <c r="BJ191" s="373"/>
      <c r="BK191" s="363"/>
      <c r="BL191" s="363">
        <f t="shared" si="36"/>
        <v>0</v>
      </c>
      <c r="BM191" s="374">
        <v>12</v>
      </c>
      <c r="BN191" s="375">
        <v>24.094323251950581</v>
      </c>
      <c r="BO191" s="375">
        <v>0</v>
      </c>
      <c r="BP191" s="375">
        <v>24.094323251950581</v>
      </c>
      <c r="BQ191" s="375">
        <f t="shared" si="47"/>
        <v>28.431301437301684</v>
      </c>
      <c r="BR191" s="375">
        <v>10000</v>
      </c>
      <c r="BS191" s="376">
        <v>42019</v>
      </c>
      <c r="BT191" s="376">
        <v>42094</v>
      </c>
      <c r="BU191" s="377">
        <f t="shared" si="37"/>
        <v>1252.4229226363911</v>
      </c>
      <c r="BV191" s="377">
        <f t="shared" si="38"/>
        <v>710.78253593254203</v>
      </c>
      <c r="BW191" s="378">
        <f t="shared" si="39"/>
        <v>13.67415421186114</v>
      </c>
      <c r="BX191" s="379"/>
    </row>
    <row r="192" spans="1:76" s="382" customFormat="1" ht="19.5" hidden="1" customHeight="1">
      <c r="A192" s="309" t="s">
        <v>699</v>
      </c>
      <c r="B192" s="316"/>
      <c r="C192" s="316">
        <v>1</v>
      </c>
      <c r="D192" s="352" t="s">
        <v>83</v>
      </c>
      <c r="E192" s="309" t="s">
        <v>462</v>
      </c>
      <c r="F192" s="353" t="s">
        <v>50</v>
      </c>
      <c r="G192" s="309" t="s">
        <v>422</v>
      </c>
      <c r="H192" s="309" t="s">
        <v>465</v>
      </c>
      <c r="I192" s="310" t="s">
        <v>555</v>
      </c>
      <c r="J192" s="310" t="s">
        <v>667</v>
      </c>
      <c r="K192" s="310"/>
      <c r="L192" s="354"/>
      <c r="M192" s="230" t="s">
        <v>73</v>
      </c>
      <c r="N192" s="232" t="s">
        <v>78</v>
      </c>
      <c r="O192" s="230" t="s">
        <v>732</v>
      </c>
      <c r="P192" s="232" t="s">
        <v>735</v>
      </c>
      <c r="Q192" s="355" t="s">
        <v>28</v>
      </c>
      <c r="R192" s="355"/>
      <c r="S192" s="323" t="s">
        <v>738</v>
      </c>
      <c r="T192" s="323" t="s">
        <v>741</v>
      </c>
      <c r="U192" s="323" t="s">
        <v>743</v>
      </c>
      <c r="V192" s="323"/>
      <c r="W192" s="417">
        <v>41995</v>
      </c>
      <c r="X192" s="356">
        <v>42016</v>
      </c>
      <c r="Y192" s="356">
        <v>42051</v>
      </c>
      <c r="Z192" s="357">
        <v>1.38</v>
      </c>
      <c r="AA192" s="357"/>
      <c r="AB192" s="358" t="s">
        <v>799</v>
      </c>
      <c r="AC192" s="359"/>
      <c r="AD192" s="360">
        <v>24.41</v>
      </c>
      <c r="AE192" s="359">
        <v>23.41</v>
      </c>
      <c r="AF192" s="360">
        <v>0.25</v>
      </c>
      <c r="AG192" s="360">
        <f t="shared" si="50"/>
        <v>23.66</v>
      </c>
      <c r="AH192" s="360">
        <f t="shared" si="48"/>
        <v>51.98</v>
      </c>
      <c r="AI192" s="360">
        <v>129.94999999999999</v>
      </c>
      <c r="AJ192" s="360">
        <v>129.94999999999999</v>
      </c>
      <c r="AK192" s="361">
        <f t="shared" si="49"/>
        <v>0.54482493266641008</v>
      </c>
      <c r="AL192" s="362">
        <f t="shared" si="44"/>
        <v>781.12</v>
      </c>
      <c r="AM192" s="363"/>
      <c r="AN192" s="363"/>
      <c r="AO192" s="363"/>
      <c r="AP192" s="364"/>
      <c r="AQ192" s="364"/>
      <c r="AR192" s="363"/>
      <c r="AS192" s="365">
        <v>2</v>
      </c>
      <c r="AT192" s="365" t="s">
        <v>626</v>
      </c>
      <c r="AU192" s="365">
        <v>2</v>
      </c>
      <c r="AV192" s="366">
        <v>41977</v>
      </c>
      <c r="AW192" s="211"/>
      <c r="AX192" s="212">
        <v>41978</v>
      </c>
      <c r="AY192" s="212">
        <v>41978</v>
      </c>
      <c r="AZ192" s="367"/>
      <c r="BA192" s="368" t="s">
        <v>833</v>
      </c>
      <c r="BB192" s="369" t="s">
        <v>801</v>
      </c>
      <c r="BC192" s="370" t="s">
        <v>801</v>
      </c>
      <c r="BD192" s="371"/>
      <c r="BE192" s="363"/>
      <c r="BF192" s="363"/>
      <c r="BG192" s="364"/>
      <c r="BH192" s="372"/>
      <c r="BI192" s="372"/>
      <c r="BJ192" s="373"/>
      <c r="BK192" s="363"/>
      <c r="BL192" s="363">
        <f t="shared" si="36"/>
        <v>0</v>
      </c>
      <c r="BM192" s="374">
        <v>51</v>
      </c>
      <c r="BN192" s="375">
        <v>102.40087382078997</v>
      </c>
      <c r="BO192" s="375">
        <v>130</v>
      </c>
      <c r="BP192" s="375">
        <v>232.40087382078997</v>
      </c>
      <c r="BQ192" s="375">
        <f t="shared" si="47"/>
        <v>320.71320587269014</v>
      </c>
      <c r="BR192" s="375"/>
      <c r="BS192" s="376"/>
      <c r="BT192" s="376"/>
      <c r="BU192" s="377">
        <f t="shared" si="37"/>
        <v>12080.197421204663</v>
      </c>
      <c r="BV192" s="377">
        <f t="shared" si="38"/>
        <v>6581.5927466047715</v>
      </c>
      <c r="BW192" s="378">
        <f t="shared" si="39"/>
        <v>126.61779043102676</v>
      </c>
      <c r="BX192" s="379"/>
    </row>
    <row r="193" spans="1:76" s="382" customFormat="1" ht="19.5" hidden="1" customHeight="1">
      <c r="A193" s="309" t="s">
        <v>700</v>
      </c>
      <c r="B193" s="316"/>
      <c r="C193" s="316">
        <v>1</v>
      </c>
      <c r="D193" s="352" t="s">
        <v>83</v>
      </c>
      <c r="E193" s="309" t="s">
        <v>462</v>
      </c>
      <c r="F193" s="353" t="s">
        <v>50</v>
      </c>
      <c r="G193" s="309" t="s">
        <v>422</v>
      </c>
      <c r="H193" s="309" t="s">
        <v>466</v>
      </c>
      <c r="I193" s="310" t="s">
        <v>555</v>
      </c>
      <c r="J193" s="310" t="s">
        <v>667</v>
      </c>
      <c r="K193" s="310"/>
      <c r="L193" s="354"/>
      <c r="M193" s="230" t="s">
        <v>73</v>
      </c>
      <c r="N193" s="232" t="s">
        <v>78</v>
      </c>
      <c r="O193" s="230" t="s">
        <v>732</v>
      </c>
      <c r="P193" s="232" t="s">
        <v>735</v>
      </c>
      <c r="Q193" s="355" t="s">
        <v>28</v>
      </c>
      <c r="R193" s="355"/>
      <c r="S193" s="323" t="s">
        <v>738</v>
      </c>
      <c r="T193" s="323" t="s">
        <v>741</v>
      </c>
      <c r="U193" s="323" t="s">
        <v>743</v>
      </c>
      <c r="V193" s="323"/>
      <c r="W193" s="417">
        <v>41995</v>
      </c>
      <c r="X193" s="356">
        <v>42016</v>
      </c>
      <c r="Y193" s="356">
        <v>42051</v>
      </c>
      <c r="Z193" s="357"/>
      <c r="AA193" s="357"/>
      <c r="AB193" s="358" t="s">
        <v>799</v>
      </c>
      <c r="AC193" s="359"/>
      <c r="AD193" s="360" t="s">
        <v>816</v>
      </c>
      <c r="AE193" s="359"/>
      <c r="AF193" s="360">
        <v>0.25</v>
      </c>
      <c r="AG193" s="360" t="e">
        <f t="shared" si="50"/>
        <v>#VALUE!</v>
      </c>
      <c r="AH193" s="360">
        <f t="shared" si="48"/>
        <v>39.980000000000004</v>
      </c>
      <c r="AI193" s="360">
        <v>99.95</v>
      </c>
      <c r="AJ193" s="360">
        <v>99.95</v>
      </c>
      <c r="AK193" s="361" t="e">
        <f t="shared" si="49"/>
        <v>#VALUE!</v>
      </c>
      <c r="AL193" s="362" t="e">
        <f t="shared" si="44"/>
        <v>#VALUE!</v>
      </c>
      <c r="AM193" s="363"/>
      <c r="AN193" s="363"/>
      <c r="AO193" s="363"/>
      <c r="AP193" s="364"/>
      <c r="AQ193" s="364"/>
      <c r="AR193" s="363"/>
      <c r="AS193" s="365">
        <v>0</v>
      </c>
      <c r="AT193" s="365" t="s">
        <v>626</v>
      </c>
      <c r="AU193" s="365"/>
      <c r="AV193" s="365"/>
      <c r="AW193" s="211"/>
      <c r="AX193" s="211" t="s">
        <v>720</v>
      </c>
      <c r="AY193" s="211"/>
      <c r="AZ193" s="367"/>
      <c r="BA193" s="368" t="s">
        <v>833</v>
      </c>
      <c r="BB193" s="369" t="s">
        <v>801</v>
      </c>
      <c r="BC193" s="370" t="s">
        <v>801</v>
      </c>
      <c r="BD193" s="371"/>
      <c r="BE193" s="363"/>
      <c r="BF193" s="363"/>
      <c r="BG193" s="364"/>
      <c r="BH193" s="372"/>
      <c r="BI193" s="372"/>
      <c r="BJ193" s="373"/>
      <c r="BK193" s="363"/>
      <c r="BL193" s="363">
        <f t="shared" si="36"/>
        <v>0</v>
      </c>
      <c r="BM193" s="374">
        <v>74</v>
      </c>
      <c r="BN193" s="375">
        <v>148.58166005369526</v>
      </c>
      <c r="BO193" s="375">
        <v>180</v>
      </c>
      <c r="BP193" s="375">
        <v>328.58166005369526</v>
      </c>
      <c r="BQ193" s="375">
        <f t="shared" si="47"/>
        <v>0</v>
      </c>
      <c r="BR193" s="375"/>
      <c r="BS193" s="376"/>
      <c r="BT193" s="376"/>
      <c r="BU193" s="377">
        <f t="shared" si="37"/>
        <v>13136.694768946738</v>
      </c>
      <c r="BV193" s="377" t="e">
        <f t="shared" si="38"/>
        <v>#VALUE!</v>
      </c>
      <c r="BW193" s="378" t="e">
        <f t="shared" si="39"/>
        <v>#VALUE!</v>
      </c>
      <c r="BX193" s="379"/>
    </row>
    <row r="194" spans="1:76" s="414" customFormat="1" ht="19.5" hidden="1" customHeight="1">
      <c r="A194" s="311" t="s">
        <v>701</v>
      </c>
      <c r="B194" s="317" t="s">
        <v>566</v>
      </c>
      <c r="C194" s="317">
        <v>1</v>
      </c>
      <c r="D194" s="386" t="s">
        <v>83</v>
      </c>
      <c r="E194" s="311" t="s">
        <v>462</v>
      </c>
      <c r="F194" s="387" t="s">
        <v>62</v>
      </c>
      <c r="G194" s="311" t="s">
        <v>495</v>
      </c>
      <c r="H194" s="311" t="s">
        <v>463</v>
      </c>
      <c r="I194" s="312"/>
      <c r="J194" s="312" t="s">
        <v>682</v>
      </c>
      <c r="K194" s="312"/>
      <c r="L194" s="388"/>
      <c r="M194" s="307" t="s">
        <v>73</v>
      </c>
      <c r="N194" s="324" t="s">
        <v>78</v>
      </c>
      <c r="O194" s="307" t="s">
        <v>732</v>
      </c>
      <c r="P194" s="324" t="s">
        <v>735</v>
      </c>
      <c r="Q194" s="389" t="s">
        <v>28</v>
      </c>
      <c r="R194" s="389"/>
      <c r="S194" s="322" t="s">
        <v>818</v>
      </c>
      <c r="T194" s="322" t="s">
        <v>817</v>
      </c>
      <c r="U194" s="322" t="s">
        <v>819</v>
      </c>
      <c r="V194" s="322"/>
      <c r="W194" s="390">
        <v>42023</v>
      </c>
      <c r="X194" s="390">
        <v>42044</v>
      </c>
      <c r="Y194" s="390">
        <v>42079</v>
      </c>
      <c r="Z194" s="391">
        <v>1.27</v>
      </c>
      <c r="AA194" s="391"/>
      <c r="AB194" s="392" t="s">
        <v>799</v>
      </c>
      <c r="AC194" s="393"/>
      <c r="AD194" s="394">
        <v>24.33</v>
      </c>
      <c r="AE194" s="393">
        <v>24.33</v>
      </c>
      <c r="AF194" s="394">
        <v>0.25</v>
      </c>
      <c r="AG194" s="394">
        <f t="shared" si="50"/>
        <v>24.58</v>
      </c>
      <c r="AH194" s="394">
        <f t="shared" si="48"/>
        <v>51.98</v>
      </c>
      <c r="AI194" s="394">
        <v>119.95</v>
      </c>
      <c r="AJ194" s="394">
        <v>129.94999999999999</v>
      </c>
      <c r="AK194" s="395">
        <f t="shared" si="49"/>
        <v>0.52712581762216237</v>
      </c>
      <c r="AL194" s="396">
        <f t="shared" si="44"/>
        <v>778.56</v>
      </c>
      <c r="AM194" s="397"/>
      <c r="AN194" s="397"/>
      <c r="AO194" s="397"/>
      <c r="AP194" s="398"/>
      <c r="AQ194" s="398"/>
      <c r="AR194" s="397"/>
      <c r="AS194" s="399">
        <v>2</v>
      </c>
      <c r="AT194" s="399" t="s">
        <v>834</v>
      </c>
      <c r="AU194" s="399">
        <v>2</v>
      </c>
      <c r="AV194" s="400">
        <v>41977</v>
      </c>
      <c r="AW194" s="331"/>
      <c r="AX194" s="330">
        <v>41978</v>
      </c>
      <c r="AY194" s="330">
        <v>41978</v>
      </c>
      <c r="AZ194" s="401"/>
      <c r="BA194" s="402" t="s">
        <v>834</v>
      </c>
      <c r="BB194" s="403"/>
      <c r="BC194" s="404"/>
      <c r="BD194" s="405"/>
      <c r="BE194" s="397"/>
      <c r="BF194" s="397"/>
      <c r="BG194" s="398"/>
      <c r="BH194" s="406"/>
      <c r="BI194" s="406"/>
      <c r="BJ194" s="407"/>
      <c r="BK194" s="397"/>
      <c r="BL194" s="397">
        <f t="shared" si="36"/>
        <v>0</v>
      </c>
      <c r="BM194" s="408">
        <v>13</v>
      </c>
      <c r="BN194" s="409">
        <v>26.102183522946461</v>
      </c>
      <c r="BO194" s="409">
        <v>180</v>
      </c>
      <c r="BP194" s="409">
        <v>206.10218352294646</v>
      </c>
      <c r="BQ194" s="409">
        <f t="shared" si="47"/>
        <v>261.74977307414201</v>
      </c>
      <c r="BR194" s="409"/>
      <c r="BS194" s="410"/>
      <c r="BT194" s="410"/>
      <c r="BU194" s="411">
        <f t="shared" si="37"/>
        <v>10713.191499522756</v>
      </c>
      <c r="BV194" s="411">
        <f t="shared" si="38"/>
        <v>5647.1998285287327</v>
      </c>
      <c r="BW194" s="412">
        <f t="shared" si="39"/>
        <v>108.64178200324612</v>
      </c>
      <c r="BX194" s="413"/>
    </row>
    <row r="195" spans="1:76" s="382" customFormat="1" ht="19.5" hidden="1" customHeight="1">
      <c r="A195" s="309" t="s">
        <v>702</v>
      </c>
      <c r="B195" s="316"/>
      <c r="C195" s="316">
        <v>1</v>
      </c>
      <c r="D195" s="352" t="s">
        <v>83</v>
      </c>
      <c r="E195" s="309" t="s">
        <v>462</v>
      </c>
      <c r="F195" s="353" t="s">
        <v>62</v>
      </c>
      <c r="G195" s="309" t="s">
        <v>495</v>
      </c>
      <c r="H195" s="309" t="s">
        <v>464</v>
      </c>
      <c r="I195" s="310"/>
      <c r="J195" s="310" t="s">
        <v>682</v>
      </c>
      <c r="K195" s="310"/>
      <c r="L195" s="354"/>
      <c r="M195" s="230" t="s">
        <v>73</v>
      </c>
      <c r="N195" s="232" t="s">
        <v>78</v>
      </c>
      <c r="O195" s="230" t="s">
        <v>732</v>
      </c>
      <c r="P195" s="232" t="s">
        <v>735</v>
      </c>
      <c r="Q195" s="355" t="s">
        <v>28</v>
      </c>
      <c r="R195" s="355"/>
      <c r="S195" s="323" t="s">
        <v>818</v>
      </c>
      <c r="T195" s="323" t="s">
        <v>817</v>
      </c>
      <c r="U195" s="323" t="s">
        <v>819</v>
      </c>
      <c r="V195" s="323"/>
      <c r="W195" s="417">
        <v>41995</v>
      </c>
      <c r="X195" s="356">
        <v>42016</v>
      </c>
      <c r="Y195" s="356">
        <v>42051</v>
      </c>
      <c r="Z195" s="357">
        <v>1.27</v>
      </c>
      <c r="AA195" s="357"/>
      <c r="AB195" s="358" t="s">
        <v>799</v>
      </c>
      <c r="AC195" s="359"/>
      <c r="AD195" s="360">
        <v>23.96</v>
      </c>
      <c r="AE195" s="359">
        <v>22.96</v>
      </c>
      <c r="AF195" s="360">
        <v>0.25</v>
      </c>
      <c r="AG195" s="360">
        <f t="shared" si="50"/>
        <v>23.21</v>
      </c>
      <c r="AH195" s="360">
        <f t="shared" si="48"/>
        <v>47.980000000000004</v>
      </c>
      <c r="AI195" s="360">
        <v>119.95</v>
      </c>
      <c r="AJ195" s="360">
        <v>119.95</v>
      </c>
      <c r="AK195" s="361">
        <f t="shared" si="49"/>
        <v>0.51625677365568989</v>
      </c>
      <c r="AL195" s="362">
        <f t="shared" si="44"/>
        <v>766.72</v>
      </c>
      <c r="AM195" s="363"/>
      <c r="AN195" s="363"/>
      <c r="AO195" s="363"/>
      <c r="AP195" s="364"/>
      <c r="AQ195" s="364"/>
      <c r="AR195" s="363"/>
      <c r="AS195" s="365">
        <v>2</v>
      </c>
      <c r="AT195" s="365" t="s">
        <v>834</v>
      </c>
      <c r="AU195" s="365">
        <v>1</v>
      </c>
      <c r="AV195" s="384">
        <v>41984</v>
      </c>
      <c r="AW195" s="211"/>
      <c r="AX195" s="212">
        <v>41978</v>
      </c>
      <c r="AY195" s="212">
        <v>42018</v>
      </c>
      <c r="AZ195" s="367"/>
      <c r="BA195" s="368" t="s">
        <v>833</v>
      </c>
      <c r="BB195" s="369" t="s">
        <v>801</v>
      </c>
      <c r="BC195" s="370" t="s">
        <v>801</v>
      </c>
      <c r="BD195" s="371"/>
      <c r="BE195" s="363"/>
      <c r="BF195" s="363"/>
      <c r="BG195" s="364"/>
      <c r="BH195" s="372"/>
      <c r="BI195" s="372"/>
      <c r="BJ195" s="373"/>
      <c r="BK195" s="363"/>
      <c r="BL195" s="363">
        <f t="shared" ref="BL195:BL208" si="51">+WEEKNUM(BK195)</f>
        <v>0</v>
      </c>
      <c r="BM195" s="374">
        <v>31</v>
      </c>
      <c r="BN195" s="375">
        <v>62.24366840087233</v>
      </c>
      <c r="BO195" s="375">
        <v>130</v>
      </c>
      <c r="BP195" s="375">
        <v>192.24366840087234</v>
      </c>
      <c r="BQ195" s="375">
        <f t="shared" si="47"/>
        <v>244.14945886910786</v>
      </c>
      <c r="BR195" s="375"/>
      <c r="BS195" s="376"/>
      <c r="BT195" s="376"/>
      <c r="BU195" s="377">
        <f t="shared" ref="BU195:BU208" si="52">BP195*AH195</f>
        <v>9223.8512098738556</v>
      </c>
      <c r="BV195" s="377">
        <f t="shared" ref="BV195:BV208" si="53">BU195-(BP195*AG195)</f>
        <v>4761.8756662896085</v>
      </c>
      <c r="BW195" s="378">
        <f t="shared" ref="BW195:BW208" si="54">BP195*AK195</f>
        <v>99.247096004368657</v>
      </c>
      <c r="BX195" s="379"/>
    </row>
    <row r="196" spans="1:76" s="382" customFormat="1" ht="19.5" hidden="1" customHeight="1">
      <c r="A196" s="309" t="s">
        <v>703</v>
      </c>
      <c r="B196" s="316"/>
      <c r="C196" s="316">
        <v>1</v>
      </c>
      <c r="D196" s="352" t="s">
        <v>83</v>
      </c>
      <c r="E196" s="309" t="s">
        <v>462</v>
      </c>
      <c r="F196" s="353" t="s">
        <v>62</v>
      </c>
      <c r="G196" s="309" t="s">
        <v>495</v>
      </c>
      <c r="H196" s="309" t="s">
        <v>485</v>
      </c>
      <c r="I196" s="310"/>
      <c r="J196" s="310" t="s">
        <v>682</v>
      </c>
      <c r="K196" s="310"/>
      <c r="L196" s="354"/>
      <c r="M196" s="230" t="s">
        <v>73</v>
      </c>
      <c r="N196" s="232" t="s">
        <v>78</v>
      </c>
      <c r="O196" s="230" t="s">
        <v>732</v>
      </c>
      <c r="P196" s="232" t="s">
        <v>735</v>
      </c>
      <c r="Q196" s="355" t="s">
        <v>28</v>
      </c>
      <c r="R196" s="355"/>
      <c r="S196" s="323" t="s">
        <v>738</v>
      </c>
      <c r="T196" s="323" t="s">
        <v>741</v>
      </c>
      <c r="U196" s="323" t="s">
        <v>743</v>
      </c>
      <c r="V196" s="323"/>
      <c r="W196" s="417">
        <v>41995</v>
      </c>
      <c r="X196" s="356">
        <v>42016</v>
      </c>
      <c r="Y196" s="356">
        <v>42051</v>
      </c>
      <c r="Z196" s="357">
        <v>1.42</v>
      </c>
      <c r="AA196" s="357"/>
      <c r="AB196" s="358" t="s">
        <v>799</v>
      </c>
      <c r="AC196" s="359"/>
      <c r="AD196" s="360">
        <v>24.65</v>
      </c>
      <c r="AE196" s="359">
        <v>23.65</v>
      </c>
      <c r="AF196" s="360">
        <v>0.25</v>
      </c>
      <c r="AG196" s="360">
        <f t="shared" si="50"/>
        <v>23.9</v>
      </c>
      <c r="AH196" s="360">
        <f t="shared" si="48"/>
        <v>51.98</v>
      </c>
      <c r="AI196" s="360">
        <v>119.95</v>
      </c>
      <c r="AJ196" s="360">
        <v>129.94999999999999</v>
      </c>
      <c r="AK196" s="361">
        <f t="shared" si="49"/>
        <v>0.54020777222008465</v>
      </c>
      <c r="AL196" s="362">
        <f t="shared" si="44"/>
        <v>788.8</v>
      </c>
      <c r="AM196" s="363"/>
      <c r="AN196" s="363"/>
      <c r="AO196" s="363"/>
      <c r="AP196" s="364"/>
      <c r="AQ196" s="364"/>
      <c r="AR196" s="363"/>
      <c r="AS196" s="365">
        <v>2</v>
      </c>
      <c r="AT196" s="365" t="s">
        <v>834</v>
      </c>
      <c r="AU196" s="365">
        <v>2</v>
      </c>
      <c r="AV196" s="366">
        <v>41977</v>
      </c>
      <c r="AW196" s="211"/>
      <c r="AX196" s="212">
        <v>41978</v>
      </c>
      <c r="AY196" s="212">
        <v>41978</v>
      </c>
      <c r="AZ196" s="367"/>
      <c r="BA196" s="368" t="s">
        <v>834</v>
      </c>
      <c r="BB196" s="369">
        <v>42061</v>
      </c>
      <c r="BC196" s="370">
        <v>42067</v>
      </c>
      <c r="BD196" s="371"/>
      <c r="BE196" s="363"/>
      <c r="BF196" s="363"/>
      <c r="BG196" s="364"/>
      <c r="BH196" s="372"/>
      <c r="BI196" s="372"/>
      <c r="BJ196" s="373"/>
      <c r="BK196" s="363"/>
      <c r="BL196" s="363">
        <f t="shared" si="51"/>
        <v>0</v>
      </c>
      <c r="BM196" s="374">
        <v>64</v>
      </c>
      <c r="BN196" s="375">
        <v>128.50305734373643</v>
      </c>
      <c r="BO196" s="375">
        <v>130</v>
      </c>
      <c r="BP196" s="375">
        <v>258.50305734373643</v>
      </c>
      <c r="BQ196" s="375">
        <f t="shared" si="47"/>
        <v>367.0743414281057</v>
      </c>
      <c r="BR196" s="375"/>
      <c r="BS196" s="376"/>
      <c r="BT196" s="376"/>
      <c r="BU196" s="377">
        <f t="shared" si="52"/>
        <v>13436.988920727419</v>
      </c>
      <c r="BV196" s="377">
        <f t="shared" si="53"/>
        <v>7258.7658502121185</v>
      </c>
      <c r="BW196" s="378">
        <f t="shared" si="54"/>
        <v>139.64536071974064</v>
      </c>
      <c r="BX196" s="379"/>
    </row>
    <row r="197" spans="1:76" s="382" customFormat="1" ht="19.5" hidden="1" customHeight="1">
      <c r="A197" s="309" t="s">
        <v>704</v>
      </c>
      <c r="B197" s="316"/>
      <c r="C197" s="316">
        <v>1</v>
      </c>
      <c r="D197" s="352" t="s">
        <v>83</v>
      </c>
      <c r="E197" s="309" t="s">
        <v>462</v>
      </c>
      <c r="F197" s="353" t="s">
        <v>62</v>
      </c>
      <c r="G197" s="309" t="s">
        <v>495</v>
      </c>
      <c r="H197" s="309" t="s">
        <v>466</v>
      </c>
      <c r="I197" s="310"/>
      <c r="J197" s="310" t="s">
        <v>682</v>
      </c>
      <c r="K197" s="310"/>
      <c r="L197" s="354"/>
      <c r="M197" s="230" t="s">
        <v>73</v>
      </c>
      <c r="N197" s="232" t="s">
        <v>78</v>
      </c>
      <c r="O197" s="230" t="s">
        <v>732</v>
      </c>
      <c r="P197" s="232" t="s">
        <v>735</v>
      </c>
      <c r="Q197" s="355" t="s">
        <v>28</v>
      </c>
      <c r="R197" s="355"/>
      <c r="S197" s="323" t="s">
        <v>738</v>
      </c>
      <c r="T197" s="323" t="s">
        <v>741</v>
      </c>
      <c r="U197" s="323" t="s">
        <v>743</v>
      </c>
      <c r="V197" s="323"/>
      <c r="W197" s="417">
        <v>41995</v>
      </c>
      <c r="X197" s="356">
        <v>42016</v>
      </c>
      <c r="Y197" s="356">
        <v>42051</v>
      </c>
      <c r="Z197" s="357">
        <v>1.4</v>
      </c>
      <c r="AA197" s="357"/>
      <c r="AB197" s="358" t="s">
        <v>799</v>
      </c>
      <c r="AC197" s="359"/>
      <c r="AD197" s="360" t="s">
        <v>816</v>
      </c>
      <c r="AE197" s="359"/>
      <c r="AF197" s="360">
        <v>0.25</v>
      </c>
      <c r="AG197" s="360" t="e">
        <f t="shared" si="50"/>
        <v>#VALUE!</v>
      </c>
      <c r="AH197" s="360">
        <f t="shared" si="48"/>
        <v>39.980000000000004</v>
      </c>
      <c r="AI197" s="360">
        <v>99.95</v>
      </c>
      <c r="AJ197" s="360">
        <v>99.95</v>
      </c>
      <c r="AK197" s="361" t="e">
        <f t="shared" si="49"/>
        <v>#VALUE!</v>
      </c>
      <c r="AL197" s="362" t="e">
        <f t="shared" si="44"/>
        <v>#VALUE!</v>
      </c>
      <c r="AM197" s="363"/>
      <c r="AN197" s="363"/>
      <c r="AO197" s="363"/>
      <c r="AP197" s="364"/>
      <c r="AQ197" s="364"/>
      <c r="AR197" s="363"/>
      <c r="AS197" s="365">
        <v>0</v>
      </c>
      <c r="AT197" s="365" t="s">
        <v>834</v>
      </c>
      <c r="AU197" s="365"/>
      <c r="AV197" s="365"/>
      <c r="AW197" s="211"/>
      <c r="AX197" s="211" t="s">
        <v>797</v>
      </c>
      <c r="AY197" s="211"/>
      <c r="AZ197" s="367"/>
      <c r="BA197" s="368" t="s">
        <v>833</v>
      </c>
      <c r="BB197" s="369" t="s">
        <v>801</v>
      </c>
      <c r="BC197" s="370" t="s">
        <v>801</v>
      </c>
      <c r="BD197" s="371"/>
      <c r="BE197" s="363"/>
      <c r="BF197" s="363"/>
      <c r="BG197" s="364"/>
      <c r="BH197" s="372"/>
      <c r="BI197" s="372"/>
      <c r="BJ197" s="373"/>
      <c r="BK197" s="363"/>
      <c r="BL197" s="363">
        <f t="shared" si="51"/>
        <v>0</v>
      </c>
      <c r="BM197" s="374">
        <v>223</v>
      </c>
      <c r="BN197" s="375">
        <v>447.7528404320816</v>
      </c>
      <c r="BO197" s="375">
        <v>280</v>
      </c>
      <c r="BP197" s="375">
        <v>727.7528404320816</v>
      </c>
      <c r="BQ197" s="375">
        <f t="shared" si="47"/>
        <v>1018.8539766049141</v>
      </c>
      <c r="BR197" s="375"/>
      <c r="BS197" s="376"/>
      <c r="BT197" s="376"/>
      <c r="BU197" s="377">
        <f t="shared" si="52"/>
        <v>29095.558560474627</v>
      </c>
      <c r="BV197" s="377" t="e">
        <f t="shared" si="53"/>
        <v>#VALUE!</v>
      </c>
      <c r="BW197" s="378" t="e">
        <f t="shared" si="54"/>
        <v>#VALUE!</v>
      </c>
      <c r="BX197" s="379"/>
    </row>
    <row r="198" spans="1:76" s="382" customFormat="1" ht="19.5" customHeight="1">
      <c r="A198" s="309" t="s">
        <v>705</v>
      </c>
      <c r="B198" s="316"/>
      <c r="C198" s="316">
        <v>1</v>
      </c>
      <c r="D198" s="352" t="s">
        <v>83</v>
      </c>
      <c r="E198" s="309" t="s">
        <v>462</v>
      </c>
      <c r="F198" s="353" t="s">
        <v>62</v>
      </c>
      <c r="G198" s="309" t="s">
        <v>496</v>
      </c>
      <c r="H198" s="309" t="s">
        <v>463</v>
      </c>
      <c r="I198" s="310"/>
      <c r="J198" s="310" t="s">
        <v>681</v>
      </c>
      <c r="K198" s="310"/>
      <c r="L198" s="354"/>
      <c r="M198" s="230" t="s">
        <v>73</v>
      </c>
      <c r="N198" s="232" t="s">
        <v>78</v>
      </c>
      <c r="O198" s="230" t="s">
        <v>732</v>
      </c>
      <c r="P198" s="232" t="s">
        <v>735</v>
      </c>
      <c r="Q198" s="355" t="s">
        <v>28</v>
      </c>
      <c r="R198" s="355"/>
      <c r="S198" s="323" t="s">
        <v>818</v>
      </c>
      <c r="T198" s="323" t="s">
        <v>817</v>
      </c>
      <c r="U198" s="323" t="s">
        <v>819</v>
      </c>
      <c r="V198" s="323"/>
      <c r="W198" s="417">
        <v>41995</v>
      </c>
      <c r="X198" s="356">
        <v>42016</v>
      </c>
      <c r="Y198" s="356">
        <v>42051</v>
      </c>
      <c r="Z198" s="357">
        <v>1.26</v>
      </c>
      <c r="AA198" s="357"/>
      <c r="AB198" s="358" t="s">
        <v>799</v>
      </c>
      <c r="AC198" s="359"/>
      <c r="AD198" s="360">
        <v>24.16</v>
      </c>
      <c r="AE198" s="359">
        <v>23.16</v>
      </c>
      <c r="AF198" s="360">
        <v>0.25</v>
      </c>
      <c r="AG198" s="360">
        <f t="shared" si="50"/>
        <v>23.41</v>
      </c>
      <c r="AH198" s="360">
        <f t="shared" si="48"/>
        <v>51.98</v>
      </c>
      <c r="AI198" s="360">
        <v>129.94999999999999</v>
      </c>
      <c r="AJ198" s="360">
        <v>129.94999999999999</v>
      </c>
      <c r="AK198" s="361">
        <f t="shared" si="49"/>
        <v>0.54963447479799921</v>
      </c>
      <c r="AL198" s="362">
        <f t="shared" si="44"/>
        <v>773.12</v>
      </c>
      <c r="AM198" s="363"/>
      <c r="AN198" s="363"/>
      <c r="AO198" s="363"/>
      <c r="AP198" s="364"/>
      <c r="AQ198" s="364"/>
      <c r="AR198" s="363"/>
      <c r="AS198" s="365">
        <v>2</v>
      </c>
      <c r="AT198" s="365" t="s">
        <v>834</v>
      </c>
      <c r="AU198" s="365">
        <v>2</v>
      </c>
      <c r="AV198" s="366">
        <v>41977</v>
      </c>
      <c r="AW198" s="211"/>
      <c r="AX198" s="212">
        <v>41978</v>
      </c>
      <c r="AY198" s="212">
        <v>42018</v>
      </c>
      <c r="AZ198" s="367"/>
      <c r="BA198" s="368" t="s">
        <v>833</v>
      </c>
      <c r="BB198" s="369" t="s">
        <v>801</v>
      </c>
      <c r="BC198" s="370" t="s">
        <v>801</v>
      </c>
      <c r="BD198" s="371"/>
      <c r="BE198" s="363"/>
      <c r="BF198" s="363"/>
      <c r="BG198" s="364"/>
      <c r="BH198" s="372"/>
      <c r="BI198" s="372"/>
      <c r="BJ198" s="373"/>
      <c r="BK198" s="363"/>
      <c r="BL198" s="363">
        <f t="shared" si="51"/>
        <v>0</v>
      </c>
      <c r="BM198" s="374">
        <v>142</v>
      </c>
      <c r="BN198" s="375">
        <v>285.1161584814152</v>
      </c>
      <c r="BO198" s="375">
        <v>230</v>
      </c>
      <c r="BP198" s="375">
        <v>515.11615848141514</v>
      </c>
      <c r="BQ198" s="375">
        <f t="shared" si="47"/>
        <v>649.04635968658306</v>
      </c>
      <c r="BR198" s="375"/>
      <c r="BS198" s="376"/>
      <c r="BT198" s="376"/>
      <c r="BU198" s="377">
        <f t="shared" si="52"/>
        <v>26775.737917863957</v>
      </c>
      <c r="BV198" s="377">
        <f t="shared" si="53"/>
        <v>14716.868647814028</v>
      </c>
      <c r="BW198" s="378">
        <f t="shared" si="54"/>
        <v>283.12559922689553</v>
      </c>
      <c r="BX198" s="379"/>
    </row>
    <row r="199" spans="1:76" s="382" customFormat="1" ht="19.5" customHeight="1">
      <c r="A199" s="309" t="s">
        <v>706</v>
      </c>
      <c r="B199" s="316"/>
      <c r="C199" s="316">
        <v>1</v>
      </c>
      <c r="D199" s="352" t="s">
        <v>83</v>
      </c>
      <c r="E199" s="309" t="s">
        <v>462</v>
      </c>
      <c r="F199" s="353" t="s">
        <v>62</v>
      </c>
      <c r="G199" s="309" t="s">
        <v>496</v>
      </c>
      <c r="H199" s="309" t="s">
        <v>464</v>
      </c>
      <c r="I199" s="310"/>
      <c r="J199" s="310" t="s">
        <v>681</v>
      </c>
      <c r="K199" s="310"/>
      <c r="L199" s="354"/>
      <c r="M199" s="230" t="s">
        <v>73</v>
      </c>
      <c r="N199" s="232" t="s">
        <v>78</v>
      </c>
      <c r="O199" s="230" t="s">
        <v>732</v>
      </c>
      <c r="P199" s="232" t="s">
        <v>735</v>
      </c>
      <c r="Q199" s="355" t="s">
        <v>28</v>
      </c>
      <c r="R199" s="355"/>
      <c r="S199" s="323" t="s">
        <v>818</v>
      </c>
      <c r="T199" s="323" t="s">
        <v>817</v>
      </c>
      <c r="U199" s="323" t="s">
        <v>819</v>
      </c>
      <c r="V199" s="323"/>
      <c r="W199" s="417">
        <v>41995</v>
      </c>
      <c r="X199" s="356">
        <v>42016</v>
      </c>
      <c r="Y199" s="356">
        <v>42051</v>
      </c>
      <c r="Z199" s="357">
        <v>1.26</v>
      </c>
      <c r="AA199" s="357"/>
      <c r="AB199" s="358" t="s">
        <v>799</v>
      </c>
      <c r="AC199" s="359"/>
      <c r="AD199" s="360">
        <v>23.74</v>
      </c>
      <c r="AE199" s="359">
        <v>22.74</v>
      </c>
      <c r="AF199" s="360">
        <v>0.25</v>
      </c>
      <c r="AG199" s="360">
        <f t="shared" si="50"/>
        <v>22.99</v>
      </c>
      <c r="AH199" s="360">
        <f t="shared" si="48"/>
        <v>47.980000000000004</v>
      </c>
      <c r="AI199" s="360">
        <v>119.95</v>
      </c>
      <c r="AJ199" s="360">
        <v>119.95</v>
      </c>
      <c r="AK199" s="361">
        <f t="shared" si="49"/>
        <v>0.52084201750729475</v>
      </c>
      <c r="AL199" s="362">
        <f t="shared" si="44"/>
        <v>759.68</v>
      </c>
      <c r="AM199" s="363"/>
      <c r="AN199" s="363"/>
      <c r="AO199" s="363"/>
      <c r="AP199" s="364"/>
      <c r="AQ199" s="364"/>
      <c r="AR199" s="363"/>
      <c r="AS199" s="365">
        <v>2</v>
      </c>
      <c r="AT199" s="365" t="s">
        <v>834</v>
      </c>
      <c r="AU199" s="365">
        <v>2</v>
      </c>
      <c r="AV199" s="366">
        <v>41977</v>
      </c>
      <c r="AW199" s="211"/>
      <c r="AX199" s="212">
        <v>41978</v>
      </c>
      <c r="AY199" s="212">
        <v>41978</v>
      </c>
      <c r="AZ199" s="367"/>
      <c r="BA199" s="368" t="s">
        <v>834</v>
      </c>
      <c r="BB199" s="369">
        <v>42061</v>
      </c>
      <c r="BC199" s="370" t="s">
        <v>881</v>
      </c>
      <c r="BD199" s="371"/>
      <c r="BE199" s="363"/>
      <c r="BF199" s="363"/>
      <c r="BG199" s="364"/>
      <c r="BH199" s="372"/>
      <c r="BI199" s="372"/>
      <c r="BJ199" s="373"/>
      <c r="BK199" s="363"/>
      <c r="BL199" s="363">
        <f t="shared" si="51"/>
        <v>0</v>
      </c>
      <c r="BM199" s="374">
        <v>141</v>
      </c>
      <c r="BN199" s="375">
        <v>283.10829821041932</v>
      </c>
      <c r="BO199" s="375">
        <v>180</v>
      </c>
      <c r="BP199" s="375">
        <v>463.10829821041932</v>
      </c>
      <c r="BQ199" s="375">
        <f t="shared" si="47"/>
        <v>583.51645574512838</v>
      </c>
      <c r="BR199" s="375"/>
      <c r="BS199" s="376"/>
      <c r="BT199" s="376"/>
      <c r="BU199" s="377">
        <f t="shared" si="52"/>
        <v>22219.936148135919</v>
      </c>
      <c r="BV199" s="377">
        <f t="shared" si="53"/>
        <v>11573.076372278379</v>
      </c>
      <c r="BW199" s="378">
        <f t="shared" si="54"/>
        <v>241.2062603642847</v>
      </c>
      <c r="BX199" s="379"/>
    </row>
    <row r="200" spans="1:76" s="382" customFormat="1" ht="19.5" customHeight="1">
      <c r="A200" s="309" t="s">
        <v>707</v>
      </c>
      <c r="B200" s="316"/>
      <c r="C200" s="316">
        <v>1</v>
      </c>
      <c r="D200" s="352" t="s">
        <v>83</v>
      </c>
      <c r="E200" s="309" t="s">
        <v>462</v>
      </c>
      <c r="F200" s="353" t="s">
        <v>62</v>
      </c>
      <c r="G200" s="309" t="s">
        <v>496</v>
      </c>
      <c r="H200" s="309" t="s">
        <v>485</v>
      </c>
      <c r="I200" s="310"/>
      <c r="J200" s="310" t="s">
        <v>681</v>
      </c>
      <c r="K200" s="310"/>
      <c r="L200" s="354"/>
      <c r="M200" s="230" t="s">
        <v>73</v>
      </c>
      <c r="N200" s="232" t="s">
        <v>78</v>
      </c>
      <c r="O200" s="230" t="s">
        <v>732</v>
      </c>
      <c r="P200" s="232" t="s">
        <v>735</v>
      </c>
      <c r="Q200" s="355" t="s">
        <v>28</v>
      </c>
      <c r="R200" s="355"/>
      <c r="S200" s="323" t="s">
        <v>738</v>
      </c>
      <c r="T200" s="323" t="s">
        <v>741</v>
      </c>
      <c r="U200" s="323" t="s">
        <v>743</v>
      </c>
      <c r="V200" s="323"/>
      <c r="W200" s="417">
        <v>41995</v>
      </c>
      <c r="X200" s="356">
        <v>42016</v>
      </c>
      <c r="Y200" s="356">
        <v>42051</v>
      </c>
      <c r="Z200" s="357">
        <v>1.41</v>
      </c>
      <c r="AA200" s="357"/>
      <c r="AB200" s="358" t="s">
        <v>799</v>
      </c>
      <c r="AC200" s="359"/>
      <c r="AD200" s="360">
        <v>24.45</v>
      </c>
      <c r="AE200" s="359">
        <v>23.45</v>
      </c>
      <c r="AF200" s="360">
        <v>0.25</v>
      </c>
      <c r="AG200" s="360">
        <f t="shared" si="50"/>
        <v>23.7</v>
      </c>
      <c r="AH200" s="360">
        <f t="shared" si="48"/>
        <v>51.98</v>
      </c>
      <c r="AI200" s="360">
        <v>129.94999999999999</v>
      </c>
      <c r="AJ200" s="360">
        <v>129.94999999999999</v>
      </c>
      <c r="AK200" s="361">
        <f t="shared" si="49"/>
        <v>0.54405540592535584</v>
      </c>
      <c r="AL200" s="362">
        <f t="shared" si="44"/>
        <v>782.4</v>
      </c>
      <c r="AM200" s="363"/>
      <c r="AN200" s="363"/>
      <c r="AO200" s="363"/>
      <c r="AP200" s="364"/>
      <c r="AQ200" s="364"/>
      <c r="AR200" s="363"/>
      <c r="AS200" s="365">
        <v>2</v>
      </c>
      <c r="AT200" s="365" t="s">
        <v>834</v>
      </c>
      <c r="AU200" s="365">
        <v>1</v>
      </c>
      <c r="AV200" s="384">
        <v>41984</v>
      </c>
      <c r="AW200" s="211"/>
      <c r="AX200" s="212">
        <v>41978</v>
      </c>
      <c r="AY200" s="212">
        <v>42018</v>
      </c>
      <c r="AZ200" s="367"/>
      <c r="BA200" s="368" t="s">
        <v>833</v>
      </c>
      <c r="BB200" s="369" t="s">
        <v>801</v>
      </c>
      <c r="BC200" s="370" t="s">
        <v>801</v>
      </c>
      <c r="BD200" s="371"/>
      <c r="BE200" s="363"/>
      <c r="BF200" s="363"/>
      <c r="BG200" s="364"/>
      <c r="BH200" s="372"/>
      <c r="BI200" s="372"/>
      <c r="BJ200" s="373"/>
      <c r="BK200" s="363"/>
      <c r="BL200" s="363">
        <f t="shared" si="51"/>
        <v>0</v>
      </c>
      <c r="BM200" s="374">
        <v>52</v>
      </c>
      <c r="BN200" s="375">
        <v>104.40873409178585</v>
      </c>
      <c r="BO200" s="375">
        <v>130</v>
      </c>
      <c r="BP200" s="375">
        <v>234.40873409178585</v>
      </c>
      <c r="BQ200" s="375">
        <f t="shared" si="47"/>
        <v>330.516315069418</v>
      </c>
      <c r="BR200" s="375"/>
      <c r="BS200" s="376"/>
      <c r="BT200" s="376"/>
      <c r="BU200" s="377">
        <f t="shared" si="52"/>
        <v>12184.565998091028</v>
      </c>
      <c r="BV200" s="377">
        <f t="shared" si="53"/>
        <v>6629.0790001157029</v>
      </c>
      <c r="BW200" s="378">
        <f t="shared" si="54"/>
        <v>127.53133897875534</v>
      </c>
      <c r="BX200" s="379"/>
    </row>
    <row r="201" spans="1:76" s="382" customFormat="1" ht="19.5" customHeight="1">
      <c r="A201" s="309" t="s">
        <v>708</v>
      </c>
      <c r="B201" s="316"/>
      <c r="C201" s="316">
        <v>1</v>
      </c>
      <c r="D201" s="352" t="s">
        <v>83</v>
      </c>
      <c r="E201" s="309" t="s">
        <v>462</v>
      </c>
      <c r="F201" s="353" t="s">
        <v>62</v>
      </c>
      <c r="G201" s="309" t="s">
        <v>496</v>
      </c>
      <c r="H201" s="309" t="s">
        <v>466</v>
      </c>
      <c r="I201" s="310"/>
      <c r="J201" s="310" t="s">
        <v>681</v>
      </c>
      <c r="K201" s="310"/>
      <c r="L201" s="354"/>
      <c r="M201" s="230" t="s">
        <v>73</v>
      </c>
      <c r="N201" s="232" t="s">
        <v>78</v>
      </c>
      <c r="O201" s="230" t="s">
        <v>732</v>
      </c>
      <c r="P201" s="232" t="s">
        <v>735</v>
      </c>
      <c r="Q201" s="355" t="s">
        <v>28</v>
      </c>
      <c r="R201" s="355"/>
      <c r="S201" s="323" t="s">
        <v>738</v>
      </c>
      <c r="T201" s="323" t="s">
        <v>741</v>
      </c>
      <c r="U201" s="323" t="s">
        <v>743</v>
      </c>
      <c r="V201" s="323"/>
      <c r="W201" s="417">
        <v>41995</v>
      </c>
      <c r="X201" s="356">
        <v>42016</v>
      </c>
      <c r="Y201" s="356">
        <v>42051</v>
      </c>
      <c r="Z201" s="357"/>
      <c r="AA201" s="357"/>
      <c r="AB201" s="358" t="s">
        <v>799</v>
      </c>
      <c r="AC201" s="359"/>
      <c r="AD201" s="360" t="s">
        <v>816</v>
      </c>
      <c r="AE201" s="359"/>
      <c r="AF201" s="360">
        <v>0.25</v>
      </c>
      <c r="AG201" s="360" t="e">
        <f t="shared" si="50"/>
        <v>#VALUE!</v>
      </c>
      <c r="AH201" s="360">
        <f t="shared" si="48"/>
        <v>39.980000000000004</v>
      </c>
      <c r="AI201" s="360">
        <v>99.95</v>
      </c>
      <c r="AJ201" s="360">
        <v>99.95</v>
      </c>
      <c r="AK201" s="361" t="e">
        <f t="shared" si="49"/>
        <v>#VALUE!</v>
      </c>
      <c r="AL201" s="362" t="e">
        <f t="shared" si="44"/>
        <v>#VALUE!</v>
      </c>
      <c r="AM201" s="363"/>
      <c r="AN201" s="363"/>
      <c r="AO201" s="363"/>
      <c r="AP201" s="364"/>
      <c r="AQ201" s="364"/>
      <c r="AR201" s="363"/>
      <c r="AS201" s="365">
        <v>0</v>
      </c>
      <c r="AT201" s="365" t="s">
        <v>834</v>
      </c>
      <c r="AU201" s="365"/>
      <c r="AV201" s="365"/>
      <c r="AW201" s="211"/>
      <c r="AX201" s="211" t="s">
        <v>797</v>
      </c>
      <c r="AY201" s="211"/>
      <c r="AZ201" s="367"/>
      <c r="BA201" s="368" t="s">
        <v>834</v>
      </c>
      <c r="BB201" s="369">
        <v>42061</v>
      </c>
      <c r="BC201" s="370">
        <v>42067</v>
      </c>
      <c r="BD201" s="371"/>
      <c r="BE201" s="363"/>
      <c r="BF201" s="363"/>
      <c r="BG201" s="364"/>
      <c r="BH201" s="372"/>
      <c r="BI201" s="372"/>
      <c r="BJ201" s="373"/>
      <c r="BK201" s="363"/>
      <c r="BL201" s="363">
        <f t="shared" si="51"/>
        <v>0</v>
      </c>
      <c r="BM201" s="374">
        <v>173</v>
      </c>
      <c r="BN201" s="375">
        <v>347.35982688228756</v>
      </c>
      <c r="BO201" s="375">
        <v>230</v>
      </c>
      <c r="BP201" s="375">
        <v>577.35982688228751</v>
      </c>
      <c r="BQ201" s="375">
        <f t="shared" si="47"/>
        <v>0</v>
      </c>
      <c r="BR201" s="375"/>
      <c r="BS201" s="376"/>
      <c r="BT201" s="376"/>
      <c r="BU201" s="377">
        <f t="shared" si="52"/>
        <v>23082.845878753858</v>
      </c>
      <c r="BV201" s="377" t="e">
        <f t="shared" si="53"/>
        <v>#VALUE!</v>
      </c>
      <c r="BW201" s="378" t="e">
        <f t="shared" si="54"/>
        <v>#VALUE!</v>
      </c>
      <c r="BX201" s="379"/>
    </row>
    <row r="202" spans="1:76" s="382" customFormat="1" ht="19.5" hidden="1" customHeight="1">
      <c r="A202" s="309" t="s">
        <v>709</v>
      </c>
      <c r="B202" s="316"/>
      <c r="C202" s="316">
        <v>1</v>
      </c>
      <c r="D202" s="352" t="s">
        <v>83</v>
      </c>
      <c r="E202" s="309" t="s">
        <v>462</v>
      </c>
      <c r="F202" s="353" t="s">
        <v>62</v>
      </c>
      <c r="G202" s="309" t="s">
        <v>497</v>
      </c>
      <c r="H202" s="309" t="s">
        <v>463</v>
      </c>
      <c r="I202" s="310"/>
      <c r="J202" s="310" t="s">
        <v>683</v>
      </c>
      <c r="K202" s="310"/>
      <c r="L202" s="354"/>
      <c r="M202" s="230" t="s">
        <v>73</v>
      </c>
      <c r="N202" s="232" t="s">
        <v>78</v>
      </c>
      <c r="O202" s="230" t="s">
        <v>732</v>
      </c>
      <c r="P202" s="232" t="s">
        <v>735</v>
      </c>
      <c r="Q202" s="355" t="s">
        <v>28</v>
      </c>
      <c r="R202" s="355"/>
      <c r="S202" s="323" t="s">
        <v>818</v>
      </c>
      <c r="T202" s="323" t="s">
        <v>817</v>
      </c>
      <c r="U202" s="323" t="s">
        <v>819</v>
      </c>
      <c r="V202" s="323"/>
      <c r="W202" s="417">
        <v>41995</v>
      </c>
      <c r="X202" s="356">
        <v>42016</v>
      </c>
      <c r="Y202" s="356">
        <v>42051</v>
      </c>
      <c r="Z202" s="357">
        <v>1.28</v>
      </c>
      <c r="AA202" s="357"/>
      <c r="AB202" s="358" t="s">
        <v>799</v>
      </c>
      <c r="AC202" s="359"/>
      <c r="AD202" s="360">
        <v>24.33</v>
      </c>
      <c r="AE202" s="359">
        <v>23.11</v>
      </c>
      <c r="AF202" s="360">
        <v>0.25</v>
      </c>
      <c r="AG202" s="360">
        <f t="shared" si="50"/>
        <v>23.36</v>
      </c>
      <c r="AH202" s="360">
        <f t="shared" si="48"/>
        <v>51.98</v>
      </c>
      <c r="AI202" s="360">
        <v>129.94999999999999</v>
      </c>
      <c r="AJ202" s="360">
        <v>129.94999999999999</v>
      </c>
      <c r="AK202" s="361">
        <f t="shared" si="49"/>
        <v>0.55059638322431703</v>
      </c>
      <c r="AL202" s="362">
        <f t="shared" si="44"/>
        <v>778.56</v>
      </c>
      <c r="AM202" s="363"/>
      <c r="AN202" s="363"/>
      <c r="AO202" s="363"/>
      <c r="AP202" s="364"/>
      <c r="AQ202" s="364"/>
      <c r="AR202" s="363"/>
      <c r="AS202" s="365">
        <v>2</v>
      </c>
      <c r="AT202" s="365" t="s">
        <v>834</v>
      </c>
      <c r="AU202" s="365">
        <v>1</v>
      </c>
      <c r="AV202" s="366">
        <v>41977</v>
      </c>
      <c r="AW202" s="211"/>
      <c r="AX202" s="211" t="s">
        <v>797</v>
      </c>
      <c r="AY202" s="212">
        <v>42018</v>
      </c>
      <c r="AZ202" s="367"/>
      <c r="BA202" s="368" t="s">
        <v>834</v>
      </c>
      <c r="BB202" s="369"/>
      <c r="BC202" s="370"/>
      <c r="BD202" s="371"/>
      <c r="BE202" s="363"/>
      <c r="BF202" s="363"/>
      <c r="BG202" s="364"/>
      <c r="BH202" s="372"/>
      <c r="BI202" s="372"/>
      <c r="BJ202" s="373"/>
      <c r="BK202" s="363"/>
      <c r="BL202" s="363">
        <f t="shared" si="51"/>
        <v>0</v>
      </c>
      <c r="BM202" s="374">
        <v>814</v>
      </c>
      <c r="BN202" s="375">
        <v>1034.3982605906476</v>
      </c>
      <c r="BO202" s="375">
        <v>430</v>
      </c>
      <c r="BP202" s="375">
        <v>1464.3982605906476</v>
      </c>
      <c r="BQ202" s="375">
        <f t="shared" si="47"/>
        <v>1874.429773556029</v>
      </c>
      <c r="BR202" s="375"/>
      <c r="BS202" s="376"/>
      <c r="BT202" s="376"/>
      <c r="BU202" s="377">
        <f t="shared" si="52"/>
        <v>76119.421585501856</v>
      </c>
      <c r="BV202" s="377">
        <f t="shared" si="53"/>
        <v>41911.078218104325</v>
      </c>
      <c r="BW202" s="378">
        <f t="shared" si="54"/>
        <v>806.29238588119154</v>
      </c>
      <c r="BX202" s="379"/>
    </row>
    <row r="203" spans="1:76" s="382" customFormat="1" ht="19.5" hidden="1" customHeight="1">
      <c r="A203" s="309" t="s">
        <v>710</v>
      </c>
      <c r="B203" s="316"/>
      <c r="C203" s="316">
        <v>1</v>
      </c>
      <c r="D203" s="352" t="s">
        <v>83</v>
      </c>
      <c r="E203" s="309" t="s">
        <v>462</v>
      </c>
      <c r="F203" s="353" t="s">
        <v>62</v>
      </c>
      <c r="G203" s="309" t="s">
        <v>497</v>
      </c>
      <c r="H203" s="309" t="s">
        <v>464</v>
      </c>
      <c r="I203" s="310"/>
      <c r="J203" s="310" t="s">
        <v>683</v>
      </c>
      <c r="K203" s="310"/>
      <c r="L203" s="354"/>
      <c r="M203" s="230" t="s">
        <v>73</v>
      </c>
      <c r="N203" s="232" t="s">
        <v>78</v>
      </c>
      <c r="O203" s="230" t="s">
        <v>732</v>
      </c>
      <c r="P203" s="232" t="s">
        <v>735</v>
      </c>
      <c r="Q203" s="355" t="s">
        <v>28</v>
      </c>
      <c r="R203" s="355"/>
      <c r="S203" s="323" t="s">
        <v>818</v>
      </c>
      <c r="T203" s="323" t="s">
        <v>817</v>
      </c>
      <c r="U203" s="323" t="s">
        <v>819</v>
      </c>
      <c r="V203" s="323"/>
      <c r="W203" s="417">
        <v>41995</v>
      </c>
      <c r="X203" s="356">
        <v>42016</v>
      </c>
      <c r="Y203" s="356">
        <v>42051</v>
      </c>
      <c r="Z203" s="357">
        <v>1.26</v>
      </c>
      <c r="AA203" s="357"/>
      <c r="AB203" s="358" t="s">
        <v>799</v>
      </c>
      <c r="AC203" s="359"/>
      <c r="AD203" s="360" t="s">
        <v>816</v>
      </c>
      <c r="AE203" s="359">
        <v>22.74</v>
      </c>
      <c r="AF203" s="360">
        <v>0.25</v>
      </c>
      <c r="AG203" s="360">
        <f t="shared" si="50"/>
        <v>22.99</v>
      </c>
      <c r="AH203" s="360">
        <f t="shared" si="48"/>
        <v>47.980000000000004</v>
      </c>
      <c r="AI203" s="360">
        <v>119.95</v>
      </c>
      <c r="AJ203" s="360">
        <v>119.95</v>
      </c>
      <c r="AK203" s="361">
        <f t="shared" si="49"/>
        <v>0.52084201750729475</v>
      </c>
      <c r="AL203" s="362" t="e">
        <f t="shared" si="44"/>
        <v>#VALUE!</v>
      </c>
      <c r="AM203" s="363"/>
      <c r="AN203" s="363"/>
      <c r="AO203" s="363"/>
      <c r="AP203" s="364"/>
      <c r="AQ203" s="364"/>
      <c r="AR203" s="363"/>
      <c r="AS203" s="365">
        <v>0</v>
      </c>
      <c r="AT203" s="365" t="s">
        <v>834</v>
      </c>
      <c r="AU203" s="365">
        <v>5</v>
      </c>
      <c r="AV203" s="416">
        <v>41977</v>
      </c>
      <c r="AW203" s="211"/>
      <c r="AX203" s="211" t="s">
        <v>720</v>
      </c>
      <c r="AY203" s="212">
        <v>41990</v>
      </c>
      <c r="AZ203" s="367"/>
      <c r="BA203" s="368" t="s">
        <v>833</v>
      </c>
      <c r="BB203" s="369" t="s">
        <v>801</v>
      </c>
      <c r="BC203" s="370" t="s">
        <v>801</v>
      </c>
      <c r="BD203" s="371"/>
      <c r="BE203" s="363"/>
      <c r="BF203" s="363"/>
      <c r="BG203" s="364"/>
      <c r="BH203" s="372"/>
      <c r="BI203" s="372"/>
      <c r="BJ203" s="373"/>
      <c r="BK203" s="363"/>
      <c r="BL203" s="363">
        <f t="shared" si="51"/>
        <v>0</v>
      </c>
      <c r="BM203" s="374">
        <v>841</v>
      </c>
      <c r="BN203" s="375">
        <v>1088.6104879075365</v>
      </c>
      <c r="BO203" s="375">
        <v>430</v>
      </c>
      <c r="BP203" s="375">
        <v>1518.6104879075365</v>
      </c>
      <c r="BQ203" s="375">
        <f t="shared" si="47"/>
        <v>1913.449214763496</v>
      </c>
      <c r="BR203" s="375"/>
      <c r="BS203" s="376"/>
      <c r="BT203" s="376"/>
      <c r="BU203" s="377">
        <f t="shared" si="52"/>
        <v>72862.931209803603</v>
      </c>
      <c r="BV203" s="377">
        <f t="shared" si="53"/>
        <v>37950.076092809344</v>
      </c>
      <c r="BW203" s="378">
        <f t="shared" si="54"/>
        <v>790.95615032949854</v>
      </c>
      <c r="BX203" s="379"/>
    </row>
    <row r="204" spans="1:76" s="382" customFormat="1" ht="19.5" hidden="1" customHeight="1">
      <c r="A204" s="309" t="s">
        <v>711</v>
      </c>
      <c r="B204" s="316"/>
      <c r="C204" s="316">
        <v>1</v>
      </c>
      <c r="D204" s="352" t="s">
        <v>83</v>
      </c>
      <c r="E204" s="309" t="s">
        <v>462</v>
      </c>
      <c r="F204" s="353" t="s">
        <v>62</v>
      </c>
      <c r="G204" s="309" t="s">
        <v>497</v>
      </c>
      <c r="H204" s="309" t="s">
        <v>485</v>
      </c>
      <c r="I204" s="310"/>
      <c r="J204" s="310" t="s">
        <v>683</v>
      </c>
      <c r="K204" s="310"/>
      <c r="L204" s="354"/>
      <c r="M204" s="230" t="s">
        <v>73</v>
      </c>
      <c r="N204" s="232" t="s">
        <v>78</v>
      </c>
      <c r="O204" s="230" t="s">
        <v>732</v>
      </c>
      <c r="P204" s="232" t="s">
        <v>735</v>
      </c>
      <c r="Q204" s="355" t="s">
        <v>28</v>
      </c>
      <c r="R204" s="355"/>
      <c r="S204" s="323" t="s">
        <v>738</v>
      </c>
      <c r="T204" s="323" t="s">
        <v>741</v>
      </c>
      <c r="U204" s="323" t="s">
        <v>743</v>
      </c>
      <c r="V204" s="323"/>
      <c r="W204" s="417">
        <v>41995</v>
      </c>
      <c r="X204" s="356">
        <v>42016</v>
      </c>
      <c r="Y204" s="356">
        <v>42051</v>
      </c>
      <c r="Z204" s="357"/>
      <c r="AA204" s="357"/>
      <c r="AB204" s="358" t="s">
        <v>799</v>
      </c>
      <c r="AC204" s="359"/>
      <c r="AD204" s="360" t="s">
        <v>816</v>
      </c>
      <c r="AE204" s="359"/>
      <c r="AF204" s="360">
        <v>0.25</v>
      </c>
      <c r="AG204" s="360" t="e">
        <f t="shared" si="50"/>
        <v>#VALUE!</v>
      </c>
      <c r="AH204" s="360">
        <f t="shared" si="48"/>
        <v>51.98</v>
      </c>
      <c r="AI204" s="360">
        <v>129.94999999999999</v>
      </c>
      <c r="AJ204" s="360">
        <v>129.94999999999999</v>
      </c>
      <c r="AK204" s="361" t="e">
        <f t="shared" si="49"/>
        <v>#VALUE!</v>
      </c>
      <c r="AL204" s="362" t="e">
        <f t="shared" si="44"/>
        <v>#VALUE!</v>
      </c>
      <c r="AM204" s="363"/>
      <c r="AN204" s="363"/>
      <c r="AO204" s="363"/>
      <c r="AP204" s="364"/>
      <c r="AQ204" s="364"/>
      <c r="AR204" s="363"/>
      <c r="AS204" s="365">
        <v>0</v>
      </c>
      <c r="AT204" s="365" t="s">
        <v>834</v>
      </c>
      <c r="AU204" s="365"/>
      <c r="AV204" s="365"/>
      <c r="AW204" s="211"/>
      <c r="AX204" s="211" t="s">
        <v>720</v>
      </c>
      <c r="AY204" s="211"/>
      <c r="AZ204" s="367"/>
      <c r="BA204" s="368" t="s">
        <v>833</v>
      </c>
      <c r="BB204" s="369" t="s">
        <v>801</v>
      </c>
      <c r="BC204" s="370" t="s">
        <v>801</v>
      </c>
      <c r="BD204" s="371"/>
      <c r="BE204" s="363"/>
      <c r="BF204" s="363"/>
      <c r="BG204" s="364"/>
      <c r="BH204" s="372"/>
      <c r="BI204" s="372"/>
      <c r="BJ204" s="373"/>
      <c r="BK204" s="363"/>
      <c r="BL204" s="363">
        <f t="shared" si="51"/>
        <v>0</v>
      </c>
      <c r="BM204" s="374">
        <v>1154</v>
      </c>
      <c r="BN204" s="375">
        <v>1717.0707527292475</v>
      </c>
      <c r="BO204" s="375">
        <v>630</v>
      </c>
      <c r="BP204" s="375">
        <v>2347.0707527292475</v>
      </c>
      <c r="BQ204" s="375">
        <f t="shared" si="47"/>
        <v>0</v>
      </c>
      <c r="BR204" s="375"/>
      <c r="BS204" s="376"/>
      <c r="BT204" s="376"/>
      <c r="BU204" s="377">
        <f t="shared" si="52"/>
        <v>122000.73772686628</v>
      </c>
      <c r="BV204" s="377" t="e">
        <f t="shared" si="53"/>
        <v>#VALUE!</v>
      </c>
      <c r="BW204" s="378" t="e">
        <f t="shared" si="54"/>
        <v>#VALUE!</v>
      </c>
      <c r="BX204" s="379"/>
    </row>
    <row r="205" spans="1:76" s="382" customFormat="1" ht="19.5" hidden="1" customHeight="1">
      <c r="A205" s="309" t="s">
        <v>712</v>
      </c>
      <c r="B205" s="316"/>
      <c r="C205" s="316">
        <v>1</v>
      </c>
      <c r="D205" s="352" t="s">
        <v>83</v>
      </c>
      <c r="E205" s="309" t="s">
        <v>462</v>
      </c>
      <c r="F205" s="353" t="s">
        <v>62</v>
      </c>
      <c r="G205" s="309" t="s">
        <v>497</v>
      </c>
      <c r="H205" s="309" t="s">
        <v>466</v>
      </c>
      <c r="I205" s="310"/>
      <c r="J205" s="310" t="s">
        <v>683</v>
      </c>
      <c r="K205" s="310"/>
      <c r="L205" s="354"/>
      <c r="M205" s="230" t="s">
        <v>73</v>
      </c>
      <c r="N205" s="232" t="s">
        <v>78</v>
      </c>
      <c r="O205" s="230" t="s">
        <v>732</v>
      </c>
      <c r="P205" s="232" t="s">
        <v>735</v>
      </c>
      <c r="Q205" s="355" t="s">
        <v>28</v>
      </c>
      <c r="R205" s="355"/>
      <c r="S205" s="323" t="s">
        <v>738</v>
      </c>
      <c r="T205" s="323" t="s">
        <v>741</v>
      </c>
      <c r="U205" s="323" t="s">
        <v>743</v>
      </c>
      <c r="V205" s="323"/>
      <c r="W205" s="417">
        <v>41995</v>
      </c>
      <c r="X205" s="356">
        <v>42016</v>
      </c>
      <c r="Y205" s="356">
        <v>42051</v>
      </c>
      <c r="Z205" s="357"/>
      <c r="AA205" s="357"/>
      <c r="AB205" s="358" t="s">
        <v>799</v>
      </c>
      <c r="AC205" s="359"/>
      <c r="AD205" s="360" t="s">
        <v>816</v>
      </c>
      <c r="AE205" s="359"/>
      <c r="AF205" s="360">
        <v>0.25</v>
      </c>
      <c r="AG205" s="360" t="e">
        <f t="shared" si="50"/>
        <v>#VALUE!</v>
      </c>
      <c r="AH205" s="360">
        <f t="shared" si="48"/>
        <v>39.980000000000004</v>
      </c>
      <c r="AI205" s="360">
        <v>99.95</v>
      </c>
      <c r="AJ205" s="360">
        <v>99.95</v>
      </c>
      <c r="AK205" s="361" t="e">
        <f t="shared" si="49"/>
        <v>#VALUE!</v>
      </c>
      <c r="AL205" s="362" t="e">
        <f t="shared" si="44"/>
        <v>#VALUE!</v>
      </c>
      <c r="AM205" s="363"/>
      <c r="AN205" s="363"/>
      <c r="AO205" s="363"/>
      <c r="AP205" s="364"/>
      <c r="AQ205" s="364"/>
      <c r="AR205" s="363"/>
      <c r="AS205" s="365">
        <v>0</v>
      </c>
      <c r="AT205" s="365" t="s">
        <v>834</v>
      </c>
      <c r="AU205" s="365"/>
      <c r="AV205" s="365"/>
      <c r="AW205" s="211"/>
      <c r="AX205" s="211" t="s">
        <v>720</v>
      </c>
      <c r="AY205" s="211"/>
      <c r="AZ205" s="367"/>
      <c r="BA205" s="368" t="s">
        <v>834</v>
      </c>
      <c r="BB205" s="369">
        <v>42061</v>
      </c>
      <c r="BC205" s="370">
        <v>42067</v>
      </c>
      <c r="BD205" s="371"/>
      <c r="BE205" s="363"/>
      <c r="BF205" s="363"/>
      <c r="BG205" s="364"/>
      <c r="BH205" s="372"/>
      <c r="BI205" s="372"/>
      <c r="BJ205" s="373"/>
      <c r="BK205" s="363"/>
      <c r="BL205" s="363">
        <f t="shared" si="51"/>
        <v>0</v>
      </c>
      <c r="BM205" s="374">
        <v>69</v>
      </c>
      <c r="BN205" s="375">
        <v>138.54235869871584</v>
      </c>
      <c r="BO205" s="375">
        <v>130</v>
      </c>
      <c r="BP205" s="375">
        <v>268.54235869871582</v>
      </c>
      <c r="BQ205" s="375">
        <f t="shared" si="47"/>
        <v>0</v>
      </c>
      <c r="BR205" s="375"/>
      <c r="BS205" s="376"/>
      <c r="BT205" s="376"/>
      <c r="BU205" s="377">
        <f t="shared" si="52"/>
        <v>10736.323500774659</v>
      </c>
      <c r="BV205" s="377" t="e">
        <f t="shared" si="53"/>
        <v>#VALUE!</v>
      </c>
      <c r="BW205" s="378" t="e">
        <f t="shared" si="54"/>
        <v>#VALUE!</v>
      </c>
      <c r="BX205" s="379"/>
    </row>
    <row r="206" spans="1:76" s="382" customFormat="1" ht="19.5" hidden="1" customHeight="1">
      <c r="A206" s="309" t="s">
        <v>713</v>
      </c>
      <c r="B206" s="316"/>
      <c r="C206" s="316">
        <v>1</v>
      </c>
      <c r="D206" s="352" t="s">
        <v>83</v>
      </c>
      <c r="E206" s="309" t="s">
        <v>462</v>
      </c>
      <c r="F206" s="353" t="s">
        <v>62</v>
      </c>
      <c r="G206" s="309" t="s">
        <v>498</v>
      </c>
      <c r="H206" s="309" t="s">
        <v>463</v>
      </c>
      <c r="I206" s="310"/>
      <c r="J206" s="310" t="s">
        <v>672</v>
      </c>
      <c r="K206" s="310"/>
      <c r="L206" s="354"/>
      <c r="M206" s="230" t="s">
        <v>73</v>
      </c>
      <c r="N206" s="232" t="s">
        <v>78</v>
      </c>
      <c r="O206" s="232" t="s">
        <v>732</v>
      </c>
      <c r="P206" s="232" t="s">
        <v>735</v>
      </c>
      <c r="Q206" s="355" t="s">
        <v>32</v>
      </c>
      <c r="R206" s="355"/>
      <c r="S206" s="323" t="s">
        <v>818</v>
      </c>
      <c r="T206" s="323" t="s">
        <v>817</v>
      </c>
      <c r="U206" s="323" t="s">
        <v>819</v>
      </c>
      <c r="V206" s="323"/>
      <c r="W206" s="417">
        <v>41995</v>
      </c>
      <c r="X206" s="356">
        <v>42016</v>
      </c>
      <c r="Y206" s="356">
        <v>42051</v>
      </c>
      <c r="Z206" s="357">
        <v>1.36</v>
      </c>
      <c r="AA206" s="357"/>
      <c r="AB206" s="358" t="s">
        <v>799</v>
      </c>
      <c r="AC206" s="359"/>
      <c r="AD206" s="360">
        <v>24.33</v>
      </c>
      <c r="AE206" s="359">
        <v>23.68</v>
      </c>
      <c r="AF206" s="360">
        <v>0.25</v>
      </c>
      <c r="AG206" s="360">
        <f t="shared" si="50"/>
        <v>23.93</v>
      </c>
      <c r="AH206" s="360">
        <f t="shared" si="48"/>
        <v>51.98</v>
      </c>
      <c r="AI206" s="360">
        <v>129.94999999999999</v>
      </c>
      <c r="AJ206" s="360">
        <v>129.94999999999999</v>
      </c>
      <c r="AK206" s="361">
        <f t="shared" si="49"/>
        <v>0.53963062716429389</v>
      </c>
      <c r="AL206" s="362">
        <f t="shared" si="44"/>
        <v>778.56</v>
      </c>
      <c r="AM206" s="363"/>
      <c r="AN206" s="363"/>
      <c r="AO206" s="363"/>
      <c r="AP206" s="364"/>
      <c r="AQ206" s="364"/>
      <c r="AR206" s="363"/>
      <c r="AS206" s="365">
        <v>2</v>
      </c>
      <c r="AT206" s="365" t="s">
        <v>834</v>
      </c>
      <c r="AU206" s="365">
        <v>2</v>
      </c>
      <c r="AV206" s="366">
        <v>41977</v>
      </c>
      <c r="AW206" s="211"/>
      <c r="AX206" s="212">
        <v>41978</v>
      </c>
      <c r="AY206" s="212">
        <v>41978</v>
      </c>
      <c r="AZ206" s="367"/>
      <c r="BA206" s="368" t="s">
        <v>833</v>
      </c>
      <c r="BB206" s="369" t="s">
        <v>801</v>
      </c>
      <c r="BC206" s="370" t="s">
        <v>801</v>
      </c>
      <c r="BD206" s="371"/>
      <c r="BE206" s="363"/>
      <c r="BF206" s="363"/>
      <c r="BG206" s="364"/>
      <c r="BH206" s="372"/>
      <c r="BI206" s="372"/>
      <c r="BJ206" s="373"/>
      <c r="BK206" s="363"/>
      <c r="BL206" s="363">
        <f t="shared" si="51"/>
        <v>0</v>
      </c>
      <c r="BM206" s="374">
        <v>226</v>
      </c>
      <c r="BN206" s="375">
        <v>453.77642124506929</v>
      </c>
      <c r="BO206" s="375">
        <v>230</v>
      </c>
      <c r="BP206" s="375">
        <v>683.77642124506929</v>
      </c>
      <c r="BQ206" s="375">
        <f t="shared" si="47"/>
        <v>929.93593289329431</v>
      </c>
      <c r="BR206" s="375"/>
      <c r="BS206" s="376"/>
      <c r="BT206" s="376"/>
      <c r="BU206" s="377">
        <f t="shared" si="52"/>
        <v>35542.698376318702</v>
      </c>
      <c r="BV206" s="377">
        <f t="shared" si="53"/>
        <v>19179.928615924196</v>
      </c>
      <c r="BW206" s="378">
        <f t="shared" si="54"/>
        <v>368.98669903663313</v>
      </c>
      <c r="BX206" s="379"/>
    </row>
    <row r="207" spans="1:76" s="382" customFormat="1" ht="19.5" hidden="1" customHeight="1">
      <c r="A207" s="309" t="s">
        <v>714</v>
      </c>
      <c r="B207" s="316"/>
      <c r="C207" s="316">
        <v>1</v>
      </c>
      <c r="D207" s="352" t="s">
        <v>83</v>
      </c>
      <c r="E207" s="309" t="s">
        <v>462</v>
      </c>
      <c r="F207" s="353" t="s">
        <v>62</v>
      </c>
      <c r="G207" s="309" t="s">
        <v>498</v>
      </c>
      <c r="H207" s="309" t="s">
        <v>464</v>
      </c>
      <c r="I207" s="310"/>
      <c r="J207" s="310" t="s">
        <v>672</v>
      </c>
      <c r="K207" s="310"/>
      <c r="L207" s="354"/>
      <c r="M207" s="230" t="s">
        <v>73</v>
      </c>
      <c r="N207" s="232" t="s">
        <v>78</v>
      </c>
      <c r="O207" s="232" t="s">
        <v>732</v>
      </c>
      <c r="P207" s="232" t="s">
        <v>735</v>
      </c>
      <c r="Q207" s="355" t="s">
        <v>32</v>
      </c>
      <c r="R207" s="355"/>
      <c r="S207" s="323" t="s">
        <v>818</v>
      </c>
      <c r="T207" s="323" t="s">
        <v>817</v>
      </c>
      <c r="U207" s="323" t="s">
        <v>819</v>
      </c>
      <c r="V207" s="323"/>
      <c r="W207" s="417">
        <v>41995</v>
      </c>
      <c r="X207" s="356">
        <v>42016</v>
      </c>
      <c r="Y207" s="356">
        <v>42051</v>
      </c>
      <c r="Z207" s="357">
        <v>1.34</v>
      </c>
      <c r="AA207" s="357"/>
      <c r="AB207" s="358" t="s">
        <v>799</v>
      </c>
      <c r="AC207" s="359"/>
      <c r="AD207" s="360">
        <v>24.17</v>
      </c>
      <c r="AE207" s="359">
        <v>23.17</v>
      </c>
      <c r="AF207" s="360">
        <v>0.25</v>
      </c>
      <c r="AG207" s="360">
        <f t="shared" si="50"/>
        <v>23.42</v>
      </c>
      <c r="AH207" s="360">
        <f t="shared" si="48"/>
        <v>47.980000000000004</v>
      </c>
      <c r="AI207" s="360">
        <v>119.95</v>
      </c>
      <c r="AJ207" s="360">
        <v>119.95</v>
      </c>
      <c r="AK207" s="361">
        <f t="shared" si="49"/>
        <v>0.51187994997915798</v>
      </c>
      <c r="AL207" s="362">
        <f t="shared" si="44"/>
        <v>773.44</v>
      </c>
      <c r="AM207" s="363"/>
      <c r="AN207" s="363"/>
      <c r="AO207" s="363"/>
      <c r="AP207" s="364"/>
      <c r="AQ207" s="364"/>
      <c r="AR207" s="363"/>
      <c r="AS207" s="365">
        <v>2</v>
      </c>
      <c r="AT207" s="365" t="s">
        <v>834</v>
      </c>
      <c r="AU207" s="365"/>
      <c r="AV207" s="365"/>
      <c r="AW207" s="211"/>
      <c r="AX207" s="211" t="s">
        <v>729</v>
      </c>
      <c r="AY207" s="211" t="s">
        <v>838</v>
      </c>
      <c r="AZ207" s="367"/>
      <c r="BA207" s="368" t="s">
        <v>834</v>
      </c>
      <c r="BB207" s="369">
        <v>42061</v>
      </c>
      <c r="BC207" s="370" t="s">
        <v>881</v>
      </c>
      <c r="BD207" s="371"/>
      <c r="BE207" s="363"/>
      <c r="BF207" s="363"/>
      <c r="BG207" s="364"/>
      <c r="BH207" s="372"/>
      <c r="BI207" s="372"/>
      <c r="BJ207" s="373"/>
      <c r="BK207" s="363"/>
      <c r="BL207" s="363">
        <f t="shared" si="51"/>
        <v>0</v>
      </c>
      <c r="BM207" s="374">
        <v>59</v>
      </c>
      <c r="BN207" s="375">
        <v>118.46375598875703</v>
      </c>
      <c r="BO207" s="375">
        <v>180</v>
      </c>
      <c r="BP207" s="375">
        <v>298.46375598875704</v>
      </c>
      <c r="BQ207" s="375">
        <f t="shared" si="47"/>
        <v>399.94143302493444</v>
      </c>
      <c r="BR207" s="375">
        <v>10000</v>
      </c>
      <c r="BS207" s="376">
        <v>42019</v>
      </c>
      <c r="BT207" s="376">
        <v>42042</v>
      </c>
      <c r="BU207" s="377">
        <f t="shared" si="52"/>
        <v>14320.291012340564</v>
      </c>
      <c r="BV207" s="377">
        <f t="shared" si="53"/>
        <v>7330.2698470838732</v>
      </c>
      <c r="BW207" s="378">
        <f t="shared" si="54"/>
        <v>152.77761248611657</v>
      </c>
      <c r="BX207" s="379"/>
    </row>
    <row r="208" spans="1:76" s="382" customFormat="1" ht="19.5" hidden="1" customHeight="1">
      <c r="A208" s="309" t="s">
        <v>715</v>
      </c>
      <c r="B208" s="316"/>
      <c r="C208" s="316">
        <v>1</v>
      </c>
      <c r="D208" s="352" t="s">
        <v>83</v>
      </c>
      <c r="E208" s="309" t="s">
        <v>462</v>
      </c>
      <c r="F208" s="353" t="s">
        <v>62</v>
      </c>
      <c r="G208" s="309" t="s">
        <v>498</v>
      </c>
      <c r="H208" s="309" t="s">
        <v>485</v>
      </c>
      <c r="I208" s="310"/>
      <c r="J208" s="310" t="s">
        <v>672</v>
      </c>
      <c r="K208" s="310"/>
      <c r="L208" s="354"/>
      <c r="M208" s="230" t="s">
        <v>73</v>
      </c>
      <c r="N208" s="232" t="s">
        <v>78</v>
      </c>
      <c r="O208" s="232" t="s">
        <v>732</v>
      </c>
      <c r="P208" s="232" t="s">
        <v>735</v>
      </c>
      <c r="Q208" s="355" t="s">
        <v>32</v>
      </c>
      <c r="R208" s="355"/>
      <c r="S208" s="323" t="s">
        <v>738</v>
      </c>
      <c r="T208" s="323" t="s">
        <v>741</v>
      </c>
      <c r="U208" s="323" t="s">
        <v>743</v>
      </c>
      <c r="V208" s="323"/>
      <c r="W208" s="417">
        <v>41995</v>
      </c>
      <c r="X208" s="356">
        <v>42016</v>
      </c>
      <c r="Y208" s="356">
        <v>42051</v>
      </c>
      <c r="Z208" s="357">
        <v>1.43</v>
      </c>
      <c r="AA208" s="357"/>
      <c r="AB208" s="358" t="s">
        <v>799</v>
      </c>
      <c r="AC208" s="359"/>
      <c r="AD208" s="360">
        <v>24.65</v>
      </c>
      <c r="AE208" s="359">
        <v>23.79</v>
      </c>
      <c r="AF208" s="360">
        <v>0.25</v>
      </c>
      <c r="AG208" s="360">
        <f t="shared" si="50"/>
        <v>24.04</v>
      </c>
      <c r="AH208" s="360">
        <f t="shared" si="48"/>
        <v>51.98</v>
      </c>
      <c r="AI208" s="360">
        <v>129.94999999999999</v>
      </c>
      <c r="AJ208" s="360">
        <v>129.94999999999999</v>
      </c>
      <c r="AK208" s="361">
        <f t="shared" si="49"/>
        <v>0.53751442862639476</v>
      </c>
      <c r="AL208" s="362">
        <f t="shared" si="44"/>
        <v>788.8</v>
      </c>
      <c r="AM208" s="363"/>
      <c r="AN208" s="363"/>
      <c r="AO208" s="363"/>
      <c r="AP208" s="364"/>
      <c r="AQ208" s="364"/>
      <c r="AR208" s="363"/>
      <c r="AS208" s="365">
        <v>2</v>
      </c>
      <c r="AT208" s="365" t="s">
        <v>834</v>
      </c>
      <c r="AU208" s="365">
        <v>2</v>
      </c>
      <c r="AV208" s="366">
        <v>41977</v>
      </c>
      <c r="AW208" s="211"/>
      <c r="AX208" s="212">
        <v>41978</v>
      </c>
      <c r="AY208" s="212">
        <v>41978</v>
      </c>
      <c r="AZ208" s="367"/>
      <c r="BA208" s="368" t="s">
        <v>834</v>
      </c>
      <c r="BB208" s="369">
        <v>42061</v>
      </c>
      <c r="BC208" s="370">
        <v>42067</v>
      </c>
      <c r="BD208" s="371"/>
      <c r="BE208" s="363"/>
      <c r="BF208" s="363"/>
      <c r="BG208" s="364"/>
      <c r="BH208" s="372"/>
      <c r="BI208" s="372"/>
      <c r="BJ208" s="373"/>
      <c r="BK208" s="363"/>
      <c r="BL208" s="363">
        <f t="shared" si="51"/>
        <v>0</v>
      </c>
      <c r="BM208" s="374">
        <v>96</v>
      </c>
      <c r="BN208" s="375">
        <v>192.75458601560464</v>
      </c>
      <c r="BO208" s="375">
        <v>180</v>
      </c>
      <c r="BP208" s="375">
        <v>372.75458601560467</v>
      </c>
      <c r="BQ208" s="375">
        <f t="shared" si="47"/>
        <v>533.03905800231462</v>
      </c>
      <c r="BR208" s="375">
        <v>11000</v>
      </c>
      <c r="BS208" s="376">
        <v>42019</v>
      </c>
      <c r="BT208" s="376">
        <v>42078</v>
      </c>
      <c r="BU208" s="377">
        <f t="shared" si="52"/>
        <v>19375.783381091129</v>
      </c>
      <c r="BV208" s="377">
        <f t="shared" si="53"/>
        <v>10414.763133275992</v>
      </c>
      <c r="BW208" s="378">
        <f t="shared" si="54"/>
        <v>200.36096832004606</v>
      </c>
      <c r="BX208" s="379"/>
    </row>
  </sheetData>
  <autoFilter ref="A2:BX208">
    <filterColumn colId="1">
      <filters blank="1"/>
    </filterColumn>
    <filterColumn colId="6">
      <filters>
        <filter val="CHARLES"/>
        <filter val="CHARLES SELVAGE"/>
      </filters>
    </filterColumn>
    <filterColumn colId="12">
      <filters>
        <filter val="Carthago"/>
      </filters>
    </filterColumn>
  </autoFilter>
  <mergeCells count="9">
    <mergeCell ref="AS1:AZ1"/>
    <mergeCell ref="BA1:BD1"/>
    <mergeCell ref="BK1:BO1"/>
    <mergeCell ref="A1:K1"/>
    <mergeCell ref="M1:P1"/>
    <mergeCell ref="Q1:R1"/>
    <mergeCell ref="Z1:AA1"/>
    <mergeCell ref="AB1:AK1"/>
    <mergeCell ref="AM1:AR1"/>
  </mergeCells>
  <dataValidations count="4">
    <dataValidation type="list" allowBlank="1" showInputMessage="1" sqref="O4 Q45 I4 J112:K112 K146:K162 J97:J98 I133:I148 J100:J111 K164 K166 K169:K172 K174 K176 K178:K179 K181 K183 K185:K186 K189:K190 K192:K196 K203:K207 K198:K201 J150 Q73:Q114 Q146:Q208 M4 N177 M97:M207 R4:R208 J113:J148 I97:I131 O97:O148">
      <formula1>#REF!</formula1>
    </dataValidation>
    <dataValidation type="list" allowBlank="1" showInputMessage="1" sqref="M208 M5:M96">
      <formula1>$M$209:$M$215</formula1>
    </dataValidation>
    <dataValidation type="list" allowBlank="1" showInputMessage="1" sqref="O149:O208 O5:O96">
      <formula1>$O$209:$O$215</formula1>
    </dataValidation>
    <dataValidation type="list" allowBlank="1" showInputMessage="1" sqref="K18:K33 K113:K145 J99 J46:J96 J151:J208 J8:J33 K72:K111 I132 K208 K163 K165 K167:K168 K173 K175 K177 K180 K182 K184 K187:K188 K191 K197 K202 I5:I96 J149 I149:I178 I182:I183 I187:I189 I192:I208">
      <formula1>$I$209:$I$215</formula1>
    </dataValidation>
  </dataValidations>
  <printOptions horizontalCentered="1"/>
  <pageMargins left="0" right="0" top="0" bottom="0" header="0" footer="0"/>
  <pageSetup paperSize="9" scale="33" orientation="landscape" r:id="rId1"/>
  <headerFooter>
    <oddHeader>&amp;C&amp;F-&amp;A&amp;R&amp;P</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pageSetUpPr autoPageBreaks="0" fitToPage="1"/>
  </sheetPr>
  <dimension ref="A1:EV274"/>
  <sheetViews>
    <sheetView showGridLines="0" zoomScale="70" zoomScaleNormal="70" zoomScaleSheetLayoutView="80" workbookViewId="0">
      <pane xSplit="16" ySplit="2" topLeftCell="BK3" activePane="bottomRight" state="frozen"/>
      <selection pane="topRight" activeCell="Q1" sqref="Q1"/>
      <selection pane="bottomLeft" activeCell="A3" sqref="A3"/>
      <selection pane="bottomRight" activeCell="BM3" sqref="BM3"/>
    </sheetView>
  </sheetViews>
  <sheetFormatPr defaultRowHeight="15"/>
  <cols>
    <col min="1" max="1" width="14" style="3" customWidth="1"/>
    <col min="2" max="3" width="5" style="3" customWidth="1"/>
    <col min="4" max="4" width="6.85546875" style="3" customWidth="1"/>
    <col min="5" max="5" width="8.5703125" style="3" customWidth="1"/>
    <col min="6" max="6" width="9.7109375" style="3" customWidth="1"/>
    <col min="7" max="7" width="19.42578125" style="3" customWidth="1"/>
    <col min="8" max="8" width="35.85546875" style="3" bestFit="1" customWidth="1"/>
    <col min="9" max="9" width="12" style="207" customWidth="1"/>
    <col min="10" max="10" width="15" style="207" customWidth="1"/>
    <col min="11" max="11" width="12" style="207" customWidth="1"/>
    <col min="12" max="12" width="8.140625" style="3" customWidth="1"/>
    <col min="13" max="13" width="14" style="32" customWidth="1"/>
    <col min="14" max="14" width="6.5703125" style="32" customWidth="1"/>
    <col min="15" max="15" width="13.5703125" style="32" customWidth="1"/>
    <col min="16" max="16" width="5" style="32" customWidth="1"/>
    <col min="17" max="17" width="7.5703125" style="26" customWidth="1"/>
    <col min="18" max="18" width="8.28515625" style="26" customWidth="1"/>
    <col min="19" max="19" width="21.85546875" style="25" customWidth="1"/>
    <col min="20" max="20" width="48" style="25" customWidth="1"/>
    <col min="21" max="21" width="53.7109375" style="25" customWidth="1"/>
    <col min="22" max="25" width="8.85546875" style="25" customWidth="1"/>
    <col min="26" max="26" width="7.7109375" style="34" customWidth="1"/>
    <col min="27" max="27" width="10.42578125" style="34" customWidth="1"/>
    <col min="28" max="28" width="9.28515625" style="246" customWidth="1"/>
    <col min="29" max="29" width="9.28515625" style="253" customWidth="1"/>
    <col min="30" max="30" width="9.85546875" style="253" customWidth="1"/>
    <col min="31" max="31" width="10.85546875" style="253" customWidth="1"/>
    <col min="32" max="36" width="9.85546875" style="253" customWidth="1"/>
    <col min="37" max="37" width="9.85546875" style="258" customWidth="1"/>
    <col min="38" max="38" width="9" style="306" customWidth="1"/>
    <col min="39" max="41" width="11.42578125" style="186" customWidth="1"/>
    <col min="42" max="43" width="18.7109375" style="84" customWidth="1"/>
    <col min="44" max="44" width="33.5703125" style="84" customWidth="1"/>
    <col min="45" max="45" width="10.140625" style="106" customWidth="1"/>
    <col min="46" max="46" width="10" style="106" customWidth="1"/>
    <col min="47" max="47" width="13.140625" style="106" customWidth="1"/>
    <col min="48" max="48" width="10" style="106" customWidth="1"/>
    <col min="49" max="49" width="11.85546875" style="147" customWidth="1"/>
    <col min="50" max="50" width="12.7109375" style="147" customWidth="1"/>
    <col min="51" max="51" width="12.28515625" style="147" customWidth="1"/>
    <col min="52" max="52" width="11.140625" style="106" customWidth="1"/>
    <col min="53" max="53" width="13.5703125" style="27" customWidth="1"/>
    <col min="54" max="54" width="11.28515625" style="27" customWidth="1"/>
    <col min="55" max="55" width="9.140625" style="27" customWidth="1"/>
    <col min="56" max="56" width="11.7109375" style="27" customWidth="1"/>
    <col min="57" max="58" width="9.140625" style="84" customWidth="1"/>
    <col min="59" max="59" width="10.85546875" style="84" customWidth="1"/>
    <col min="60" max="60" width="11.85546875" style="106" customWidth="1"/>
    <col min="61" max="61" width="9.5703125" style="106" customWidth="1"/>
    <col min="62" max="62" width="11.140625" style="106" customWidth="1"/>
    <col min="63" max="64" width="9.140625" style="84" customWidth="1"/>
    <col min="65" max="65" width="10.85546875" style="84" customWidth="1"/>
    <col min="66" max="67" width="9.140625" style="84" customWidth="1"/>
    <col min="68" max="70" width="10.85546875" style="201" customWidth="1"/>
    <col min="71" max="71" width="10.85546875" style="287" customWidth="1"/>
    <col min="72" max="72" width="9.140625" style="194" customWidth="1"/>
    <col min="73" max="73" width="10.85546875" style="194" customWidth="1"/>
    <col min="74" max="74" width="10.85546875" style="198" customWidth="1"/>
    <col min="75" max="75" width="61.28515625" style="32" customWidth="1"/>
    <col min="76" max="16384" width="9.140625" style="3"/>
  </cols>
  <sheetData>
    <row r="1" spans="1:152" ht="15" customHeight="1">
      <c r="A1" s="553" t="s">
        <v>0</v>
      </c>
      <c r="B1" s="553"/>
      <c r="C1" s="553"/>
      <c r="D1" s="553"/>
      <c r="E1" s="553"/>
      <c r="F1" s="553"/>
      <c r="G1" s="553"/>
      <c r="H1" s="553"/>
      <c r="I1" s="553"/>
      <c r="J1" s="553"/>
      <c r="K1" s="553"/>
      <c r="L1" s="152" t="s">
        <v>1</v>
      </c>
      <c r="M1" s="538" t="s">
        <v>2</v>
      </c>
      <c r="N1" s="539"/>
      <c r="O1" s="539"/>
      <c r="P1" s="540"/>
      <c r="Q1" s="557" t="s">
        <v>67</v>
      </c>
      <c r="R1" s="558"/>
      <c r="S1" s="220" t="s">
        <v>417</v>
      </c>
      <c r="T1" s="222"/>
      <c r="U1" s="221"/>
      <c r="V1" s="221"/>
      <c r="W1" s="221"/>
      <c r="X1" s="221"/>
      <c r="Y1" s="221"/>
      <c r="Z1" s="543" t="s">
        <v>3</v>
      </c>
      <c r="AA1" s="544"/>
      <c r="AB1" s="545" t="s">
        <v>415</v>
      </c>
      <c r="AC1" s="546"/>
      <c r="AD1" s="546"/>
      <c r="AE1" s="546"/>
      <c r="AF1" s="546"/>
      <c r="AG1" s="546"/>
      <c r="AH1" s="546"/>
      <c r="AI1" s="546"/>
      <c r="AJ1" s="546"/>
      <c r="AK1" s="547"/>
      <c r="AL1" s="302"/>
      <c r="AM1" s="559" t="s">
        <v>91</v>
      </c>
      <c r="AN1" s="560"/>
      <c r="AO1" s="560"/>
      <c r="AP1" s="560"/>
      <c r="AQ1" s="560"/>
      <c r="AR1" s="561"/>
      <c r="AS1" s="530" t="s">
        <v>66</v>
      </c>
      <c r="AT1" s="531"/>
      <c r="AU1" s="531"/>
      <c r="AV1" s="531"/>
      <c r="AW1" s="531"/>
      <c r="AX1" s="531"/>
      <c r="AY1" s="531"/>
      <c r="AZ1" s="532"/>
      <c r="BA1" s="554" t="s">
        <v>4</v>
      </c>
      <c r="BB1" s="555"/>
      <c r="BC1" s="555"/>
      <c r="BD1" s="556"/>
      <c r="BE1" s="76" t="s">
        <v>99</v>
      </c>
      <c r="BF1" s="76"/>
      <c r="BG1" s="154"/>
      <c r="BH1" s="98" t="s">
        <v>96</v>
      </c>
      <c r="BI1" s="98"/>
      <c r="BJ1" s="153"/>
      <c r="BK1" s="536" t="s">
        <v>652</v>
      </c>
      <c r="BL1" s="537"/>
      <c r="BM1" s="537"/>
      <c r="BN1" s="537"/>
      <c r="BO1" s="537"/>
      <c r="BP1" s="189">
        <f>SUM(BP3:BP272)</f>
        <v>30572</v>
      </c>
      <c r="BQ1" s="189"/>
      <c r="BR1" s="189"/>
      <c r="BS1" s="282"/>
      <c r="BT1" s="189" t="e">
        <f>SUM(BT3:BT272)</f>
        <v>#VALUE!</v>
      </c>
      <c r="BU1" s="189" t="e">
        <f>SUM(BU3:BU272)</f>
        <v>#VALUE!</v>
      </c>
      <c r="BV1" s="190" t="e">
        <f>SUM(BV3:BV272)/BP1</f>
        <v>#VALUE!</v>
      </c>
      <c r="BW1" s="107" t="s">
        <v>400</v>
      </c>
    </row>
    <row r="2" spans="1:152" ht="93" customHeight="1">
      <c r="A2" s="62" t="s">
        <v>48</v>
      </c>
      <c r="B2" s="1" t="s">
        <v>6</v>
      </c>
      <c r="C2" s="1" t="s">
        <v>651</v>
      </c>
      <c r="D2" s="60" t="s">
        <v>92</v>
      </c>
      <c r="E2" s="60" t="s">
        <v>7</v>
      </c>
      <c r="F2" s="61" t="s">
        <v>8</v>
      </c>
      <c r="G2" s="60" t="s">
        <v>9</v>
      </c>
      <c r="H2" s="60" t="s">
        <v>89</v>
      </c>
      <c r="I2" s="203" t="s">
        <v>412</v>
      </c>
      <c r="J2" s="203" t="s">
        <v>665</v>
      </c>
      <c r="K2" s="203" t="s">
        <v>666</v>
      </c>
      <c r="L2" s="5" t="s">
        <v>45</v>
      </c>
      <c r="M2" s="225" t="s">
        <v>193</v>
      </c>
      <c r="N2" s="226" t="s">
        <v>278</v>
      </c>
      <c r="O2" s="227" t="s">
        <v>730</v>
      </c>
      <c r="P2" s="226" t="s">
        <v>650</v>
      </c>
      <c r="Q2" s="228" t="s">
        <v>57</v>
      </c>
      <c r="R2" s="228" t="s">
        <v>12</v>
      </c>
      <c r="S2" s="229" t="s">
        <v>736</v>
      </c>
      <c r="T2" s="4" t="s">
        <v>282</v>
      </c>
      <c r="U2" s="4" t="s">
        <v>17</v>
      </c>
      <c r="V2" s="4" t="s">
        <v>18</v>
      </c>
      <c r="W2" s="4" t="s">
        <v>820</v>
      </c>
      <c r="X2" s="4" t="s">
        <v>821</v>
      </c>
      <c r="Y2" s="4" t="s">
        <v>822</v>
      </c>
      <c r="Z2" s="5" t="s">
        <v>827</v>
      </c>
      <c r="AA2" s="5" t="s">
        <v>419</v>
      </c>
      <c r="AB2" s="65" t="s">
        <v>678</v>
      </c>
      <c r="AC2" s="247" t="s">
        <v>662</v>
      </c>
      <c r="AD2" s="247" t="s">
        <v>663</v>
      </c>
      <c r="AE2" s="247" t="s">
        <v>664</v>
      </c>
      <c r="AF2" s="247" t="s">
        <v>621</v>
      </c>
      <c r="AG2" s="247" t="s">
        <v>622</v>
      </c>
      <c r="AH2" s="247" t="s">
        <v>633</v>
      </c>
      <c r="AI2" s="247" t="s">
        <v>416</v>
      </c>
      <c r="AJ2" s="263" t="s">
        <v>809</v>
      </c>
      <c r="AK2" s="254" t="s">
        <v>632</v>
      </c>
      <c r="AL2" s="303" t="s">
        <v>849</v>
      </c>
      <c r="AM2" s="184" t="s">
        <v>679</v>
      </c>
      <c r="AN2" s="184" t="s">
        <v>680</v>
      </c>
      <c r="AO2" s="184" t="s">
        <v>634</v>
      </c>
      <c r="AP2" s="79" t="s">
        <v>603</v>
      </c>
      <c r="AQ2" s="79" t="s">
        <v>623</v>
      </c>
      <c r="AR2" s="78" t="s">
        <v>635</v>
      </c>
      <c r="AS2" s="100" t="s">
        <v>401</v>
      </c>
      <c r="AT2" s="100" t="s">
        <v>402</v>
      </c>
      <c r="AU2" s="143" t="s">
        <v>728</v>
      </c>
      <c r="AV2" s="143" t="s">
        <v>724</v>
      </c>
      <c r="AW2" s="143" t="s">
        <v>725</v>
      </c>
      <c r="AX2" s="143" t="s">
        <v>726</v>
      </c>
      <c r="AY2" s="101" t="s">
        <v>727</v>
      </c>
      <c r="AZ2" s="101" t="s">
        <v>624</v>
      </c>
      <c r="BA2" s="85" t="s">
        <v>835</v>
      </c>
      <c r="BB2" s="86" t="s">
        <v>404</v>
      </c>
      <c r="BC2" s="87" t="s">
        <v>408</v>
      </c>
      <c r="BD2" s="88" t="s">
        <v>27</v>
      </c>
      <c r="BE2" s="78" t="s">
        <v>409</v>
      </c>
      <c r="BF2" s="78" t="s">
        <v>410</v>
      </c>
      <c r="BG2" s="79" t="s">
        <v>411</v>
      </c>
      <c r="BH2" s="100" t="s">
        <v>405</v>
      </c>
      <c r="BI2" s="100" t="s">
        <v>406</v>
      </c>
      <c r="BJ2" s="101" t="s">
        <v>407</v>
      </c>
      <c r="BK2" s="78" t="s">
        <v>653</v>
      </c>
      <c r="BL2" s="78" t="s">
        <v>654</v>
      </c>
      <c r="BM2" s="79" t="s">
        <v>655</v>
      </c>
      <c r="BN2" s="78" t="s">
        <v>656</v>
      </c>
      <c r="BO2" s="78" t="s">
        <v>657</v>
      </c>
      <c r="BP2" s="199" t="s">
        <v>658</v>
      </c>
      <c r="BQ2" s="199" t="s">
        <v>828</v>
      </c>
      <c r="BR2" s="199" t="s">
        <v>829</v>
      </c>
      <c r="BS2" s="283" t="s">
        <v>832</v>
      </c>
      <c r="BT2" s="191" t="s">
        <v>659</v>
      </c>
      <c r="BU2" s="191" t="s">
        <v>660</v>
      </c>
      <c r="BV2" s="195" t="s">
        <v>661</v>
      </c>
      <c r="BW2" s="109"/>
    </row>
    <row r="3" spans="1:152" s="114" customFormat="1" ht="44.25" customHeight="1">
      <c r="A3" s="118" t="s">
        <v>642</v>
      </c>
      <c r="B3" s="10"/>
      <c r="C3" s="10" t="s">
        <v>808</v>
      </c>
      <c r="D3" s="11" t="s">
        <v>83</v>
      </c>
      <c r="E3" s="118" t="s">
        <v>462</v>
      </c>
      <c r="F3" s="208" t="s">
        <v>50</v>
      </c>
      <c r="G3" s="118" t="s">
        <v>423</v>
      </c>
      <c r="H3" s="180" t="s">
        <v>49</v>
      </c>
      <c r="I3" s="204" t="s">
        <v>555</v>
      </c>
      <c r="J3" s="204" t="s">
        <v>670</v>
      </c>
      <c r="K3" s="204"/>
      <c r="L3" s="13"/>
      <c r="M3" s="230" t="s">
        <v>73</v>
      </c>
      <c r="N3" s="231" t="s">
        <v>78</v>
      </c>
      <c r="O3" s="230" t="s">
        <v>732</v>
      </c>
      <c r="P3" s="231" t="s">
        <v>735</v>
      </c>
      <c r="Q3" s="218" t="s">
        <v>28</v>
      </c>
      <c r="R3" s="218"/>
      <c r="S3" s="219" t="s">
        <v>737</v>
      </c>
      <c r="T3" s="219">
        <v>9541</v>
      </c>
      <c r="U3" s="219" t="s">
        <v>743</v>
      </c>
      <c r="V3" s="130"/>
      <c r="W3" s="276">
        <v>42012</v>
      </c>
      <c r="X3" s="130"/>
      <c r="Y3" s="130"/>
      <c r="Z3" s="44">
        <v>1.1200000000000001</v>
      </c>
      <c r="AA3" s="44"/>
      <c r="AB3" s="244" t="s">
        <v>799</v>
      </c>
      <c r="AC3" s="248"/>
      <c r="AD3" s="249">
        <v>17.77</v>
      </c>
      <c r="AE3" s="248">
        <v>17.77</v>
      </c>
      <c r="AF3" s="249">
        <v>0.25</v>
      </c>
      <c r="AG3" s="249">
        <f t="shared" ref="AG3:AG42" si="0">(IF(AE3&gt;0, AE3, IF(AD3&gt;0, AD3, IF(AC3&gt;0, AC3, 0))))+AF3</f>
        <v>18.02</v>
      </c>
      <c r="AH3" s="249">
        <f t="shared" ref="AH3:AH15" si="1">AJ3/2.5</f>
        <v>39.980000000000004</v>
      </c>
      <c r="AI3" s="249">
        <v>99.95</v>
      </c>
      <c r="AJ3" s="249">
        <v>99.95</v>
      </c>
      <c r="AK3" s="255">
        <f t="shared" ref="AK3:AK36" si="2">((AH3-AG3)/AH3)</f>
        <v>0.54927463731865933</v>
      </c>
      <c r="AL3" s="304">
        <f t="shared" ref="AL3:AL34" si="3">16*(2*AD3)</f>
        <v>568.64</v>
      </c>
      <c r="AM3" s="80"/>
      <c r="AN3" s="80"/>
      <c r="AO3" s="80"/>
      <c r="AP3" s="81"/>
      <c r="AQ3" s="81"/>
      <c r="AR3" s="80"/>
      <c r="AS3" s="102">
        <v>10</v>
      </c>
      <c r="AT3" s="102" t="s">
        <v>626</v>
      </c>
      <c r="AU3" s="102">
        <v>10</v>
      </c>
      <c r="AV3" s="240">
        <v>41977</v>
      </c>
      <c r="AW3" s="212">
        <v>41984</v>
      </c>
      <c r="AX3" s="212">
        <v>41978</v>
      </c>
      <c r="AY3" s="212">
        <v>41984</v>
      </c>
      <c r="AZ3" s="103"/>
      <c r="BA3" s="120" t="s">
        <v>833</v>
      </c>
      <c r="BB3" s="90"/>
      <c r="BC3" s="91"/>
      <c r="BD3" s="92"/>
      <c r="BE3" s="80"/>
      <c r="BF3" s="80"/>
      <c r="BG3" s="81"/>
      <c r="BH3" s="102"/>
      <c r="BI3" s="102"/>
      <c r="BJ3" s="103"/>
      <c r="BK3" s="80"/>
      <c r="BL3" s="80">
        <f t="shared" ref="BL3:BL66" si="4">+WEEKNUM(BK3)</f>
        <v>0</v>
      </c>
      <c r="BM3" s="81"/>
      <c r="BN3" s="80">
        <v>400</v>
      </c>
      <c r="BO3" s="80">
        <v>200</v>
      </c>
      <c r="BP3" s="80">
        <f t="shared" ref="BP3:BP66" si="5">BN3+BO3</f>
        <v>600</v>
      </c>
      <c r="BQ3" s="80">
        <f t="shared" ref="BQ3:BQ66" si="6">BP3*Z3</f>
        <v>672.00000000000011</v>
      </c>
      <c r="BR3" s="80"/>
      <c r="BS3" s="284"/>
      <c r="BT3" s="192">
        <f t="shared" ref="BT3:BT66" si="7">BP3*AH3</f>
        <v>23988.000000000004</v>
      </c>
      <c r="BU3" s="192">
        <f t="shared" ref="BU3:BU66" si="8">BT3-(BP3*AG3)</f>
        <v>13176.000000000004</v>
      </c>
      <c r="BV3" s="196">
        <f t="shared" ref="BV3:BV66" si="9">BP3*AK3</f>
        <v>329.56478239119559</v>
      </c>
      <c r="BW3" s="29"/>
      <c r="BX3" s="149"/>
      <c r="BY3" s="150"/>
      <c r="BZ3" s="150"/>
      <c r="CA3" s="150"/>
      <c r="CB3" s="150"/>
      <c r="CC3" s="150"/>
      <c r="CD3" s="150"/>
      <c r="CE3" s="150"/>
      <c r="CF3" s="150"/>
      <c r="CG3" s="150"/>
      <c r="CH3" s="150"/>
      <c r="CI3" s="150"/>
      <c r="CJ3" s="150"/>
      <c r="CK3" s="150"/>
      <c r="CL3" s="150"/>
      <c r="CM3" s="150"/>
      <c r="CN3" s="150"/>
      <c r="CO3" s="150"/>
      <c r="CP3" s="150"/>
      <c r="CQ3" s="150"/>
      <c r="CR3" s="150"/>
      <c r="CS3" s="150"/>
      <c r="CT3" s="150"/>
      <c r="CU3" s="150"/>
      <c r="CV3" s="150"/>
      <c r="CW3" s="150"/>
      <c r="CX3" s="150"/>
      <c r="CY3" s="150"/>
      <c r="CZ3" s="150"/>
      <c r="DA3" s="150"/>
      <c r="DB3" s="150"/>
      <c r="DC3" s="150"/>
      <c r="DD3" s="150"/>
      <c r="DE3" s="150"/>
      <c r="DF3" s="150"/>
      <c r="DG3" s="150"/>
      <c r="DH3" s="150"/>
      <c r="DI3" s="150"/>
      <c r="DJ3" s="150"/>
      <c r="DK3" s="150"/>
      <c r="DL3" s="150"/>
      <c r="DM3" s="150"/>
      <c r="DN3" s="150"/>
      <c r="DO3" s="150"/>
      <c r="DP3" s="150"/>
      <c r="DQ3" s="150"/>
      <c r="DR3" s="150"/>
      <c r="DS3" s="150"/>
      <c r="DT3" s="150"/>
      <c r="DU3" s="150"/>
      <c r="DV3" s="150"/>
      <c r="DW3" s="150"/>
      <c r="DX3" s="150"/>
      <c r="DY3" s="150"/>
      <c r="DZ3" s="150"/>
      <c r="EA3" s="150"/>
      <c r="EB3" s="150"/>
      <c r="EC3" s="150"/>
      <c r="ED3" s="150"/>
      <c r="EE3" s="150"/>
      <c r="EF3" s="150"/>
      <c r="EG3" s="150"/>
      <c r="EH3" s="150"/>
      <c r="EI3" s="150"/>
      <c r="EJ3" s="150"/>
      <c r="EK3" s="150"/>
      <c r="EL3" s="150"/>
      <c r="EM3" s="150"/>
      <c r="EN3" s="150"/>
      <c r="EO3" s="150"/>
      <c r="EP3" s="150"/>
      <c r="EQ3" s="150"/>
      <c r="ER3" s="150"/>
      <c r="ES3" s="150"/>
      <c r="ET3" s="150"/>
      <c r="EU3" s="150"/>
      <c r="EV3" s="150"/>
    </row>
    <row r="4" spans="1:152" ht="44.25" customHeight="1">
      <c r="A4" s="118" t="s">
        <v>643</v>
      </c>
      <c r="B4" s="10"/>
      <c r="C4" s="10" t="s">
        <v>808</v>
      </c>
      <c r="D4" s="11" t="s">
        <v>83</v>
      </c>
      <c r="E4" s="118" t="s">
        <v>462</v>
      </c>
      <c r="F4" s="208" t="s">
        <v>50</v>
      </c>
      <c r="G4" s="118" t="s">
        <v>423</v>
      </c>
      <c r="H4" s="180" t="s">
        <v>476</v>
      </c>
      <c r="I4" s="204" t="s">
        <v>553</v>
      </c>
      <c r="J4" s="204" t="s">
        <v>670</v>
      </c>
      <c r="K4" s="204"/>
      <c r="L4" s="13"/>
      <c r="M4" s="230" t="s">
        <v>73</v>
      </c>
      <c r="N4" s="231" t="s">
        <v>78</v>
      </c>
      <c r="O4" s="230" t="s">
        <v>732</v>
      </c>
      <c r="P4" s="231" t="s">
        <v>735</v>
      </c>
      <c r="Q4" s="218" t="s">
        <v>28</v>
      </c>
      <c r="R4" s="218"/>
      <c r="S4" s="219" t="s">
        <v>739</v>
      </c>
      <c r="T4" s="224" t="s">
        <v>762</v>
      </c>
      <c r="U4" s="219" t="s">
        <v>746</v>
      </c>
      <c r="V4" s="130"/>
      <c r="W4" s="276">
        <v>42012</v>
      </c>
      <c r="X4" s="130"/>
      <c r="Y4" s="130"/>
      <c r="Z4" s="44">
        <v>1.19</v>
      </c>
      <c r="AA4" s="44"/>
      <c r="AB4" s="244" t="s">
        <v>799</v>
      </c>
      <c r="AC4" s="248"/>
      <c r="AD4" s="249">
        <v>26.1</v>
      </c>
      <c r="AE4" s="248">
        <v>26.1</v>
      </c>
      <c r="AF4" s="249">
        <v>0.25</v>
      </c>
      <c r="AG4" s="249">
        <f t="shared" si="0"/>
        <v>26.35</v>
      </c>
      <c r="AH4" s="249">
        <f t="shared" si="1"/>
        <v>55.98</v>
      </c>
      <c r="AI4" s="249">
        <v>139.94999999999999</v>
      </c>
      <c r="AJ4" s="249">
        <v>139.94999999999999</v>
      </c>
      <c r="AK4" s="255">
        <f t="shared" si="2"/>
        <v>0.52929617720614497</v>
      </c>
      <c r="AL4" s="304">
        <f t="shared" si="3"/>
        <v>835.2</v>
      </c>
      <c r="AM4" s="80"/>
      <c r="AN4" s="80"/>
      <c r="AO4" s="80"/>
      <c r="AP4" s="81"/>
      <c r="AQ4" s="81"/>
      <c r="AR4" s="80"/>
      <c r="AS4" s="102">
        <v>10</v>
      </c>
      <c r="AT4" s="102" t="s">
        <v>626</v>
      </c>
      <c r="AU4" s="102">
        <v>10</v>
      </c>
      <c r="AV4" s="240">
        <v>41977</v>
      </c>
      <c r="AW4" s="212">
        <v>41984</v>
      </c>
      <c r="AX4" s="212">
        <v>41978</v>
      </c>
      <c r="AY4" s="212">
        <v>41984</v>
      </c>
      <c r="AZ4" s="103"/>
      <c r="BA4" s="120" t="s">
        <v>626</v>
      </c>
      <c r="BB4" s="90"/>
      <c r="BC4" s="91"/>
      <c r="BD4" s="92"/>
      <c r="BE4" s="80"/>
      <c r="BF4" s="80"/>
      <c r="BG4" s="81"/>
      <c r="BH4" s="102"/>
      <c r="BI4" s="102"/>
      <c r="BJ4" s="103"/>
      <c r="BK4" s="80"/>
      <c r="BL4" s="80">
        <f t="shared" si="4"/>
        <v>0</v>
      </c>
      <c r="BM4" s="81"/>
      <c r="BN4" s="80">
        <v>104</v>
      </c>
      <c r="BO4" s="80"/>
      <c r="BP4" s="80">
        <f t="shared" si="5"/>
        <v>104</v>
      </c>
      <c r="BQ4" s="80">
        <f t="shared" si="6"/>
        <v>123.75999999999999</v>
      </c>
      <c r="BR4" s="80">
        <v>150</v>
      </c>
      <c r="BS4" s="284"/>
      <c r="BT4" s="192">
        <f t="shared" si="7"/>
        <v>5821.92</v>
      </c>
      <c r="BU4" s="192">
        <f t="shared" si="8"/>
        <v>3081.52</v>
      </c>
      <c r="BV4" s="196">
        <f t="shared" si="9"/>
        <v>55.046802429439076</v>
      </c>
      <c r="BW4" s="29"/>
    </row>
    <row r="5" spans="1:152" ht="44.25" customHeight="1">
      <c r="A5" s="118" t="s">
        <v>644</v>
      </c>
      <c r="B5" s="10"/>
      <c r="C5" s="10" t="s">
        <v>808</v>
      </c>
      <c r="D5" s="11" t="s">
        <v>83</v>
      </c>
      <c r="E5" s="118" t="s">
        <v>462</v>
      </c>
      <c r="F5" s="208" t="s">
        <v>50</v>
      </c>
      <c r="G5" s="118" t="s">
        <v>424</v>
      </c>
      <c r="H5" s="180" t="s">
        <v>483</v>
      </c>
      <c r="I5" s="204" t="s">
        <v>553</v>
      </c>
      <c r="J5" s="204" t="s">
        <v>667</v>
      </c>
      <c r="K5" s="204"/>
      <c r="L5" s="13"/>
      <c r="M5" s="230" t="s">
        <v>73</v>
      </c>
      <c r="N5" s="231" t="s">
        <v>78</v>
      </c>
      <c r="O5" s="230" t="s">
        <v>732</v>
      </c>
      <c r="P5" s="231" t="s">
        <v>735</v>
      </c>
      <c r="Q5" s="218" t="s">
        <v>28</v>
      </c>
      <c r="R5" s="218"/>
      <c r="S5" s="219" t="s">
        <v>738</v>
      </c>
      <c r="T5" s="219" t="s">
        <v>756</v>
      </c>
      <c r="U5" s="219" t="s">
        <v>754</v>
      </c>
      <c r="V5" s="130"/>
      <c r="W5" s="276">
        <v>42012</v>
      </c>
      <c r="X5" s="130"/>
      <c r="Y5" s="130"/>
      <c r="Z5" s="44">
        <v>1.01</v>
      </c>
      <c r="AA5" s="44"/>
      <c r="AB5" s="244" t="s">
        <v>799</v>
      </c>
      <c r="AC5" s="248"/>
      <c r="AD5" s="249">
        <v>20.87</v>
      </c>
      <c r="AE5" s="248">
        <v>20.86</v>
      </c>
      <c r="AF5" s="249">
        <v>0.25</v>
      </c>
      <c r="AG5" s="249">
        <f t="shared" si="0"/>
        <v>21.11</v>
      </c>
      <c r="AH5" s="249">
        <f t="shared" si="1"/>
        <v>43.980000000000004</v>
      </c>
      <c r="AI5" s="249">
        <v>119.95</v>
      </c>
      <c r="AJ5" s="262">
        <v>109.95</v>
      </c>
      <c r="AK5" s="255">
        <f t="shared" si="2"/>
        <v>0.52000909504320147</v>
      </c>
      <c r="AL5" s="304">
        <f t="shared" si="3"/>
        <v>667.84</v>
      </c>
      <c r="AM5" s="80"/>
      <c r="AN5" s="80"/>
      <c r="AO5" s="80"/>
      <c r="AP5" s="81"/>
      <c r="AQ5" s="81"/>
      <c r="AR5" s="80"/>
      <c r="AS5" s="102">
        <v>10</v>
      </c>
      <c r="AT5" s="102" t="s">
        <v>626</v>
      </c>
      <c r="AU5" s="102">
        <v>10</v>
      </c>
      <c r="AV5" s="240">
        <v>41977</v>
      </c>
      <c r="AW5" s="212">
        <v>41984</v>
      </c>
      <c r="AX5" s="212">
        <v>41978</v>
      </c>
      <c r="AY5" s="212">
        <v>41984</v>
      </c>
      <c r="AZ5" s="103"/>
      <c r="BA5" s="120" t="s">
        <v>833</v>
      </c>
      <c r="BB5" s="90"/>
      <c r="BC5" s="91"/>
      <c r="BD5" s="92"/>
      <c r="BE5" s="80"/>
      <c r="BF5" s="80"/>
      <c r="BG5" s="81"/>
      <c r="BH5" s="102"/>
      <c r="BI5" s="102"/>
      <c r="BJ5" s="103"/>
      <c r="BK5" s="80"/>
      <c r="BL5" s="80">
        <f t="shared" si="4"/>
        <v>0</v>
      </c>
      <c r="BM5" s="81"/>
      <c r="BN5" s="80">
        <v>208</v>
      </c>
      <c r="BO5" s="80"/>
      <c r="BP5" s="80">
        <f t="shared" si="5"/>
        <v>208</v>
      </c>
      <c r="BQ5" s="80">
        <f t="shared" si="6"/>
        <v>210.08</v>
      </c>
      <c r="BR5" s="80"/>
      <c r="BS5" s="284"/>
      <c r="BT5" s="192">
        <f t="shared" si="7"/>
        <v>9147.84</v>
      </c>
      <c r="BU5" s="192">
        <f t="shared" si="8"/>
        <v>4756.96</v>
      </c>
      <c r="BV5" s="196">
        <f t="shared" si="9"/>
        <v>108.16189176898591</v>
      </c>
      <c r="BW5" s="29"/>
    </row>
    <row r="6" spans="1:152" ht="44.25" customHeight="1">
      <c r="A6" s="118" t="s">
        <v>645</v>
      </c>
      <c r="B6" s="10"/>
      <c r="C6" s="10" t="s">
        <v>808</v>
      </c>
      <c r="D6" s="11" t="s">
        <v>83</v>
      </c>
      <c r="E6" s="118" t="s">
        <v>462</v>
      </c>
      <c r="F6" s="208" t="s">
        <v>50</v>
      </c>
      <c r="G6" s="118" t="s">
        <v>424</v>
      </c>
      <c r="H6" s="180" t="s">
        <v>484</v>
      </c>
      <c r="I6" s="204" t="s">
        <v>553</v>
      </c>
      <c r="J6" s="204" t="s">
        <v>667</v>
      </c>
      <c r="K6" s="204"/>
      <c r="L6" s="13"/>
      <c r="M6" s="230" t="s">
        <v>73</v>
      </c>
      <c r="N6" s="231" t="s">
        <v>78</v>
      </c>
      <c r="O6" s="230" t="s">
        <v>732</v>
      </c>
      <c r="P6" s="231" t="s">
        <v>735</v>
      </c>
      <c r="Q6" s="218" t="s">
        <v>28</v>
      </c>
      <c r="R6" s="218"/>
      <c r="S6" s="219" t="s">
        <v>738</v>
      </c>
      <c r="T6" s="219" t="s">
        <v>751</v>
      </c>
      <c r="U6" s="219" t="s">
        <v>749</v>
      </c>
      <c r="V6" s="130"/>
      <c r="W6" s="276">
        <v>42012</v>
      </c>
      <c r="X6" s="130"/>
      <c r="Y6" s="130"/>
      <c r="Z6" s="44">
        <v>1.04</v>
      </c>
      <c r="AA6" s="44"/>
      <c r="AB6" s="244" t="s">
        <v>799</v>
      </c>
      <c r="AC6" s="248"/>
      <c r="AD6" s="249">
        <v>23.01</v>
      </c>
      <c r="AE6" s="248">
        <v>23</v>
      </c>
      <c r="AF6" s="249">
        <v>0.25</v>
      </c>
      <c r="AG6" s="249">
        <f t="shared" si="0"/>
        <v>23.25</v>
      </c>
      <c r="AH6" s="249">
        <f t="shared" si="1"/>
        <v>51.98</v>
      </c>
      <c r="AI6" s="249">
        <v>139.94999999999999</v>
      </c>
      <c r="AJ6" s="262">
        <v>129.94999999999999</v>
      </c>
      <c r="AK6" s="255">
        <f t="shared" si="2"/>
        <v>0.55271258176221616</v>
      </c>
      <c r="AL6" s="304">
        <f t="shared" si="3"/>
        <v>736.32</v>
      </c>
      <c r="AM6" s="80"/>
      <c r="AN6" s="80"/>
      <c r="AO6" s="80"/>
      <c r="AP6" s="81"/>
      <c r="AQ6" s="81"/>
      <c r="AR6" s="80"/>
      <c r="AS6" s="102">
        <v>10</v>
      </c>
      <c r="AT6" s="102" t="s">
        <v>626</v>
      </c>
      <c r="AU6" s="102">
        <v>10</v>
      </c>
      <c r="AV6" s="240">
        <v>41977</v>
      </c>
      <c r="AW6" s="212">
        <v>41984</v>
      </c>
      <c r="AX6" s="212">
        <v>41978</v>
      </c>
      <c r="AY6" s="212">
        <v>41984</v>
      </c>
      <c r="AZ6" s="103"/>
      <c r="BA6" s="120" t="s">
        <v>626</v>
      </c>
      <c r="BB6" s="90"/>
      <c r="BC6" s="91"/>
      <c r="BD6" s="92"/>
      <c r="BE6" s="80"/>
      <c r="BF6" s="80"/>
      <c r="BG6" s="81"/>
      <c r="BH6" s="102"/>
      <c r="BI6" s="102"/>
      <c r="BJ6" s="103"/>
      <c r="BK6" s="80"/>
      <c r="BL6" s="80">
        <f t="shared" si="4"/>
        <v>0</v>
      </c>
      <c r="BM6" s="81"/>
      <c r="BN6" s="80">
        <v>150</v>
      </c>
      <c r="BO6" s="80"/>
      <c r="BP6" s="80">
        <f t="shared" si="5"/>
        <v>150</v>
      </c>
      <c r="BQ6" s="80">
        <f t="shared" si="6"/>
        <v>156</v>
      </c>
      <c r="BR6" s="80">
        <v>200</v>
      </c>
      <c r="BS6" s="284"/>
      <c r="BT6" s="192">
        <f t="shared" si="7"/>
        <v>7796.9999999999991</v>
      </c>
      <c r="BU6" s="192">
        <f t="shared" si="8"/>
        <v>4309.4999999999991</v>
      </c>
      <c r="BV6" s="196">
        <f t="shared" si="9"/>
        <v>82.906887264332426</v>
      </c>
      <c r="BW6" s="29"/>
    </row>
    <row r="7" spans="1:152" ht="44.25" customHeight="1">
      <c r="A7" s="118" t="s">
        <v>646</v>
      </c>
      <c r="B7" s="10"/>
      <c r="C7" s="301">
        <v>2</v>
      </c>
      <c r="D7" s="11" t="s">
        <v>83</v>
      </c>
      <c r="E7" s="118" t="s">
        <v>462</v>
      </c>
      <c r="F7" s="208" t="s">
        <v>50</v>
      </c>
      <c r="G7" s="118" t="s">
        <v>429</v>
      </c>
      <c r="H7" s="180" t="s">
        <v>493</v>
      </c>
      <c r="I7" s="204" t="s">
        <v>554</v>
      </c>
      <c r="J7" s="204" t="s">
        <v>672</v>
      </c>
      <c r="K7" s="204"/>
      <c r="L7" s="13"/>
      <c r="M7" s="230" t="s">
        <v>73</v>
      </c>
      <c r="N7" s="231" t="s">
        <v>78</v>
      </c>
      <c r="O7" s="230" t="s">
        <v>731</v>
      </c>
      <c r="P7" s="231" t="s">
        <v>734</v>
      </c>
      <c r="Q7" s="218" t="s">
        <v>28</v>
      </c>
      <c r="R7" s="218"/>
      <c r="S7" s="219" t="s">
        <v>737</v>
      </c>
      <c r="T7" s="224" t="s">
        <v>847</v>
      </c>
      <c r="U7" s="219" t="s">
        <v>753</v>
      </c>
      <c r="V7" s="130"/>
      <c r="W7" s="276">
        <v>42012</v>
      </c>
      <c r="X7" s="130"/>
      <c r="Y7" s="130"/>
      <c r="Z7" s="44">
        <v>1.0900000000000001</v>
      </c>
      <c r="AA7" s="44"/>
      <c r="AB7" s="244" t="s">
        <v>799</v>
      </c>
      <c r="AC7" s="248"/>
      <c r="AD7" s="274">
        <v>27.55</v>
      </c>
      <c r="AE7" s="275"/>
      <c r="AF7" s="249">
        <v>0.25</v>
      </c>
      <c r="AG7" s="249">
        <f t="shared" si="0"/>
        <v>27.8</v>
      </c>
      <c r="AH7" s="249">
        <f t="shared" si="1"/>
        <v>59.98</v>
      </c>
      <c r="AI7" s="249">
        <v>159.94999999999999</v>
      </c>
      <c r="AJ7" s="262">
        <v>149.94999999999999</v>
      </c>
      <c r="AK7" s="255">
        <f t="shared" si="2"/>
        <v>0.53651217072357438</v>
      </c>
      <c r="AL7" s="304">
        <f t="shared" si="3"/>
        <v>881.6</v>
      </c>
      <c r="AM7" s="80"/>
      <c r="AN7" s="80"/>
      <c r="AO7" s="80"/>
      <c r="AP7" s="81"/>
      <c r="AQ7" s="81"/>
      <c r="AR7" s="80"/>
      <c r="AS7" s="102">
        <v>10</v>
      </c>
      <c r="AT7" s="102" t="s">
        <v>626</v>
      </c>
      <c r="AU7" s="217"/>
      <c r="AV7" s="217"/>
      <c r="AW7" s="211"/>
      <c r="AX7" s="212">
        <v>41978</v>
      </c>
      <c r="AY7" s="212">
        <v>42009</v>
      </c>
      <c r="AZ7" s="103"/>
      <c r="BA7" s="120" t="s">
        <v>836</v>
      </c>
      <c r="BB7" s="90"/>
      <c r="BC7" s="91"/>
      <c r="BD7" s="92"/>
      <c r="BE7" s="80"/>
      <c r="BF7" s="80"/>
      <c r="BG7" s="81"/>
      <c r="BH7" s="102"/>
      <c r="BI7" s="102"/>
      <c r="BJ7" s="103"/>
      <c r="BK7" s="80"/>
      <c r="BL7" s="80">
        <f t="shared" si="4"/>
        <v>0</v>
      </c>
      <c r="BM7" s="81"/>
      <c r="BN7" s="80">
        <v>150</v>
      </c>
      <c r="BO7" s="80"/>
      <c r="BP7" s="80">
        <f t="shared" si="5"/>
        <v>150</v>
      </c>
      <c r="BQ7" s="80">
        <f t="shared" si="6"/>
        <v>163.5</v>
      </c>
      <c r="BR7" s="80">
        <v>200</v>
      </c>
      <c r="BS7" s="284"/>
      <c r="BT7" s="192">
        <f t="shared" si="7"/>
        <v>8997</v>
      </c>
      <c r="BU7" s="192">
        <f t="shared" si="8"/>
        <v>4827</v>
      </c>
      <c r="BV7" s="196">
        <f t="shared" si="9"/>
        <v>80.47682560853616</v>
      </c>
      <c r="BW7" s="29"/>
    </row>
    <row r="8" spans="1:152" ht="44.25" customHeight="1">
      <c r="A8" s="118" t="s">
        <v>647</v>
      </c>
      <c r="B8" s="10"/>
      <c r="C8" s="10" t="s">
        <v>808</v>
      </c>
      <c r="D8" s="11" t="s">
        <v>83</v>
      </c>
      <c r="E8" s="118" t="s">
        <v>462</v>
      </c>
      <c r="F8" s="208" t="s">
        <v>50</v>
      </c>
      <c r="G8" s="118" t="s">
        <v>429</v>
      </c>
      <c r="H8" s="180" t="s">
        <v>494</v>
      </c>
      <c r="I8" s="204" t="s">
        <v>554</v>
      </c>
      <c r="J8" s="204" t="s">
        <v>672</v>
      </c>
      <c r="K8" s="204"/>
      <c r="L8" s="13"/>
      <c r="M8" s="230" t="s">
        <v>73</v>
      </c>
      <c r="N8" s="231" t="s">
        <v>78</v>
      </c>
      <c r="O8" s="230" t="s">
        <v>761</v>
      </c>
      <c r="P8" s="231" t="s">
        <v>735</v>
      </c>
      <c r="Q8" s="218" t="s">
        <v>28</v>
      </c>
      <c r="R8" s="218"/>
      <c r="S8" s="219" t="s">
        <v>739</v>
      </c>
      <c r="T8" s="224" t="s">
        <v>763</v>
      </c>
      <c r="U8" s="219" t="s">
        <v>753</v>
      </c>
      <c r="V8" s="130"/>
      <c r="W8" s="276">
        <v>42012</v>
      </c>
      <c r="X8" s="130"/>
      <c r="Y8" s="130"/>
      <c r="Z8" s="44">
        <v>1.07</v>
      </c>
      <c r="AA8" s="44"/>
      <c r="AB8" s="244" t="s">
        <v>799</v>
      </c>
      <c r="AC8" s="248"/>
      <c r="AD8" s="274">
        <v>19.79</v>
      </c>
      <c r="AE8" s="248">
        <v>18.59</v>
      </c>
      <c r="AF8" s="249">
        <v>0.25</v>
      </c>
      <c r="AG8" s="249">
        <f t="shared" si="0"/>
        <v>18.84</v>
      </c>
      <c r="AH8" s="249">
        <f t="shared" si="1"/>
        <v>51.98</v>
      </c>
      <c r="AI8" s="249">
        <v>139.94999999999999</v>
      </c>
      <c r="AJ8" s="262">
        <v>129.94999999999999</v>
      </c>
      <c r="AK8" s="255">
        <f t="shared" si="2"/>
        <v>0.63755290496344752</v>
      </c>
      <c r="AL8" s="304">
        <f t="shared" si="3"/>
        <v>633.28</v>
      </c>
      <c r="AM8" s="80"/>
      <c r="AN8" s="80"/>
      <c r="AO8" s="80"/>
      <c r="AP8" s="81"/>
      <c r="AQ8" s="81"/>
      <c r="AR8" s="80"/>
      <c r="AS8" s="102">
        <v>10</v>
      </c>
      <c r="AT8" s="102" t="s">
        <v>626</v>
      </c>
      <c r="AU8" s="102">
        <v>9</v>
      </c>
      <c r="AV8" s="279">
        <v>41984</v>
      </c>
      <c r="AW8" s="212">
        <v>41991</v>
      </c>
      <c r="AX8" s="212">
        <v>41978</v>
      </c>
      <c r="AY8" s="212">
        <v>41990</v>
      </c>
      <c r="AZ8" s="103"/>
      <c r="BA8" s="120" t="s">
        <v>626</v>
      </c>
      <c r="BB8" s="90"/>
      <c r="BC8" s="91"/>
      <c r="BD8" s="92"/>
      <c r="BE8" s="80"/>
      <c r="BF8" s="80"/>
      <c r="BG8" s="81"/>
      <c r="BH8" s="102"/>
      <c r="BI8" s="102"/>
      <c r="BJ8" s="103"/>
      <c r="BK8" s="80"/>
      <c r="BL8" s="80">
        <f t="shared" si="4"/>
        <v>0</v>
      </c>
      <c r="BM8" s="81"/>
      <c r="BN8" s="80">
        <v>150</v>
      </c>
      <c r="BO8" s="80"/>
      <c r="BP8" s="80">
        <f t="shared" si="5"/>
        <v>150</v>
      </c>
      <c r="BQ8" s="80">
        <f t="shared" si="6"/>
        <v>160.5</v>
      </c>
      <c r="BR8" s="80">
        <v>200</v>
      </c>
      <c r="BS8" s="284"/>
      <c r="BT8" s="192">
        <f t="shared" si="7"/>
        <v>7796.9999999999991</v>
      </c>
      <c r="BU8" s="192">
        <f t="shared" si="8"/>
        <v>4970.9999999999991</v>
      </c>
      <c r="BV8" s="196">
        <f t="shared" si="9"/>
        <v>95.632935744517127</v>
      </c>
      <c r="BW8" s="29"/>
    </row>
    <row r="9" spans="1:152" ht="44.25" customHeight="1">
      <c r="A9" s="118" t="s">
        <v>648</v>
      </c>
      <c r="B9" s="10"/>
      <c r="C9" s="10" t="s">
        <v>808</v>
      </c>
      <c r="D9" s="11" t="s">
        <v>83</v>
      </c>
      <c r="E9" s="118" t="s">
        <v>462</v>
      </c>
      <c r="F9" s="14" t="s">
        <v>62</v>
      </c>
      <c r="G9" s="118" t="s">
        <v>501</v>
      </c>
      <c r="H9" s="118" t="s">
        <v>546</v>
      </c>
      <c r="I9" s="204"/>
      <c r="J9" s="204" t="s">
        <v>683</v>
      </c>
      <c r="K9" s="204"/>
      <c r="L9" s="13"/>
      <c r="M9" s="119" t="s">
        <v>73</v>
      </c>
      <c r="N9" s="231" t="s">
        <v>78</v>
      </c>
      <c r="O9" s="237" t="s">
        <v>732</v>
      </c>
      <c r="P9" s="231" t="s">
        <v>735</v>
      </c>
      <c r="Q9" s="218" t="s">
        <v>28</v>
      </c>
      <c r="R9" s="38"/>
      <c r="S9" s="268" t="s">
        <v>739</v>
      </c>
      <c r="T9" s="130" t="s">
        <v>764</v>
      </c>
      <c r="U9" s="130" t="s">
        <v>743</v>
      </c>
      <c r="V9" s="130"/>
      <c r="W9" s="276">
        <v>42012</v>
      </c>
      <c r="X9" s="130"/>
      <c r="Y9" s="130"/>
      <c r="Z9" s="44">
        <v>1.0900000000000001</v>
      </c>
      <c r="AA9" s="44"/>
      <c r="AB9" s="244" t="s">
        <v>799</v>
      </c>
      <c r="AC9" s="248"/>
      <c r="AD9" s="249">
        <v>23.76</v>
      </c>
      <c r="AE9" s="248">
        <v>23.69</v>
      </c>
      <c r="AF9" s="249">
        <v>0.25</v>
      </c>
      <c r="AG9" s="249">
        <f t="shared" si="0"/>
        <v>23.94</v>
      </c>
      <c r="AH9" s="249">
        <f t="shared" si="1"/>
        <v>55.98</v>
      </c>
      <c r="AI9" s="249">
        <v>139.94999999999999</v>
      </c>
      <c r="AJ9" s="249">
        <v>139.94999999999999</v>
      </c>
      <c r="AK9" s="255">
        <f t="shared" si="2"/>
        <v>0.57234726688102888</v>
      </c>
      <c r="AL9" s="304">
        <f t="shared" si="3"/>
        <v>760.32</v>
      </c>
      <c r="AM9" s="80"/>
      <c r="AN9" s="80"/>
      <c r="AO9" s="80"/>
      <c r="AP9" s="81"/>
      <c r="AQ9" s="81"/>
      <c r="AR9" s="80"/>
      <c r="AS9" s="102">
        <v>10</v>
      </c>
      <c r="AT9" s="102" t="s">
        <v>834</v>
      </c>
      <c r="AU9" s="102">
        <v>10</v>
      </c>
      <c r="AV9" s="240">
        <v>41977</v>
      </c>
      <c r="AW9" s="212">
        <v>41984</v>
      </c>
      <c r="AX9" s="212">
        <v>41978</v>
      </c>
      <c r="AY9" s="212">
        <v>41984</v>
      </c>
      <c r="AZ9" s="103"/>
      <c r="BA9" s="120" t="s">
        <v>834</v>
      </c>
      <c r="BB9" s="90"/>
      <c r="BC9" s="91"/>
      <c r="BD9" s="92"/>
      <c r="BE9" s="80"/>
      <c r="BF9" s="80"/>
      <c r="BG9" s="81"/>
      <c r="BH9" s="102"/>
      <c r="BI9" s="102"/>
      <c r="BJ9" s="103"/>
      <c r="BK9" s="80"/>
      <c r="BL9" s="80">
        <f t="shared" si="4"/>
        <v>0</v>
      </c>
      <c r="BM9" s="81"/>
      <c r="BN9" s="80">
        <v>155</v>
      </c>
      <c r="BO9" s="80"/>
      <c r="BP9" s="80">
        <f t="shared" si="5"/>
        <v>155</v>
      </c>
      <c r="BQ9" s="80">
        <f t="shared" si="6"/>
        <v>168.95000000000002</v>
      </c>
      <c r="BR9" s="80">
        <v>200</v>
      </c>
      <c r="BS9" s="284"/>
      <c r="BT9" s="192">
        <f t="shared" si="7"/>
        <v>8676.9</v>
      </c>
      <c r="BU9" s="192">
        <f t="shared" si="8"/>
        <v>4966.1999999999989</v>
      </c>
      <c r="BV9" s="196">
        <f t="shared" si="9"/>
        <v>88.713826366559474</v>
      </c>
      <c r="BW9" s="29"/>
    </row>
    <row r="10" spans="1:152" ht="44.25" customHeight="1">
      <c r="A10" s="118" t="s">
        <v>649</v>
      </c>
      <c r="B10" s="10"/>
      <c r="C10" s="10" t="s">
        <v>808</v>
      </c>
      <c r="D10" s="11" t="s">
        <v>83</v>
      </c>
      <c r="E10" s="118" t="s">
        <v>462</v>
      </c>
      <c r="F10" s="14" t="s">
        <v>62</v>
      </c>
      <c r="G10" s="118" t="s">
        <v>501</v>
      </c>
      <c r="H10" s="118" t="s">
        <v>483</v>
      </c>
      <c r="I10" s="204"/>
      <c r="J10" s="204" t="s">
        <v>683</v>
      </c>
      <c r="K10" s="204"/>
      <c r="L10" s="13"/>
      <c r="M10" s="119" t="s">
        <v>73</v>
      </c>
      <c r="N10" s="231" t="s">
        <v>78</v>
      </c>
      <c r="O10" s="237" t="s">
        <v>732</v>
      </c>
      <c r="P10" s="231" t="s">
        <v>735</v>
      </c>
      <c r="Q10" s="218" t="s">
        <v>28</v>
      </c>
      <c r="R10" s="38"/>
      <c r="S10" s="130" t="s">
        <v>738</v>
      </c>
      <c r="T10" s="130" t="s">
        <v>756</v>
      </c>
      <c r="U10" s="130" t="s">
        <v>754</v>
      </c>
      <c r="V10" s="130"/>
      <c r="W10" s="276">
        <v>42012</v>
      </c>
      <c r="X10" s="130"/>
      <c r="Y10" s="130"/>
      <c r="Z10" s="44">
        <v>1.1599999999999999</v>
      </c>
      <c r="AA10" s="44"/>
      <c r="AB10" s="244" t="s">
        <v>799</v>
      </c>
      <c r="AC10" s="248"/>
      <c r="AD10" s="249">
        <v>21.5</v>
      </c>
      <c r="AE10" s="248">
        <v>21.5</v>
      </c>
      <c r="AF10" s="249">
        <v>0.25</v>
      </c>
      <c r="AG10" s="249">
        <f t="shared" si="0"/>
        <v>21.75</v>
      </c>
      <c r="AH10" s="249">
        <f t="shared" si="1"/>
        <v>47.980000000000004</v>
      </c>
      <c r="AI10" s="249">
        <v>119.95</v>
      </c>
      <c r="AJ10" s="249">
        <v>119.95</v>
      </c>
      <c r="AK10" s="255">
        <f t="shared" si="2"/>
        <v>0.54668611921634014</v>
      </c>
      <c r="AL10" s="304">
        <f t="shared" si="3"/>
        <v>688</v>
      </c>
      <c r="AM10" s="80"/>
      <c r="AN10" s="80"/>
      <c r="AO10" s="80"/>
      <c r="AP10" s="81"/>
      <c r="AQ10" s="81"/>
      <c r="AR10" s="80"/>
      <c r="AS10" s="102">
        <v>10</v>
      </c>
      <c r="AT10" s="102" t="s">
        <v>834</v>
      </c>
      <c r="AU10" s="102">
        <v>10</v>
      </c>
      <c r="AV10" s="240">
        <v>41977</v>
      </c>
      <c r="AW10" s="212">
        <v>41984</v>
      </c>
      <c r="AX10" s="212">
        <v>41978</v>
      </c>
      <c r="AY10" s="212">
        <v>41984</v>
      </c>
      <c r="AZ10" s="103"/>
      <c r="BA10" s="120" t="s">
        <v>834</v>
      </c>
      <c r="BB10" s="90"/>
      <c r="BC10" s="91"/>
      <c r="BD10" s="92"/>
      <c r="BE10" s="80"/>
      <c r="BF10" s="80"/>
      <c r="BG10" s="81"/>
      <c r="BH10" s="102"/>
      <c r="BI10" s="102"/>
      <c r="BJ10" s="103"/>
      <c r="BK10" s="80"/>
      <c r="BL10" s="80">
        <f t="shared" si="4"/>
        <v>0</v>
      </c>
      <c r="BM10" s="81"/>
      <c r="BN10" s="80">
        <v>155</v>
      </c>
      <c r="BO10" s="80"/>
      <c r="BP10" s="80">
        <f t="shared" si="5"/>
        <v>155</v>
      </c>
      <c r="BQ10" s="80">
        <f t="shared" si="6"/>
        <v>179.79999999999998</v>
      </c>
      <c r="BR10" s="80">
        <v>500</v>
      </c>
      <c r="BS10" s="284"/>
      <c r="BT10" s="192">
        <f t="shared" si="7"/>
        <v>7436.9000000000005</v>
      </c>
      <c r="BU10" s="192">
        <f t="shared" si="8"/>
        <v>4065.6500000000005</v>
      </c>
      <c r="BV10" s="196">
        <f t="shared" si="9"/>
        <v>84.736348478532719</v>
      </c>
      <c r="BW10" s="29"/>
    </row>
    <row r="11" spans="1:152" ht="44.25" customHeight="1">
      <c r="A11" s="118" t="s">
        <v>430</v>
      </c>
      <c r="B11" s="10"/>
      <c r="C11" s="10">
        <v>2</v>
      </c>
      <c r="D11" s="11" t="s">
        <v>83</v>
      </c>
      <c r="E11" s="118" t="s">
        <v>462</v>
      </c>
      <c r="F11" s="208" t="s">
        <v>50</v>
      </c>
      <c r="G11" s="118" t="s">
        <v>420</v>
      </c>
      <c r="H11" s="180" t="s">
        <v>467</v>
      </c>
      <c r="I11" s="204" t="s">
        <v>553</v>
      </c>
      <c r="J11" s="204" t="s">
        <v>670</v>
      </c>
      <c r="K11" s="204"/>
      <c r="L11" s="13"/>
      <c r="M11" s="230" t="s">
        <v>73</v>
      </c>
      <c r="N11" s="231" t="s">
        <v>78</v>
      </c>
      <c r="O11" s="232" t="s">
        <v>731</v>
      </c>
      <c r="P11" s="231" t="s">
        <v>734</v>
      </c>
      <c r="Q11" s="218" t="s">
        <v>28</v>
      </c>
      <c r="R11" s="218"/>
      <c r="S11" s="233" t="s">
        <v>737</v>
      </c>
      <c r="T11" s="219">
        <v>8148</v>
      </c>
      <c r="U11" s="219" t="s">
        <v>743</v>
      </c>
      <c r="V11" s="130"/>
      <c r="W11" s="276">
        <v>42023</v>
      </c>
      <c r="X11" s="276">
        <v>42044</v>
      </c>
      <c r="Y11" s="276">
        <v>42079</v>
      </c>
      <c r="Z11" s="44">
        <v>1.22</v>
      </c>
      <c r="AA11" s="44"/>
      <c r="AB11" s="244" t="s">
        <v>799</v>
      </c>
      <c r="AC11" s="248"/>
      <c r="AD11" s="274">
        <v>33.44</v>
      </c>
      <c r="AE11" s="275"/>
      <c r="AF11" s="249">
        <v>0.25</v>
      </c>
      <c r="AG11" s="249">
        <f t="shared" si="0"/>
        <v>33.69</v>
      </c>
      <c r="AH11" s="249">
        <f t="shared" si="1"/>
        <v>75.97999999999999</v>
      </c>
      <c r="AI11" s="249">
        <v>189.95</v>
      </c>
      <c r="AJ11" s="249">
        <v>189.95</v>
      </c>
      <c r="AK11" s="255">
        <f t="shared" si="2"/>
        <v>0.55659384048433791</v>
      </c>
      <c r="AL11" s="304">
        <f t="shared" si="3"/>
        <v>1070.08</v>
      </c>
      <c r="AM11" s="80"/>
      <c r="AN11" s="80"/>
      <c r="AO11" s="80"/>
      <c r="AP11" s="81"/>
      <c r="AQ11" s="81"/>
      <c r="AR11" s="80"/>
      <c r="AS11" s="102">
        <v>16</v>
      </c>
      <c r="AT11" s="102" t="s">
        <v>626</v>
      </c>
      <c r="AU11" s="102"/>
      <c r="AV11" s="102"/>
      <c r="AW11" s="211"/>
      <c r="AX11" s="212">
        <v>41978</v>
      </c>
      <c r="AY11" s="212">
        <v>42009</v>
      </c>
      <c r="AZ11" s="103"/>
      <c r="BA11" s="120" t="s">
        <v>836</v>
      </c>
      <c r="BB11" s="90"/>
      <c r="BC11" s="91"/>
      <c r="BD11" s="92"/>
      <c r="BE11" s="80"/>
      <c r="BF11" s="80"/>
      <c r="BG11" s="81"/>
      <c r="BH11" s="102"/>
      <c r="BI11" s="102"/>
      <c r="BJ11" s="103"/>
      <c r="BK11" s="80"/>
      <c r="BL11" s="80">
        <f t="shared" si="4"/>
        <v>0</v>
      </c>
      <c r="BM11" s="81"/>
      <c r="BN11" s="80"/>
      <c r="BO11" s="80"/>
      <c r="BP11" s="80">
        <f t="shared" si="5"/>
        <v>0</v>
      </c>
      <c r="BQ11" s="80">
        <f t="shared" si="6"/>
        <v>0</v>
      </c>
      <c r="BR11" s="80"/>
      <c r="BS11" s="284"/>
      <c r="BT11" s="192">
        <f t="shared" si="7"/>
        <v>0</v>
      </c>
      <c r="BU11" s="192">
        <f t="shared" si="8"/>
        <v>0</v>
      </c>
      <c r="BV11" s="196">
        <f t="shared" si="9"/>
        <v>0</v>
      </c>
      <c r="BW11" s="29"/>
    </row>
    <row r="12" spans="1:152" ht="44.25" customHeight="1">
      <c r="A12" s="118" t="s">
        <v>431</v>
      </c>
      <c r="B12" s="10"/>
      <c r="C12" s="10">
        <v>2</v>
      </c>
      <c r="D12" s="11" t="s">
        <v>83</v>
      </c>
      <c r="E12" s="118" t="s">
        <v>462</v>
      </c>
      <c r="F12" s="208" t="s">
        <v>50</v>
      </c>
      <c r="G12" s="118" t="s">
        <v>420</v>
      </c>
      <c r="H12" s="180" t="s">
        <v>468</v>
      </c>
      <c r="I12" s="204" t="s">
        <v>845</v>
      </c>
      <c r="J12" s="204" t="s">
        <v>670</v>
      </c>
      <c r="K12" s="204"/>
      <c r="L12" s="13"/>
      <c r="M12" s="230" t="s">
        <v>73</v>
      </c>
      <c r="N12" s="231" t="s">
        <v>78</v>
      </c>
      <c r="O12" s="232" t="s">
        <v>732</v>
      </c>
      <c r="P12" s="231" t="s">
        <v>735</v>
      </c>
      <c r="Q12" s="218" t="s">
        <v>28</v>
      </c>
      <c r="R12" s="218"/>
      <c r="S12" s="233" t="s">
        <v>737</v>
      </c>
      <c r="T12" s="219" t="s">
        <v>740</v>
      </c>
      <c r="U12" s="219" t="s">
        <v>744</v>
      </c>
      <c r="V12" s="130"/>
      <c r="W12" s="276">
        <v>42023</v>
      </c>
      <c r="X12" s="276">
        <v>42044</v>
      </c>
      <c r="Y12" s="276">
        <v>42079</v>
      </c>
      <c r="Z12" s="44">
        <v>1.44</v>
      </c>
      <c r="AA12" s="44"/>
      <c r="AB12" s="244" t="s">
        <v>799</v>
      </c>
      <c r="AC12" s="248"/>
      <c r="AD12" s="249">
        <v>19.829999999999998</v>
      </c>
      <c r="AE12" s="248">
        <v>19.829999999999998</v>
      </c>
      <c r="AF12" s="249">
        <v>0.25</v>
      </c>
      <c r="AG12" s="249">
        <f t="shared" si="0"/>
        <v>20.079999999999998</v>
      </c>
      <c r="AH12" s="249">
        <f t="shared" si="1"/>
        <v>47.980000000000004</v>
      </c>
      <c r="AI12" s="249">
        <v>119.95</v>
      </c>
      <c r="AJ12" s="249">
        <v>119.95</v>
      </c>
      <c r="AK12" s="255">
        <f t="shared" si="2"/>
        <v>0.58149228845352241</v>
      </c>
      <c r="AL12" s="304">
        <f t="shared" si="3"/>
        <v>634.55999999999995</v>
      </c>
      <c r="AM12" s="80"/>
      <c r="AN12" s="80"/>
      <c r="AO12" s="80"/>
      <c r="AP12" s="81"/>
      <c r="AQ12" s="81"/>
      <c r="AR12" s="80"/>
      <c r="AS12" s="102">
        <v>16</v>
      </c>
      <c r="AT12" s="102" t="s">
        <v>626</v>
      </c>
      <c r="AU12" s="102">
        <v>16</v>
      </c>
      <c r="AV12" s="240">
        <v>41977</v>
      </c>
      <c r="AW12" s="211"/>
      <c r="AX12" s="212">
        <v>41978</v>
      </c>
      <c r="AY12" s="212">
        <v>41988</v>
      </c>
      <c r="AZ12" s="103"/>
      <c r="BA12" s="120" t="s">
        <v>626</v>
      </c>
      <c r="BB12" s="90"/>
      <c r="BC12" s="91"/>
      <c r="BD12" s="92"/>
      <c r="BE12" s="80"/>
      <c r="BF12" s="80"/>
      <c r="BG12" s="81"/>
      <c r="BH12" s="102"/>
      <c r="BI12" s="102"/>
      <c r="BJ12" s="103"/>
      <c r="BK12" s="80"/>
      <c r="BL12" s="80">
        <f t="shared" si="4"/>
        <v>0</v>
      </c>
      <c r="BM12" s="81"/>
      <c r="BN12" s="80"/>
      <c r="BO12" s="80"/>
      <c r="BP12" s="80">
        <f t="shared" si="5"/>
        <v>0</v>
      </c>
      <c r="BQ12" s="80">
        <f t="shared" si="6"/>
        <v>0</v>
      </c>
      <c r="BR12" s="80"/>
      <c r="BS12" s="284"/>
      <c r="BT12" s="192">
        <f t="shared" si="7"/>
        <v>0</v>
      </c>
      <c r="BU12" s="192">
        <f t="shared" si="8"/>
        <v>0</v>
      </c>
      <c r="BV12" s="196">
        <f t="shared" si="9"/>
        <v>0</v>
      </c>
      <c r="BW12" s="29"/>
    </row>
    <row r="13" spans="1:152" ht="44.25" customHeight="1">
      <c r="A13" s="118" t="s">
        <v>432</v>
      </c>
      <c r="B13" s="10"/>
      <c r="C13" s="10">
        <v>3</v>
      </c>
      <c r="D13" s="11" t="s">
        <v>83</v>
      </c>
      <c r="E13" s="118" t="s">
        <v>462</v>
      </c>
      <c r="F13" s="208" t="s">
        <v>50</v>
      </c>
      <c r="G13" s="118" t="s">
        <v>420</v>
      </c>
      <c r="H13" s="180" t="s">
        <v>469</v>
      </c>
      <c r="I13" s="204" t="s">
        <v>556</v>
      </c>
      <c r="J13" s="204" t="s">
        <v>670</v>
      </c>
      <c r="K13" s="204"/>
      <c r="L13" s="13"/>
      <c r="M13" s="230" t="s">
        <v>73</v>
      </c>
      <c r="N13" s="231" t="s">
        <v>78</v>
      </c>
      <c r="O13" s="232" t="s">
        <v>732</v>
      </c>
      <c r="P13" s="231" t="s">
        <v>735</v>
      </c>
      <c r="Q13" s="218" t="s">
        <v>28</v>
      </c>
      <c r="R13" s="218"/>
      <c r="S13" s="233" t="s">
        <v>737</v>
      </c>
      <c r="T13" s="219" t="s">
        <v>740</v>
      </c>
      <c r="U13" s="219" t="s">
        <v>745</v>
      </c>
      <c r="V13" s="130"/>
      <c r="W13" s="276">
        <v>42023</v>
      </c>
      <c r="X13" s="276">
        <v>42044</v>
      </c>
      <c r="Y13" s="276">
        <v>42079</v>
      </c>
      <c r="Z13" s="44">
        <v>1.44</v>
      </c>
      <c r="AA13" s="44"/>
      <c r="AB13" s="244" t="s">
        <v>799</v>
      </c>
      <c r="AC13" s="248"/>
      <c r="AD13" s="249">
        <v>25.17</v>
      </c>
      <c r="AE13" s="248">
        <v>25.17</v>
      </c>
      <c r="AF13" s="249">
        <v>0.25</v>
      </c>
      <c r="AG13" s="249">
        <f t="shared" si="0"/>
        <v>25.42</v>
      </c>
      <c r="AH13" s="249">
        <f t="shared" si="1"/>
        <v>55.98</v>
      </c>
      <c r="AI13" s="249">
        <v>139.94999999999999</v>
      </c>
      <c r="AJ13" s="249">
        <v>139.94999999999999</v>
      </c>
      <c r="AK13" s="255">
        <f t="shared" si="2"/>
        <v>0.5459092533047516</v>
      </c>
      <c r="AL13" s="304">
        <f t="shared" si="3"/>
        <v>805.44</v>
      </c>
      <c r="AM13" s="80"/>
      <c r="AN13" s="80"/>
      <c r="AO13" s="80"/>
      <c r="AP13" s="81"/>
      <c r="AQ13" s="81"/>
      <c r="AR13" s="80"/>
      <c r="AS13" s="102">
        <v>16</v>
      </c>
      <c r="AT13" s="102" t="s">
        <v>626</v>
      </c>
      <c r="AU13" s="216">
        <v>16</v>
      </c>
      <c r="AV13" s="278">
        <v>41977</v>
      </c>
      <c r="AW13" s="299"/>
      <c r="AX13" s="212">
        <v>41978</v>
      </c>
      <c r="AY13" s="212">
        <v>41988</v>
      </c>
      <c r="AZ13" s="103"/>
      <c r="BA13" s="120" t="s">
        <v>626</v>
      </c>
      <c r="BB13" s="90"/>
      <c r="BC13" s="91"/>
      <c r="BD13" s="92"/>
      <c r="BE13" s="80"/>
      <c r="BF13" s="80"/>
      <c r="BG13" s="81"/>
      <c r="BH13" s="102"/>
      <c r="BI13" s="102"/>
      <c r="BJ13" s="103"/>
      <c r="BK13" s="80"/>
      <c r="BL13" s="80">
        <f t="shared" si="4"/>
        <v>0</v>
      </c>
      <c r="BM13" s="81"/>
      <c r="BN13" s="80"/>
      <c r="BO13" s="80"/>
      <c r="BP13" s="80">
        <f t="shared" si="5"/>
        <v>0</v>
      </c>
      <c r="BQ13" s="80">
        <f t="shared" si="6"/>
        <v>0</v>
      </c>
      <c r="BR13" s="80"/>
      <c r="BS13" s="284"/>
      <c r="BT13" s="192">
        <f t="shared" si="7"/>
        <v>0</v>
      </c>
      <c r="BU13" s="192">
        <f t="shared" si="8"/>
        <v>0</v>
      </c>
      <c r="BV13" s="196">
        <f t="shared" si="9"/>
        <v>0</v>
      </c>
      <c r="BW13" s="29"/>
    </row>
    <row r="14" spans="1:152" ht="44.25" customHeight="1">
      <c r="A14" s="118" t="s">
        <v>433</v>
      </c>
      <c r="B14" s="10"/>
      <c r="C14" s="10">
        <v>3</v>
      </c>
      <c r="D14" s="11" t="s">
        <v>83</v>
      </c>
      <c r="E14" s="118" t="s">
        <v>462</v>
      </c>
      <c r="F14" s="208" t="s">
        <v>50</v>
      </c>
      <c r="G14" s="118" t="s">
        <v>420</v>
      </c>
      <c r="H14" s="180" t="s">
        <v>470</v>
      </c>
      <c r="I14" s="204" t="s">
        <v>555</v>
      </c>
      <c r="J14" s="204" t="s">
        <v>670</v>
      </c>
      <c r="K14" s="204"/>
      <c r="L14" s="13"/>
      <c r="M14" s="230" t="s">
        <v>73</v>
      </c>
      <c r="N14" s="231" t="s">
        <v>78</v>
      </c>
      <c r="O14" s="232" t="s">
        <v>732</v>
      </c>
      <c r="P14" s="231" t="s">
        <v>735</v>
      </c>
      <c r="Q14" s="218" t="s">
        <v>28</v>
      </c>
      <c r="R14" s="218"/>
      <c r="S14" s="233" t="s">
        <v>738</v>
      </c>
      <c r="T14" s="219" t="s">
        <v>741</v>
      </c>
      <c r="U14" s="219" t="s">
        <v>743</v>
      </c>
      <c r="V14" s="130"/>
      <c r="W14" s="277">
        <v>41995</v>
      </c>
      <c r="X14" s="276">
        <v>42016</v>
      </c>
      <c r="Y14" s="276">
        <v>42051</v>
      </c>
      <c r="Z14" s="44">
        <v>1.29</v>
      </c>
      <c r="AA14" s="44"/>
      <c r="AB14" s="244" t="s">
        <v>799</v>
      </c>
      <c r="AC14" s="248"/>
      <c r="AD14" s="249">
        <v>20.76</v>
      </c>
      <c r="AE14" s="248">
        <v>20.76</v>
      </c>
      <c r="AF14" s="249">
        <v>0.25</v>
      </c>
      <c r="AG14" s="249">
        <f t="shared" si="0"/>
        <v>21.01</v>
      </c>
      <c r="AH14" s="249">
        <f t="shared" si="1"/>
        <v>55.98</v>
      </c>
      <c r="AI14" s="249">
        <v>139.94999999999999</v>
      </c>
      <c r="AJ14" s="249">
        <v>139.94999999999999</v>
      </c>
      <c r="AK14" s="255">
        <f t="shared" si="2"/>
        <v>0.62468738835298321</v>
      </c>
      <c r="AL14" s="304">
        <f t="shared" si="3"/>
        <v>664.32</v>
      </c>
      <c r="AM14" s="80"/>
      <c r="AN14" s="80"/>
      <c r="AO14" s="80"/>
      <c r="AP14" s="81"/>
      <c r="AQ14" s="81"/>
      <c r="AR14" s="80"/>
      <c r="AS14" s="102">
        <v>16</v>
      </c>
      <c r="AT14" s="102" t="s">
        <v>626</v>
      </c>
      <c r="AU14" s="216">
        <v>16</v>
      </c>
      <c r="AV14" s="278">
        <v>41977</v>
      </c>
      <c r="AW14" s="299"/>
      <c r="AX14" s="212">
        <v>41978</v>
      </c>
      <c r="AY14" s="212">
        <v>41988</v>
      </c>
      <c r="AZ14" s="103"/>
      <c r="BA14" s="120" t="s">
        <v>626</v>
      </c>
      <c r="BB14" s="90"/>
      <c r="BC14" s="91"/>
      <c r="BD14" s="92"/>
      <c r="BE14" s="80"/>
      <c r="BF14" s="80"/>
      <c r="BG14" s="81"/>
      <c r="BH14" s="102"/>
      <c r="BI14" s="102"/>
      <c r="BJ14" s="103"/>
      <c r="BK14" s="80"/>
      <c r="BL14" s="80">
        <f t="shared" si="4"/>
        <v>0</v>
      </c>
      <c r="BM14" s="81"/>
      <c r="BN14" s="80">
        <v>300</v>
      </c>
      <c r="BO14" s="80">
        <v>50</v>
      </c>
      <c r="BP14" s="80">
        <f t="shared" si="5"/>
        <v>350</v>
      </c>
      <c r="BQ14" s="80">
        <f t="shared" si="6"/>
        <v>451.5</v>
      </c>
      <c r="BR14" s="80"/>
      <c r="BS14" s="284"/>
      <c r="BT14" s="192">
        <f t="shared" si="7"/>
        <v>19593</v>
      </c>
      <c r="BU14" s="192">
        <f t="shared" si="8"/>
        <v>12239.5</v>
      </c>
      <c r="BV14" s="196">
        <f t="shared" si="9"/>
        <v>218.64058592354414</v>
      </c>
      <c r="BW14" s="29"/>
    </row>
    <row r="15" spans="1:152" ht="44.25" customHeight="1">
      <c r="A15" s="118" t="s">
        <v>434</v>
      </c>
      <c r="B15" s="10"/>
      <c r="C15" s="10">
        <v>2</v>
      </c>
      <c r="D15" s="11" t="s">
        <v>83</v>
      </c>
      <c r="E15" s="118" t="s">
        <v>462</v>
      </c>
      <c r="F15" s="208" t="s">
        <v>50</v>
      </c>
      <c r="G15" s="180" t="s">
        <v>420</v>
      </c>
      <c r="H15" s="180" t="s">
        <v>471</v>
      </c>
      <c r="I15" s="204" t="s">
        <v>555</v>
      </c>
      <c r="J15" s="204" t="s">
        <v>670</v>
      </c>
      <c r="K15" s="204"/>
      <c r="L15" s="13"/>
      <c r="M15" s="230" t="s">
        <v>73</v>
      </c>
      <c r="N15" s="231" t="s">
        <v>78</v>
      </c>
      <c r="O15" s="232" t="s">
        <v>732</v>
      </c>
      <c r="P15" s="231" t="s">
        <v>735</v>
      </c>
      <c r="Q15" s="218" t="s">
        <v>28</v>
      </c>
      <c r="R15" s="218"/>
      <c r="S15" s="233" t="s">
        <v>738</v>
      </c>
      <c r="T15" s="219" t="s">
        <v>741</v>
      </c>
      <c r="U15" s="219" t="s">
        <v>743</v>
      </c>
      <c r="V15" s="130"/>
      <c r="W15" s="277">
        <v>41995</v>
      </c>
      <c r="X15" s="276">
        <v>42016</v>
      </c>
      <c r="Y15" s="276">
        <v>42051</v>
      </c>
      <c r="Z15" s="44">
        <v>1.28</v>
      </c>
      <c r="AA15" s="44"/>
      <c r="AB15" s="244" t="s">
        <v>799</v>
      </c>
      <c r="AC15" s="248"/>
      <c r="AD15" s="249">
        <v>26.27</v>
      </c>
      <c r="AE15" s="248">
        <v>26.27</v>
      </c>
      <c r="AF15" s="249">
        <v>0.25</v>
      </c>
      <c r="AG15" s="249">
        <f t="shared" si="0"/>
        <v>26.52</v>
      </c>
      <c r="AH15" s="249">
        <f t="shared" si="1"/>
        <v>55.98</v>
      </c>
      <c r="AI15" s="249">
        <v>139.94999999999999</v>
      </c>
      <c r="AJ15" s="249">
        <v>139.94999999999999</v>
      </c>
      <c r="AK15" s="255">
        <f t="shared" si="2"/>
        <v>0.5262593783494105</v>
      </c>
      <c r="AL15" s="304">
        <f t="shared" si="3"/>
        <v>840.64</v>
      </c>
      <c r="AM15" s="80"/>
      <c r="AN15" s="80"/>
      <c r="AO15" s="80"/>
      <c r="AP15" s="81"/>
      <c r="AQ15" s="81"/>
      <c r="AR15" s="80"/>
      <c r="AS15" s="102">
        <v>16</v>
      </c>
      <c r="AT15" s="102" t="s">
        <v>626</v>
      </c>
      <c r="AU15" s="216">
        <v>16</v>
      </c>
      <c r="AV15" s="278">
        <v>41977</v>
      </c>
      <c r="AW15" s="299"/>
      <c r="AX15" s="212">
        <v>41978</v>
      </c>
      <c r="AY15" s="212">
        <v>41988</v>
      </c>
      <c r="AZ15" s="103"/>
      <c r="BA15" s="120" t="s">
        <v>626</v>
      </c>
      <c r="BB15" s="90"/>
      <c r="BC15" s="91"/>
      <c r="BD15" s="92"/>
      <c r="BE15" s="80"/>
      <c r="BF15" s="80"/>
      <c r="BG15" s="81"/>
      <c r="BH15" s="102"/>
      <c r="BI15" s="102"/>
      <c r="BJ15" s="103"/>
      <c r="BK15" s="80"/>
      <c r="BL15" s="80">
        <f t="shared" si="4"/>
        <v>0</v>
      </c>
      <c r="BM15" s="81"/>
      <c r="BN15" s="80">
        <v>300</v>
      </c>
      <c r="BO15" s="80">
        <v>50</v>
      </c>
      <c r="BP15" s="80">
        <f t="shared" si="5"/>
        <v>350</v>
      </c>
      <c r="BQ15" s="80">
        <f t="shared" si="6"/>
        <v>448</v>
      </c>
      <c r="BR15" s="80"/>
      <c r="BS15" s="284"/>
      <c r="BT15" s="192">
        <f t="shared" si="7"/>
        <v>19593</v>
      </c>
      <c r="BU15" s="192">
        <f t="shared" si="8"/>
        <v>10311</v>
      </c>
      <c r="BV15" s="196">
        <f t="shared" si="9"/>
        <v>184.19078242229367</v>
      </c>
      <c r="BW15" s="29"/>
    </row>
    <row r="16" spans="1:152" ht="44.25" customHeight="1">
      <c r="A16" s="118" t="s">
        <v>435</v>
      </c>
      <c r="B16" s="10"/>
      <c r="C16" s="10">
        <v>2</v>
      </c>
      <c r="D16" s="11" t="s">
        <v>83</v>
      </c>
      <c r="E16" s="118" t="s">
        <v>462</v>
      </c>
      <c r="F16" s="208" t="s">
        <v>50</v>
      </c>
      <c r="G16" s="118" t="s">
        <v>420</v>
      </c>
      <c r="H16" s="180" t="s">
        <v>472</v>
      </c>
      <c r="I16" s="204" t="s">
        <v>556</v>
      </c>
      <c r="J16" s="204" t="s">
        <v>670</v>
      </c>
      <c r="K16" s="204"/>
      <c r="L16" s="13"/>
      <c r="M16" s="230" t="s">
        <v>73</v>
      </c>
      <c r="N16" s="231" t="s">
        <v>78</v>
      </c>
      <c r="O16" s="230" t="s">
        <v>733</v>
      </c>
      <c r="P16" s="231" t="s">
        <v>734</v>
      </c>
      <c r="Q16" s="218" t="s">
        <v>28</v>
      </c>
      <c r="R16" s="218"/>
      <c r="S16" s="219" t="s">
        <v>739</v>
      </c>
      <c r="T16" s="219" t="s">
        <v>742</v>
      </c>
      <c r="U16" s="219" t="s">
        <v>743</v>
      </c>
      <c r="V16" s="130"/>
      <c r="W16" s="276">
        <v>42023</v>
      </c>
      <c r="X16" s="276">
        <v>42044</v>
      </c>
      <c r="Y16" s="276">
        <v>42079</v>
      </c>
      <c r="Z16" s="44">
        <v>1.26</v>
      </c>
      <c r="AA16" s="44"/>
      <c r="AB16" s="244" t="s">
        <v>799</v>
      </c>
      <c r="AC16" s="248"/>
      <c r="AD16" s="274">
        <v>32.869999999999997</v>
      </c>
      <c r="AE16" s="275"/>
      <c r="AF16" s="249">
        <v>0.25</v>
      </c>
      <c r="AG16" s="249">
        <f t="shared" si="0"/>
        <v>33.119999999999997</v>
      </c>
      <c r="AH16" s="249">
        <f>AG16*2</f>
        <v>66.239999999999995</v>
      </c>
      <c r="AI16" s="249">
        <f>AG16*2.5</f>
        <v>82.8</v>
      </c>
      <c r="AJ16" s="249">
        <f>AH16*2.5</f>
        <v>165.6</v>
      </c>
      <c r="AK16" s="255">
        <f t="shared" si="2"/>
        <v>0.5</v>
      </c>
      <c r="AL16" s="304">
        <f t="shared" si="3"/>
        <v>1051.8399999999999</v>
      </c>
      <c r="AM16" s="80"/>
      <c r="AN16" s="80"/>
      <c r="AO16" s="80"/>
      <c r="AP16" s="81"/>
      <c r="AQ16" s="81"/>
      <c r="AR16" s="80"/>
      <c r="AS16" s="102">
        <v>16</v>
      </c>
      <c r="AT16" s="102" t="s">
        <v>626</v>
      </c>
      <c r="AU16" s="102"/>
      <c r="AV16" s="102"/>
      <c r="AW16" s="211"/>
      <c r="AX16" s="212">
        <v>41978</v>
      </c>
      <c r="AY16" s="212">
        <v>42009</v>
      </c>
      <c r="AZ16" s="103"/>
      <c r="BA16" s="120" t="s">
        <v>836</v>
      </c>
      <c r="BB16" s="90"/>
      <c r="BC16" s="91"/>
      <c r="BD16" s="92"/>
      <c r="BE16" s="80"/>
      <c r="BF16" s="80"/>
      <c r="BG16" s="81"/>
      <c r="BH16" s="102"/>
      <c r="BI16" s="102"/>
      <c r="BJ16" s="103"/>
      <c r="BK16" s="80"/>
      <c r="BL16" s="80">
        <f t="shared" si="4"/>
        <v>0</v>
      </c>
      <c r="BM16" s="81"/>
      <c r="BN16" s="80"/>
      <c r="BO16" s="80"/>
      <c r="BP16" s="80">
        <f t="shared" si="5"/>
        <v>0</v>
      </c>
      <c r="BQ16" s="80">
        <f t="shared" si="6"/>
        <v>0</v>
      </c>
      <c r="BR16" s="80"/>
      <c r="BS16" s="284"/>
      <c r="BT16" s="192">
        <f t="shared" si="7"/>
        <v>0</v>
      </c>
      <c r="BU16" s="192">
        <f t="shared" si="8"/>
        <v>0</v>
      </c>
      <c r="BV16" s="196">
        <f t="shared" si="9"/>
        <v>0</v>
      </c>
      <c r="BW16" s="29"/>
    </row>
    <row r="17" spans="1:75" ht="44.25" customHeight="1">
      <c r="A17" s="118" t="s">
        <v>436</v>
      </c>
      <c r="B17" s="10"/>
      <c r="C17" s="10">
        <v>2</v>
      </c>
      <c r="D17" s="11" t="s">
        <v>83</v>
      </c>
      <c r="E17" s="118" t="s">
        <v>462</v>
      </c>
      <c r="F17" s="208" t="s">
        <v>50</v>
      </c>
      <c r="G17" s="180" t="s">
        <v>420</v>
      </c>
      <c r="H17" s="180" t="s">
        <v>473</v>
      </c>
      <c r="I17" s="204" t="s">
        <v>553</v>
      </c>
      <c r="J17" s="204" t="s">
        <v>670</v>
      </c>
      <c r="K17" s="204"/>
      <c r="L17" s="13"/>
      <c r="M17" s="230" t="s">
        <v>73</v>
      </c>
      <c r="N17" s="231" t="s">
        <v>78</v>
      </c>
      <c r="O17" s="230" t="s">
        <v>732</v>
      </c>
      <c r="P17" s="231" t="s">
        <v>735</v>
      </c>
      <c r="Q17" s="218" t="s">
        <v>28</v>
      </c>
      <c r="R17" s="218"/>
      <c r="S17" s="224" t="s">
        <v>737</v>
      </c>
      <c r="T17" s="219">
        <v>9540</v>
      </c>
      <c r="U17" s="219" t="s">
        <v>754</v>
      </c>
      <c r="V17" s="130"/>
      <c r="W17" s="276">
        <v>42023</v>
      </c>
      <c r="X17" s="276">
        <v>42044</v>
      </c>
      <c r="Y17" s="276">
        <v>42079</v>
      </c>
      <c r="Z17" s="44">
        <v>1.08</v>
      </c>
      <c r="AA17" s="44"/>
      <c r="AB17" s="244" t="s">
        <v>799</v>
      </c>
      <c r="AC17" s="248"/>
      <c r="AD17" s="249">
        <v>22.4</v>
      </c>
      <c r="AE17" s="248">
        <v>22.4</v>
      </c>
      <c r="AF17" s="249">
        <v>0.25</v>
      </c>
      <c r="AG17" s="249">
        <f t="shared" si="0"/>
        <v>22.65</v>
      </c>
      <c r="AH17" s="249">
        <f>AJ17/2.5</f>
        <v>55.98</v>
      </c>
      <c r="AI17" s="249">
        <v>139.94999999999999</v>
      </c>
      <c r="AJ17" s="249">
        <v>139.94999999999999</v>
      </c>
      <c r="AK17" s="255">
        <f t="shared" si="2"/>
        <v>0.59539121114683813</v>
      </c>
      <c r="AL17" s="304">
        <f t="shared" si="3"/>
        <v>716.8</v>
      </c>
      <c r="AM17" s="80"/>
      <c r="AN17" s="80"/>
      <c r="AO17" s="80"/>
      <c r="AP17" s="81"/>
      <c r="AQ17" s="81"/>
      <c r="AR17" s="80"/>
      <c r="AS17" s="102">
        <v>16</v>
      </c>
      <c r="AT17" s="102" t="s">
        <v>626</v>
      </c>
      <c r="AU17" s="102">
        <v>16</v>
      </c>
      <c r="AV17" s="278">
        <v>41977</v>
      </c>
      <c r="AW17" s="211"/>
      <c r="AX17" s="212">
        <v>41978</v>
      </c>
      <c r="AY17" s="212">
        <v>41988</v>
      </c>
      <c r="AZ17" s="103"/>
      <c r="BA17" s="120" t="s">
        <v>626</v>
      </c>
      <c r="BB17" s="90"/>
      <c r="BC17" s="91"/>
      <c r="BD17" s="92"/>
      <c r="BE17" s="80"/>
      <c r="BF17" s="80"/>
      <c r="BG17" s="81"/>
      <c r="BH17" s="102"/>
      <c r="BI17" s="102"/>
      <c r="BJ17" s="103"/>
      <c r="BK17" s="80"/>
      <c r="BL17" s="80">
        <f t="shared" si="4"/>
        <v>0</v>
      </c>
      <c r="BM17" s="81"/>
      <c r="BN17" s="80"/>
      <c r="BO17" s="80"/>
      <c r="BP17" s="80">
        <f t="shared" si="5"/>
        <v>0</v>
      </c>
      <c r="BQ17" s="80">
        <f t="shared" si="6"/>
        <v>0</v>
      </c>
      <c r="BR17" s="80"/>
      <c r="BS17" s="284"/>
      <c r="BT17" s="192">
        <f t="shared" si="7"/>
        <v>0</v>
      </c>
      <c r="BU17" s="192">
        <f t="shared" si="8"/>
        <v>0</v>
      </c>
      <c r="BV17" s="196">
        <f t="shared" si="9"/>
        <v>0</v>
      </c>
      <c r="BW17" s="29"/>
    </row>
    <row r="18" spans="1:75" s="170" customFormat="1" ht="44.25" customHeight="1">
      <c r="A18" s="118" t="s">
        <v>437</v>
      </c>
      <c r="B18" s="10"/>
      <c r="C18" s="10">
        <v>2</v>
      </c>
      <c r="D18" s="11" t="s">
        <v>83</v>
      </c>
      <c r="E18" s="118" t="s">
        <v>462</v>
      </c>
      <c r="F18" s="208" t="s">
        <v>50</v>
      </c>
      <c r="G18" s="118" t="s">
        <v>420</v>
      </c>
      <c r="H18" s="180" t="s">
        <v>474</v>
      </c>
      <c r="I18" s="204" t="s">
        <v>553</v>
      </c>
      <c r="J18" s="204" t="s">
        <v>670</v>
      </c>
      <c r="K18" s="204"/>
      <c r="L18" s="13"/>
      <c r="M18" s="230" t="s">
        <v>73</v>
      </c>
      <c r="N18" s="231" t="s">
        <v>78</v>
      </c>
      <c r="O18" s="230" t="s">
        <v>732</v>
      </c>
      <c r="P18" s="231" t="s">
        <v>735</v>
      </c>
      <c r="Q18" s="218" t="s">
        <v>28</v>
      </c>
      <c r="R18" s="218"/>
      <c r="S18" s="219" t="s">
        <v>737</v>
      </c>
      <c r="T18" s="219">
        <v>9541</v>
      </c>
      <c r="U18" s="219" t="s">
        <v>743</v>
      </c>
      <c r="V18" s="130"/>
      <c r="W18" s="276">
        <v>42023</v>
      </c>
      <c r="X18" s="276">
        <v>42044</v>
      </c>
      <c r="Y18" s="276">
        <v>42079</v>
      </c>
      <c r="Z18" s="44">
        <v>1.19</v>
      </c>
      <c r="AA18" s="44"/>
      <c r="AB18" s="244" t="s">
        <v>799</v>
      </c>
      <c r="AC18" s="248"/>
      <c r="AD18" s="249">
        <v>28.2</v>
      </c>
      <c r="AE18" s="248">
        <v>28.2</v>
      </c>
      <c r="AF18" s="249">
        <v>0.25</v>
      </c>
      <c r="AG18" s="249">
        <f t="shared" si="0"/>
        <v>28.45</v>
      </c>
      <c r="AH18" s="249">
        <f>AJ18/2.5</f>
        <v>63.98</v>
      </c>
      <c r="AI18" s="249">
        <v>159.94999999999999</v>
      </c>
      <c r="AJ18" s="249">
        <v>159.94999999999999</v>
      </c>
      <c r="AK18" s="255">
        <f t="shared" si="2"/>
        <v>0.5553297905595499</v>
      </c>
      <c r="AL18" s="304">
        <f t="shared" si="3"/>
        <v>902.4</v>
      </c>
      <c r="AM18" s="80"/>
      <c r="AN18" s="80"/>
      <c r="AO18" s="80"/>
      <c r="AP18" s="81"/>
      <c r="AQ18" s="81"/>
      <c r="AR18" s="80"/>
      <c r="AS18" s="102">
        <v>16</v>
      </c>
      <c r="AT18" s="102" t="s">
        <v>626</v>
      </c>
      <c r="AU18" s="102">
        <v>16</v>
      </c>
      <c r="AV18" s="240">
        <v>41977</v>
      </c>
      <c r="AW18" s="211"/>
      <c r="AX18" s="212">
        <v>41978</v>
      </c>
      <c r="AY18" s="212">
        <v>41988</v>
      </c>
      <c r="AZ18" s="103"/>
      <c r="BA18" s="120" t="s">
        <v>626</v>
      </c>
      <c r="BB18" s="90"/>
      <c r="BC18" s="91"/>
      <c r="BD18" s="92"/>
      <c r="BE18" s="80"/>
      <c r="BF18" s="80"/>
      <c r="BG18" s="81"/>
      <c r="BH18" s="102"/>
      <c r="BI18" s="102"/>
      <c r="BJ18" s="103"/>
      <c r="BK18" s="80"/>
      <c r="BL18" s="80">
        <f t="shared" si="4"/>
        <v>0</v>
      </c>
      <c r="BM18" s="81"/>
      <c r="BN18" s="80">
        <v>200</v>
      </c>
      <c r="BO18" s="80">
        <v>50</v>
      </c>
      <c r="BP18" s="80">
        <f t="shared" si="5"/>
        <v>250</v>
      </c>
      <c r="BQ18" s="80">
        <f t="shared" si="6"/>
        <v>297.5</v>
      </c>
      <c r="BR18" s="80"/>
      <c r="BS18" s="284"/>
      <c r="BT18" s="192">
        <f t="shared" si="7"/>
        <v>15995</v>
      </c>
      <c r="BU18" s="192">
        <f t="shared" si="8"/>
        <v>8882.5</v>
      </c>
      <c r="BV18" s="196">
        <f t="shared" si="9"/>
        <v>138.83244763988748</v>
      </c>
      <c r="BW18" s="29"/>
    </row>
    <row r="19" spans="1:75" ht="44.25" customHeight="1">
      <c r="A19" s="118" t="s">
        <v>438</v>
      </c>
      <c r="B19" s="10"/>
      <c r="C19" s="10">
        <v>2</v>
      </c>
      <c r="D19" s="11" t="s">
        <v>83</v>
      </c>
      <c r="E19" s="118" t="s">
        <v>462</v>
      </c>
      <c r="F19" s="208" t="s">
        <v>50</v>
      </c>
      <c r="G19" s="118" t="s">
        <v>420</v>
      </c>
      <c r="H19" s="180" t="s">
        <v>815</v>
      </c>
      <c r="I19" s="204" t="s">
        <v>555</v>
      </c>
      <c r="J19" s="204" t="s">
        <v>670</v>
      </c>
      <c r="K19" s="204"/>
      <c r="L19" s="13"/>
      <c r="M19" s="230" t="s">
        <v>73</v>
      </c>
      <c r="N19" s="231" t="s">
        <v>78</v>
      </c>
      <c r="O19" s="230" t="s">
        <v>733</v>
      </c>
      <c r="P19" s="231" t="s">
        <v>734</v>
      </c>
      <c r="Q19" s="218" t="s">
        <v>28</v>
      </c>
      <c r="R19" s="218"/>
      <c r="S19" s="219" t="s">
        <v>737</v>
      </c>
      <c r="T19" s="219">
        <v>8148</v>
      </c>
      <c r="U19" s="219" t="s">
        <v>743</v>
      </c>
      <c r="V19" s="130"/>
      <c r="W19" s="276">
        <v>42023</v>
      </c>
      <c r="X19" s="276">
        <v>42044</v>
      </c>
      <c r="Y19" s="276">
        <v>42079</v>
      </c>
      <c r="Z19" s="44">
        <v>1.2</v>
      </c>
      <c r="AA19" s="44"/>
      <c r="AB19" s="244" t="s">
        <v>799</v>
      </c>
      <c r="AC19" s="248"/>
      <c r="AD19" s="274">
        <v>32.79</v>
      </c>
      <c r="AE19" s="275"/>
      <c r="AF19" s="249">
        <v>0.25</v>
      </c>
      <c r="AG19" s="249">
        <f t="shared" si="0"/>
        <v>33.04</v>
      </c>
      <c r="AH19" s="249">
        <f>AJ19/2.5</f>
        <v>71.97999999999999</v>
      </c>
      <c r="AI19" s="249">
        <v>179.95</v>
      </c>
      <c r="AJ19" s="249">
        <v>179.95</v>
      </c>
      <c r="AK19" s="255">
        <f t="shared" si="2"/>
        <v>0.54098360655737698</v>
      </c>
      <c r="AL19" s="304">
        <f t="shared" si="3"/>
        <v>1049.28</v>
      </c>
      <c r="AM19" s="80"/>
      <c r="AN19" s="80"/>
      <c r="AO19" s="80"/>
      <c r="AP19" s="81"/>
      <c r="AQ19" s="81"/>
      <c r="AR19" s="80"/>
      <c r="AS19" s="102">
        <v>16</v>
      </c>
      <c r="AT19" s="102" t="s">
        <v>626</v>
      </c>
      <c r="AU19" s="102"/>
      <c r="AV19" s="216"/>
      <c r="AW19" s="211"/>
      <c r="AX19" s="212">
        <v>41978</v>
      </c>
      <c r="AY19" s="212">
        <v>42009</v>
      </c>
      <c r="AZ19" s="103"/>
      <c r="BA19" s="120" t="s">
        <v>836</v>
      </c>
      <c r="BB19" s="90"/>
      <c r="BC19" s="91"/>
      <c r="BD19" s="92"/>
      <c r="BE19" s="80"/>
      <c r="BF19" s="80"/>
      <c r="BG19" s="81"/>
      <c r="BH19" s="102"/>
      <c r="BI19" s="102"/>
      <c r="BJ19" s="103"/>
      <c r="BK19" s="80"/>
      <c r="BL19" s="80">
        <f t="shared" si="4"/>
        <v>0</v>
      </c>
      <c r="BM19" s="81"/>
      <c r="BN19" s="80"/>
      <c r="BO19" s="80"/>
      <c r="BP19" s="80">
        <f t="shared" si="5"/>
        <v>0</v>
      </c>
      <c r="BQ19" s="80">
        <f t="shared" si="6"/>
        <v>0</v>
      </c>
      <c r="BR19" s="80"/>
      <c r="BS19" s="284"/>
      <c r="BT19" s="192">
        <f t="shared" si="7"/>
        <v>0</v>
      </c>
      <c r="BU19" s="192">
        <f t="shared" si="8"/>
        <v>0</v>
      </c>
      <c r="BV19" s="196">
        <f t="shared" si="9"/>
        <v>0</v>
      </c>
      <c r="BW19" s="29"/>
    </row>
    <row r="20" spans="1:75" ht="44.25" customHeight="1">
      <c r="A20" s="118" t="s">
        <v>439</v>
      </c>
      <c r="B20" s="10"/>
      <c r="C20" s="10">
        <v>3</v>
      </c>
      <c r="D20" s="11" t="s">
        <v>83</v>
      </c>
      <c r="E20" s="118" t="s">
        <v>462</v>
      </c>
      <c r="F20" s="208" t="s">
        <v>50</v>
      </c>
      <c r="G20" s="118" t="s">
        <v>420</v>
      </c>
      <c r="H20" s="180" t="s">
        <v>475</v>
      </c>
      <c r="I20" s="204" t="s">
        <v>553</v>
      </c>
      <c r="J20" s="204" t="s">
        <v>670</v>
      </c>
      <c r="K20" s="204"/>
      <c r="L20" s="13"/>
      <c r="M20" s="230" t="s">
        <v>73</v>
      </c>
      <c r="N20" s="231" t="s">
        <v>78</v>
      </c>
      <c r="O20" s="230" t="s">
        <v>732</v>
      </c>
      <c r="P20" s="231" t="s">
        <v>735</v>
      </c>
      <c r="Q20" s="218" t="s">
        <v>28</v>
      </c>
      <c r="R20" s="218"/>
      <c r="S20" s="219" t="s">
        <v>737</v>
      </c>
      <c r="T20" s="219">
        <v>8149</v>
      </c>
      <c r="U20" s="219" t="s">
        <v>743</v>
      </c>
      <c r="V20" s="130"/>
      <c r="W20" s="276">
        <v>42023</v>
      </c>
      <c r="X20" s="276">
        <v>42044</v>
      </c>
      <c r="Y20" s="276">
        <v>42079</v>
      </c>
      <c r="Z20" s="44">
        <v>1.21</v>
      </c>
      <c r="AA20" s="44"/>
      <c r="AB20" s="244" t="s">
        <v>799</v>
      </c>
      <c r="AC20" s="248"/>
      <c r="AD20" s="249">
        <v>21.12</v>
      </c>
      <c r="AE20" s="248">
        <v>21.12</v>
      </c>
      <c r="AF20" s="249">
        <v>0.25</v>
      </c>
      <c r="AG20" s="249">
        <f t="shared" si="0"/>
        <v>21.37</v>
      </c>
      <c r="AH20" s="249">
        <f>AJ20/2.5</f>
        <v>59.98</v>
      </c>
      <c r="AI20" s="249">
        <v>149.94999999999999</v>
      </c>
      <c r="AJ20" s="249">
        <v>149.94999999999999</v>
      </c>
      <c r="AK20" s="255">
        <f t="shared" si="2"/>
        <v>0.64371457152384126</v>
      </c>
      <c r="AL20" s="304">
        <f t="shared" si="3"/>
        <v>675.84</v>
      </c>
      <c r="AM20" s="80"/>
      <c r="AN20" s="80"/>
      <c r="AO20" s="80"/>
      <c r="AP20" s="81"/>
      <c r="AQ20" s="81"/>
      <c r="AR20" s="80"/>
      <c r="AS20" s="102">
        <v>16</v>
      </c>
      <c r="AT20" s="102" t="s">
        <v>626</v>
      </c>
      <c r="AU20" s="102">
        <v>16</v>
      </c>
      <c r="AV20" s="240">
        <v>41977</v>
      </c>
      <c r="AW20" s="211"/>
      <c r="AX20" s="211" t="s">
        <v>798</v>
      </c>
      <c r="AY20" s="212">
        <v>42030</v>
      </c>
      <c r="AZ20" s="103"/>
      <c r="BA20" s="120" t="s">
        <v>626</v>
      </c>
      <c r="BB20" s="90"/>
      <c r="BC20" s="91"/>
      <c r="BD20" s="92"/>
      <c r="BE20" s="80"/>
      <c r="BF20" s="80"/>
      <c r="BG20" s="81"/>
      <c r="BH20" s="102"/>
      <c r="BI20" s="102"/>
      <c r="BJ20" s="103"/>
      <c r="BK20" s="80"/>
      <c r="BL20" s="80">
        <f t="shared" si="4"/>
        <v>0</v>
      </c>
      <c r="BM20" s="81"/>
      <c r="BN20" s="80"/>
      <c r="BO20" s="80"/>
      <c r="BP20" s="80">
        <f t="shared" si="5"/>
        <v>0</v>
      </c>
      <c r="BQ20" s="80">
        <f t="shared" si="6"/>
        <v>0</v>
      </c>
      <c r="BR20" s="80"/>
      <c r="BS20" s="284"/>
      <c r="BT20" s="192">
        <f t="shared" si="7"/>
        <v>0</v>
      </c>
      <c r="BU20" s="192">
        <f t="shared" si="8"/>
        <v>0</v>
      </c>
      <c r="BV20" s="196">
        <f t="shared" si="9"/>
        <v>0</v>
      </c>
      <c r="BW20" s="29"/>
    </row>
    <row r="21" spans="1:75" s="170" customFormat="1" ht="44.25" customHeight="1">
      <c r="A21" s="118" t="s">
        <v>440</v>
      </c>
      <c r="B21" s="10"/>
      <c r="C21" s="10">
        <v>2</v>
      </c>
      <c r="D21" s="11" t="s">
        <v>83</v>
      </c>
      <c r="E21" s="118" t="s">
        <v>462</v>
      </c>
      <c r="F21" s="208" t="s">
        <v>50</v>
      </c>
      <c r="G21" s="180" t="s">
        <v>421</v>
      </c>
      <c r="H21" s="180" t="s">
        <v>477</v>
      </c>
      <c r="I21" s="204" t="s">
        <v>556</v>
      </c>
      <c r="J21" s="204" t="s">
        <v>668</v>
      </c>
      <c r="K21" s="204"/>
      <c r="L21" s="13"/>
      <c r="M21" s="230" t="s">
        <v>73</v>
      </c>
      <c r="N21" s="231" t="s">
        <v>78</v>
      </c>
      <c r="O21" s="230" t="s">
        <v>732</v>
      </c>
      <c r="P21" s="231" t="s">
        <v>735</v>
      </c>
      <c r="Q21" s="218" t="s">
        <v>28</v>
      </c>
      <c r="R21" s="218"/>
      <c r="S21" s="233" t="s">
        <v>738</v>
      </c>
      <c r="T21" s="219" t="s">
        <v>741</v>
      </c>
      <c r="U21" s="219" t="s">
        <v>743</v>
      </c>
      <c r="V21" s="130"/>
      <c r="W21" s="277">
        <v>41995</v>
      </c>
      <c r="X21" s="276">
        <v>42016</v>
      </c>
      <c r="Y21" s="276">
        <v>42051</v>
      </c>
      <c r="Z21" s="44">
        <v>1.4</v>
      </c>
      <c r="AA21" s="44"/>
      <c r="AB21" s="244" t="s">
        <v>799</v>
      </c>
      <c r="AC21" s="248"/>
      <c r="AD21" s="249">
        <v>24.95</v>
      </c>
      <c r="AE21" s="248">
        <v>24.98</v>
      </c>
      <c r="AF21" s="249">
        <v>0.25</v>
      </c>
      <c r="AG21" s="249">
        <f t="shared" si="0"/>
        <v>25.23</v>
      </c>
      <c r="AH21" s="249">
        <f>AJ21/2.5</f>
        <v>51.98</v>
      </c>
      <c r="AI21" s="249">
        <v>129.94999999999999</v>
      </c>
      <c r="AJ21" s="249">
        <v>129.94999999999999</v>
      </c>
      <c r="AK21" s="255">
        <f t="shared" si="2"/>
        <v>0.51462100808003075</v>
      </c>
      <c r="AL21" s="304">
        <f t="shared" si="3"/>
        <v>798.4</v>
      </c>
      <c r="AM21" s="80"/>
      <c r="AN21" s="80"/>
      <c r="AO21" s="80"/>
      <c r="AP21" s="81"/>
      <c r="AQ21" s="81"/>
      <c r="AR21" s="80"/>
      <c r="AS21" s="102">
        <v>16</v>
      </c>
      <c r="AT21" s="102" t="s">
        <v>626</v>
      </c>
      <c r="AU21" s="102">
        <v>16</v>
      </c>
      <c r="AV21" s="240">
        <v>41977</v>
      </c>
      <c r="AW21" s="211"/>
      <c r="AX21" s="212">
        <v>41978</v>
      </c>
      <c r="AY21" s="212">
        <v>41988</v>
      </c>
      <c r="AZ21" s="103"/>
      <c r="BA21" s="120" t="s">
        <v>626</v>
      </c>
      <c r="BB21" s="90"/>
      <c r="BC21" s="91"/>
      <c r="BD21" s="92"/>
      <c r="BE21" s="80"/>
      <c r="BF21" s="80"/>
      <c r="BG21" s="81"/>
      <c r="BH21" s="102"/>
      <c r="BI21" s="102"/>
      <c r="BJ21" s="103"/>
      <c r="BK21" s="80"/>
      <c r="BL21" s="80">
        <f t="shared" si="4"/>
        <v>0</v>
      </c>
      <c r="BM21" s="81"/>
      <c r="BN21" s="80">
        <v>200</v>
      </c>
      <c r="BO21" s="80">
        <v>50</v>
      </c>
      <c r="BP21" s="80">
        <f t="shared" si="5"/>
        <v>250</v>
      </c>
      <c r="BQ21" s="80">
        <f t="shared" si="6"/>
        <v>350</v>
      </c>
      <c r="BR21" s="80"/>
      <c r="BS21" s="284"/>
      <c r="BT21" s="192">
        <f t="shared" si="7"/>
        <v>12995</v>
      </c>
      <c r="BU21" s="192">
        <f t="shared" si="8"/>
        <v>6687.5</v>
      </c>
      <c r="BV21" s="196">
        <f t="shared" si="9"/>
        <v>128.65525202000768</v>
      </c>
      <c r="BW21" s="29"/>
    </row>
    <row r="22" spans="1:75" s="170" customFormat="1" ht="44.25" customHeight="1">
      <c r="A22" s="160" t="s">
        <v>441</v>
      </c>
      <c r="B22" s="157" t="s">
        <v>566</v>
      </c>
      <c r="C22" s="157"/>
      <c r="D22" s="158" t="s">
        <v>83</v>
      </c>
      <c r="E22" s="160" t="s">
        <v>462</v>
      </c>
      <c r="F22" s="159" t="s">
        <v>50</v>
      </c>
      <c r="G22" s="160" t="s">
        <v>421</v>
      </c>
      <c r="H22" s="160" t="s">
        <v>478</v>
      </c>
      <c r="I22" s="205" t="s">
        <v>555</v>
      </c>
      <c r="J22" s="205" t="s">
        <v>668</v>
      </c>
      <c r="K22" s="205"/>
      <c r="L22" s="161">
        <v>41981</v>
      </c>
      <c r="M22" s="182" t="s">
        <v>73</v>
      </c>
      <c r="N22" s="234" t="s">
        <v>78</v>
      </c>
      <c r="O22" s="234"/>
      <c r="P22" s="234"/>
      <c r="Q22" s="235"/>
      <c r="R22" s="235"/>
      <c r="S22" s="182" t="s">
        <v>738</v>
      </c>
      <c r="T22" s="223"/>
      <c r="U22" s="236" t="s">
        <v>748</v>
      </c>
      <c r="V22" s="164"/>
      <c r="W22" s="164"/>
      <c r="X22" s="164"/>
      <c r="Y22" s="164"/>
      <c r="Z22" s="165"/>
      <c r="AA22" s="165"/>
      <c r="AB22" s="245"/>
      <c r="AC22" s="250"/>
      <c r="AD22" s="251">
        <v>24.68</v>
      </c>
      <c r="AE22" s="250"/>
      <c r="AF22" s="251">
        <v>0.25</v>
      </c>
      <c r="AG22" s="251">
        <f t="shared" si="0"/>
        <v>24.93</v>
      </c>
      <c r="AH22" s="251">
        <f>AG22*2</f>
        <v>49.86</v>
      </c>
      <c r="AI22" s="251">
        <f>AG22*2.5</f>
        <v>62.325000000000003</v>
      </c>
      <c r="AJ22" s="251">
        <f>AH22*2.5</f>
        <v>124.65</v>
      </c>
      <c r="AK22" s="256">
        <f t="shared" si="2"/>
        <v>0.5</v>
      </c>
      <c r="AL22" s="304">
        <f t="shared" si="3"/>
        <v>789.76</v>
      </c>
      <c r="AM22" s="166"/>
      <c r="AN22" s="166"/>
      <c r="AO22" s="166"/>
      <c r="AP22" s="167"/>
      <c r="AQ22" s="167"/>
      <c r="AR22" s="166"/>
      <c r="AS22" s="166">
        <v>16</v>
      </c>
      <c r="AT22" s="166" t="s">
        <v>626</v>
      </c>
      <c r="AU22" s="166"/>
      <c r="AV22" s="166"/>
      <c r="AW22" s="290"/>
      <c r="AX22" s="297">
        <v>41978</v>
      </c>
      <c r="AY22" s="290"/>
      <c r="AZ22" s="167"/>
      <c r="BA22" s="165"/>
      <c r="BB22" s="167"/>
      <c r="BC22" s="168"/>
      <c r="BD22" s="169"/>
      <c r="BE22" s="166"/>
      <c r="BF22" s="166"/>
      <c r="BG22" s="167"/>
      <c r="BH22" s="166"/>
      <c r="BI22" s="166"/>
      <c r="BJ22" s="167"/>
      <c r="BK22" s="166"/>
      <c r="BL22" s="166">
        <f t="shared" si="4"/>
        <v>0</v>
      </c>
      <c r="BM22" s="167"/>
      <c r="BN22" s="166"/>
      <c r="BO22" s="166"/>
      <c r="BP22" s="166">
        <f t="shared" si="5"/>
        <v>0</v>
      </c>
      <c r="BQ22" s="166">
        <f t="shared" si="6"/>
        <v>0</v>
      </c>
      <c r="BR22" s="166"/>
      <c r="BS22" s="285"/>
      <c r="BT22" s="193">
        <f t="shared" si="7"/>
        <v>0</v>
      </c>
      <c r="BU22" s="193">
        <f t="shared" si="8"/>
        <v>0</v>
      </c>
      <c r="BV22" s="197">
        <f t="shared" si="9"/>
        <v>0</v>
      </c>
      <c r="BW22" s="162"/>
    </row>
    <row r="23" spans="1:75" s="170" customFormat="1" ht="44.25" customHeight="1">
      <c r="A23" s="118" t="s">
        <v>442</v>
      </c>
      <c r="B23" s="10"/>
      <c r="C23" s="10">
        <v>2</v>
      </c>
      <c r="D23" s="11" t="s">
        <v>83</v>
      </c>
      <c r="E23" s="118" t="s">
        <v>462</v>
      </c>
      <c r="F23" s="208" t="s">
        <v>50</v>
      </c>
      <c r="G23" s="180" t="s">
        <v>421</v>
      </c>
      <c r="H23" s="180" t="s">
        <v>479</v>
      </c>
      <c r="I23" s="204" t="s">
        <v>555</v>
      </c>
      <c r="J23" s="204" t="s">
        <v>668</v>
      </c>
      <c r="K23" s="204"/>
      <c r="L23" s="13"/>
      <c r="M23" s="230" t="s">
        <v>73</v>
      </c>
      <c r="N23" s="231" t="s">
        <v>78</v>
      </c>
      <c r="O23" s="230" t="s">
        <v>732</v>
      </c>
      <c r="P23" s="231" t="s">
        <v>735</v>
      </c>
      <c r="Q23" s="218" t="s">
        <v>28</v>
      </c>
      <c r="R23" s="218"/>
      <c r="S23" s="233" t="s">
        <v>738</v>
      </c>
      <c r="T23" s="224" t="s">
        <v>750</v>
      </c>
      <c r="U23" s="219" t="s">
        <v>748</v>
      </c>
      <c r="V23" s="130"/>
      <c r="W23" s="277">
        <v>41995</v>
      </c>
      <c r="X23" s="276">
        <v>42016</v>
      </c>
      <c r="Y23" s="276">
        <v>42051</v>
      </c>
      <c r="Z23" s="44">
        <v>1.22</v>
      </c>
      <c r="AA23" s="44"/>
      <c r="AB23" s="244" t="s">
        <v>799</v>
      </c>
      <c r="AC23" s="248"/>
      <c r="AD23" s="249">
        <v>24.79</v>
      </c>
      <c r="AE23" s="248">
        <v>24.79</v>
      </c>
      <c r="AF23" s="249">
        <v>0.25</v>
      </c>
      <c r="AG23" s="249">
        <f t="shared" si="0"/>
        <v>25.04</v>
      </c>
      <c r="AH23" s="249">
        <f t="shared" ref="AH23:AH36" si="10">AJ23/2.5</f>
        <v>47.980000000000004</v>
      </c>
      <c r="AI23" s="249">
        <v>119.95</v>
      </c>
      <c r="AJ23" s="249">
        <v>119.95</v>
      </c>
      <c r="AK23" s="255">
        <f t="shared" si="2"/>
        <v>0.47811588161734064</v>
      </c>
      <c r="AL23" s="304">
        <f t="shared" si="3"/>
        <v>793.28</v>
      </c>
      <c r="AM23" s="80"/>
      <c r="AN23" s="80"/>
      <c r="AO23" s="80"/>
      <c r="AP23" s="81"/>
      <c r="AQ23" s="81"/>
      <c r="AR23" s="80"/>
      <c r="AS23" s="102">
        <v>16</v>
      </c>
      <c r="AT23" s="102" t="s">
        <v>626</v>
      </c>
      <c r="AU23" s="241">
        <v>16</v>
      </c>
      <c r="AV23" s="281">
        <v>41977</v>
      </c>
      <c r="AW23" s="211"/>
      <c r="AX23" s="212">
        <v>41978</v>
      </c>
      <c r="AY23" s="212">
        <v>41988</v>
      </c>
      <c r="AZ23" s="103"/>
      <c r="BA23" s="120" t="s">
        <v>626</v>
      </c>
      <c r="BB23" s="90"/>
      <c r="BC23" s="91"/>
      <c r="BD23" s="92"/>
      <c r="BE23" s="80"/>
      <c r="BF23" s="80"/>
      <c r="BG23" s="81"/>
      <c r="BH23" s="102"/>
      <c r="BI23" s="102"/>
      <c r="BJ23" s="103"/>
      <c r="BK23" s="80"/>
      <c r="BL23" s="80">
        <f t="shared" si="4"/>
        <v>0</v>
      </c>
      <c r="BM23" s="81"/>
      <c r="BN23" s="80"/>
      <c r="BO23" s="80"/>
      <c r="BP23" s="80">
        <f t="shared" si="5"/>
        <v>0</v>
      </c>
      <c r="BQ23" s="80">
        <f t="shared" si="6"/>
        <v>0</v>
      </c>
      <c r="BR23" s="80"/>
      <c r="BS23" s="284"/>
      <c r="BT23" s="192">
        <f t="shared" si="7"/>
        <v>0</v>
      </c>
      <c r="BU23" s="192">
        <f t="shared" si="8"/>
        <v>0</v>
      </c>
      <c r="BV23" s="196">
        <f t="shared" si="9"/>
        <v>0</v>
      </c>
      <c r="BW23" s="29"/>
    </row>
    <row r="24" spans="1:75" ht="44.25" customHeight="1">
      <c r="A24" s="118" t="s">
        <v>443</v>
      </c>
      <c r="B24" s="10"/>
      <c r="C24" s="10">
        <v>2</v>
      </c>
      <c r="D24" s="11" t="s">
        <v>83</v>
      </c>
      <c r="E24" s="118" t="s">
        <v>462</v>
      </c>
      <c r="F24" s="208" t="s">
        <v>50</v>
      </c>
      <c r="G24" s="180" t="s">
        <v>421</v>
      </c>
      <c r="H24" s="180" t="s">
        <v>480</v>
      </c>
      <c r="I24" s="204" t="s">
        <v>553</v>
      </c>
      <c r="J24" s="204" t="s">
        <v>668</v>
      </c>
      <c r="K24" s="204"/>
      <c r="L24" s="13"/>
      <c r="M24" s="230" t="s">
        <v>73</v>
      </c>
      <c r="N24" s="231" t="s">
        <v>78</v>
      </c>
      <c r="O24" s="230" t="s">
        <v>732</v>
      </c>
      <c r="P24" s="231" t="s">
        <v>735</v>
      </c>
      <c r="Q24" s="218" t="s">
        <v>28</v>
      </c>
      <c r="R24" s="218"/>
      <c r="S24" s="233" t="s">
        <v>738</v>
      </c>
      <c r="T24" s="219" t="s">
        <v>751</v>
      </c>
      <c r="U24" s="219" t="s">
        <v>749</v>
      </c>
      <c r="V24" s="130"/>
      <c r="W24" s="277">
        <v>41995</v>
      </c>
      <c r="X24" s="276">
        <v>42016</v>
      </c>
      <c r="Y24" s="276">
        <v>42051</v>
      </c>
      <c r="Z24" s="44">
        <v>1.19</v>
      </c>
      <c r="AA24" s="44"/>
      <c r="AB24" s="244" t="s">
        <v>799</v>
      </c>
      <c r="AC24" s="248"/>
      <c r="AD24" s="249">
        <v>25.65</v>
      </c>
      <c r="AE24" s="248">
        <v>25.65</v>
      </c>
      <c r="AF24" s="249">
        <v>0.25</v>
      </c>
      <c r="AG24" s="249">
        <f t="shared" si="0"/>
        <v>25.9</v>
      </c>
      <c r="AH24" s="249">
        <f t="shared" si="10"/>
        <v>55.98</v>
      </c>
      <c r="AI24" s="249">
        <v>139.94999999999999</v>
      </c>
      <c r="AJ24" s="249">
        <v>139.94999999999999</v>
      </c>
      <c r="AK24" s="255">
        <f t="shared" si="2"/>
        <v>0.53733476241514821</v>
      </c>
      <c r="AL24" s="304">
        <f t="shared" si="3"/>
        <v>820.8</v>
      </c>
      <c r="AM24" s="80"/>
      <c r="AN24" s="80"/>
      <c r="AO24" s="80"/>
      <c r="AP24" s="81"/>
      <c r="AQ24" s="81"/>
      <c r="AR24" s="80"/>
      <c r="AS24" s="102">
        <v>16</v>
      </c>
      <c r="AT24" s="102" t="s">
        <v>626</v>
      </c>
      <c r="AU24" s="102">
        <v>16</v>
      </c>
      <c r="AV24" s="240">
        <v>41977</v>
      </c>
      <c r="AW24" s="211"/>
      <c r="AX24" s="212">
        <v>41978</v>
      </c>
      <c r="AY24" s="212">
        <v>41988</v>
      </c>
      <c r="AZ24" s="103"/>
      <c r="BA24" s="120" t="s">
        <v>626</v>
      </c>
      <c r="BB24" s="90"/>
      <c r="BC24" s="91"/>
      <c r="BD24" s="92"/>
      <c r="BE24" s="80"/>
      <c r="BF24" s="80"/>
      <c r="BG24" s="81"/>
      <c r="BH24" s="102"/>
      <c r="BI24" s="102"/>
      <c r="BJ24" s="103"/>
      <c r="BK24" s="80"/>
      <c r="BL24" s="80">
        <f t="shared" si="4"/>
        <v>0</v>
      </c>
      <c r="BM24" s="81"/>
      <c r="BN24" s="80"/>
      <c r="BO24" s="80"/>
      <c r="BP24" s="80">
        <f t="shared" si="5"/>
        <v>0</v>
      </c>
      <c r="BQ24" s="80">
        <f t="shared" si="6"/>
        <v>0</v>
      </c>
      <c r="BR24" s="80"/>
      <c r="BS24" s="284"/>
      <c r="BT24" s="192">
        <f t="shared" si="7"/>
        <v>0</v>
      </c>
      <c r="BU24" s="192">
        <f t="shared" si="8"/>
        <v>0</v>
      </c>
      <c r="BV24" s="196">
        <f t="shared" si="9"/>
        <v>0</v>
      </c>
      <c r="BW24" s="29"/>
    </row>
    <row r="25" spans="1:75" s="170" customFormat="1" ht="44.25" customHeight="1">
      <c r="A25" s="118" t="s">
        <v>444</v>
      </c>
      <c r="B25" s="10"/>
      <c r="C25" s="10">
        <v>3</v>
      </c>
      <c r="D25" s="11" t="s">
        <v>83</v>
      </c>
      <c r="E25" s="118" t="s">
        <v>462</v>
      </c>
      <c r="F25" s="208" t="s">
        <v>50</v>
      </c>
      <c r="G25" s="118" t="s">
        <v>421</v>
      </c>
      <c r="H25" s="180" t="s">
        <v>481</v>
      </c>
      <c r="I25" s="204" t="s">
        <v>553</v>
      </c>
      <c r="J25" s="204" t="s">
        <v>668</v>
      </c>
      <c r="K25" s="204"/>
      <c r="L25" s="13"/>
      <c r="M25" s="230" t="s">
        <v>73</v>
      </c>
      <c r="N25" s="231" t="s">
        <v>78</v>
      </c>
      <c r="O25" s="230" t="s">
        <v>732</v>
      </c>
      <c r="P25" s="231" t="s">
        <v>735</v>
      </c>
      <c r="Q25" s="218" t="s">
        <v>28</v>
      </c>
      <c r="R25" s="218"/>
      <c r="S25" s="233" t="s">
        <v>737</v>
      </c>
      <c r="T25" s="219">
        <v>9541</v>
      </c>
      <c r="U25" s="219" t="s">
        <v>743</v>
      </c>
      <c r="V25" s="130"/>
      <c r="W25" s="276">
        <v>42023</v>
      </c>
      <c r="X25" s="276">
        <v>42044</v>
      </c>
      <c r="Y25" s="276">
        <v>42079</v>
      </c>
      <c r="Z25" s="44">
        <v>1.19</v>
      </c>
      <c r="AA25" s="44"/>
      <c r="AB25" s="244" t="s">
        <v>799</v>
      </c>
      <c r="AC25" s="248"/>
      <c r="AD25" s="249">
        <v>26.65</v>
      </c>
      <c r="AE25" s="248">
        <v>26.65</v>
      </c>
      <c r="AF25" s="249">
        <v>0.25</v>
      </c>
      <c r="AG25" s="249">
        <f t="shared" si="0"/>
        <v>26.9</v>
      </c>
      <c r="AH25" s="249">
        <f t="shared" si="10"/>
        <v>59.98</v>
      </c>
      <c r="AI25" s="249">
        <v>149.94999999999999</v>
      </c>
      <c r="AJ25" s="249">
        <v>149.94999999999999</v>
      </c>
      <c r="AK25" s="255">
        <f t="shared" si="2"/>
        <v>0.55151717239079689</v>
      </c>
      <c r="AL25" s="304">
        <f t="shared" si="3"/>
        <v>852.8</v>
      </c>
      <c r="AM25" s="80"/>
      <c r="AN25" s="80"/>
      <c r="AO25" s="80"/>
      <c r="AP25" s="81"/>
      <c r="AQ25" s="81"/>
      <c r="AR25" s="80"/>
      <c r="AS25" s="102">
        <v>16</v>
      </c>
      <c r="AT25" s="102" t="s">
        <v>626</v>
      </c>
      <c r="AU25" s="102">
        <v>16</v>
      </c>
      <c r="AV25" s="240">
        <v>41977</v>
      </c>
      <c r="AW25" s="211"/>
      <c r="AX25" s="212">
        <v>41978</v>
      </c>
      <c r="AY25" s="212">
        <v>41988</v>
      </c>
      <c r="AZ25" s="103"/>
      <c r="BA25" s="120" t="s">
        <v>626</v>
      </c>
      <c r="BB25" s="90"/>
      <c r="BC25" s="91"/>
      <c r="BD25" s="92"/>
      <c r="BE25" s="80"/>
      <c r="BF25" s="80"/>
      <c r="BG25" s="81"/>
      <c r="BH25" s="102"/>
      <c r="BI25" s="102"/>
      <c r="BJ25" s="103"/>
      <c r="BK25" s="80"/>
      <c r="BL25" s="80">
        <f t="shared" si="4"/>
        <v>0</v>
      </c>
      <c r="BM25" s="81"/>
      <c r="BN25" s="80">
        <v>300</v>
      </c>
      <c r="BO25" s="80">
        <v>50</v>
      </c>
      <c r="BP25" s="80">
        <f t="shared" si="5"/>
        <v>350</v>
      </c>
      <c r="BQ25" s="80">
        <f t="shared" si="6"/>
        <v>416.5</v>
      </c>
      <c r="BR25" s="80"/>
      <c r="BS25" s="284"/>
      <c r="BT25" s="192">
        <f t="shared" si="7"/>
        <v>20993</v>
      </c>
      <c r="BU25" s="192">
        <f t="shared" si="8"/>
        <v>11578</v>
      </c>
      <c r="BV25" s="196">
        <f t="shared" si="9"/>
        <v>193.03101033677891</v>
      </c>
      <c r="BW25" s="29"/>
    </row>
    <row r="26" spans="1:75" ht="44.25" customHeight="1">
      <c r="A26" s="118" t="s">
        <v>445</v>
      </c>
      <c r="B26" s="10"/>
      <c r="C26" s="10">
        <v>2</v>
      </c>
      <c r="D26" s="11" t="s">
        <v>83</v>
      </c>
      <c r="E26" s="118" t="s">
        <v>462</v>
      </c>
      <c r="F26" s="208" t="s">
        <v>50</v>
      </c>
      <c r="G26" s="180" t="s">
        <v>422</v>
      </c>
      <c r="H26" s="180" t="s">
        <v>470</v>
      </c>
      <c r="I26" s="204" t="s">
        <v>555</v>
      </c>
      <c r="J26" s="204" t="s">
        <v>667</v>
      </c>
      <c r="K26" s="204"/>
      <c r="L26" s="13"/>
      <c r="M26" s="230" t="s">
        <v>73</v>
      </c>
      <c r="N26" s="231" t="s">
        <v>78</v>
      </c>
      <c r="O26" s="230" t="s">
        <v>732</v>
      </c>
      <c r="P26" s="231" t="s">
        <v>735</v>
      </c>
      <c r="Q26" s="218" t="s">
        <v>28</v>
      </c>
      <c r="R26" s="218"/>
      <c r="S26" s="233" t="s">
        <v>738</v>
      </c>
      <c r="T26" s="219" t="s">
        <v>741</v>
      </c>
      <c r="U26" s="219" t="s">
        <v>743</v>
      </c>
      <c r="V26" s="130"/>
      <c r="W26" s="277">
        <v>41995</v>
      </c>
      <c r="X26" s="276">
        <v>42016</v>
      </c>
      <c r="Y26" s="276">
        <v>42051</v>
      </c>
      <c r="Z26" s="44">
        <v>1.36</v>
      </c>
      <c r="AA26" s="44"/>
      <c r="AB26" s="244" t="s">
        <v>799</v>
      </c>
      <c r="AC26" s="248"/>
      <c r="AD26" s="249">
        <v>21.56</v>
      </c>
      <c r="AE26" s="248">
        <v>21.56</v>
      </c>
      <c r="AF26" s="249">
        <v>0.25</v>
      </c>
      <c r="AG26" s="249">
        <f t="shared" si="0"/>
        <v>21.81</v>
      </c>
      <c r="AH26" s="249">
        <f t="shared" si="10"/>
        <v>55.98</v>
      </c>
      <c r="AI26" s="249">
        <v>139.94999999999999</v>
      </c>
      <c r="AJ26" s="249">
        <v>139.94999999999999</v>
      </c>
      <c r="AK26" s="255">
        <f t="shared" si="2"/>
        <v>0.61039657020364424</v>
      </c>
      <c r="AL26" s="304">
        <f t="shared" si="3"/>
        <v>689.92</v>
      </c>
      <c r="AM26" s="80"/>
      <c r="AN26" s="80"/>
      <c r="AO26" s="80"/>
      <c r="AP26" s="81"/>
      <c r="AQ26" s="81"/>
      <c r="AR26" s="80"/>
      <c r="AS26" s="102">
        <v>16</v>
      </c>
      <c r="AT26" s="102" t="s">
        <v>626</v>
      </c>
      <c r="AU26" s="102">
        <v>16</v>
      </c>
      <c r="AV26" s="278">
        <v>41977</v>
      </c>
      <c r="AW26" s="211"/>
      <c r="AX26" s="212">
        <v>41978</v>
      </c>
      <c r="AY26" s="212">
        <v>41988</v>
      </c>
      <c r="AZ26" s="103"/>
      <c r="BA26" s="120" t="s">
        <v>626</v>
      </c>
      <c r="BB26" s="90"/>
      <c r="BC26" s="91"/>
      <c r="BD26" s="92"/>
      <c r="BE26" s="80"/>
      <c r="BF26" s="80"/>
      <c r="BG26" s="81"/>
      <c r="BH26" s="102"/>
      <c r="BI26" s="102"/>
      <c r="BJ26" s="103"/>
      <c r="BK26" s="80"/>
      <c r="BL26" s="80">
        <f t="shared" si="4"/>
        <v>0</v>
      </c>
      <c r="BM26" s="81"/>
      <c r="BN26" s="80">
        <v>300</v>
      </c>
      <c r="BO26" s="80">
        <v>50</v>
      </c>
      <c r="BP26" s="80">
        <f t="shared" si="5"/>
        <v>350</v>
      </c>
      <c r="BQ26" s="80">
        <f t="shared" si="6"/>
        <v>476.00000000000006</v>
      </c>
      <c r="BR26" s="80"/>
      <c r="BS26" s="284"/>
      <c r="BT26" s="192">
        <f t="shared" si="7"/>
        <v>19593</v>
      </c>
      <c r="BU26" s="192">
        <f t="shared" si="8"/>
        <v>11959.5</v>
      </c>
      <c r="BV26" s="196">
        <f t="shared" si="9"/>
        <v>213.63879957127548</v>
      </c>
      <c r="BW26" s="29"/>
    </row>
    <row r="27" spans="1:75" ht="44.25" customHeight="1">
      <c r="A27" s="118" t="s">
        <v>446</v>
      </c>
      <c r="B27" s="10"/>
      <c r="C27" s="10">
        <v>3</v>
      </c>
      <c r="D27" s="11" t="s">
        <v>83</v>
      </c>
      <c r="E27" s="118" t="s">
        <v>462</v>
      </c>
      <c r="F27" s="208" t="s">
        <v>50</v>
      </c>
      <c r="G27" s="118" t="s">
        <v>422</v>
      </c>
      <c r="H27" s="180" t="s">
        <v>468</v>
      </c>
      <c r="I27" s="204" t="s">
        <v>845</v>
      </c>
      <c r="J27" s="204" t="s">
        <v>667</v>
      </c>
      <c r="K27" s="204"/>
      <c r="L27" s="13"/>
      <c r="M27" s="230" t="s">
        <v>73</v>
      </c>
      <c r="N27" s="231" t="s">
        <v>78</v>
      </c>
      <c r="O27" s="230" t="s">
        <v>732</v>
      </c>
      <c r="P27" s="231" t="s">
        <v>735</v>
      </c>
      <c r="Q27" s="218" t="s">
        <v>28</v>
      </c>
      <c r="R27" s="218"/>
      <c r="S27" s="233" t="s">
        <v>737</v>
      </c>
      <c r="T27" s="219" t="s">
        <v>740</v>
      </c>
      <c r="U27" s="219" t="s">
        <v>744</v>
      </c>
      <c r="V27" s="130"/>
      <c r="W27" s="276">
        <v>42023</v>
      </c>
      <c r="X27" s="276">
        <v>42044</v>
      </c>
      <c r="Y27" s="276">
        <v>42079</v>
      </c>
      <c r="Z27" s="44">
        <v>1.34</v>
      </c>
      <c r="AA27" s="44"/>
      <c r="AB27" s="244" t="s">
        <v>799</v>
      </c>
      <c r="AC27" s="248"/>
      <c r="AD27" s="249">
        <v>19.72</v>
      </c>
      <c r="AE27" s="248">
        <v>19.72</v>
      </c>
      <c r="AF27" s="249">
        <v>0.25</v>
      </c>
      <c r="AG27" s="249">
        <f t="shared" si="0"/>
        <v>19.97</v>
      </c>
      <c r="AH27" s="249">
        <f t="shared" si="10"/>
        <v>47.980000000000004</v>
      </c>
      <c r="AI27" s="249">
        <v>119.95</v>
      </c>
      <c r="AJ27" s="249">
        <v>119.95</v>
      </c>
      <c r="AK27" s="255">
        <f t="shared" si="2"/>
        <v>0.58378491037932478</v>
      </c>
      <c r="AL27" s="304">
        <f t="shared" si="3"/>
        <v>631.04</v>
      </c>
      <c r="AM27" s="80"/>
      <c r="AN27" s="80"/>
      <c r="AO27" s="80"/>
      <c r="AP27" s="81"/>
      <c r="AQ27" s="81"/>
      <c r="AR27" s="80"/>
      <c r="AS27" s="102">
        <v>16</v>
      </c>
      <c r="AT27" s="102" t="s">
        <v>626</v>
      </c>
      <c r="AU27" s="102">
        <v>16</v>
      </c>
      <c r="AV27" s="278">
        <v>41977</v>
      </c>
      <c r="AW27" s="211"/>
      <c r="AX27" s="212">
        <v>41978</v>
      </c>
      <c r="AY27" s="212">
        <v>41988</v>
      </c>
      <c r="AZ27" s="103"/>
      <c r="BA27" s="120" t="s">
        <v>626</v>
      </c>
      <c r="BB27" s="90"/>
      <c r="BC27" s="91"/>
      <c r="BD27" s="92"/>
      <c r="BE27" s="80"/>
      <c r="BF27" s="80"/>
      <c r="BG27" s="81"/>
      <c r="BH27" s="102"/>
      <c r="BI27" s="102"/>
      <c r="BJ27" s="103"/>
      <c r="BK27" s="80"/>
      <c r="BL27" s="80">
        <f t="shared" si="4"/>
        <v>0</v>
      </c>
      <c r="BM27" s="81"/>
      <c r="BN27" s="80"/>
      <c r="BO27" s="80"/>
      <c r="BP27" s="80">
        <f t="shared" si="5"/>
        <v>0</v>
      </c>
      <c r="BQ27" s="80">
        <f t="shared" si="6"/>
        <v>0</v>
      </c>
      <c r="BR27" s="80"/>
      <c r="BS27" s="284"/>
      <c r="BT27" s="192">
        <f t="shared" si="7"/>
        <v>0</v>
      </c>
      <c r="BU27" s="192">
        <f t="shared" si="8"/>
        <v>0</v>
      </c>
      <c r="BV27" s="196">
        <f t="shared" si="9"/>
        <v>0</v>
      </c>
      <c r="BW27" s="29"/>
    </row>
    <row r="28" spans="1:75" ht="44.25" customHeight="1">
      <c r="A28" s="118" t="s">
        <v>447</v>
      </c>
      <c r="B28" s="10"/>
      <c r="C28" s="10">
        <v>2</v>
      </c>
      <c r="D28" s="11" t="s">
        <v>83</v>
      </c>
      <c r="E28" s="118" t="s">
        <v>462</v>
      </c>
      <c r="F28" s="208" t="s">
        <v>50</v>
      </c>
      <c r="G28" s="118" t="s">
        <v>422</v>
      </c>
      <c r="H28" s="180" t="s">
        <v>482</v>
      </c>
      <c r="I28" s="204" t="s">
        <v>555</v>
      </c>
      <c r="J28" s="204" t="s">
        <v>667</v>
      </c>
      <c r="K28" s="204"/>
      <c r="L28" s="13"/>
      <c r="M28" s="230" t="s">
        <v>73</v>
      </c>
      <c r="N28" s="231" t="s">
        <v>78</v>
      </c>
      <c r="O28" s="230" t="s">
        <v>731</v>
      </c>
      <c r="P28" s="231" t="s">
        <v>734</v>
      </c>
      <c r="Q28" s="218" t="s">
        <v>28</v>
      </c>
      <c r="R28" s="218"/>
      <c r="S28" s="233" t="s">
        <v>737</v>
      </c>
      <c r="T28" s="219">
        <v>8148</v>
      </c>
      <c r="U28" s="219" t="s">
        <v>743</v>
      </c>
      <c r="V28" s="130"/>
      <c r="W28" s="276">
        <v>42023</v>
      </c>
      <c r="X28" s="276">
        <v>42044</v>
      </c>
      <c r="Y28" s="276">
        <v>42079</v>
      </c>
      <c r="Z28" s="44">
        <v>1.29</v>
      </c>
      <c r="AA28" s="44"/>
      <c r="AB28" s="244" t="s">
        <v>799</v>
      </c>
      <c r="AC28" s="248"/>
      <c r="AD28" s="274">
        <v>28.55</v>
      </c>
      <c r="AE28" s="275"/>
      <c r="AF28" s="249">
        <v>0.25</v>
      </c>
      <c r="AG28" s="249">
        <f t="shared" si="0"/>
        <v>28.8</v>
      </c>
      <c r="AH28" s="249">
        <f t="shared" si="10"/>
        <v>63.98</v>
      </c>
      <c r="AI28" s="249">
        <v>159.94999999999999</v>
      </c>
      <c r="AJ28" s="249">
        <v>159.94999999999999</v>
      </c>
      <c r="AK28" s="255">
        <f t="shared" si="2"/>
        <v>0.54985933104095019</v>
      </c>
      <c r="AL28" s="304">
        <f t="shared" si="3"/>
        <v>913.6</v>
      </c>
      <c r="AM28" s="80"/>
      <c r="AN28" s="80"/>
      <c r="AO28" s="80"/>
      <c r="AP28" s="81"/>
      <c r="AQ28" s="81"/>
      <c r="AR28" s="80"/>
      <c r="AS28" s="102">
        <v>16</v>
      </c>
      <c r="AT28" s="102" t="s">
        <v>626</v>
      </c>
      <c r="AU28" s="102"/>
      <c r="AV28" s="216"/>
      <c r="AW28" s="211"/>
      <c r="AX28" s="212">
        <v>41978</v>
      </c>
      <c r="AY28" s="212">
        <v>42009</v>
      </c>
      <c r="AZ28" s="103"/>
      <c r="BA28" s="120" t="s">
        <v>836</v>
      </c>
      <c r="BB28" s="90"/>
      <c r="BC28" s="91"/>
      <c r="BD28" s="92"/>
      <c r="BE28" s="80"/>
      <c r="BF28" s="80"/>
      <c r="BG28" s="81"/>
      <c r="BH28" s="102"/>
      <c r="BI28" s="102"/>
      <c r="BJ28" s="103"/>
      <c r="BK28" s="80"/>
      <c r="BL28" s="80">
        <f t="shared" si="4"/>
        <v>0</v>
      </c>
      <c r="BM28" s="81"/>
      <c r="BN28" s="80"/>
      <c r="BO28" s="80"/>
      <c r="BP28" s="80">
        <f t="shared" si="5"/>
        <v>0</v>
      </c>
      <c r="BQ28" s="80">
        <f t="shared" si="6"/>
        <v>0</v>
      </c>
      <c r="BR28" s="80"/>
      <c r="BS28" s="284"/>
      <c r="BT28" s="192">
        <f t="shared" si="7"/>
        <v>0</v>
      </c>
      <c r="BU28" s="192">
        <f t="shared" si="8"/>
        <v>0</v>
      </c>
      <c r="BV28" s="196">
        <f t="shared" si="9"/>
        <v>0</v>
      </c>
      <c r="BW28" s="29"/>
    </row>
    <row r="29" spans="1:75" ht="44.25" customHeight="1">
      <c r="A29" s="118" t="s">
        <v>448</v>
      </c>
      <c r="B29" s="10"/>
      <c r="C29" s="10">
        <v>3</v>
      </c>
      <c r="D29" s="11" t="s">
        <v>83</v>
      </c>
      <c r="E29" s="118" t="s">
        <v>462</v>
      </c>
      <c r="F29" s="208" t="s">
        <v>50</v>
      </c>
      <c r="G29" s="118" t="s">
        <v>422</v>
      </c>
      <c r="H29" s="180" t="s">
        <v>477</v>
      </c>
      <c r="I29" s="204" t="s">
        <v>556</v>
      </c>
      <c r="J29" s="204" t="s">
        <v>667</v>
      </c>
      <c r="K29" s="204"/>
      <c r="L29" s="13"/>
      <c r="M29" s="230" t="s">
        <v>73</v>
      </c>
      <c r="N29" s="231" t="s">
        <v>78</v>
      </c>
      <c r="O29" s="230" t="s">
        <v>732</v>
      </c>
      <c r="P29" s="231" t="s">
        <v>735</v>
      </c>
      <c r="Q29" s="218" t="s">
        <v>28</v>
      </c>
      <c r="R29" s="218"/>
      <c r="S29" s="233" t="s">
        <v>738</v>
      </c>
      <c r="T29" s="219" t="s">
        <v>741</v>
      </c>
      <c r="U29" s="219" t="s">
        <v>743</v>
      </c>
      <c r="V29" s="130"/>
      <c r="W29" s="277">
        <v>41995</v>
      </c>
      <c r="X29" s="276">
        <v>42016</v>
      </c>
      <c r="Y29" s="276">
        <v>42051</v>
      </c>
      <c r="Z29" s="44">
        <v>1.35</v>
      </c>
      <c r="AA29" s="44"/>
      <c r="AB29" s="244" t="s">
        <v>799</v>
      </c>
      <c r="AC29" s="248"/>
      <c r="AD29" s="249">
        <v>24.66</v>
      </c>
      <c r="AE29" s="248">
        <v>24.66</v>
      </c>
      <c r="AF29" s="249">
        <v>0.25</v>
      </c>
      <c r="AG29" s="249">
        <f t="shared" si="0"/>
        <v>24.91</v>
      </c>
      <c r="AH29" s="249">
        <f t="shared" si="10"/>
        <v>55.98</v>
      </c>
      <c r="AI29" s="249">
        <v>139.94999999999999</v>
      </c>
      <c r="AJ29" s="249">
        <v>139.94999999999999</v>
      </c>
      <c r="AK29" s="255">
        <f t="shared" si="2"/>
        <v>0.55501964987495533</v>
      </c>
      <c r="AL29" s="304">
        <f t="shared" si="3"/>
        <v>789.12</v>
      </c>
      <c r="AM29" s="80"/>
      <c r="AN29" s="80"/>
      <c r="AO29" s="80"/>
      <c r="AP29" s="81"/>
      <c r="AQ29" s="81"/>
      <c r="AR29" s="80"/>
      <c r="AS29" s="102">
        <v>16</v>
      </c>
      <c r="AT29" s="102" t="s">
        <v>626</v>
      </c>
      <c r="AU29" s="102">
        <v>16</v>
      </c>
      <c r="AV29" s="278">
        <v>41977</v>
      </c>
      <c r="AW29" s="211"/>
      <c r="AX29" s="212">
        <v>41978</v>
      </c>
      <c r="AY29" s="212">
        <v>41988</v>
      </c>
      <c r="AZ29" s="103"/>
      <c r="BA29" s="120" t="s">
        <v>626</v>
      </c>
      <c r="BB29" s="90"/>
      <c r="BC29" s="91"/>
      <c r="BD29" s="92"/>
      <c r="BE29" s="80"/>
      <c r="BF29" s="80"/>
      <c r="BG29" s="81"/>
      <c r="BH29" s="102"/>
      <c r="BI29" s="102"/>
      <c r="BJ29" s="103"/>
      <c r="BK29" s="80"/>
      <c r="BL29" s="80">
        <f t="shared" si="4"/>
        <v>0</v>
      </c>
      <c r="BM29" s="81"/>
      <c r="BN29" s="80">
        <v>200</v>
      </c>
      <c r="BO29" s="80">
        <v>50</v>
      </c>
      <c r="BP29" s="80">
        <f t="shared" si="5"/>
        <v>250</v>
      </c>
      <c r="BQ29" s="80">
        <f t="shared" si="6"/>
        <v>337.5</v>
      </c>
      <c r="BR29" s="80"/>
      <c r="BS29" s="284"/>
      <c r="BT29" s="192">
        <f t="shared" si="7"/>
        <v>13995</v>
      </c>
      <c r="BU29" s="192">
        <f t="shared" si="8"/>
        <v>7767.5</v>
      </c>
      <c r="BV29" s="196">
        <f t="shared" si="9"/>
        <v>138.75491246873884</v>
      </c>
      <c r="BW29" s="29"/>
    </row>
    <row r="30" spans="1:75" s="170" customFormat="1" ht="44.25" customHeight="1">
      <c r="A30" s="118" t="s">
        <v>449</v>
      </c>
      <c r="B30" s="10"/>
      <c r="C30" s="10">
        <v>2</v>
      </c>
      <c r="D30" s="11" t="s">
        <v>83</v>
      </c>
      <c r="E30" s="118" t="s">
        <v>462</v>
      </c>
      <c r="F30" s="208" t="s">
        <v>50</v>
      </c>
      <c r="G30" s="118" t="s">
        <v>422</v>
      </c>
      <c r="H30" s="180" t="s">
        <v>473</v>
      </c>
      <c r="I30" s="204" t="s">
        <v>553</v>
      </c>
      <c r="J30" s="204" t="s">
        <v>667</v>
      </c>
      <c r="K30" s="204"/>
      <c r="L30" s="13"/>
      <c r="M30" s="230" t="s">
        <v>73</v>
      </c>
      <c r="N30" s="231" t="s">
        <v>78</v>
      </c>
      <c r="O30" s="230" t="s">
        <v>732</v>
      </c>
      <c r="P30" s="231" t="s">
        <v>735</v>
      </c>
      <c r="Q30" s="218" t="s">
        <v>28</v>
      </c>
      <c r="R30" s="218"/>
      <c r="S30" s="233" t="s">
        <v>737</v>
      </c>
      <c r="T30" s="219">
        <v>9540</v>
      </c>
      <c r="U30" s="219" t="s">
        <v>747</v>
      </c>
      <c r="V30" s="130"/>
      <c r="W30" s="276">
        <v>42023</v>
      </c>
      <c r="X30" s="276">
        <v>42044</v>
      </c>
      <c r="Y30" s="276">
        <v>42079</v>
      </c>
      <c r="Z30" s="44">
        <v>1.08</v>
      </c>
      <c r="AA30" s="44"/>
      <c r="AB30" s="244" t="s">
        <v>799</v>
      </c>
      <c r="AC30" s="248"/>
      <c r="AD30" s="249">
        <v>22.68</v>
      </c>
      <c r="AE30" s="248">
        <v>22.68</v>
      </c>
      <c r="AF30" s="249">
        <v>0.25</v>
      </c>
      <c r="AG30" s="249">
        <f t="shared" si="0"/>
        <v>22.93</v>
      </c>
      <c r="AH30" s="249">
        <f t="shared" si="10"/>
        <v>55.98</v>
      </c>
      <c r="AI30" s="249">
        <v>139.94999999999999</v>
      </c>
      <c r="AJ30" s="249">
        <v>139.94999999999999</v>
      </c>
      <c r="AK30" s="255">
        <f t="shared" si="2"/>
        <v>0.59038942479456946</v>
      </c>
      <c r="AL30" s="304">
        <f t="shared" si="3"/>
        <v>725.76</v>
      </c>
      <c r="AM30" s="80"/>
      <c r="AN30" s="80"/>
      <c r="AO30" s="80"/>
      <c r="AP30" s="81"/>
      <c r="AQ30" s="81"/>
      <c r="AR30" s="80"/>
      <c r="AS30" s="102">
        <v>16</v>
      </c>
      <c r="AT30" s="102" t="s">
        <v>626</v>
      </c>
      <c r="AU30" s="102">
        <v>16</v>
      </c>
      <c r="AV30" s="240">
        <v>41977</v>
      </c>
      <c r="AW30" s="211"/>
      <c r="AX30" s="212">
        <v>41978</v>
      </c>
      <c r="AY30" s="212">
        <v>41988</v>
      </c>
      <c r="AZ30" s="103"/>
      <c r="BA30" s="120" t="s">
        <v>626</v>
      </c>
      <c r="BB30" s="90"/>
      <c r="BC30" s="91"/>
      <c r="BD30" s="92"/>
      <c r="BE30" s="80"/>
      <c r="BF30" s="80"/>
      <c r="BG30" s="81"/>
      <c r="BH30" s="102"/>
      <c r="BI30" s="102"/>
      <c r="BJ30" s="103"/>
      <c r="BK30" s="80"/>
      <c r="BL30" s="80">
        <f t="shared" si="4"/>
        <v>0</v>
      </c>
      <c r="BM30" s="81"/>
      <c r="BN30" s="80"/>
      <c r="BO30" s="80"/>
      <c r="BP30" s="80">
        <f t="shared" si="5"/>
        <v>0</v>
      </c>
      <c r="BQ30" s="80">
        <f t="shared" si="6"/>
        <v>0</v>
      </c>
      <c r="BR30" s="80"/>
      <c r="BS30" s="284"/>
      <c r="BT30" s="192">
        <f t="shared" si="7"/>
        <v>0</v>
      </c>
      <c r="BU30" s="192">
        <f t="shared" si="8"/>
        <v>0</v>
      </c>
      <c r="BV30" s="196">
        <f t="shared" si="9"/>
        <v>0</v>
      </c>
      <c r="BW30" s="29"/>
    </row>
    <row r="31" spans="1:75" ht="44.25" customHeight="1">
      <c r="A31" s="118" t="s">
        <v>450</v>
      </c>
      <c r="B31" s="10"/>
      <c r="C31" s="10">
        <v>2</v>
      </c>
      <c r="D31" s="11" t="s">
        <v>83</v>
      </c>
      <c r="E31" s="118" t="s">
        <v>462</v>
      </c>
      <c r="F31" s="208" t="s">
        <v>50</v>
      </c>
      <c r="G31" s="118" t="s">
        <v>425</v>
      </c>
      <c r="H31" s="180" t="s">
        <v>468</v>
      </c>
      <c r="I31" s="204" t="s">
        <v>845</v>
      </c>
      <c r="J31" s="204" t="s">
        <v>671</v>
      </c>
      <c r="K31" s="204"/>
      <c r="L31" s="13"/>
      <c r="M31" s="230" t="s">
        <v>73</v>
      </c>
      <c r="N31" s="231" t="s">
        <v>78</v>
      </c>
      <c r="O31" s="230" t="s">
        <v>732</v>
      </c>
      <c r="P31" s="231" t="s">
        <v>735</v>
      </c>
      <c r="Q31" s="218" t="s">
        <v>28</v>
      </c>
      <c r="R31" s="218"/>
      <c r="S31" s="219" t="s">
        <v>737</v>
      </c>
      <c r="T31" s="219" t="s">
        <v>740</v>
      </c>
      <c r="U31" s="219" t="s">
        <v>744</v>
      </c>
      <c r="V31" s="130"/>
      <c r="W31" s="276">
        <v>42023</v>
      </c>
      <c r="X31" s="276">
        <v>42044</v>
      </c>
      <c r="Y31" s="276">
        <v>42079</v>
      </c>
      <c r="Z31" s="44">
        <v>1.48</v>
      </c>
      <c r="AA31" s="44"/>
      <c r="AB31" s="244" t="s">
        <v>799</v>
      </c>
      <c r="AC31" s="248"/>
      <c r="AD31" s="249">
        <v>20.07</v>
      </c>
      <c r="AE31" s="248">
        <v>20.07</v>
      </c>
      <c r="AF31" s="249">
        <v>0.25</v>
      </c>
      <c r="AG31" s="249">
        <f t="shared" si="0"/>
        <v>20.32</v>
      </c>
      <c r="AH31" s="249">
        <f t="shared" si="10"/>
        <v>47.980000000000004</v>
      </c>
      <c r="AI31" s="249">
        <v>119.95</v>
      </c>
      <c r="AJ31" s="249">
        <v>119.95</v>
      </c>
      <c r="AK31" s="255">
        <f t="shared" si="2"/>
        <v>0.57649020425177155</v>
      </c>
      <c r="AL31" s="304">
        <f t="shared" si="3"/>
        <v>642.24</v>
      </c>
      <c r="AM31" s="80"/>
      <c r="AN31" s="80"/>
      <c r="AO31" s="80"/>
      <c r="AP31" s="81"/>
      <c r="AQ31" s="81"/>
      <c r="AR31" s="80"/>
      <c r="AS31" s="102">
        <v>16</v>
      </c>
      <c r="AT31" s="102" t="s">
        <v>626</v>
      </c>
      <c r="AU31" s="102">
        <v>16</v>
      </c>
      <c r="AV31" s="240">
        <v>41977</v>
      </c>
      <c r="AW31" s="211"/>
      <c r="AX31" s="212">
        <v>41978</v>
      </c>
      <c r="AY31" s="212">
        <v>41988</v>
      </c>
      <c r="AZ31" s="103"/>
      <c r="BA31" s="120" t="s">
        <v>626</v>
      </c>
      <c r="BB31" s="90"/>
      <c r="BC31" s="91"/>
      <c r="BD31" s="92"/>
      <c r="BE31" s="80"/>
      <c r="BF31" s="80"/>
      <c r="BG31" s="81"/>
      <c r="BH31" s="102"/>
      <c r="BI31" s="102"/>
      <c r="BJ31" s="103"/>
      <c r="BK31" s="80"/>
      <c r="BL31" s="80">
        <f t="shared" si="4"/>
        <v>0</v>
      </c>
      <c r="BM31" s="81"/>
      <c r="BN31" s="80"/>
      <c r="BO31" s="80"/>
      <c r="BP31" s="80">
        <f t="shared" si="5"/>
        <v>0</v>
      </c>
      <c r="BQ31" s="80">
        <f t="shared" si="6"/>
        <v>0</v>
      </c>
      <c r="BR31" s="80"/>
      <c r="BS31" s="284"/>
      <c r="BT31" s="192">
        <f t="shared" si="7"/>
        <v>0</v>
      </c>
      <c r="BU31" s="192">
        <f t="shared" si="8"/>
        <v>0</v>
      </c>
      <c r="BV31" s="196">
        <f t="shared" si="9"/>
        <v>0</v>
      </c>
      <c r="BW31" s="29"/>
    </row>
    <row r="32" spans="1:75" ht="44.25" customHeight="1">
      <c r="A32" s="118" t="s">
        <v>451</v>
      </c>
      <c r="B32" s="10"/>
      <c r="C32" s="10">
        <v>2</v>
      </c>
      <c r="D32" s="11" t="s">
        <v>83</v>
      </c>
      <c r="E32" s="118" t="s">
        <v>462</v>
      </c>
      <c r="F32" s="208" t="s">
        <v>50</v>
      </c>
      <c r="G32" s="180" t="s">
        <v>425</v>
      </c>
      <c r="H32" s="180" t="s">
        <v>485</v>
      </c>
      <c r="I32" s="204" t="s">
        <v>555</v>
      </c>
      <c r="J32" s="204" t="s">
        <v>671</v>
      </c>
      <c r="K32" s="204"/>
      <c r="L32" s="13"/>
      <c r="M32" s="230" t="s">
        <v>73</v>
      </c>
      <c r="N32" s="231" t="s">
        <v>78</v>
      </c>
      <c r="O32" s="230" t="s">
        <v>732</v>
      </c>
      <c r="P32" s="231" t="s">
        <v>735</v>
      </c>
      <c r="Q32" s="218" t="s">
        <v>28</v>
      </c>
      <c r="R32" s="218"/>
      <c r="S32" s="219" t="s">
        <v>738</v>
      </c>
      <c r="T32" s="219" t="s">
        <v>741</v>
      </c>
      <c r="U32" s="219" t="s">
        <v>743</v>
      </c>
      <c r="V32" s="130"/>
      <c r="W32" s="277">
        <v>41995</v>
      </c>
      <c r="X32" s="276">
        <v>42016</v>
      </c>
      <c r="Y32" s="276">
        <v>42051</v>
      </c>
      <c r="Z32" s="44">
        <v>1.33</v>
      </c>
      <c r="AA32" s="44"/>
      <c r="AB32" s="244" t="s">
        <v>799</v>
      </c>
      <c r="AC32" s="248"/>
      <c r="AD32" s="249">
        <v>23.8</v>
      </c>
      <c r="AE32" s="248">
        <v>23.79</v>
      </c>
      <c r="AF32" s="249">
        <v>0.25</v>
      </c>
      <c r="AG32" s="249">
        <f t="shared" si="0"/>
        <v>24.04</v>
      </c>
      <c r="AH32" s="249">
        <f t="shared" si="10"/>
        <v>51.98</v>
      </c>
      <c r="AI32" s="249">
        <v>129.94999999999999</v>
      </c>
      <c r="AJ32" s="249">
        <v>129.94999999999999</v>
      </c>
      <c r="AK32" s="255">
        <f t="shared" si="2"/>
        <v>0.53751442862639476</v>
      </c>
      <c r="AL32" s="304">
        <f t="shared" si="3"/>
        <v>761.6</v>
      </c>
      <c r="AM32" s="80"/>
      <c r="AN32" s="80"/>
      <c r="AO32" s="80"/>
      <c r="AP32" s="81"/>
      <c r="AQ32" s="81"/>
      <c r="AR32" s="80"/>
      <c r="AS32" s="102">
        <v>16</v>
      </c>
      <c r="AT32" s="102" t="s">
        <v>626</v>
      </c>
      <c r="AU32" s="102">
        <v>16</v>
      </c>
      <c r="AV32" s="278">
        <v>41977</v>
      </c>
      <c r="AW32" s="211"/>
      <c r="AX32" s="212">
        <v>41978</v>
      </c>
      <c r="AY32" s="212">
        <v>41988</v>
      </c>
      <c r="AZ32" s="103"/>
      <c r="BA32" s="120" t="s">
        <v>626</v>
      </c>
      <c r="BB32" s="90"/>
      <c r="BC32" s="91"/>
      <c r="BD32" s="92"/>
      <c r="BE32" s="80"/>
      <c r="BF32" s="80"/>
      <c r="BG32" s="81"/>
      <c r="BH32" s="102"/>
      <c r="BI32" s="102"/>
      <c r="BJ32" s="103"/>
      <c r="BK32" s="80"/>
      <c r="BL32" s="80">
        <f t="shared" si="4"/>
        <v>0</v>
      </c>
      <c r="BM32" s="81"/>
      <c r="BN32" s="80">
        <v>150</v>
      </c>
      <c r="BO32" s="80">
        <v>50</v>
      </c>
      <c r="BP32" s="80">
        <f t="shared" si="5"/>
        <v>200</v>
      </c>
      <c r="BQ32" s="80">
        <f t="shared" si="6"/>
        <v>266</v>
      </c>
      <c r="BR32" s="80"/>
      <c r="BS32" s="284"/>
      <c r="BT32" s="192">
        <f t="shared" si="7"/>
        <v>10396</v>
      </c>
      <c r="BU32" s="192">
        <f t="shared" si="8"/>
        <v>5588</v>
      </c>
      <c r="BV32" s="196">
        <f t="shared" si="9"/>
        <v>107.50288572527896</v>
      </c>
      <c r="BW32" s="29"/>
    </row>
    <row r="33" spans="1:75" ht="44.25" customHeight="1">
      <c r="A33" s="118" t="s">
        <v>452</v>
      </c>
      <c r="B33" s="10"/>
      <c r="C33" s="10">
        <v>2</v>
      </c>
      <c r="D33" s="11" t="s">
        <v>83</v>
      </c>
      <c r="E33" s="118" t="s">
        <v>462</v>
      </c>
      <c r="F33" s="208" t="s">
        <v>50</v>
      </c>
      <c r="G33" s="118" t="s">
        <v>426</v>
      </c>
      <c r="H33" s="180" t="s">
        <v>474</v>
      </c>
      <c r="I33" s="204" t="s">
        <v>553</v>
      </c>
      <c r="J33" s="204" t="s">
        <v>669</v>
      </c>
      <c r="K33" s="204"/>
      <c r="L33" s="13"/>
      <c r="M33" s="230" t="s">
        <v>73</v>
      </c>
      <c r="N33" s="231" t="s">
        <v>78</v>
      </c>
      <c r="O33" s="230" t="s">
        <v>732</v>
      </c>
      <c r="P33" s="231" t="s">
        <v>735</v>
      </c>
      <c r="Q33" s="218" t="s">
        <v>28</v>
      </c>
      <c r="R33" s="218"/>
      <c r="S33" s="219" t="s">
        <v>737</v>
      </c>
      <c r="T33" s="219">
        <v>9541</v>
      </c>
      <c r="U33" s="219" t="s">
        <v>743</v>
      </c>
      <c r="V33" s="130"/>
      <c r="W33" s="276">
        <v>42023</v>
      </c>
      <c r="X33" s="276">
        <v>42044</v>
      </c>
      <c r="Y33" s="276">
        <v>42079</v>
      </c>
      <c r="Z33" s="44">
        <v>1.24</v>
      </c>
      <c r="AA33" s="44"/>
      <c r="AB33" s="244" t="s">
        <v>799</v>
      </c>
      <c r="AC33" s="248"/>
      <c r="AD33" s="249">
        <v>28.7</v>
      </c>
      <c r="AE33" s="248">
        <v>28.7</v>
      </c>
      <c r="AF33" s="249">
        <v>0.25</v>
      </c>
      <c r="AG33" s="249">
        <f t="shared" si="0"/>
        <v>28.95</v>
      </c>
      <c r="AH33" s="249">
        <f t="shared" si="10"/>
        <v>63.98</v>
      </c>
      <c r="AI33" s="249">
        <v>169.95</v>
      </c>
      <c r="AJ33" s="262">
        <v>159.94999999999999</v>
      </c>
      <c r="AK33" s="255">
        <f t="shared" si="2"/>
        <v>0.54751484839012199</v>
      </c>
      <c r="AL33" s="304">
        <f t="shared" si="3"/>
        <v>918.4</v>
      </c>
      <c r="AM33" s="80"/>
      <c r="AN33" s="80"/>
      <c r="AO33" s="80"/>
      <c r="AP33" s="81"/>
      <c r="AQ33" s="81"/>
      <c r="AR33" s="80"/>
      <c r="AS33" s="102">
        <v>16</v>
      </c>
      <c r="AT33" s="102" t="s">
        <v>626</v>
      </c>
      <c r="AU33" s="102">
        <v>16</v>
      </c>
      <c r="AV33" s="278">
        <v>41977</v>
      </c>
      <c r="AW33" s="211"/>
      <c r="AX33" s="212">
        <v>41978</v>
      </c>
      <c r="AY33" s="212">
        <v>41988</v>
      </c>
      <c r="AZ33" s="103"/>
      <c r="BA33" s="120" t="s">
        <v>626</v>
      </c>
      <c r="BB33" s="90"/>
      <c r="BC33" s="91"/>
      <c r="BD33" s="92"/>
      <c r="BE33" s="80"/>
      <c r="BF33" s="80"/>
      <c r="BG33" s="81"/>
      <c r="BH33" s="102"/>
      <c r="BI33" s="102"/>
      <c r="BJ33" s="103"/>
      <c r="BK33" s="80"/>
      <c r="BL33" s="80">
        <f t="shared" si="4"/>
        <v>0</v>
      </c>
      <c r="BM33" s="81"/>
      <c r="BN33" s="80"/>
      <c r="BO33" s="80"/>
      <c r="BP33" s="80">
        <f t="shared" si="5"/>
        <v>0</v>
      </c>
      <c r="BQ33" s="80">
        <f t="shared" si="6"/>
        <v>0</v>
      </c>
      <c r="BR33" s="80"/>
      <c r="BS33" s="284"/>
      <c r="BT33" s="192">
        <f t="shared" si="7"/>
        <v>0</v>
      </c>
      <c r="BU33" s="192">
        <f t="shared" si="8"/>
        <v>0</v>
      </c>
      <c r="BV33" s="196">
        <f t="shared" si="9"/>
        <v>0</v>
      </c>
      <c r="BW33" s="29"/>
    </row>
    <row r="34" spans="1:75" ht="44.25" customHeight="1">
      <c r="A34" s="118" t="s">
        <v>453</v>
      </c>
      <c r="B34" s="10"/>
      <c r="C34" s="10">
        <v>3</v>
      </c>
      <c r="D34" s="11" t="s">
        <v>83</v>
      </c>
      <c r="E34" s="118" t="s">
        <v>462</v>
      </c>
      <c r="F34" s="208" t="s">
        <v>50</v>
      </c>
      <c r="G34" s="118" t="s">
        <v>426</v>
      </c>
      <c r="H34" s="180" t="s">
        <v>486</v>
      </c>
      <c r="I34" s="204" t="s">
        <v>553</v>
      </c>
      <c r="J34" s="204" t="s">
        <v>669</v>
      </c>
      <c r="K34" s="204"/>
      <c r="L34" s="13"/>
      <c r="M34" s="230" t="s">
        <v>73</v>
      </c>
      <c r="N34" s="231" t="s">
        <v>78</v>
      </c>
      <c r="O34" s="230" t="s">
        <v>732</v>
      </c>
      <c r="P34" s="231" t="s">
        <v>735</v>
      </c>
      <c r="Q34" s="218" t="s">
        <v>28</v>
      </c>
      <c r="R34" s="218"/>
      <c r="S34" s="219" t="s">
        <v>752</v>
      </c>
      <c r="T34" s="224" t="s">
        <v>755</v>
      </c>
      <c r="U34" s="219" t="s">
        <v>747</v>
      </c>
      <c r="V34" s="130"/>
      <c r="W34" s="276">
        <v>42006</v>
      </c>
      <c r="X34" s="276">
        <v>42027</v>
      </c>
      <c r="Y34" s="276">
        <v>42062</v>
      </c>
      <c r="Z34" s="44">
        <v>1.25</v>
      </c>
      <c r="AA34" s="44"/>
      <c r="AB34" s="244" t="s">
        <v>799</v>
      </c>
      <c r="AC34" s="248"/>
      <c r="AD34" s="249">
        <v>24.87</v>
      </c>
      <c r="AE34" s="248">
        <v>24.86</v>
      </c>
      <c r="AF34" s="249">
        <v>0.25</v>
      </c>
      <c r="AG34" s="249">
        <f t="shared" si="0"/>
        <v>25.11</v>
      </c>
      <c r="AH34" s="249">
        <f t="shared" si="10"/>
        <v>55.98</v>
      </c>
      <c r="AI34" s="249">
        <v>139.94999999999999</v>
      </c>
      <c r="AJ34" s="249">
        <v>139.94999999999999</v>
      </c>
      <c r="AK34" s="255">
        <f t="shared" si="2"/>
        <v>0.55144694533762051</v>
      </c>
      <c r="AL34" s="304">
        <f t="shared" si="3"/>
        <v>795.84</v>
      </c>
      <c r="AM34" s="80"/>
      <c r="AN34" s="80"/>
      <c r="AO34" s="80"/>
      <c r="AP34" s="81"/>
      <c r="AQ34" s="81"/>
      <c r="AR34" s="80"/>
      <c r="AS34" s="102">
        <v>16</v>
      </c>
      <c r="AT34" s="102" t="s">
        <v>626</v>
      </c>
      <c r="AU34" s="102">
        <v>16</v>
      </c>
      <c r="AV34" s="240">
        <v>41977</v>
      </c>
      <c r="AW34" s="211"/>
      <c r="AX34" s="212">
        <v>41978</v>
      </c>
      <c r="AY34" s="212">
        <v>41988</v>
      </c>
      <c r="AZ34" s="103"/>
      <c r="BA34" s="120" t="s">
        <v>626</v>
      </c>
      <c r="BB34" s="90"/>
      <c r="BC34" s="91"/>
      <c r="BD34" s="92"/>
      <c r="BE34" s="80"/>
      <c r="BF34" s="80"/>
      <c r="BG34" s="81"/>
      <c r="BH34" s="102"/>
      <c r="BI34" s="102"/>
      <c r="BJ34" s="103"/>
      <c r="BK34" s="80"/>
      <c r="BL34" s="80">
        <f t="shared" si="4"/>
        <v>0</v>
      </c>
      <c r="BM34" s="81"/>
      <c r="BN34" s="80"/>
      <c r="BO34" s="80"/>
      <c r="BP34" s="80">
        <f t="shared" si="5"/>
        <v>0</v>
      </c>
      <c r="BQ34" s="80">
        <f t="shared" si="6"/>
        <v>0</v>
      </c>
      <c r="BR34" s="80"/>
      <c r="BS34" s="284"/>
      <c r="BT34" s="192">
        <f t="shared" si="7"/>
        <v>0</v>
      </c>
      <c r="BU34" s="192">
        <f t="shared" si="8"/>
        <v>0</v>
      </c>
      <c r="BV34" s="196">
        <f t="shared" si="9"/>
        <v>0</v>
      </c>
      <c r="BW34" s="29"/>
    </row>
    <row r="35" spans="1:75" ht="44.25" customHeight="1">
      <c r="A35" s="118" t="s">
        <v>454</v>
      </c>
      <c r="B35" s="10"/>
      <c r="C35" s="10">
        <v>2</v>
      </c>
      <c r="D35" s="11" t="s">
        <v>83</v>
      </c>
      <c r="E35" s="118" t="s">
        <v>462</v>
      </c>
      <c r="F35" s="208" t="s">
        <v>50</v>
      </c>
      <c r="G35" s="118" t="s">
        <v>426</v>
      </c>
      <c r="H35" s="180" t="s">
        <v>487</v>
      </c>
      <c r="I35" s="204" t="s">
        <v>554</v>
      </c>
      <c r="J35" s="204" t="s">
        <v>669</v>
      </c>
      <c r="K35" s="204"/>
      <c r="L35" s="13"/>
      <c r="M35" s="230" t="s">
        <v>73</v>
      </c>
      <c r="N35" s="231" t="s">
        <v>78</v>
      </c>
      <c r="O35" s="230" t="s">
        <v>731</v>
      </c>
      <c r="P35" s="231" t="s">
        <v>734</v>
      </c>
      <c r="Q35" s="218" t="s">
        <v>28</v>
      </c>
      <c r="R35" s="218"/>
      <c r="S35" s="219" t="s">
        <v>737</v>
      </c>
      <c r="T35" s="224" t="s">
        <v>830</v>
      </c>
      <c r="U35" s="224" t="s">
        <v>831</v>
      </c>
      <c r="V35" s="130"/>
      <c r="W35" s="276">
        <v>42023</v>
      </c>
      <c r="X35" s="276">
        <v>42044</v>
      </c>
      <c r="Y35" s="276">
        <v>42079</v>
      </c>
      <c r="Z35" s="44">
        <v>1.22</v>
      </c>
      <c r="AA35" s="44"/>
      <c r="AB35" s="244" t="s">
        <v>799</v>
      </c>
      <c r="AC35" s="248"/>
      <c r="AD35" s="274">
        <v>33.299999999999997</v>
      </c>
      <c r="AE35" s="275"/>
      <c r="AF35" s="249">
        <v>0.25</v>
      </c>
      <c r="AG35" s="249">
        <f t="shared" si="0"/>
        <v>33.549999999999997</v>
      </c>
      <c r="AH35" s="249">
        <f t="shared" si="10"/>
        <v>71.97999999999999</v>
      </c>
      <c r="AI35" s="249">
        <v>189.95</v>
      </c>
      <c r="AJ35" s="262">
        <v>179.95</v>
      </c>
      <c r="AK35" s="255">
        <f t="shared" si="2"/>
        <v>0.53389830508474578</v>
      </c>
      <c r="AL35" s="304">
        <f t="shared" ref="AL35:AL56" si="11">16*(2*AD35)</f>
        <v>1065.5999999999999</v>
      </c>
      <c r="AM35" s="80"/>
      <c r="AN35" s="80"/>
      <c r="AO35" s="80"/>
      <c r="AP35" s="81"/>
      <c r="AQ35" s="81"/>
      <c r="AR35" s="80"/>
      <c r="AS35" s="102">
        <v>16</v>
      </c>
      <c r="AT35" s="102" t="s">
        <v>626</v>
      </c>
      <c r="AU35" s="102"/>
      <c r="AV35" s="216"/>
      <c r="AW35" s="211"/>
      <c r="AX35" s="212">
        <v>41978</v>
      </c>
      <c r="AY35" s="212">
        <v>42009</v>
      </c>
      <c r="AZ35" s="103"/>
      <c r="BA35" s="120" t="s">
        <v>836</v>
      </c>
      <c r="BB35" s="90"/>
      <c r="BC35" s="91"/>
      <c r="BD35" s="92"/>
      <c r="BE35" s="80"/>
      <c r="BF35" s="80"/>
      <c r="BG35" s="81"/>
      <c r="BH35" s="102"/>
      <c r="BI35" s="102"/>
      <c r="BJ35" s="103"/>
      <c r="BK35" s="80"/>
      <c r="BL35" s="80">
        <f t="shared" si="4"/>
        <v>0</v>
      </c>
      <c r="BM35" s="81"/>
      <c r="BN35" s="80"/>
      <c r="BO35" s="80"/>
      <c r="BP35" s="80">
        <f t="shared" si="5"/>
        <v>0</v>
      </c>
      <c r="BQ35" s="80">
        <f t="shared" si="6"/>
        <v>0</v>
      </c>
      <c r="BR35" s="80"/>
      <c r="BS35" s="284"/>
      <c r="BT35" s="192">
        <f t="shared" si="7"/>
        <v>0</v>
      </c>
      <c r="BU35" s="192">
        <f t="shared" si="8"/>
        <v>0</v>
      </c>
      <c r="BV35" s="196">
        <f t="shared" si="9"/>
        <v>0</v>
      </c>
      <c r="BW35" s="29"/>
    </row>
    <row r="36" spans="1:75" ht="44.25" customHeight="1">
      <c r="A36" s="118" t="s">
        <v>455</v>
      </c>
      <c r="B36" s="10"/>
      <c r="C36" s="10">
        <v>3</v>
      </c>
      <c r="D36" s="11" t="s">
        <v>83</v>
      </c>
      <c r="E36" s="118" t="s">
        <v>462</v>
      </c>
      <c r="F36" s="208" t="s">
        <v>50</v>
      </c>
      <c r="G36" s="118" t="s">
        <v>426</v>
      </c>
      <c r="H36" s="180" t="s">
        <v>488</v>
      </c>
      <c r="I36" s="204" t="s">
        <v>553</v>
      </c>
      <c r="J36" s="204" t="s">
        <v>669</v>
      </c>
      <c r="K36" s="204"/>
      <c r="L36" s="13"/>
      <c r="M36" s="230" t="s">
        <v>73</v>
      </c>
      <c r="N36" s="231" t="s">
        <v>78</v>
      </c>
      <c r="O36" s="230" t="s">
        <v>733</v>
      </c>
      <c r="P36" s="231" t="s">
        <v>734</v>
      </c>
      <c r="Q36" s="218" t="s">
        <v>28</v>
      </c>
      <c r="R36" s="218"/>
      <c r="S36" s="219" t="s">
        <v>737</v>
      </c>
      <c r="T36" s="224">
        <v>8148</v>
      </c>
      <c r="U36" s="219" t="s">
        <v>743</v>
      </c>
      <c r="V36" s="130"/>
      <c r="W36" s="276">
        <v>42023</v>
      </c>
      <c r="X36" s="276">
        <v>42044</v>
      </c>
      <c r="Y36" s="276">
        <v>42079</v>
      </c>
      <c r="Z36" s="44">
        <v>1.29</v>
      </c>
      <c r="AA36" s="44"/>
      <c r="AB36" s="244" t="s">
        <v>799</v>
      </c>
      <c r="AC36" s="248"/>
      <c r="AD36" s="274">
        <v>35.58</v>
      </c>
      <c r="AE36" s="275"/>
      <c r="AF36" s="249">
        <v>0.25</v>
      </c>
      <c r="AG36" s="249">
        <f t="shared" si="0"/>
        <v>35.83</v>
      </c>
      <c r="AH36" s="249">
        <f t="shared" si="10"/>
        <v>79.97999999999999</v>
      </c>
      <c r="AI36" s="249">
        <v>199.95</v>
      </c>
      <c r="AJ36" s="249">
        <v>199.95</v>
      </c>
      <c r="AK36" s="255">
        <f t="shared" si="2"/>
        <v>0.55201300325081271</v>
      </c>
      <c r="AL36" s="304">
        <f t="shared" si="11"/>
        <v>1138.56</v>
      </c>
      <c r="AM36" s="80"/>
      <c r="AN36" s="80"/>
      <c r="AO36" s="80"/>
      <c r="AP36" s="81"/>
      <c r="AQ36" s="81"/>
      <c r="AR36" s="80"/>
      <c r="AS36" s="102">
        <v>16</v>
      </c>
      <c r="AT36" s="102" t="s">
        <v>626</v>
      </c>
      <c r="AU36" s="102"/>
      <c r="AV36" s="216"/>
      <c r="AW36" s="211"/>
      <c r="AX36" s="212">
        <v>41978</v>
      </c>
      <c r="AY36" s="212">
        <v>42009</v>
      </c>
      <c r="AZ36" s="103"/>
      <c r="BA36" s="120" t="s">
        <v>836</v>
      </c>
      <c r="BB36" s="90"/>
      <c r="BC36" s="91"/>
      <c r="BD36" s="92"/>
      <c r="BE36" s="80"/>
      <c r="BF36" s="80"/>
      <c r="BG36" s="81"/>
      <c r="BH36" s="102"/>
      <c r="BI36" s="102"/>
      <c r="BJ36" s="103"/>
      <c r="BK36" s="80"/>
      <c r="BL36" s="80">
        <f t="shared" si="4"/>
        <v>0</v>
      </c>
      <c r="BM36" s="81"/>
      <c r="BN36" s="80"/>
      <c r="BO36" s="80"/>
      <c r="BP36" s="80">
        <f t="shared" si="5"/>
        <v>0</v>
      </c>
      <c r="BQ36" s="80">
        <f t="shared" si="6"/>
        <v>0</v>
      </c>
      <c r="BR36" s="80"/>
      <c r="BS36" s="284"/>
      <c r="BT36" s="192">
        <f t="shared" si="7"/>
        <v>0</v>
      </c>
      <c r="BU36" s="192">
        <f t="shared" si="8"/>
        <v>0</v>
      </c>
      <c r="BV36" s="196">
        <f t="shared" si="9"/>
        <v>0</v>
      </c>
      <c r="BW36" s="29"/>
    </row>
    <row r="37" spans="1:75" s="170" customFormat="1" ht="44.25" customHeight="1">
      <c r="A37" s="160" t="s">
        <v>456</v>
      </c>
      <c r="B37" s="157" t="s">
        <v>566</v>
      </c>
      <c r="C37" s="157"/>
      <c r="D37" s="158" t="s">
        <v>83</v>
      </c>
      <c r="E37" s="160" t="s">
        <v>462</v>
      </c>
      <c r="F37" s="159" t="s">
        <v>50</v>
      </c>
      <c r="G37" s="160" t="s">
        <v>426</v>
      </c>
      <c r="H37" s="160" t="s">
        <v>489</v>
      </c>
      <c r="I37" s="205" t="s">
        <v>553</v>
      </c>
      <c r="J37" s="205" t="s">
        <v>669</v>
      </c>
      <c r="K37" s="205"/>
      <c r="L37" s="161"/>
      <c r="M37" s="182" t="s">
        <v>73</v>
      </c>
      <c r="N37" s="234" t="s">
        <v>78</v>
      </c>
      <c r="O37" s="182" t="s">
        <v>732</v>
      </c>
      <c r="P37" s="234"/>
      <c r="Q37" s="235" t="s">
        <v>28</v>
      </c>
      <c r="R37" s="235"/>
      <c r="S37" s="223" t="s">
        <v>738</v>
      </c>
      <c r="T37" s="272" t="s">
        <v>756</v>
      </c>
      <c r="U37" s="223" t="s">
        <v>754</v>
      </c>
      <c r="V37" s="164"/>
      <c r="W37" s="164"/>
      <c r="X37" s="164"/>
      <c r="Y37" s="164"/>
      <c r="Z37" s="165"/>
      <c r="AA37" s="165"/>
      <c r="AB37" s="245"/>
      <c r="AC37" s="250"/>
      <c r="AD37" s="251">
        <v>21.65</v>
      </c>
      <c r="AE37" s="250">
        <v>21.64</v>
      </c>
      <c r="AF37" s="251">
        <v>0.25</v>
      </c>
      <c r="AG37" s="251">
        <f t="shared" si="0"/>
        <v>21.89</v>
      </c>
      <c r="AH37" s="251">
        <f>AG37*2</f>
        <v>43.78</v>
      </c>
      <c r="AI37" s="251">
        <f>AG37*2.5</f>
        <v>54.725000000000001</v>
      </c>
      <c r="AJ37" s="251">
        <f>AH37*2.5</f>
        <v>109.45</v>
      </c>
      <c r="AK37" s="273">
        <f>((AH37-AG37)/AH37)*100</f>
        <v>50</v>
      </c>
      <c r="AL37" s="304">
        <f t="shared" si="11"/>
        <v>692.8</v>
      </c>
      <c r="AM37" s="166"/>
      <c r="AN37" s="166"/>
      <c r="AO37" s="166"/>
      <c r="AP37" s="167"/>
      <c r="AQ37" s="167"/>
      <c r="AR37" s="166"/>
      <c r="AS37" s="166">
        <v>16</v>
      </c>
      <c r="AT37" s="166" t="s">
        <v>626</v>
      </c>
      <c r="AU37" s="166">
        <v>16</v>
      </c>
      <c r="AV37" s="243" t="s">
        <v>60</v>
      </c>
      <c r="AW37" s="290" t="s">
        <v>60</v>
      </c>
      <c r="AX37" s="297">
        <v>41978</v>
      </c>
      <c r="AY37" s="290" t="s">
        <v>60</v>
      </c>
      <c r="AZ37" s="167"/>
      <c r="BA37" s="165"/>
      <c r="BB37" s="167"/>
      <c r="BC37" s="168"/>
      <c r="BD37" s="169"/>
      <c r="BE37" s="166"/>
      <c r="BF37" s="166"/>
      <c r="BG37" s="167"/>
      <c r="BH37" s="166"/>
      <c r="BI37" s="166"/>
      <c r="BJ37" s="167"/>
      <c r="BK37" s="166"/>
      <c r="BL37" s="166">
        <f t="shared" si="4"/>
        <v>0</v>
      </c>
      <c r="BM37" s="167"/>
      <c r="BN37" s="166"/>
      <c r="BO37" s="166"/>
      <c r="BP37" s="166">
        <f t="shared" si="5"/>
        <v>0</v>
      </c>
      <c r="BQ37" s="166">
        <f t="shared" si="6"/>
        <v>0</v>
      </c>
      <c r="BR37" s="166"/>
      <c r="BS37" s="285"/>
      <c r="BT37" s="193">
        <f t="shared" si="7"/>
        <v>0</v>
      </c>
      <c r="BU37" s="193">
        <f t="shared" si="8"/>
        <v>0</v>
      </c>
      <c r="BV37" s="197">
        <f t="shared" si="9"/>
        <v>0</v>
      </c>
      <c r="BW37" s="162"/>
    </row>
    <row r="38" spans="1:75" ht="44.25" customHeight="1">
      <c r="A38" s="118" t="s">
        <v>457</v>
      </c>
      <c r="B38" s="10"/>
      <c r="C38" s="10">
        <v>2</v>
      </c>
      <c r="D38" s="11" t="s">
        <v>83</v>
      </c>
      <c r="E38" s="118" t="s">
        <v>462</v>
      </c>
      <c r="F38" s="208" t="s">
        <v>50</v>
      </c>
      <c r="G38" s="180" t="s">
        <v>427</v>
      </c>
      <c r="H38" s="180" t="s">
        <v>490</v>
      </c>
      <c r="I38" s="204" t="s">
        <v>554</v>
      </c>
      <c r="J38" s="204" t="s">
        <v>672</v>
      </c>
      <c r="K38" s="204"/>
      <c r="L38" s="13"/>
      <c r="M38" s="230" t="s">
        <v>73</v>
      </c>
      <c r="N38" s="231" t="s">
        <v>78</v>
      </c>
      <c r="O38" s="230" t="s">
        <v>757</v>
      </c>
      <c r="P38" s="231" t="s">
        <v>735</v>
      </c>
      <c r="Q38" s="218" t="s">
        <v>28</v>
      </c>
      <c r="R38" s="218"/>
      <c r="S38" s="219" t="s">
        <v>758</v>
      </c>
      <c r="T38" s="224" t="s">
        <v>760</v>
      </c>
      <c r="U38" s="219" t="s">
        <v>759</v>
      </c>
      <c r="V38" s="130"/>
      <c r="W38" s="277">
        <v>41995</v>
      </c>
      <c r="X38" s="276">
        <v>42016</v>
      </c>
      <c r="Y38" s="276">
        <v>42051</v>
      </c>
      <c r="Z38" s="44">
        <v>2.2200000000000002</v>
      </c>
      <c r="AA38" s="44"/>
      <c r="AB38" s="244" t="s">
        <v>799</v>
      </c>
      <c r="AC38" s="248"/>
      <c r="AD38" s="249">
        <v>30.98</v>
      </c>
      <c r="AE38" s="248">
        <v>30.98</v>
      </c>
      <c r="AF38" s="249">
        <v>0.25</v>
      </c>
      <c r="AG38" s="249">
        <f t="shared" si="0"/>
        <v>31.23</v>
      </c>
      <c r="AH38" s="249">
        <f t="shared" ref="AH38:AH43" si="12">AJ38/2.5</f>
        <v>63.98</v>
      </c>
      <c r="AI38" s="249">
        <v>159.94999999999999</v>
      </c>
      <c r="AJ38" s="249">
        <v>159.94999999999999</v>
      </c>
      <c r="AK38" s="255">
        <f t="shared" ref="AK38:AK45" si="13">((AH38-AG38)/AH38)</f>
        <v>0.51187871209753055</v>
      </c>
      <c r="AL38" s="304">
        <f t="shared" si="11"/>
        <v>991.36</v>
      </c>
      <c r="AM38" s="80"/>
      <c r="AN38" s="80"/>
      <c r="AO38" s="80"/>
      <c r="AP38" s="81"/>
      <c r="AQ38" s="81"/>
      <c r="AR38" s="80"/>
      <c r="AS38" s="102">
        <v>16</v>
      </c>
      <c r="AT38" s="102" t="s">
        <v>626</v>
      </c>
      <c r="AU38" s="102">
        <v>14</v>
      </c>
      <c r="AV38" s="278">
        <v>41977</v>
      </c>
      <c r="AW38" s="211"/>
      <c r="AX38" s="212">
        <v>41978</v>
      </c>
      <c r="AY38" s="212">
        <v>41988</v>
      </c>
      <c r="AZ38" s="103"/>
      <c r="BA38" s="120"/>
      <c r="BB38" s="90"/>
      <c r="BC38" s="91"/>
      <c r="BD38" s="92"/>
      <c r="BE38" s="80"/>
      <c r="BF38" s="80"/>
      <c r="BG38" s="81"/>
      <c r="BH38" s="102"/>
      <c r="BI38" s="102"/>
      <c r="BJ38" s="103"/>
      <c r="BK38" s="80"/>
      <c r="BL38" s="80">
        <f t="shared" si="4"/>
        <v>0</v>
      </c>
      <c r="BM38" s="81"/>
      <c r="BN38" s="80"/>
      <c r="BO38" s="80"/>
      <c r="BP38" s="80">
        <f t="shared" si="5"/>
        <v>0</v>
      </c>
      <c r="BQ38" s="80">
        <f t="shared" si="6"/>
        <v>0</v>
      </c>
      <c r="BR38" s="80"/>
      <c r="BS38" s="284"/>
      <c r="BT38" s="192">
        <f t="shared" si="7"/>
        <v>0</v>
      </c>
      <c r="BU38" s="192">
        <f t="shared" si="8"/>
        <v>0</v>
      </c>
      <c r="BV38" s="196">
        <f t="shared" si="9"/>
        <v>0</v>
      </c>
      <c r="BW38" s="29"/>
    </row>
    <row r="39" spans="1:75" ht="44.25" customHeight="1">
      <c r="A39" s="118" t="s">
        <v>458</v>
      </c>
      <c r="B39" s="10"/>
      <c r="C39" s="10">
        <v>3</v>
      </c>
      <c r="D39" s="11" t="s">
        <v>83</v>
      </c>
      <c r="E39" s="118" t="s">
        <v>462</v>
      </c>
      <c r="F39" s="208" t="s">
        <v>50</v>
      </c>
      <c r="G39" s="118" t="s">
        <v>428</v>
      </c>
      <c r="H39" s="180" t="s">
        <v>491</v>
      </c>
      <c r="I39" s="204" t="s">
        <v>554</v>
      </c>
      <c r="J39" s="204" t="s">
        <v>672</v>
      </c>
      <c r="K39" s="204"/>
      <c r="L39" s="13"/>
      <c r="M39" s="230" t="s">
        <v>73</v>
      </c>
      <c r="N39" s="231" t="s">
        <v>78</v>
      </c>
      <c r="O39" s="230" t="s">
        <v>733</v>
      </c>
      <c r="P39" s="231" t="s">
        <v>734</v>
      </c>
      <c r="Q39" s="218" t="s">
        <v>28</v>
      </c>
      <c r="R39" s="218"/>
      <c r="S39" s="219" t="s">
        <v>737</v>
      </c>
      <c r="T39" s="224" t="s">
        <v>830</v>
      </c>
      <c r="U39" s="224" t="s">
        <v>831</v>
      </c>
      <c r="V39" s="130"/>
      <c r="W39" s="276">
        <v>42023</v>
      </c>
      <c r="X39" s="276">
        <v>42044</v>
      </c>
      <c r="Y39" s="276">
        <v>42079</v>
      </c>
      <c r="Z39" s="44">
        <v>1.2</v>
      </c>
      <c r="AA39" s="44"/>
      <c r="AB39" s="244" t="s">
        <v>799</v>
      </c>
      <c r="AC39" s="248"/>
      <c r="AD39" s="275"/>
      <c r="AE39" s="275"/>
      <c r="AF39" s="249">
        <v>0.25</v>
      </c>
      <c r="AG39" s="249">
        <f t="shared" si="0"/>
        <v>0.25</v>
      </c>
      <c r="AH39" s="249">
        <f t="shared" si="12"/>
        <v>79.97999999999999</v>
      </c>
      <c r="AI39" s="249">
        <v>219.95</v>
      </c>
      <c r="AJ39" s="262">
        <v>199.95</v>
      </c>
      <c r="AK39" s="255">
        <f t="shared" si="13"/>
        <v>0.99687421855463865</v>
      </c>
      <c r="AL39" s="304">
        <f t="shared" si="11"/>
        <v>0</v>
      </c>
      <c r="AM39" s="80"/>
      <c r="AN39" s="80"/>
      <c r="AO39" s="80"/>
      <c r="AP39" s="81"/>
      <c r="AQ39" s="81"/>
      <c r="AR39" s="80"/>
      <c r="AS39" s="102">
        <v>16</v>
      </c>
      <c r="AT39" s="102" t="s">
        <v>626</v>
      </c>
      <c r="AU39" s="102"/>
      <c r="AV39" s="216"/>
      <c r="AW39" s="211"/>
      <c r="AX39" s="212">
        <v>41978</v>
      </c>
      <c r="AY39" s="212">
        <v>42009</v>
      </c>
      <c r="AZ39" s="103"/>
      <c r="BA39" s="120" t="s">
        <v>836</v>
      </c>
      <c r="BB39" s="90"/>
      <c r="BC39" s="91"/>
      <c r="BD39" s="92"/>
      <c r="BE39" s="80"/>
      <c r="BF39" s="80"/>
      <c r="BG39" s="81"/>
      <c r="BH39" s="102"/>
      <c r="BI39" s="102"/>
      <c r="BJ39" s="103"/>
      <c r="BK39" s="80"/>
      <c r="BL39" s="80">
        <f t="shared" si="4"/>
        <v>0</v>
      </c>
      <c r="BM39" s="81"/>
      <c r="BN39" s="80"/>
      <c r="BO39" s="80"/>
      <c r="BP39" s="80">
        <f t="shared" si="5"/>
        <v>0</v>
      </c>
      <c r="BQ39" s="80">
        <f t="shared" si="6"/>
        <v>0</v>
      </c>
      <c r="BR39" s="80"/>
      <c r="BS39" s="284"/>
      <c r="BT39" s="192">
        <f t="shared" si="7"/>
        <v>0</v>
      </c>
      <c r="BU39" s="192">
        <f t="shared" si="8"/>
        <v>0</v>
      </c>
      <c r="BV39" s="196">
        <f t="shared" si="9"/>
        <v>0</v>
      </c>
      <c r="BW39" s="29"/>
    </row>
    <row r="40" spans="1:75" ht="44.25" customHeight="1">
      <c r="A40" s="118" t="s">
        <v>459</v>
      </c>
      <c r="B40" s="10"/>
      <c r="C40" s="10">
        <v>2</v>
      </c>
      <c r="D40" s="11" t="s">
        <v>83</v>
      </c>
      <c r="E40" s="118" t="s">
        <v>462</v>
      </c>
      <c r="F40" s="208" t="s">
        <v>50</v>
      </c>
      <c r="G40" s="118" t="s">
        <v>428</v>
      </c>
      <c r="H40" s="180" t="s">
        <v>492</v>
      </c>
      <c r="I40" s="204" t="s">
        <v>554</v>
      </c>
      <c r="J40" s="204" t="s">
        <v>672</v>
      </c>
      <c r="K40" s="204"/>
      <c r="L40" s="13"/>
      <c r="M40" s="230" t="s">
        <v>73</v>
      </c>
      <c r="N40" s="231" t="s">
        <v>78</v>
      </c>
      <c r="O40" s="230" t="s">
        <v>732</v>
      </c>
      <c r="P40" s="231" t="s">
        <v>735</v>
      </c>
      <c r="Q40" s="218" t="s">
        <v>28</v>
      </c>
      <c r="R40" s="218"/>
      <c r="S40" s="219" t="s">
        <v>737</v>
      </c>
      <c r="T40" s="219">
        <v>9006</v>
      </c>
      <c r="U40" s="219" t="s">
        <v>753</v>
      </c>
      <c r="V40" s="130"/>
      <c r="W40" s="276">
        <v>42023</v>
      </c>
      <c r="X40" s="276">
        <v>42044</v>
      </c>
      <c r="Y40" s="276">
        <v>42079</v>
      </c>
      <c r="Z40" s="44">
        <v>1.21</v>
      </c>
      <c r="AA40" s="44"/>
      <c r="AB40" s="244" t="s">
        <v>799</v>
      </c>
      <c r="AC40" s="248"/>
      <c r="AD40" s="249">
        <v>25.3</v>
      </c>
      <c r="AE40" s="248">
        <v>25.3</v>
      </c>
      <c r="AF40" s="249">
        <v>0.25</v>
      </c>
      <c r="AG40" s="249">
        <f t="shared" si="0"/>
        <v>25.55</v>
      </c>
      <c r="AH40" s="249">
        <f t="shared" si="12"/>
        <v>63.98</v>
      </c>
      <c r="AI40" s="249">
        <v>169.95</v>
      </c>
      <c r="AJ40" s="262">
        <v>159.94999999999999</v>
      </c>
      <c r="AK40" s="255">
        <f t="shared" si="13"/>
        <v>0.60065645514223187</v>
      </c>
      <c r="AL40" s="304">
        <f t="shared" si="11"/>
        <v>809.6</v>
      </c>
      <c r="AM40" s="80"/>
      <c r="AN40" s="80"/>
      <c r="AO40" s="80"/>
      <c r="AP40" s="81"/>
      <c r="AQ40" s="81"/>
      <c r="AR40" s="80"/>
      <c r="AS40" s="102">
        <v>16</v>
      </c>
      <c r="AT40" s="102" t="s">
        <v>626</v>
      </c>
      <c r="AU40" s="102">
        <v>16</v>
      </c>
      <c r="AV40" s="278">
        <v>41977</v>
      </c>
      <c r="AW40" s="211"/>
      <c r="AX40" s="212">
        <v>41978</v>
      </c>
      <c r="AY40" s="212">
        <v>41988</v>
      </c>
      <c r="AZ40" s="103"/>
      <c r="BA40" s="120" t="s">
        <v>626</v>
      </c>
      <c r="BB40" s="90"/>
      <c r="BC40" s="91"/>
      <c r="BD40" s="92"/>
      <c r="BE40" s="80"/>
      <c r="BF40" s="80"/>
      <c r="BG40" s="81"/>
      <c r="BH40" s="102"/>
      <c r="BI40" s="102"/>
      <c r="BJ40" s="103"/>
      <c r="BK40" s="80"/>
      <c r="BL40" s="80">
        <f t="shared" si="4"/>
        <v>0</v>
      </c>
      <c r="BM40" s="81"/>
      <c r="BN40" s="80"/>
      <c r="BO40" s="80"/>
      <c r="BP40" s="80">
        <f t="shared" si="5"/>
        <v>0</v>
      </c>
      <c r="BQ40" s="80">
        <f t="shared" si="6"/>
        <v>0</v>
      </c>
      <c r="BR40" s="80"/>
      <c r="BS40" s="284"/>
      <c r="BT40" s="192">
        <f t="shared" si="7"/>
        <v>0</v>
      </c>
      <c r="BU40" s="192">
        <f t="shared" si="8"/>
        <v>0</v>
      </c>
      <c r="BV40" s="196">
        <f t="shared" si="9"/>
        <v>0</v>
      </c>
      <c r="BW40" s="29"/>
    </row>
    <row r="41" spans="1:75" ht="44.25" customHeight="1">
      <c r="A41" s="118" t="s">
        <v>460</v>
      </c>
      <c r="B41" s="10"/>
      <c r="C41" s="10">
        <v>2</v>
      </c>
      <c r="D41" s="11" t="s">
        <v>83</v>
      </c>
      <c r="E41" s="118" t="s">
        <v>462</v>
      </c>
      <c r="F41" s="208" t="s">
        <v>50</v>
      </c>
      <c r="G41" s="118" t="s">
        <v>428</v>
      </c>
      <c r="H41" s="180" t="s">
        <v>473</v>
      </c>
      <c r="I41" s="204" t="s">
        <v>554</v>
      </c>
      <c r="J41" s="204" t="s">
        <v>672</v>
      </c>
      <c r="K41" s="204"/>
      <c r="L41" s="13"/>
      <c r="M41" s="230" t="s">
        <v>73</v>
      </c>
      <c r="N41" s="231" t="s">
        <v>78</v>
      </c>
      <c r="O41" s="230" t="s">
        <v>732</v>
      </c>
      <c r="P41" s="231" t="s">
        <v>735</v>
      </c>
      <c r="Q41" s="218" t="s">
        <v>28</v>
      </c>
      <c r="R41" s="218"/>
      <c r="S41" s="219" t="s">
        <v>737</v>
      </c>
      <c r="T41" s="219">
        <v>9540</v>
      </c>
      <c r="U41" s="219" t="s">
        <v>747</v>
      </c>
      <c r="V41" s="130"/>
      <c r="W41" s="276">
        <v>42023</v>
      </c>
      <c r="X41" s="276">
        <v>42044</v>
      </c>
      <c r="Y41" s="276">
        <v>42079</v>
      </c>
      <c r="Z41" s="44">
        <v>1.22</v>
      </c>
      <c r="AA41" s="44"/>
      <c r="AB41" s="244" t="s">
        <v>799</v>
      </c>
      <c r="AC41" s="248"/>
      <c r="AD41" s="274">
        <v>25.22</v>
      </c>
      <c r="AE41" s="248">
        <v>23.35</v>
      </c>
      <c r="AF41" s="249">
        <v>0.25</v>
      </c>
      <c r="AG41" s="249">
        <f t="shared" si="0"/>
        <v>23.6</v>
      </c>
      <c r="AH41" s="249">
        <f t="shared" si="12"/>
        <v>55.98</v>
      </c>
      <c r="AI41" s="249">
        <v>139.94999999999999</v>
      </c>
      <c r="AJ41" s="249">
        <v>139.94999999999999</v>
      </c>
      <c r="AK41" s="255">
        <f t="shared" si="13"/>
        <v>0.57842086459449804</v>
      </c>
      <c r="AL41" s="304">
        <f t="shared" si="11"/>
        <v>807.04</v>
      </c>
      <c r="AM41" s="80"/>
      <c r="AN41" s="80"/>
      <c r="AO41" s="80"/>
      <c r="AP41" s="81"/>
      <c r="AQ41" s="81"/>
      <c r="AR41" s="80"/>
      <c r="AS41" s="102">
        <v>16</v>
      </c>
      <c r="AT41" s="102" t="s">
        <v>626</v>
      </c>
      <c r="AU41" s="102">
        <v>16</v>
      </c>
      <c r="AV41" s="278">
        <v>41977</v>
      </c>
      <c r="AW41" s="211"/>
      <c r="AX41" s="212">
        <v>41978</v>
      </c>
      <c r="AY41" s="212">
        <v>41988</v>
      </c>
      <c r="AZ41" s="103"/>
      <c r="BA41" s="120" t="s">
        <v>626</v>
      </c>
      <c r="BB41" s="90"/>
      <c r="BC41" s="91"/>
      <c r="BD41" s="92"/>
      <c r="BE41" s="80"/>
      <c r="BF41" s="80"/>
      <c r="BG41" s="81"/>
      <c r="BH41" s="102"/>
      <c r="BI41" s="102"/>
      <c r="BJ41" s="103"/>
      <c r="BK41" s="80"/>
      <c r="BL41" s="80">
        <f t="shared" si="4"/>
        <v>0</v>
      </c>
      <c r="BM41" s="81"/>
      <c r="BN41" s="80"/>
      <c r="BO41" s="80"/>
      <c r="BP41" s="80">
        <f t="shared" si="5"/>
        <v>0</v>
      </c>
      <c r="BQ41" s="80">
        <f t="shared" si="6"/>
        <v>0</v>
      </c>
      <c r="BR41" s="80"/>
      <c r="BS41" s="284"/>
      <c r="BT41" s="192">
        <f t="shared" si="7"/>
        <v>0</v>
      </c>
      <c r="BU41" s="192">
        <f t="shared" si="8"/>
        <v>0</v>
      </c>
      <c r="BV41" s="196">
        <f t="shared" si="9"/>
        <v>0</v>
      </c>
      <c r="BW41" s="29"/>
    </row>
    <row r="42" spans="1:75" ht="44.25" customHeight="1">
      <c r="A42" s="118" t="s">
        <v>461</v>
      </c>
      <c r="B42" s="10"/>
      <c r="C42" s="10">
        <v>3</v>
      </c>
      <c r="D42" s="11" t="s">
        <v>83</v>
      </c>
      <c r="E42" s="118" t="s">
        <v>462</v>
      </c>
      <c r="F42" s="208" t="s">
        <v>50</v>
      </c>
      <c r="G42" s="118" t="s">
        <v>428</v>
      </c>
      <c r="H42" s="180" t="s">
        <v>470</v>
      </c>
      <c r="I42" s="204" t="s">
        <v>553</v>
      </c>
      <c r="J42" s="204" t="s">
        <v>672</v>
      </c>
      <c r="K42" s="204"/>
      <c r="L42" s="13"/>
      <c r="M42" s="230" t="s">
        <v>73</v>
      </c>
      <c r="N42" s="231" t="s">
        <v>78</v>
      </c>
      <c r="O42" s="230" t="s">
        <v>732</v>
      </c>
      <c r="P42" s="231" t="s">
        <v>735</v>
      </c>
      <c r="Q42" s="218" t="s">
        <v>28</v>
      </c>
      <c r="R42" s="218"/>
      <c r="S42" s="219" t="s">
        <v>738</v>
      </c>
      <c r="T42" s="219" t="s">
        <v>741</v>
      </c>
      <c r="U42" s="219" t="s">
        <v>743</v>
      </c>
      <c r="V42" s="130"/>
      <c r="W42" s="277">
        <v>41995</v>
      </c>
      <c r="X42" s="276">
        <v>42016</v>
      </c>
      <c r="Y42" s="276">
        <v>42051</v>
      </c>
      <c r="Z42" s="44">
        <v>1.39</v>
      </c>
      <c r="AA42" s="44"/>
      <c r="AB42" s="244" t="s">
        <v>799</v>
      </c>
      <c r="AC42" s="248"/>
      <c r="AD42" s="249">
        <v>21.71</v>
      </c>
      <c r="AE42" s="248">
        <v>21.71</v>
      </c>
      <c r="AF42" s="249">
        <v>0.25</v>
      </c>
      <c r="AG42" s="249">
        <f t="shared" si="0"/>
        <v>21.96</v>
      </c>
      <c r="AH42" s="249">
        <f t="shared" si="12"/>
        <v>59.98</v>
      </c>
      <c r="AI42" s="249">
        <v>149.94999999999999</v>
      </c>
      <c r="AJ42" s="249">
        <v>149.94999999999999</v>
      </c>
      <c r="AK42" s="255">
        <f t="shared" si="13"/>
        <v>0.6338779593197732</v>
      </c>
      <c r="AL42" s="304">
        <f t="shared" si="11"/>
        <v>694.72</v>
      </c>
      <c r="AM42" s="80"/>
      <c r="AN42" s="80"/>
      <c r="AO42" s="80"/>
      <c r="AP42" s="81"/>
      <c r="AQ42" s="81"/>
      <c r="AR42" s="80"/>
      <c r="AS42" s="102">
        <v>16</v>
      </c>
      <c r="AT42" s="102" t="s">
        <v>626</v>
      </c>
      <c r="AU42" s="102">
        <v>16</v>
      </c>
      <c r="AV42" s="240">
        <v>41977</v>
      </c>
      <c r="AW42" s="211"/>
      <c r="AX42" s="212">
        <v>41978</v>
      </c>
      <c r="AY42" s="212">
        <v>41988</v>
      </c>
      <c r="AZ42" s="103"/>
      <c r="BA42" s="120" t="s">
        <v>626</v>
      </c>
      <c r="BB42" s="90"/>
      <c r="BC42" s="91"/>
      <c r="BD42" s="92"/>
      <c r="BE42" s="80"/>
      <c r="BF42" s="80"/>
      <c r="BG42" s="81"/>
      <c r="BH42" s="102"/>
      <c r="BI42" s="102"/>
      <c r="BJ42" s="103"/>
      <c r="BK42" s="80"/>
      <c r="BL42" s="80">
        <f t="shared" si="4"/>
        <v>0</v>
      </c>
      <c r="BM42" s="81"/>
      <c r="BN42" s="80">
        <v>0</v>
      </c>
      <c r="BO42" s="80">
        <v>0</v>
      </c>
      <c r="BP42" s="80">
        <f t="shared" si="5"/>
        <v>0</v>
      </c>
      <c r="BQ42" s="80">
        <f t="shared" si="6"/>
        <v>0</v>
      </c>
      <c r="BR42" s="80"/>
      <c r="BS42" s="284"/>
      <c r="BT42" s="192">
        <f t="shared" si="7"/>
        <v>0</v>
      </c>
      <c r="BU42" s="192">
        <f t="shared" si="8"/>
        <v>0</v>
      </c>
      <c r="BV42" s="196">
        <f t="shared" si="9"/>
        <v>0</v>
      </c>
      <c r="BW42" s="29"/>
    </row>
    <row r="43" spans="1:75" ht="44.25" customHeight="1">
      <c r="A43" s="118" t="s">
        <v>171</v>
      </c>
      <c r="B43" s="10"/>
      <c r="C43" s="10">
        <v>3</v>
      </c>
      <c r="D43" s="11" t="s">
        <v>83</v>
      </c>
      <c r="E43" s="118" t="s">
        <v>168</v>
      </c>
      <c r="F43" s="208" t="s">
        <v>50</v>
      </c>
      <c r="G43" s="118" t="s">
        <v>101</v>
      </c>
      <c r="H43" s="118" t="s">
        <v>59</v>
      </c>
      <c r="I43" s="204"/>
      <c r="J43" s="204" t="s">
        <v>676</v>
      </c>
      <c r="K43" s="204"/>
      <c r="L43" s="13"/>
      <c r="M43" s="119" t="s">
        <v>74</v>
      </c>
      <c r="N43" s="29" t="s">
        <v>74</v>
      </c>
      <c r="O43" s="29"/>
      <c r="P43" s="29" t="s">
        <v>802</v>
      </c>
      <c r="Q43" s="218" t="s">
        <v>32</v>
      </c>
      <c r="R43" s="38"/>
      <c r="S43" s="219"/>
      <c r="T43" s="219" t="s">
        <v>306</v>
      </c>
      <c r="U43" s="130"/>
      <c r="V43" s="130" t="s">
        <v>308</v>
      </c>
      <c r="W43" s="276">
        <v>42034</v>
      </c>
      <c r="X43" s="276">
        <v>42062</v>
      </c>
      <c r="Y43" s="276">
        <v>42062</v>
      </c>
      <c r="Z43" s="44"/>
      <c r="AA43" s="44"/>
      <c r="AB43" s="244" t="s">
        <v>800</v>
      </c>
      <c r="AC43" s="259">
        <v>80</v>
      </c>
      <c r="AD43" s="260">
        <v>70</v>
      </c>
      <c r="AE43" s="259"/>
      <c r="AF43" s="260">
        <f>(IF(AE43&gt;0, AE43, IF(AD43&gt;0, AD43, IF(AC43&gt;0, AC43, 0))))*0.2</f>
        <v>14</v>
      </c>
      <c r="AG43" s="249">
        <f>((IF(AE43&gt;0, AE43, IF(AD43&gt;0, AD43, IF(AC43&gt;0, AC43, 0))))/1.25)+AF43</f>
        <v>70</v>
      </c>
      <c r="AH43" s="249">
        <f t="shared" si="12"/>
        <v>139.97999999999999</v>
      </c>
      <c r="AI43" s="249">
        <v>349.95</v>
      </c>
      <c r="AJ43" s="249">
        <v>349.95</v>
      </c>
      <c r="AK43" s="255">
        <f t="shared" si="13"/>
        <v>0.49992856122303181</v>
      </c>
      <c r="AL43" s="304">
        <f t="shared" si="11"/>
        <v>2240</v>
      </c>
      <c r="AM43" s="80"/>
      <c r="AN43" s="80"/>
      <c r="AO43" s="80"/>
      <c r="AP43" s="81">
        <v>41932</v>
      </c>
      <c r="AQ43" s="81"/>
      <c r="AR43" s="80"/>
      <c r="AS43" s="102">
        <v>16</v>
      </c>
      <c r="AT43" s="102" t="s">
        <v>290</v>
      </c>
      <c r="AU43" s="102"/>
      <c r="AV43" s="216"/>
      <c r="AW43" s="212">
        <v>41992</v>
      </c>
      <c r="AX43" s="212">
        <v>41992</v>
      </c>
      <c r="AY43" s="288">
        <v>41992</v>
      </c>
      <c r="AZ43" s="103"/>
      <c r="BA43" s="120"/>
      <c r="BB43" s="90"/>
      <c r="BC43" s="91"/>
      <c r="BD43" s="92"/>
      <c r="BE43" s="80"/>
      <c r="BF43" s="80"/>
      <c r="BG43" s="81"/>
      <c r="BH43" s="102"/>
      <c r="BI43" s="102"/>
      <c r="BJ43" s="103"/>
      <c r="BK43" s="80"/>
      <c r="BL43" s="80">
        <f t="shared" si="4"/>
        <v>0</v>
      </c>
      <c r="BM43" s="81"/>
      <c r="BN43" s="80"/>
      <c r="BO43" s="80"/>
      <c r="BP43" s="80">
        <f t="shared" si="5"/>
        <v>0</v>
      </c>
      <c r="BQ43" s="80">
        <f t="shared" si="6"/>
        <v>0</v>
      </c>
      <c r="BR43" s="80"/>
      <c r="BS43" s="284"/>
      <c r="BT43" s="192">
        <f t="shared" si="7"/>
        <v>0</v>
      </c>
      <c r="BU43" s="192">
        <f t="shared" si="8"/>
        <v>0</v>
      </c>
      <c r="BV43" s="196">
        <f t="shared" si="9"/>
        <v>0</v>
      </c>
      <c r="BW43" s="29"/>
    </row>
    <row r="44" spans="1:75" ht="44.25" customHeight="1">
      <c r="A44" s="118" t="s">
        <v>172</v>
      </c>
      <c r="B44" s="10"/>
      <c r="C44" s="10">
        <v>2</v>
      </c>
      <c r="D44" s="11" t="s">
        <v>83</v>
      </c>
      <c r="E44" s="118" t="s">
        <v>168</v>
      </c>
      <c r="F44" s="208" t="s">
        <v>50</v>
      </c>
      <c r="G44" s="118" t="s">
        <v>102</v>
      </c>
      <c r="H44" s="180" t="s">
        <v>563</v>
      </c>
      <c r="I44" s="204" t="s">
        <v>554</v>
      </c>
      <c r="J44" s="204" t="s">
        <v>673</v>
      </c>
      <c r="K44" s="204"/>
      <c r="L44" s="13"/>
      <c r="M44" s="119" t="s">
        <v>73</v>
      </c>
      <c r="N44" s="231" t="s">
        <v>78</v>
      </c>
      <c r="O44" s="230" t="s">
        <v>732</v>
      </c>
      <c r="P44" s="231" t="s">
        <v>735</v>
      </c>
      <c r="Q44" s="218" t="s">
        <v>28</v>
      </c>
      <c r="R44" s="38"/>
      <c r="S44" s="224" t="s">
        <v>737</v>
      </c>
      <c r="T44" s="224" t="s">
        <v>830</v>
      </c>
      <c r="U44" s="224" t="s">
        <v>831</v>
      </c>
      <c r="V44" s="130"/>
      <c r="W44" s="276">
        <v>42023</v>
      </c>
      <c r="X44" s="276">
        <v>42044</v>
      </c>
      <c r="Y44" s="276">
        <v>42079</v>
      </c>
      <c r="Z44" s="44">
        <v>1.2</v>
      </c>
      <c r="AA44" s="44"/>
      <c r="AB44" s="244" t="s">
        <v>799</v>
      </c>
      <c r="AC44" s="248"/>
      <c r="AD44" s="249">
        <v>31.37</v>
      </c>
      <c r="AE44" s="248">
        <v>31.37</v>
      </c>
      <c r="AF44" s="249">
        <v>0.25</v>
      </c>
      <c r="AG44" s="249">
        <f>(IF(AE44&gt;0, AE44, IF(AD44&gt;0, AD44, IF(AC44&gt;0, AC44, 0))))+AF44</f>
        <v>31.62</v>
      </c>
      <c r="AH44" s="249">
        <f>AG44*2</f>
        <v>63.24</v>
      </c>
      <c r="AI44" s="249">
        <f>AG44*2.5</f>
        <v>79.05</v>
      </c>
      <c r="AJ44" s="249">
        <f>AH44*2.5</f>
        <v>158.1</v>
      </c>
      <c r="AK44" s="255">
        <f t="shared" si="13"/>
        <v>0.5</v>
      </c>
      <c r="AL44" s="304">
        <f t="shared" si="11"/>
        <v>1003.84</v>
      </c>
      <c r="AM44" s="80"/>
      <c r="AN44" s="80"/>
      <c r="AO44" s="80"/>
      <c r="AP44" s="81">
        <v>41900</v>
      </c>
      <c r="AQ44" s="81"/>
      <c r="AR44" s="80"/>
      <c r="AS44" s="102">
        <v>16</v>
      </c>
      <c r="AT44" s="102" t="s">
        <v>290</v>
      </c>
      <c r="AU44" s="102"/>
      <c r="AV44" s="216"/>
      <c r="AW44" s="212">
        <v>41991</v>
      </c>
      <c r="AX44" s="212">
        <v>41978</v>
      </c>
      <c r="AY44" s="212">
        <v>41991</v>
      </c>
      <c r="AZ44" s="103"/>
      <c r="BA44" s="120" t="s">
        <v>290</v>
      </c>
      <c r="BB44" s="90"/>
      <c r="BC44" s="91"/>
      <c r="BD44" s="92"/>
      <c r="BE44" s="80"/>
      <c r="BF44" s="80"/>
      <c r="BG44" s="81"/>
      <c r="BH44" s="102"/>
      <c r="BI44" s="102"/>
      <c r="BJ44" s="103"/>
      <c r="BK44" s="80"/>
      <c r="BL44" s="80">
        <f t="shared" si="4"/>
        <v>0</v>
      </c>
      <c r="BM44" s="81"/>
      <c r="BN44" s="80"/>
      <c r="BO44" s="80"/>
      <c r="BP44" s="80">
        <f t="shared" si="5"/>
        <v>0</v>
      </c>
      <c r="BQ44" s="80">
        <f t="shared" si="6"/>
        <v>0</v>
      </c>
      <c r="BR44" s="80"/>
      <c r="BS44" s="284"/>
      <c r="BT44" s="192">
        <f t="shared" si="7"/>
        <v>0</v>
      </c>
      <c r="BU44" s="192">
        <f t="shared" si="8"/>
        <v>0</v>
      </c>
      <c r="BV44" s="196">
        <f t="shared" si="9"/>
        <v>0</v>
      </c>
      <c r="BW44" s="29"/>
    </row>
    <row r="45" spans="1:75" ht="44.25" customHeight="1">
      <c r="A45" s="118" t="s">
        <v>173</v>
      </c>
      <c r="B45" s="10"/>
      <c r="C45" s="10">
        <v>2</v>
      </c>
      <c r="D45" s="11" t="s">
        <v>83</v>
      </c>
      <c r="E45" s="118" t="s">
        <v>168</v>
      </c>
      <c r="F45" s="208" t="s">
        <v>50</v>
      </c>
      <c r="G45" s="118" t="s">
        <v>103</v>
      </c>
      <c r="H45" s="118" t="s">
        <v>577</v>
      </c>
      <c r="I45" s="204"/>
      <c r="J45" s="204" t="s">
        <v>674</v>
      </c>
      <c r="K45" s="204"/>
      <c r="L45" s="13"/>
      <c r="M45" s="119" t="s">
        <v>74</v>
      </c>
      <c r="N45" s="29" t="s">
        <v>74</v>
      </c>
      <c r="O45" s="29"/>
      <c r="P45" s="29" t="s">
        <v>802</v>
      </c>
      <c r="Q45" s="218" t="s">
        <v>32</v>
      </c>
      <c r="R45" s="38"/>
      <c r="S45" s="219"/>
      <c r="T45" s="130"/>
      <c r="U45" s="130" t="s">
        <v>317</v>
      </c>
      <c r="V45" s="130"/>
      <c r="W45" s="276">
        <v>42034</v>
      </c>
      <c r="X45" s="276">
        <v>42062</v>
      </c>
      <c r="Y45" s="276">
        <v>42090</v>
      </c>
      <c r="Z45" s="44"/>
      <c r="AA45" s="44"/>
      <c r="AB45" s="244" t="s">
        <v>800</v>
      </c>
      <c r="AC45" s="259">
        <v>53</v>
      </c>
      <c r="AD45" s="260">
        <v>48</v>
      </c>
      <c r="AE45" s="259"/>
      <c r="AF45" s="260">
        <f>(IF(AE45&gt;0, AE45, IF(AD45&gt;0, AD45, IF(AC45&gt;0, AC45, 0))))*0.2</f>
        <v>9.6000000000000014</v>
      </c>
      <c r="AG45" s="249">
        <f>((IF(AE45&gt;0, AE45, IF(AD45&gt;0, AD45, IF(AC45&gt;0, AC45, 0))))/1.25)+AF45</f>
        <v>48</v>
      </c>
      <c r="AH45" s="249">
        <f>AJ45/2.5</f>
        <v>87.97999999999999</v>
      </c>
      <c r="AI45" s="249">
        <v>219.95</v>
      </c>
      <c r="AJ45" s="249">
        <v>219.95</v>
      </c>
      <c r="AK45" s="255">
        <f t="shared" si="13"/>
        <v>0.45442145942259599</v>
      </c>
      <c r="AL45" s="304">
        <f t="shared" si="11"/>
        <v>1536</v>
      </c>
      <c r="AM45" s="80"/>
      <c r="AN45" s="80"/>
      <c r="AO45" s="80"/>
      <c r="AP45" s="81" t="s">
        <v>637</v>
      </c>
      <c r="AQ45" s="81"/>
      <c r="AR45" s="80"/>
      <c r="AS45" s="102">
        <v>16</v>
      </c>
      <c r="AT45" s="102" t="s">
        <v>290</v>
      </c>
      <c r="AU45" s="102"/>
      <c r="AV45" s="216"/>
      <c r="AW45" s="212">
        <v>41992</v>
      </c>
      <c r="AX45" s="212">
        <v>41992</v>
      </c>
      <c r="AY45" s="288">
        <v>41992</v>
      </c>
      <c r="AZ45" s="103"/>
      <c r="BA45" s="120"/>
      <c r="BB45" s="90"/>
      <c r="BC45" s="91"/>
      <c r="BD45" s="92"/>
      <c r="BE45" s="80"/>
      <c r="BF45" s="80"/>
      <c r="BG45" s="81"/>
      <c r="BH45" s="102"/>
      <c r="BI45" s="102"/>
      <c r="BJ45" s="103"/>
      <c r="BK45" s="80"/>
      <c r="BL45" s="80">
        <f t="shared" si="4"/>
        <v>0</v>
      </c>
      <c r="BM45" s="81"/>
      <c r="BN45" s="80"/>
      <c r="BO45" s="80"/>
      <c r="BP45" s="80">
        <f t="shared" si="5"/>
        <v>0</v>
      </c>
      <c r="BQ45" s="80">
        <f t="shared" si="6"/>
        <v>0</v>
      </c>
      <c r="BR45" s="80"/>
      <c r="BS45" s="284"/>
      <c r="BT45" s="192">
        <f t="shared" si="7"/>
        <v>0</v>
      </c>
      <c r="BU45" s="192">
        <f t="shared" si="8"/>
        <v>0</v>
      </c>
      <c r="BV45" s="196">
        <f t="shared" si="9"/>
        <v>0</v>
      </c>
      <c r="BW45" s="29"/>
    </row>
    <row r="46" spans="1:75" s="170" customFormat="1" ht="44.25" customHeight="1">
      <c r="A46" s="160" t="s">
        <v>174</v>
      </c>
      <c r="B46" s="157" t="s">
        <v>566</v>
      </c>
      <c r="C46" s="157"/>
      <c r="D46" s="158" t="s">
        <v>83</v>
      </c>
      <c r="E46" s="160" t="s">
        <v>168</v>
      </c>
      <c r="F46" s="159" t="s">
        <v>50</v>
      </c>
      <c r="G46" s="160" t="s">
        <v>104</v>
      </c>
      <c r="H46" s="160" t="s">
        <v>578</v>
      </c>
      <c r="I46" s="205"/>
      <c r="J46" s="205"/>
      <c r="K46" s="205"/>
      <c r="L46" s="161" t="s">
        <v>637</v>
      </c>
      <c r="M46" s="160" t="s">
        <v>75</v>
      </c>
      <c r="N46" s="162"/>
      <c r="O46" s="162"/>
      <c r="P46" s="162"/>
      <c r="Q46" s="163"/>
      <c r="R46" s="163"/>
      <c r="S46" s="223" t="s">
        <v>319</v>
      </c>
      <c r="T46" s="164"/>
      <c r="U46" s="164"/>
      <c r="V46" s="164"/>
      <c r="W46" s="164"/>
      <c r="X46" s="164"/>
      <c r="Y46" s="164"/>
      <c r="Z46" s="165"/>
      <c r="AA46" s="165"/>
      <c r="AB46" s="245"/>
      <c r="AC46" s="250"/>
      <c r="AD46" s="251"/>
      <c r="AE46" s="250"/>
      <c r="AF46" s="251">
        <f>(IF(AE46&gt;0, AE46, IF(AD46&gt;0, AD46, IF(AC46&gt;0, AC46, 0))))*0.3</f>
        <v>0</v>
      </c>
      <c r="AG46" s="251">
        <f>(IF(AE46&gt;0, AE46, IF(AD46&gt;0, AD46, IF(AC46&gt;0, AC46, 0))))+AF46</f>
        <v>0</v>
      </c>
      <c r="AH46" s="251">
        <f>AG46*2</f>
        <v>0</v>
      </c>
      <c r="AI46" s="251">
        <f>AG46*2.5</f>
        <v>0</v>
      </c>
      <c r="AJ46" s="251">
        <f>AH46*2.5</f>
        <v>0</v>
      </c>
      <c r="AK46" s="256"/>
      <c r="AL46" s="304">
        <f t="shared" si="11"/>
        <v>0</v>
      </c>
      <c r="AM46" s="166"/>
      <c r="AN46" s="166"/>
      <c r="AO46" s="166"/>
      <c r="AP46" s="167">
        <v>41933</v>
      </c>
      <c r="AQ46" s="167"/>
      <c r="AR46" s="166"/>
      <c r="AS46" s="166">
        <v>16</v>
      </c>
      <c r="AT46" s="166" t="s">
        <v>290</v>
      </c>
      <c r="AU46" s="166"/>
      <c r="AV46" s="242"/>
      <c r="AW46" s="290"/>
      <c r="AX46" s="290" t="s">
        <v>631</v>
      </c>
      <c r="AY46" s="290"/>
      <c r="AZ46" s="167"/>
      <c r="BA46" s="188"/>
      <c r="BB46" s="167"/>
      <c r="BC46" s="168"/>
      <c r="BD46" s="169"/>
      <c r="BE46" s="166"/>
      <c r="BF46" s="166"/>
      <c r="BG46" s="167"/>
      <c r="BH46" s="166"/>
      <c r="BI46" s="166"/>
      <c r="BJ46" s="167"/>
      <c r="BK46" s="166"/>
      <c r="BL46" s="166">
        <f t="shared" si="4"/>
        <v>0</v>
      </c>
      <c r="BM46" s="167"/>
      <c r="BN46" s="166"/>
      <c r="BO46" s="166"/>
      <c r="BP46" s="166">
        <f t="shared" si="5"/>
        <v>0</v>
      </c>
      <c r="BQ46" s="166">
        <f t="shared" si="6"/>
        <v>0</v>
      </c>
      <c r="BR46" s="166"/>
      <c r="BS46" s="285"/>
      <c r="BT46" s="193">
        <f t="shared" si="7"/>
        <v>0</v>
      </c>
      <c r="BU46" s="193">
        <f t="shared" si="8"/>
        <v>0</v>
      </c>
      <c r="BV46" s="197">
        <f t="shared" si="9"/>
        <v>0</v>
      </c>
      <c r="BW46" s="162"/>
    </row>
    <row r="47" spans="1:75" ht="44.25" customHeight="1">
      <c r="A47" s="118" t="s">
        <v>175</v>
      </c>
      <c r="B47" s="10"/>
      <c r="C47" s="10">
        <v>2</v>
      </c>
      <c r="D47" s="11" t="s">
        <v>83</v>
      </c>
      <c r="E47" s="118" t="s">
        <v>168</v>
      </c>
      <c r="F47" s="208" t="s">
        <v>50</v>
      </c>
      <c r="G47" s="118" t="s">
        <v>105</v>
      </c>
      <c r="H47" s="118" t="s">
        <v>373</v>
      </c>
      <c r="I47" s="204"/>
      <c r="J47" s="204" t="s">
        <v>674</v>
      </c>
      <c r="K47" s="204"/>
      <c r="L47" s="13"/>
      <c r="M47" s="119" t="s">
        <v>74</v>
      </c>
      <c r="N47" s="29" t="s">
        <v>74</v>
      </c>
      <c r="O47" s="29"/>
      <c r="P47" s="29" t="s">
        <v>802</v>
      </c>
      <c r="Q47" s="218" t="s">
        <v>32</v>
      </c>
      <c r="R47" s="38"/>
      <c r="S47" s="219"/>
      <c r="T47" s="130"/>
      <c r="U47" s="130" t="s">
        <v>321</v>
      </c>
      <c r="V47" s="130"/>
      <c r="W47" s="276">
        <v>42034</v>
      </c>
      <c r="X47" s="276">
        <v>42062</v>
      </c>
      <c r="Y47" s="276">
        <v>42090</v>
      </c>
      <c r="Z47" s="44"/>
      <c r="AA47" s="44"/>
      <c r="AB47" s="244" t="s">
        <v>800</v>
      </c>
      <c r="AC47" s="259">
        <v>49.5</v>
      </c>
      <c r="AD47" s="260">
        <v>45</v>
      </c>
      <c r="AE47" s="259"/>
      <c r="AF47" s="260">
        <f>(IF(AE47&gt;0, AE47, IF(AD47&gt;0, AD47, IF(AC47&gt;0, AC47, 0))))*0.2</f>
        <v>9</v>
      </c>
      <c r="AG47" s="249">
        <f>((IF(AE47&gt;0, AE47, IF(AD47&gt;0, AD47, IF(AC47&gt;0, AC47, 0))))/1.25)+AF47</f>
        <v>45</v>
      </c>
      <c r="AH47" s="249">
        <f t="shared" ref="AH47:AH54" si="14">AJ47/2.5</f>
        <v>79.97999999999999</v>
      </c>
      <c r="AI47" s="249">
        <v>199.95</v>
      </c>
      <c r="AJ47" s="249">
        <v>199.95</v>
      </c>
      <c r="AK47" s="255">
        <f>((AH47-AG47)/AH47)</f>
        <v>0.43735933983495867</v>
      </c>
      <c r="AL47" s="304">
        <f t="shared" si="11"/>
        <v>1440</v>
      </c>
      <c r="AM47" s="80"/>
      <c r="AN47" s="80"/>
      <c r="AO47" s="80"/>
      <c r="AP47" s="81" t="s">
        <v>636</v>
      </c>
      <c r="AQ47" s="81"/>
      <c r="AR47" s="80"/>
      <c r="AS47" s="102">
        <v>16</v>
      </c>
      <c r="AT47" s="102" t="s">
        <v>290</v>
      </c>
      <c r="AU47" s="102"/>
      <c r="AV47" s="216"/>
      <c r="AW47" s="211"/>
      <c r="AX47" s="212">
        <v>41983</v>
      </c>
      <c r="AY47" s="288">
        <v>42030</v>
      </c>
      <c r="AZ47" s="103"/>
      <c r="BA47" s="120"/>
      <c r="BB47" s="90"/>
      <c r="BC47" s="91"/>
      <c r="BD47" s="92"/>
      <c r="BE47" s="80"/>
      <c r="BF47" s="80"/>
      <c r="BG47" s="81"/>
      <c r="BH47" s="102"/>
      <c r="BI47" s="102"/>
      <c r="BJ47" s="103"/>
      <c r="BK47" s="80"/>
      <c r="BL47" s="80">
        <f t="shared" si="4"/>
        <v>0</v>
      </c>
      <c r="BM47" s="81"/>
      <c r="BN47" s="80"/>
      <c r="BO47" s="80"/>
      <c r="BP47" s="80">
        <f t="shared" si="5"/>
        <v>0</v>
      </c>
      <c r="BQ47" s="80">
        <f t="shared" si="6"/>
        <v>0</v>
      </c>
      <c r="BR47" s="80"/>
      <c r="BS47" s="284"/>
      <c r="BT47" s="192">
        <f t="shared" si="7"/>
        <v>0</v>
      </c>
      <c r="BU47" s="192">
        <f t="shared" si="8"/>
        <v>0</v>
      </c>
      <c r="BV47" s="196">
        <f t="shared" si="9"/>
        <v>0</v>
      </c>
      <c r="BW47" s="29"/>
    </row>
    <row r="48" spans="1:75" ht="44.25" customHeight="1">
      <c r="A48" s="118" t="s">
        <v>176</v>
      </c>
      <c r="B48" s="10"/>
      <c r="C48" s="10">
        <v>3</v>
      </c>
      <c r="D48" s="11" t="s">
        <v>83</v>
      </c>
      <c r="E48" s="118" t="s">
        <v>168</v>
      </c>
      <c r="F48" s="208" t="s">
        <v>50</v>
      </c>
      <c r="G48" s="118" t="s">
        <v>106</v>
      </c>
      <c r="H48" s="118" t="s">
        <v>564</v>
      </c>
      <c r="I48" s="204"/>
      <c r="J48" s="204" t="s">
        <v>674</v>
      </c>
      <c r="K48" s="204"/>
      <c r="L48" s="13"/>
      <c r="M48" s="119" t="s">
        <v>74</v>
      </c>
      <c r="N48" s="29" t="s">
        <v>74</v>
      </c>
      <c r="O48" s="29"/>
      <c r="P48" s="29" t="s">
        <v>802</v>
      </c>
      <c r="Q48" s="218" t="s">
        <v>32</v>
      </c>
      <c r="R48" s="38"/>
      <c r="S48" s="219"/>
      <c r="T48" s="130"/>
      <c r="U48" s="130" t="s">
        <v>329</v>
      </c>
      <c r="V48" s="130"/>
      <c r="W48" s="276">
        <v>42034</v>
      </c>
      <c r="X48" s="276">
        <v>42062</v>
      </c>
      <c r="Y48" s="276">
        <v>42090</v>
      </c>
      <c r="Z48" s="44"/>
      <c r="AA48" s="44"/>
      <c r="AB48" s="244" t="s">
        <v>800</v>
      </c>
      <c r="AC48" s="259">
        <v>60</v>
      </c>
      <c r="AD48" s="260">
        <v>65</v>
      </c>
      <c r="AE48" s="259"/>
      <c r="AF48" s="260">
        <f>(IF(AE48&gt;0, AE48, IF(AD48&gt;0, AD48, IF(AC48&gt;0, AC48, 0))))*0.2</f>
        <v>13</v>
      </c>
      <c r="AG48" s="249">
        <f>((IF(AE48&gt;0, AE48, IF(AD48&gt;0, AD48, IF(AC48&gt;0, AC48, 0))))/1.25)+AF48</f>
        <v>65</v>
      </c>
      <c r="AH48" s="249">
        <f t="shared" si="14"/>
        <v>119.97999999999999</v>
      </c>
      <c r="AI48" s="249">
        <v>299.95</v>
      </c>
      <c r="AJ48" s="249">
        <v>299.95</v>
      </c>
      <c r="AK48" s="255">
        <f>((AH48-AG48)/AH48)</f>
        <v>0.45824304050675108</v>
      </c>
      <c r="AL48" s="304">
        <f t="shared" si="11"/>
        <v>2080</v>
      </c>
      <c r="AM48" s="80"/>
      <c r="AN48" s="80"/>
      <c r="AO48" s="80"/>
      <c r="AP48" s="81" t="s">
        <v>637</v>
      </c>
      <c r="AQ48" s="81"/>
      <c r="AR48" s="80"/>
      <c r="AS48" s="102">
        <v>16</v>
      </c>
      <c r="AT48" s="102" t="s">
        <v>290</v>
      </c>
      <c r="AU48" s="102"/>
      <c r="AV48" s="216"/>
      <c r="AW48" s="211"/>
      <c r="AX48" s="212">
        <v>41992</v>
      </c>
      <c r="AY48" s="288">
        <v>42009</v>
      </c>
      <c r="AZ48" s="103"/>
      <c r="BA48" s="120"/>
      <c r="BB48" s="90"/>
      <c r="BC48" s="91"/>
      <c r="BD48" s="92"/>
      <c r="BE48" s="80"/>
      <c r="BF48" s="80"/>
      <c r="BG48" s="81"/>
      <c r="BH48" s="102"/>
      <c r="BI48" s="102"/>
      <c r="BJ48" s="103"/>
      <c r="BK48" s="80"/>
      <c r="BL48" s="80">
        <f t="shared" si="4"/>
        <v>0</v>
      </c>
      <c r="BM48" s="81"/>
      <c r="BN48" s="80"/>
      <c r="BO48" s="80"/>
      <c r="BP48" s="80">
        <f t="shared" si="5"/>
        <v>0</v>
      </c>
      <c r="BQ48" s="80">
        <f t="shared" si="6"/>
        <v>0</v>
      </c>
      <c r="BR48" s="80"/>
      <c r="BS48" s="284"/>
      <c r="BT48" s="192">
        <f t="shared" si="7"/>
        <v>0</v>
      </c>
      <c r="BU48" s="192">
        <f t="shared" si="8"/>
        <v>0</v>
      </c>
      <c r="BV48" s="196">
        <f t="shared" si="9"/>
        <v>0</v>
      </c>
      <c r="BW48" s="29"/>
    </row>
    <row r="49" spans="1:75" ht="44.25" customHeight="1">
      <c r="A49" s="118" t="s">
        <v>177</v>
      </c>
      <c r="B49" s="10"/>
      <c r="C49" s="10">
        <v>2</v>
      </c>
      <c r="D49" s="11" t="s">
        <v>83</v>
      </c>
      <c r="E49" s="118" t="s">
        <v>169</v>
      </c>
      <c r="F49" s="208" t="s">
        <v>50</v>
      </c>
      <c r="G49" s="118" t="s">
        <v>107</v>
      </c>
      <c r="H49" s="118" t="s">
        <v>579</v>
      </c>
      <c r="I49" s="204"/>
      <c r="J49" s="204" t="s">
        <v>674</v>
      </c>
      <c r="K49" s="204"/>
      <c r="L49" s="13"/>
      <c r="M49" s="119" t="s">
        <v>75</v>
      </c>
      <c r="N49" s="29" t="s">
        <v>781</v>
      </c>
      <c r="O49" s="29"/>
      <c r="P49" s="29"/>
      <c r="Q49" s="218" t="s">
        <v>32</v>
      </c>
      <c r="R49" s="38"/>
      <c r="S49" s="224"/>
      <c r="T49" s="224" t="s">
        <v>767</v>
      </c>
      <c r="U49" s="130"/>
      <c r="V49" s="130"/>
      <c r="W49" s="276">
        <v>42010</v>
      </c>
      <c r="X49" s="276">
        <v>42038</v>
      </c>
      <c r="Y49" s="276">
        <v>42066</v>
      </c>
      <c r="Z49" s="44"/>
      <c r="AA49" s="44"/>
      <c r="AB49" s="244" t="s">
        <v>799</v>
      </c>
      <c r="AC49" s="248"/>
      <c r="AD49" s="249">
        <v>20</v>
      </c>
      <c r="AE49" s="248">
        <v>17.649999999999999</v>
      </c>
      <c r="AF49" s="249">
        <f>(IF(AE49&gt;0, AE49, IF(AD49&gt;0, AD49, IF(AC49&gt;0, AC49, 0))))*0.3</f>
        <v>5.294999999999999</v>
      </c>
      <c r="AG49" s="249">
        <f t="shared" ref="AG49:AG80" si="15">(IF(AE49&gt;0, AE49, IF(AD49&gt;0, AD49, IF(AC49&gt;0, AC49, 0))))+AF49</f>
        <v>22.944999999999997</v>
      </c>
      <c r="AH49" s="249">
        <f t="shared" si="14"/>
        <v>51.98</v>
      </c>
      <c r="AI49" s="249">
        <v>129.94999999999999</v>
      </c>
      <c r="AJ49" s="249">
        <v>129.94999999999999</v>
      </c>
      <c r="AK49" s="255">
        <f t="shared" ref="AK49:AK54" si="16">(AH49-AG49)/AH49</f>
        <v>0.55858022316275491</v>
      </c>
      <c r="AL49" s="304">
        <f t="shared" si="11"/>
        <v>640</v>
      </c>
      <c r="AM49" s="80"/>
      <c r="AN49" s="80"/>
      <c r="AO49" s="80"/>
      <c r="AP49" s="81">
        <v>41908</v>
      </c>
      <c r="AQ49" s="81">
        <v>41957</v>
      </c>
      <c r="AR49" s="80" t="s">
        <v>590</v>
      </c>
      <c r="AS49" s="102">
        <v>16</v>
      </c>
      <c r="AT49" s="102" t="s">
        <v>290</v>
      </c>
      <c r="AU49" s="102"/>
      <c r="AV49" s="102"/>
      <c r="AW49" s="211"/>
      <c r="AX49" s="212">
        <v>41980</v>
      </c>
      <c r="AY49" s="212">
        <v>42030</v>
      </c>
      <c r="AZ49" s="103"/>
      <c r="BA49" s="120"/>
      <c r="BB49" s="90"/>
      <c r="BC49" s="91"/>
      <c r="BD49" s="92"/>
      <c r="BE49" s="80"/>
      <c r="BF49" s="80"/>
      <c r="BG49" s="81"/>
      <c r="BH49" s="102"/>
      <c r="BI49" s="102"/>
      <c r="BJ49" s="103"/>
      <c r="BK49" s="80"/>
      <c r="BL49" s="80">
        <f t="shared" si="4"/>
        <v>0</v>
      </c>
      <c r="BM49" s="81"/>
      <c r="BN49" s="80"/>
      <c r="BO49" s="80"/>
      <c r="BP49" s="80">
        <f t="shared" si="5"/>
        <v>0</v>
      </c>
      <c r="BQ49" s="80">
        <f t="shared" si="6"/>
        <v>0</v>
      </c>
      <c r="BR49" s="80"/>
      <c r="BS49" s="284"/>
      <c r="BT49" s="192">
        <f t="shared" si="7"/>
        <v>0</v>
      </c>
      <c r="BU49" s="192">
        <f t="shared" si="8"/>
        <v>0</v>
      </c>
      <c r="BV49" s="196">
        <f t="shared" si="9"/>
        <v>0</v>
      </c>
      <c r="BW49" s="29"/>
    </row>
    <row r="50" spans="1:75" ht="44.25" customHeight="1">
      <c r="A50" s="118" t="s">
        <v>178</v>
      </c>
      <c r="B50" s="10"/>
      <c r="C50" s="10">
        <v>2</v>
      </c>
      <c r="D50" s="11" t="s">
        <v>83</v>
      </c>
      <c r="E50" s="118" t="s">
        <v>169</v>
      </c>
      <c r="F50" s="208" t="s">
        <v>50</v>
      </c>
      <c r="G50" s="118" t="s">
        <v>108</v>
      </c>
      <c r="H50" s="118" t="s">
        <v>310</v>
      </c>
      <c r="I50" s="204"/>
      <c r="J50" s="204" t="s">
        <v>676</v>
      </c>
      <c r="K50" s="204"/>
      <c r="L50" s="13"/>
      <c r="M50" s="119" t="s">
        <v>75</v>
      </c>
      <c r="N50" s="29" t="s">
        <v>781</v>
      </c>
      <c r="O50" s="29"/>
      <c r="P50" s="29"/>
      <c r="Q50" s="218" t="s">
        <v>32</v>
      </c>
      <c r="R50" s="38"/>
      <c r="S50" s="219"/>
      <c r="T50" s="219" t="s">
        <v>309</v>
      </c>
      <c r="U50" s="130" t="s">
        <v>310</v>
      </c>
      <c r="V50" s="130"/>
      <c r="W50" s="276">
        <v>42041</v>
      </c>
      <c r="X50" s="276">
        <v>42038</v>
      </c>
      <c r="Y50" s="276">
        <v>42066</v>
      </c>
      <c r="Z50" s="44"/>
      <c r="AA50" s="44"/>
      <c r="AB50" s="244" t="s">
        <v>799</v>
      </c>
      <c r="AC50" s="248"/>
      <c r="AD50" s="249">
        <v>20.6</v>
      </c>
      <c r="AE50" s="248">
        <v>18.100000000000001</v>
      </c>
      <c r="AF50" s="249">
        <f>(IF(AE50&gt;0, AE50, IF(AD50&gt;0, AD50, IF(AC50&gt;0, AC50, 0))))*0.3</f>
        <v>5.4300000000000006</v>
      </c>
      <c r="AG50" s="249">
        <f t="shared" si="15"/>
        <v>23.53</v>
      </c>
      <c r="AH50" s="249">
        <f t="shared" si="14"/>
        <v>47.980000000000004</v>
      </c>
      <c r="AI50" s="249">
        <v>119.95</v>
      </c>
      <c r="AJ50" s="249">
        <v>119.95</v>
      </c>
      <c r="AK50" s="255">
        <f t="shared" si="16"/>
        <v>0.5095873280533556</v>
      </c>
      <c r="AL50" s="304">
        <f t="shared" si="11"/>
        <v>659.2</v>
      </c>
      <c r="AM50" s="80"/>
      <c r="AN50" s="80"/>
      <c r="AO50" s="80"/>
      <c r="AP50" s="81">
        <v>41908</v>
      </c>
      <c r="AQ50" s="81">
        <v>41957</v>
      </c>
      <c r="AR50" s="80" t="s">
        <v>591</v>
      </c>
      <c r="AS50" s="102">
        <v>16</v>
      </c>
      <c r="AT50" s="102" t="s">
        <v>290</v>
      </c>
      <c r="AU50" s="102"/>
      <c r="AV50" s="102"/>
      <c r="AW50" s="212">
        <v>42020</v>
      </c>
      <c r="AX50" s="212">
        <v>41980</v>
      </c>
      <c r="AY50" s="212">
        <v>42020</v>
      </c>
      <c r="AZ50" s="103"/>
      <c r="BA50" s="120"/>
      <c r="BB50" s="90"/>
      <c r="BC50" s="91"/>
      <c r="BD50" s="92"/>
      <c r="BE50" s="80"/>
      <c r="BF50" s="80"/>
      <c r="BG50" s="81"/>
      <c r="BH50" s="102"/>
      <c r="BI50" s="102"/>
      <c r="BJ50" s="103"/>
      <c r="BK50" s="80"/>
      <c r="BL50" s="80">
        <f t="shared" si="4"/>
        <v>0</v>
      </c>
      <c r="BM50" s="81"/>
      <c r="BN50" s="80"/>
      <c r="BO50" s="80"/>
      <c r="BP50" s="80">
        <f t="shared" si="5"/>
        <v>0</v>
      </c>
      <c r="BQ50" s="80">
        <f t="shared" si="6"/>
        <v>0</v>
      </c>
      <c r="BR50" s="80"/>
      <c r="BS50" s="284"/>
      <c r="BT50" s="192">
        <f t="shared" si="7"/>
        <v>0</v>
      </c>
      <c r="BU50" s="192">
        <f t="shared" si="8"/>
        <v>0</v>
      </c>
      <c r="BV50" s="196">
        <f t="shared" si="9"/>
        <v>0</v>
      </c>
      <c r="BW50" s="29"/>
    </row>
    <row r="51" spans="1:75" ht="44.25" customHeight="1">
      <c r="A51" s="118" t="s">
        <v>179</v>
      </c>
      <c r="B51" s="10"/>
      <c r="C51" s="10">
        <v>2</v>
      </c>
      <c r="D51" s="11" t="s">
        <v>83</v>
      </c>
      <c r="E51" s="118" t="s">
        <v>169</v>
      </c>
      <c r="F51" s="208" t="s">
        <v>50</v>
      </c>
      <c r="G51" s="118" t="s">
        <v>109</v>
      </c>
      <c r="H51" s="118" t="s">
        <v>580</v>
      </c>
      <c r="I51" s="204"/>
      <c r="J51" s="204" t="s">
        <v>668</v>
      </c>
      <c r="K51" s="204"/>
      <c r="L51" s="13"/>
      <c r="M51" s="119" t="s">
        <v>75</v>
      </c>
      <c r="N51" s="142" t="s">
        <v>781</v>
      </c>
      <c r="O51" s="29"/>
      <c r="P51" s="29"/>
      <c r="Q51" s="218" t="s">
        <v>28</v>
      </c>
      <c r="R51" s="38"/>
      <c r="S51" s="219"/>
      <c r="T51" s="219" t="s">
        <v>320</v>
      </c>
      <c r="U51" s="130"/>
      <c r="V51" s="130"/>
      <c r="W51" s="276">
        <v>42010</v>
      </c>
      <c r="X51" s="276">
        <v>42038</v>
      </c>
      <c r="Y51" s="276">
        <v>42066</v>
      </c>
      <c r="Z51" s="44"/>
      <c r="AA51" s="44"/>
      <c r="AB51" s="244" t="s">
        <v>799</v>
      </c>
      <c r="AC51" s="249">
        <v>21.25</v>
      </c>
      <c r="AD51" s="249">
        <v>19.3</v>
      </c>
      <c r="AE51" s="248">
        <v>13</v>
      </c>
      <c r="AF51" s="249">
        <f>(IF(AE51&gt;0, AE51, IF(AD51&gt;0, AD51, IF(AC51&gt;0, AC51, 0))))*0.3</f>
        <v>3.9</v>
      </c>
      <c r="AG51" s="249">
        <f t="shared" si="15"/>
        <v>16.899999999999999</v>
      </c>
      <c r="AH51" s="249">
        <f t="shared" si="14"/>
        <v>47.980000000000004</v>
      </c>
      <c r="AI51" s="249">
        <v>119.95</v>
      </c>
      <c r="AJ51" s="249">
        <v>119.95</v>
      </c>
      <c r="AK51" s="255">
        <f t="shared" si="16"/>
        <v>0.64776990412671953</v>
      </c>
      <c r="AL51" s="304">
        <f t="shared" si="11"/>
        <v>617.6</v>
      </c>
      <c r="AM51" s="80"/>
      <c r="AN51" s="80"/>
      <c r="AO51" s="80"/>
      <c r="AP51" s="81">
        <v>41915</v>
      </c>
      <c r="AQ51" s="81">
        <v>41957</v>
      </c>
      <c r="AR51" s="80" t="s">
        <v>591</v>
      </c>
      <c r="AS51" s="102">
        <v>16</v>
      </c>
      <c r="AT51" s="102" t="s">
        <v>290</v>
      </c>
      <c r="AU51" s="102"/>
      <c r="AV51" s="102"/>
      <c r="AW51" s="212">
        <v>42020</v>
      </c>
      <c r="AX51" s="212">
        <v>42020</v>
      </c>
      <c r="AY51" s="212">
        <v>42020</v>
      </c>
      <c r="AZ51" s="103"/>
      <c r="BA51" s="120"/>
      <c r="BB51" s="90"/>
      <c r="BC51" s="91"/>
      <c r="BD51" s="92"/>
      <c r="BE51" s="80"/>
      <c r="BF51" s="80"/>
      <c r="BG51" s="81"/>
      <c r="BH51" s="102"/>
      <c r="BI51" s="102"/>
      <c r="BJ51" s="103"/>
      <c r="BK51" s="80"/>
      <c r="BL51" s="80">
        <f t="shared" si="4"/>
        <v>0</v>
      </c>
      <c r="BM51" s="81"/>
      <c r="BN51" s="80"/>
      <c r="BO51" s="80"/>
      <c r="BP51" s="80">
        <f t="shared" si="5"/>
        <v>0</v>
      </c>
      <c r="BQ51" s="80">
        <f t="shared" si="6"/>
        <v>0</v>
      </c>
      <c r="BR51" s="80"/>
      <c r="BS51" s="284"/>
      <c r="BT51" s="192">
        <f t="shared" si="7"/>
        <v>0</v>
      </c>
      <c r="BU51" s="192">
        <f t="shared" si="8"/>
        <v>0</v>
      </c>
      <c r="BV51" s="196">
        <f t="shared" si="9"/>
        <v>0</v>
      </c>
      <c r="BW51" s="29"/>
    </row>
    <row r="52" spans="1:75" s="170" customFormat="1" ht="44.25" customHeight="1">
      <c r="A52" s="118" t="s">
        <v>180</v>
      </c>
      <c r="B52" s="10"/>
      <c r="C52" s="10">
        <v>2</v>
      </c>
      <c r="D52" s="11" t="s">
        <v>83</v>
      </c>
      <c r="E52" s="118" t="s">
        <v>169</v>
      </c>
      <c r="F52" s="208" t="s">
        <v>50</v>
      </c>
      <c r="G52" s="118" t="s">
        <v>110</v>
      </c>
      <c r="H52" s="118" t="s">
        <v>581</v>
      </c>
      <c r="I52" s="204"/>
      <c r="J52" s="204" t="s">
        <v>675</v>
      </c>
      <c r="K52" s="204"/>
      <c r="L52" s="13"/>
      <c r="M52" s="119" t="s">
        <v>72</v>
      </c>
      <c r="N52" s="29"/>
      <c r="O52" s="29"/>
      <c r="P52" s="29" t="s">
        <v>792</v>
      </c>
      <c r="Q52" s="218" t="s">
        <v>32</v>
      </c>
      <c r="R52" s="38"/>
      <c r="S52" s="219"/>
      <c r="T52" s="219">
        <v>11166</v>
      </c>
      <c r="U52" s="130" t="s">
        <v>326</v>
      </c>
      <c r="V52" s="130" t="s">
        <v>325</v>
      </c>
      <c r="W52" s="276">
        <v>42010</v>
      </c>
      <c r="X52" s="276">
        <v>42038</v>
      </c>
      <c r="Y52" s="276">
        <v>42066</v>
      </c>
      <c r="Z52" s="44"/>
      <c r="AA52" s="44"/>
      <c r="AB52" s="244" t="s">
        <v>799</v>
      </c>
      <c r="AC52" s="248">
        <v>22.5</v>
      </c>
      <c r="AD52" s="248">
        <v>23.9</v>
      </c>
      <c r="AE52" s="248"/>
      <c r="AF52" s="249">
        <v>0.25</v>
      </c>
      <c r="AG52" s="249">
        <f t="shared" si="15"/>
        <v>24.15</v>
      </c>
      <c r="AH52" s="249">
        <f t="shared" si="14"/>
        <v>47.980000000000004</v>
      </c>
      <c r="AI52" s="249">
        <v>119.95</v>
      </c>
      <c r="AJ52" s="249">
        <v>119.95</v>
      </c>
      <c r="AK52" s="255">
        <f t="shared" si="16"/>
        <v>0.49666527719883291</v>
      </c>
      <c r="AL52" s="304">
        <f t="shared" si="11"/>
        <v>764.8</v>
      </c>
      <c r="AM52" s="185"/>
      <c r="AN52" s="185"/>
      <c r="AO52" s="185"/>
      <c r="AP52" s="81">
        <v>41892</v>
      </c>
      <c r="AQ52" s="81">
        <v>41956</v>
      </c>
      <c r="AR52" s="80"/>
      <c r="AS52" s="102">
        <v>16</v>
      </c>
      <c r="AT52" s="102" t="s">
        <v>290</v>
      </c>
      <c r="AU52" s="102"/>
      <c r="AV52" s="102"/>
      <c r="AW52" s="212">
        <v>41995</v>
      </c>
      <c r="AX52" s="212">
        <v>41978</v>
      </c>
      <c r="AY52" s="212">
        <v>41995</v>
      </c>
      <c r="AZ52" s="103"/>
      <c r="BA52" s="120"/>
      <c r="BB52" s="90"/>
      <c r="BC52" s="91"/>
      <c r="BD52" s="92"/>
      <c r="BE52" s="80"/>
      <c r="BF52" s="80"/>
      <c r="BG52" s="81"/>
      <c r="BH52" s="102"/>
      <c r="BI52" s="102"/>
      <c r="BJ52" s="103"/>
      <c r="BK52" s="80"/>
      <c r="BL52" s="80">
        <f t="shared" si="4"/>
        <v>0</v>
      </c>
      <c r="BM52" s="81"/>
      <c r="BN52" s="80"/>
      <c r="BO52" s="80"/>
      <c r="BP52" s="80">
        <f t="shared" si="5"/>
        <v>0</v>
      </c>
      <c r="BQ52" s="80">
        <f t="shared" si="6"/>
        <v>0</v>
      </c>
      <c r="BR52" s="80"/>
      <c r="BS52" s="284"/>
      <c r="BT52" s="192">
        <f t="shared" si="7"/>
        <v>0</v>
      </c>
      <c r="BU52" s="192">
        <f t="shared" si="8"/>
        <v>0</v>
      </c>
      <c r="BV52" s="196">
        <f t="shared" si="9"/>
        <v>0</v>
      </c>
      <c r="BW52" s="29"/>
    </row>
    <row r="53" spans="1:75" ht="44.25" customHeight="1">
      <c r="A53" s="118" t="s">
        <v>181</v>
      </c>
      <c r="B53" s="10"/>
      <c r="C53" s="10">
        <v>2</v>
      </c>
      <c r="D53" s="11" t="s">
        <v>83</v>
      </c>
      <c r="E53" s="118" t="s">
        <v>169</v>
      </c>
      <c r="F53" s="208" t="s">
        <v>50</v>
      </c>
      <c r="G53" s="118" t="s">
        <v>111</v>
      </c>
      <c r="H53" s="118"/>
      <c r="I53" s="204"/>
      <c r="J53" s="204" t="s">
        <v>676</v>
      </c>
      <c r="K53" s="204"/>
      <c r="L53" s="13"/>
      <c r="M53" s="119" t="s">
        <v>72</v>
      </c>
      <c r="N53" s="29"/>
      <c r="O53" s="29"/>
      <c r="P53" s="29" t="s">
        <v>792</v>
      </c>
      <c r="Q53" s="218" t="s">
        <v>32</v>
      </c>
      <c r="R53" s="38"/>
      <c r="S53" s="219"/>
      <c r="T53" s="219" t="s">
        <v>333</v>
      </c>
      <c r="U53" s="130"/>
      <c r="V53" s="130"/>
      <c r="W53" s="276">
        <v>42010</v>
      </c>
      <c r="X53" s="276">
        <v>42038</v>
      </c>
      <c r="Y53" s="276">
        <v>42066</v>
      </c>
      <c r="Z53" s="44"/>
      <c r="AA53" s="44"/>
      <c r="AB53" s="244" t="s">
        <v>799</v>
      </c>
      <c r="AC53" s="248">
        <v>21.9</v>
      </c>
      <c r="AD53" s="248">
        <v>22.9</v>
      </c>
      <c r="AE53" s="248"/>
      <c r="AF53" s="249">
        <v>0.25</v>
      </c>
      <c r="AG53" s="249">
        <f t="shared" si="15"/>
        <v>23.15</v>
      </c>
      <c r="AH53" s="249">
        <f t="shared" si="14"/>
        <v>47.980000000000004</v>
      </c>
      <c r="AI53" s="249">
        <v>119.95</v>
      </c>
      <c r="AJ53" s="249">
        <v>119.95</v>
      </c>
      <c r="AK53" s="255">
        <f t="shared" si="16"/>
        <v>0.51750729470612766</v>
      </c>
      <c r="AL53" s="304">
        <f t="shared" si="11"/>
        <v>732.8</v>
      </c>
      <c r="AM53" s="185"/>
      <c r="AN53" s="185"/>
      <c r="AO53" s="185"/>
      <c r="AP53" s="81">
        <v>41900</v>
      </c>
      <c r="AQ53" s="81">
        <v>41956</v>
      </c>
      <c r="AR53" s="80"/>
      <c r="AS53" s="102">
        <v>16</v>
      </c>
      <c r="AT53" s="102" t="s">
        <v>290</v>
      </c>
      <c r="AU53" s="102"/>
      <c r="AV53" s="102"/>
      <c r="AW53" s="212">
        <v>41995</v>
      </c>
      <c r="AX53" s="212">
        <v>41982</v>
      </c>
      <c r="AY53" s="212">
        <v>41995</v>
      </c>
      <c r="AZ53" s="103"/>
      <c r="BA53" s="120"/>
      <c r="BB53" s="90"/>
      <c r="BC53" s="91"/>
      <c r="BD53" s="92"/>
      <c r="BE53" s="80"/>
      <c r="BF53" s="80"/>
      <c r="BG53" s="81"/>
      <c r="BH53" s="102"/>
      <c r="BI53" s="102"/>
      <c r="BJ53" s="103"/>
      <c r="BK53" s="80"/>
      <c r="BL53" s="80">
        <f t="shared" si="4"/>
        <v>0</v>
      </c>
      <c r="BM53" s="81"/>
      <c r="BN53" s="80"/>
      <c r="BO53" s="80"/>
      <c r="BP53" s="80">
        <f t="shared" si="5"/>
        <v>0</v>
      </c>
      <c r="BQ53" s="80">
        <f t="shared" si="6"/>
        <v>0</v>
      </c>
      <c r="BR53" s="80"/>
      <c r="BS53" s="284"/>
      <c r="BT53" s="192">
        <f t="shared" si="7"/>
        <v>0</v>
      </c>
      <c r="BU53" s="192">
        <f t="shared" si="8"/>
        <v>0</v>
      </c>
      <c r="BV53" s="196">
        <f t="shared" si="9"/>
        <v>0</v>
      </c>
      <c r="BW53" s="29"/>
    </row>
    <row r="54" spans="1:75" ht="44.25" customHeight="1">
      <c r="A54" s="118" t="s">
        <v>133</v>
      </c>
      <c r="B54" s="10"/>
      <c r="C54" s="10">
        <v>3</v>
      </c>
      <c r="D54" s="11" t="s">
        <v>83</v>
      </c>
      <c r="E54" s="118" t="s">
        <v>169</v>
      </c>
      <c r="F54" s="208" t="s">
        <v>50</v>
      </c>
      <c r="G54" s="118" t="s">
        <v>112</v>
      </c>
      <c r="H54" s="118" t="s">
        <v>582</v>
      </c>
      <c r="I54" s="204"/>
      <c r="J54" s="204" t="s">
        <v>677</v>
      </c>
      <c r="K54" s="204"/>
      <c r="L54" s="13"/>
      <c r="M54" s="119" t="s">
        <v>75</v>
      </c>
      <c r="N54" s="29" t="s">
        <v>781</v>
      </c>
      <c r="O54" s="29"/>
      <c r="P54" s="29"/>
      <c r="Q54" s="218" t="s">
        <v>32</v>
      </c>
      <c r="R54" s="38"/>
      <c r="S54" s="219"/>
      <c r="T54" s="219" t="s">
        <v>338</v>
      </c>
      <c r="U54" s="130"/>
      <c r="V54" s="130"/>
      <c r="W54" s="277">
        <v>41980</v>
      </c>
      <c r="X54" s="276">
        <v>42008</v>
      </c>
      <c r="Y54" s="276">
        <v>42036</v>
      </c>
      <c r="Z54" s="44">
        <v>2.15</v>
      </c>
      <c r="AA54" s="44"/>
      <c r="AB54" s="244" t="s">
        <v>799</v>
      </c>
      <c r="AC54" s="248"/>
      <c r="AD54" s="249">
        <v>42.1</v>
      </c>
      <c r="AE54" s="248">
        <v>32.06</v>
      </c>
      <c r="AF54" s="249">
        <f>(IF(AE54&gt;0, AE54, IF(AD54&gt;0, AD54, IF(AC54&gt;0, AC54, 0))))*0.3</f>
        <v>9.6180000000000003</v>
      </c>
      <c r="AG54" s="249">
        <f t="shared" si="15"/>
        <v>41.678000000000004</v>
      </c>
      <c r="AH54" s="249">
        <f t="shared" si="14"/>
        <v>51.98</v>
      </c>
      <c r="AI54" s="249">
        <v>129.94999999999999</v>
      </c>
      <c r="AJ54" s="249">
        <v>129.94999999999999</v>
      </c>
      <c r="AK54" s="255">
        <f t="shared" si="16"/>
        <v>0.19819161215852238</v>
      </c>
      <c r="AL54" s="304">
        <f t="shared" si="11"/>
        <v>1347.2</v>
      </c>
      <c r="AM54" s="80"/>
      <c r="AN54" s="80"/>
      <c r="AO54" s="81">
        <v>41961</v>
      </c>
      <c r="AP54" s="81">
        <v>41915</v>
      </c>
      <c r="AQ54" s="81" t="s">
        <v>717</v>
      </c>
      <c r="AR54" s="80" t="s">
        <v>591</v>
      </c>
      <c r="AS54" s="102">
        <v>16</v>
      </c>
      <c r="AT54" s="102" t="s">
        <v>290</v>
      </c>
      <c r="AU54" s="102"/>
      <c r="AV54" s="216"/>
      <c r="AW54" s="212">
        <v>42020</v>
      </c>
      <c r="AX54" s="212">
        <v>42020</v>
      </c>
      <c r="AY54" s="212">
        <v>42020</v>
      </c>
      <c r="AZ54" s="103"/>
      <c r="BA54" s="120"/>
      <c r="BB54" s="90"/>
      <c r="BC54" s="91"/>
      <c r="BD54" s="92"/>
      <c r="BE54" s="80"/>
      <c r="BF54" s="80"/>
      <c r="BG54" s="81"/>
      <c r="BH54" s="102"/>
      <c r="BI54" s="102"/>
      <c r="BJ54" s="103"/>
      <c r="BK54" s="80"/>
      <c r="BL54" s="80">
        <f t="shared" si="4"/>
        <v>0</v>
      </c>
      <c r="BM54" s="81"/>
      <c r="BN54" s="80"/>
      <c r="BO54" s="80"/>
      <c r="BP54" s="80">
        <f t="shared" si="5"/>
        <v>0</v>
      </c>
      <c r="BQ54" s="80">
        <f t="shared" si="6"/>
        <v>0</v>
      </c>
      <c r="BR54" s="80"/>
      <c r="BS54" s="284"/>
      <c r="BT54" s="192">
        <f t="shared" si="7"/>
        <v>0</v>
      </c>
      <c r="BU54" s="192">
        <f t="shared" si="8"/>
        <v>0</v>
      </c>
      <c r="BV54" s="196">
        <f t="shared" si="9"/>
        <v>0</v>
      </c>
      <c r="BW54" s="29"/>
    </row>
    <row r="55" spans="1:75" s="170" customFormat="1" ht="44.25" customHeight="1">
      <c r="A55" s="160" t="s">
        <v>134</v>
      </c>
      <c r="B55" s="157" t="s">
        <v>566</v>
      </c>
      <c r="C55" s="157"/>
      <c r="D55" s="158" t="s">
        <v>83</v>
      </c>
      <c r="E55" s="160" t="s">
        <v>169</v>
      </c>
      <c r="F55" s="159" t="s">
        <v>50</v>
      </c>
      <c r="G55" s="160" t="s">
        <v>113</v>
      </c>
      <c r="H55" s="160" t="s">
        <v>582</v>
      </c>
      <c r="I55" s="205"/>
      <c r="J55" s="205"/>
      <c r="K55" s="205"/>
      <c r="L55" s="161">
        <v>41927</v>
      </c>
      <c r="M55" s="160" t="s">
        <v>75</v>
      </c>
      <c r="N55" s="162"/>
      <c r="O55" s="162"/>
      <c r="P55" s="162"/>
      <c r="Q55" s="163"/>
      <c r="R55" s="163"/>
      <c r="S55" s="223" t="s">
        <v>336</v>
      </c>
      <c r="T55" s="164"/>
      <c r="U55" s="164"/>
      <c r="V55" s="164"/>
      <c r="W55" s="164"/>
      <c r="X55" s="164"/>
      <c r="Y55" s="164"/>
      <c r="Z55" s="165"/>
      <c r="AA55" s="165"/>
      <c r="AB55" s="245"/>
      <c r="AC55" s="250"/>
      <c r="AD55" s="251"/>
      <c r="AE55" s="250"/>
      <c r="AF55" s="251">
        <f>(IF(AE55&gt;0, AE55, IF(AD55&gt;0, AD55, IF(AC55&gt;0, AC55, 0))))*0.3</f>
        <v>0</v>
      </c>
      <c r="AG55" s="251">
        <f t="shared" si="15"/>
        <v>0</v>
      </c>
      <c r="AH55" s="251">
        <f>AG55*2</f>
        <v>0</v>
      </c>
      <c r="AI55" s="251">
        <f>AG55*2.5</f>
        <v>0</v>
      </c>
      <c r="AJ55" s="251">
        <f>AH55*2.5</f>
        <v>0</v>
      </c>
      <c r="AK55" s="256"/>
      <c r="AL55" s="304">
        <f t="shared" si="11"/>
        <v>0</v>
      </c>
      <c r="AM55" s="166"/>
      <c r="AN55" s="166"/>
      <c r="AO55" s="166"/>
      <c r="AP55" s="167">
        <v>41915</v>
      </c>
      <c r="AQ55" s="167" t="s">
        <v>717</v>
      </c>
      <c r="AR55" s="166" t="s">
        <v>591</v>
      </c>
      <c r="AS55" s="166">
        <v>16</v>
      </c>
      <c r="AT55" s="166" t="s">
        <v>290</v>
      </c>
      <c r="AU55" s="166"/>
      <c r="AV55" s="166"/>
      <c r="AW55" s="290"/>
      <c r="AX55" s="290" t="s">
        <v>631</v>
      </c>
      <c r="AY55" s="290"/>
      <c r="AZ55" s="167"/>
      <c r="BA55" s="165"/>
      <c r="BB55" s="167"/>
      <c r="BC55" s="168"/>
      <c r="BD55" s="169"/>
      <c r="BE55" s="166"/>
      <c r="BF55" s="166"/>
      <c r="BG55" s="167"/>
      <c r="BH55" s="166"/>
      <c r="BI55" s="166"/>
      <c r="BJ55" s="167"/>
      <c r="BK55" s="166"/>
      <c r="BL55" s="166">
        <f t="shared" si="4"/>
        <v>0</v>
      </c>
      <c r="BM55" s="167"/>
      <c r="BN55" s="166"/>
      <c r="BO55" s="166"/>
      <c r="BP55" s="166">
        <f t="shared" si="5"/>
        <v>0</v>
      </c>
      <c r="BQ55" s="166">
        <f t="shared" si="6"/>
        <v>0</v>
      </c>
      <c r="BR55" s="166"/>
      <c r="BS55" s="285"/>
      <c r="BT55" s="193">
        <f t="shared" si="7"/>
        <v>0</v>
      </c>
      <c r="BU55" s="193">
        <f t="shared" si="8"/>
        <v>0</v>
      </c>
      <c r="BV55" s="197">
        <f t="shared" si="9"/>
        <v>0</v>
      </c>
      <c r="BW55" s="162"/>
    </row>
    <row r="56" spans="1:75" s="170" customFormat="1" ht="44.25" customHeight="1">
      <c r="A56" s="160" t="s">
        <v>135</v>
      </c>
      <c r="B56" s="157" t="s">
        <v>566</v>
      </c>
      <c r="C56" s="157"/>
      <c r="D56" s="158" t="s">
        <v>83</v>
      </c>
      <c r="E56" s="160" t="s">
        <v>170</v>
      </c>
      <c r="F56" s="159" t="s">
        <v>50</v>
      </c>
      <c r="G56" s="160" t="s">
        <v>114</v>
      </c>
      <c r="H56" s="160"/>
      <c r="I56" s="205"/>
      <c r="J56" s="205"/>
      <c r="K56" s="205"/>
      <c r="L56" s="161">
        <v>41919</v>
      </c>
      <c r="M56" s="160" t="s">
        <v>76</v>
      </c>
      <c r="N56" s="162"/>
      <c r="O56" s="162"/>
      <c r="P56" s="162"/>
      <c r="Q56" s="163"/>
      <c r="R56" s="163"/>
      <c r="S56" s="223"/>
      <c r="T56" s="164"/>
      <c r="U56" s="164"/>
      <c r="V56" s="164"/>
      <c r="W56" s="164"/>
      <c r="X56" s="164"/>
      <c r="Y56" s="164"/>
      <c r="Z56" s="165"/>
      <c r="AA56" s="165"/>
      <c r="AB56" s="245"/>
      <c r="AC56" s="250"/>
      <c r="AD56" s="251"/>
      <c r="AE56" s="250"/>
      <c r="AF56" s="251">
        <v>0.25</v>
      </c>
      <c r="AG56" s="251">
        <f t="shared" si="15"/>
        <v>0.25</v>
      </c>
      <c r="AH56" s="251">
        <f>AG56*2</f>
        <v>0.5</v>
      </c>
      <c r="AI56" s="251">
        <f>AG56*2.5</f>
        <v>0.625</v>
      </c>
      <c r="AJ56" s="251">
        <f>AH56*2.5</f>
        <v>1.25</v>
      </c>
      <c r="AK56" s="256"/>
      <c r="AL56" s="304">
        <f t="shared" si="11"/>
        <v>0</v>
      </c>
      <c r="AM56" s="166"/>
      <c r="AN56" s="166"/>
      <c r="AO56" s="166"/>
      <c r="AP56" s="167">
        <v>41907</v>
      </c>
      <c r="AQ56" s="167"/>
      <c r="AR56" s="166"/>
      <c r="AS56" s="166">
        <v>16</v>
      </c>
      <c r="AT56" s="166" t="s">
        <v>290</v>
      </c>
      <c r="AU56" s="166"/>
      <c r="AV56" s="242"/>
      <c r="AW56" s="290"/>
      <c r="AX56" s="290" t="s">
        <v>631</v>
      </c>
      <c r="AY56" s="290"/>
      <c r="AZ56" s="167"/>
      <c r="BA56" s="165"/>
      <c r="BB56" s="167"/>
      <c r="BC56" s="168"/>
      <c r="BD56" s="169"/>
      <c r="BE56" s="166"/>
      <c r="BF56" s="166"/>
      <c r="BG56" s="167"/>
      <c r="BH56" s="166"/>
      <c r="BI56" s="166"/>
      <c r="BJ56" s="167"/>
      <c r="BK56" s="166"/>
      <c r="BL56" s="166">
        <f t="shared" si="4"/>
        <v>0</v>
      </c>
      <c r="BM56" s="167"/>
      <c r="BN56" s="166"/>
      <c r="BO56" s="166"/>
      <c r="BP56" s="166">
        <f t="shared" si="5"/>
        <v>0</v>
      </c>
      <c r="BQ56" s="166">
        <f t="shared" si="6"/>
        <v>0</v>
      </c>
      <c r="BR56" s="166"/>
      <c r="BS56" s="285"/>
      <c r="BT56" s="193">
        <f t="shared" si="7"/>
        <v>0</v>
      </c>
      <c r="BU56" s="193">
        <f t="shared" si="8"/>
        <v>0</v>
      </c>
      <c r="BV56" s="197">
        <f t="shared" si="9"/>
        <v>0</v>
      </c>
      <c r="BW56" s="162"/>
    </row>
    <row r="57" spans="1:75" ht="44.25" customHeight="1">
      <c r="A57" s="118" t="s">
        <v>136</v>
      </c>
      <c r="B57" s="10"/>
      <c r="C57" s="10">
        <v>1</v>
      </c>
      <c r="D57" s="11" t="s">
        <v>83</v>
      </c>
      <c r="E57" s="118" t="s">
        <v>170</v>
      </c>
      <c r="F57" s="208" t="s">
        <v>50</v>
      </c>
      <c r="G57" s="118" t="s">
        <v>115</v>
      </c>
      <c r="H57" s="118" t="s">
        <v>613</v>
      </c>
      <c r="I57" s="204"/>
      <c r="J57" s="204" t="s">
        <v>668</v>
      </c>
      <c r="K57" s="204"/>
      <c r="L57" s="13"/>
      <c r="M57" s="119" t="s">
        <v>76</v>
      </c>
      <c r="N57" s="29" t="s">
        <v>794</v>
      </c>
      <c r="O57" s="29"/>
      <c r="P57" s="29" t="s">
        <v>796</v>
      </c>
      <c r="Q57" s="218" t="s">
        <v>28</v>
      </c>
      <c r="R57" s="38"/>
      <c r="S57" s="219"/>
      <c r="T57" s="130"/>
      <c r="U57" s="130" t="s">
        <v>315</v>
      </c>
      <c r="V57" s="130"/>
      <c r="W57" s="276">
        <v>42066</v>
      </c>
      <c r="X57" s="130"/>
      <c r="Y57" s="130"/>
      <c r="Z57" s="44"/>
      <c r="AA57" s="44"/>
      <c r="AB57" s="244" t="s">
        <v>799</v>
      </c>
      <c r="AC57" s="248"/>
      <c r="AD57" s="249">
        <v>8.3000000000000007</v>
      </c>
      <c r="AE57" s="248"/>
      <c r="AF57" s="249">
        <v>0.25</v>
      </c>
      <c r="AG57" s="249">
        <f t="shared" si="15"/>
        <v>8.5500000000000007</v>
      </c>
      <c r="AH57" s="249">
        <f t="shared" ref="AH57:AH67" si="17">AJ57/2.5</f>
        <v>15.98</v>
      </c>
      <c r="AI57" s="249">
        <v>39.950000000000003</v>
      </c>
      <c r="AJ57" s="249">
        <v>39.950000000000003</v>
      </c>
      <c r="AK57" s="255">
        <f t="shared" ref="AK57:AK83" si="18">(AH57-AG57)/AH57</f>
        <v>0.46495619524405501</v>
      </c>
      <c r="AL57" s="304">
        <f>16*(1*AD57)</f>
        <v>132.80000000000001</v>
      </c>
      <c r="AM57" s="80"/>
      <c r="AN57" s="80"/>
      <c r="AO57" s="80"/>
      <c r="AP57" s="81">
        <v>41907</v>
      </c>
      <c r="AQ57" s="81" t="s">
        <v>604</v>
      </c>
      <c r="AR57" s="151" t="s">
        <v>605</v>
      </c>
      <c r="AS57" s="102">
        <v>16</v>
      </c>
      <c r="AT57" s="102" t="s">
        <v>290</v>
      </c>
      <c r="AU57" s="102"/>
      <c r="AV57" s="216"/>
      <c r="AW57" s="211"/>
      <c r="AX57" s="212">
        <v>41978</v>
      </c>
      <c r="AY57" s="212">
        <v>42030</v>
      </c>
      <c r="AZ57" s="103"/>
      <c r="BA57" s="120"/>
      <c r="BB57" s="90"/>
      <c r="BC57" s="91"/>
      <c r="BD57" s="92"/>
      <c r="BE57" s="80"/>
      <c r="BF57" s="80"/>
      <c r="BG57" s="81"/>
      <c r="BH57" s="102"/>
      <c r="BI57" s="102"/>
      <c r="BJ57" s="103"/>
      <c r="BK57" s="80"/>
      <c r="BL57" s="80">
        <f t="shared" si="4"/>
        <v>0</v>
      </c>
      <c r="BM57" s="81"/>
      <c r="BN57" s="80"/>
      <c r="BO57" s="80"/>
      <c r="BP57" s="80">
        <f t="shared" si="5"/>
        <v>0</v>
      </c>
      <c r="BQ57" s="80">
        <f t="shared" si="6"/>
        <v>0</v>
      </c>
      <c r="BR57" s="80"/>
      <c r="BS57" s="284"/>
      <c r="BT57" s="192">
        <f t="shared" si="7"/>
        <v>0</v>
      </c>
      <c r="BU57" s="192">
        <f t="shared" si="8"/>
        <v>0</v>
      </c>
      <c r="BV57" s="196">
        <f t="shared" si="9"/>
        <v>0</v>
      </c>
      <c r="BW57" s="29"/>
    </row>
    <row r="58" spans="1:75" ht="44.25" customHeight="1">
      <c r="A58" s="118" t="s">
        <v>137</v>
      </c>
      <c r="B58" s="10"/>
      <c r="C58" s="10">
        <v>1</v>
      </c>
      <c r="D58" s="11" t="s">
        <v>83</v>
      </c>
      <c r="E58" s="118" t="s">
        <v>170</v>
      </c>
      <c r="F58" s="208" t="s">
        <v>50</v>
      </c>
      <c r="G58" s="118" t="s">
        <v>115</v>
      </c>
      <c r="H58" s="118" t="s">
        <v>183</v>
      </c>
      <c r="I58" s="204"/>
      <c r="J58" s="204" t="s">
        <v>668</v>
      </c>
      <c r="K58" s="204"/>
      <c r="L58" s="13"/>
      <c r="M58" s="119" t="s">
        <v>76</v>
      </c>
      <c r="N58" s="29" t="s">
        <v>794</v>
      </c>
      <c r="O58" s="29"/>
      <c r="P58" s="29" t="s">
        <v>796</v>
      </c>
      <c r="Q58" s="218" t="s">
        <v>28</v>
      </c>
      <c r="R58" s="38"/>
      <c r="S58" s="219"/>
      <c r="T58" s="130"/>
      <c r="U58" s="130" t="s">
        <v>315</v>
      </c>
      <c r="V58" s="130"/>
      <c r="W58" s="276">
        <v>42066</v>
      </c>
      <c r="X58" s="130"/>
      <c r="Y58" s="130"/>
      <c r="Z58" s="44"/>
      <c r="AA58" s="44"/>
      <c r="AB58" s="244" t="s">
        <v>799</v>
      </c>
      <c r="AC58" s="248"/>
      <c r="AD58" s="249">
        <v>8.3000000000000007</v>
      </c>
      <c r="AE58" s="248"/>
      <c r="AF58" s="249">
        <v>0.25</v>
      </c>
      <c r="AG58" s="249">
        <f t="shared" si="15"/>
        <v>8.5500000000000007</v>
      </c>
      <c r="AH58" s="249">
        <f t="shared" si="17"/>
        <v>15.98</v>
      </c>
      <c r="AI58" s="249">
        <v>39.950000000000003</v>
      </c>
      <c r="AJ58" s="249">
        <v>39.950000000000003</v>
      </c>
      <c r="AK58" s="255">
        <f t="shared" si="18"/>
        <v>0.46495619524405501</v>
      </c>
      <c r="AL58" s="304">
        <f>16*(1*AD58)</f>
        <v>132.80000000000001</v>
      </c>
      <c r="AM58" s="80"/>
      <c r="AN58" s="80"/>
      <c r="AO58" s="80"/>
      <c r="AP58" s="81">
        <v>41907</v>
      </c>
      <c r="AQ58" s="81" t="s">
        <v>604</v>
      </c>
      <c r="AR58" s="151" t="s">
        <v>605</v>
      </c>
      <c r="AS58" s="102">
        <v>16</v>
      </c>
      <c r="AT58" s="102" t="s">
        <v>290</v>
      </c>
      <c r="AU58" s="102"/>
      <c r="AV58" s="216"/>
      <c r="AW58" s="211"/>
      <c r="AX58" s="212">
        <v>41978</v>
      </c>
      <c r="AY58" s="211" t="s">
        <v>839</v>
      </c>
      <c r="AZ58" s="103"/>
      <c r="BA58" s="120"/>
      <c r="BB58" s="90"/>
      <c r="BC58" s="91"/>
      <c r="BD58" s="92"/>
      <c r="BE58" s="80"/>
      <c r="BF58" s="80"/>
      <c r="BG58" s="81"/>
      <c r="BH58" s="102"/>
      <c r="BI58" s="102"/>
      <c r="BJ58" s="103"/>
      <c r="BK58" s="80"/>
      <c r="BL58" s="80">
        <f t="shared" si="4"/>
        <v>0</v>
      </c>
      <c r="BM58" s="81"/>
      <c r="BN58" s="80"/>
      <c r="BO58" s="80"/>
      <c r="BP58" s="80">
        <f t="shared" si="5"/>
        <v>0</v>
      </c>
      <c r="BQ58" s="80">
        <f t="shared" si="6"/>
        <v>0</v>
      </c>
      <c r="BR58" s="80"/>
      <c r="BS58" s="284"/>
      <c r="BT58" s="192">
        <f t="shared" si="7"/>
        <v>0</v>
      </c>
      <c r="BU58" s="192">
        <f t="shared" si="8"/>
        <v>0</v>
      </c>
      <c r="BV58" s="196">
        <f t="shared" si="9"/>
        <v>0</v>
      </c>
      <c r="BW58" s="29"/>
    </row>
    <row r="59" spans="1:75" s="170" customFormat="1" ht="44.25" customHeight="1">
      <c r="A59" s="118" t="s">
        <v>138</v>
      </c>
      <c r="B59" s="10"/>
      <c r="C59" s="10">
        <v>1</v>
      </c>
      <c r="D59" s="11" t="s">
        <v>83</v>
      </c>
      <c r="E59" s="118" t="s">
        <v>170</v>
      </c>
      <c r="F59" s="208" t="s">
        <v>50</v>
      </c>
      <c r="G59" s="118" t="s">
        <v>116</v>
      </c>
      <c r="H59" s="118" t="s">
        <v>184</v>
      </c>
      <c r="I59" s="204"/>
      <c r="J59" s="204" t="s">
        <v>674</v>
      </c>
      <c r="K59" s="204"/>
      <c r="L59" s="13"/>
      <c r="M59" s="119" t="s">
        <v>76</v>
      </c>
      <c r="N59" s="29" t="s">
        <v>794</v>
      </c>
      <c r="O59" s="29"/>
      <c r="P59" s="29" t="s">
        <v>796</v>
      </c>
      <c r="Q59" s="218" t="s">
        <v>32</v>
      </c>
      <c r="R59" s="38"/>
      <c r="S59" s="219"/>
      <c r="T59" s="130"/>
      <c r="U59" s="130" t="s">
        <v>315</v>
      </c>
      <c r="V59" s="130"/>
      <c r="W59" s="276">
        <v>42066</v>
      </c>
      <c r="X59" s="130"/>
      <c r="Y59" s="130"/>
      <c r="Z59" s="44"/>
      <c r="AA59" s="44"/>
      <c r="AB59" s="244" t="s">
        <v>799</v>
      </c>
      <c r="AC59" s="248"/>
      <c r="AD59" s="249">
        <v>8.1999999999999993</v>
      </c>
      <c r="AE59" s="248"/>
      <c r="AF59" s="249">
        <v>0.25</v>
      </c>
      <c r="AG59" s="249">
        <f t="shared" si="15"/>
        <v>8.4499999999999993</v>
      </c>
      <c r="AH59" s="249">
        <f t="shared" si="17"/>
        <v>15.98</v>
      </c>
      <c r="AI59" s="249">
        <v>39.950000000000003</v>
      </c>
      <c r="AJ59" s="249">
        <v>39.950000000000003</v>
      </c>
      <c r="AK59" s="255">
        <f t="shared" si="18"/>
        <v>0.47121401752190245</v>
      </c>
      <c r="AL59" s="304">
        <f>16*(1*AD59)</f>
        <v>131.19999999999999</v>
      </c>
      <c r="AM59" s="80"/>
      <c r="AN59" s="80"/>
      <c r="AO59" s="80"/>
      <c r="AP59" s="81">
        <v>41907</v>
      </c>
      <c r="AQ59" s="81" t="s">
        <v>604</v>
      </c>
      <c r="AR59" s="151" t="s">
        <v>605</v>
      </c>
      <c r="AS59" s="102">
        <v>16</v>
      </c>
      <c r="AT59" s="102" t="s">
        <v>290</v>
      </c>
      <c r="AU59" s="102"/>
      <c r="AV59" s="102"/>
      <c r="AW59" s="211"/>
      <c r="AX59" s="212">
        <v>41978</v>
      </c>
      <c r="AY59" s="212">
        <v>42030</v>
      </c>
      <c r="AZ59" s="103"/>
      <c r="BA59" s="120"/>
      <c r="BB59" s="90"/>
      <c r="BC59" s="91"/>
      <c r="BD59" s="92"/>
      <c r="BE59" s="80"/>
      <c r="BF59" s="80"/>
      <c r="BG59" s="81"/>
      <c r="BH59" s="102"/>
      <c r="BI59" s="102"/>
      <c r="BJ59" s="103"/>
      <c r="BK59" s="80"/>
      <c r="BL59" s="80">
        <f t="shared" si="4"/>
        <v>0</v>
      </c>
      <c r="BM59" s="81"/>
      <c r="BN59" s="80"/>
      <c r="BO59" s="80"/>
      <c r="BP59" s="80">
        <f t="shared" si="5"/>
        <v>0</v>
      </c>
      <c r="BQ59" s="80">
        <f t="shared" si="6"/>
        <v>0</v>
      </c>
      <c r="BR59" s="80"/>
      <c r="BS59" s="284"/>
      <c r="BT59" s="192">
        <f t="shared" si="7"/>
        <v>0</v>
      </c>
      <c r="BU59" s="192">
        <f t="shared" si="8"/>
        <v>0</v>
      </c>
      <c r="BV59" s="196">
        <f t="shared" si="9"/>
        <v>0</v>
      </c>
      <c r="BW59" s="29"/>
    </row>
    <row r="60" spans="1:75" s="170" customFormat="1" ht="44.25" customHeight="1">
      <c r="A60" s="118" t="s">
        <v>139</v>
      </c>
      <c r="B60" s="10"/>
      <c r="C60" s="10">
        <v>1</v>
      </c>
      <c r="D60" s="11" t="s">
        <v>83</v>
      </c>
      <c r="E60" s="118" t="s">
        <v>170</v>
      </c>
      <c r="F60" s="208" t="s">
        <v>50</v>
      </c>
      <c r="G60" s="118" t="s">
        <v>116</v>
      </c>
      <c r="H60" s="118" t="s">
        <v>185</v>
      </c>
      <c r="I60" s="204"/>
      <c r="J60" s="204" t="s">
        <v>674</v>
      </c>
      <c r="K60" s="204"/>
      <c r="L60" s="13"/>
      <c r="M60" s="119" t="s">
        <v>76</v>
      </c>
      <c r="N60" s="29" t="s">
        <v>794</v>
      </c>
      <c r="O60" s="29"/>
      <c r="P60" s="29" t="s">
        <v>796</v>
      </c>
      <c r="Q60" s="218" t="s">
        <v>32</v>
      </c>
      <c r="R60" s="38"/>
      <c r="S60" s="219"/>
      <c r="T60" s="130"/>
      <c r="U60" s="130" t="s">
        <v>315</v>
      </c>
      <c r="V60" s="130"/>
      <c r="W60" s="276">
        <v>42066</v>
      </c>
      <c r="X60" s="130"/>
      <c r="Y60" s="130"/>
      <c r="Z60" s="44"/>
      <c r="AA60" s="44"/>
      <c r="AB60" s="244" t="s">
        <v>799</v>
      </c>
      <c r="AC60" s="248"/>
      <c r="AD60" s="249">
        <v>7.4</v>
      </c>
      <c r="AE60" s="248"/>
      <c r="AF60" s="249">
        <v>0.25</v>
      </c>
      <c r="AG60" s="249">
        <f t="shared" si="15"/>
        <v>7.65</v>
      </c>
      <c r="AH60" s="249">
        <f t="shared" si="17"/>
        <v>15.98</v>
      </c>
      <c r="AI60" s="249">
        <v>39.950000000000003</v>
      </c>
      <c r="AJ60" s="249">
        <v>39.950000000000003</v>
      </c>
      <c r="AK60" s="255">
        <f t="shared" si="18"/>
        <v>0.52127659574468088</v>
      </c>
      <c r="AL60" s="304">
        <f>16*(1*AD60)</f>
        <v>118.4</v>
      </c>
      <c r="AM60" s="80"/>
      <c r="AN60" s="80"/>
      <c r="AO60" s="80"/>
      <c r="AP60" s="81">
        <v>41907</v>
      </c>
      <c r="AQ60" s="81" t="s">
        <v>604</v>
      </c>
      <c r="AR60" s="151" t="s">
        <v>605</v>
      </c>
      <c r="AS60" s="102">
        <v>16</v>
      </c>
      <c r="AT60" s="102" t="s">
        <v>290</v>
      </c>
      <c r="AU60" s="102"/>
      <c r="AV60" s="102"/>
      <c r="AW60" s="211"/>
      <c r="AX60" s="212">
        <v>41978</v>
      </c>
      <c r="AY60" s="212">
        <v>42009</v>
      </c>
      <c r="AZ60" s="103"/>
      <c r="BA60" s="120"/>
      <c r="BB60" s="90"/>
      <c r="BC60" s="91"/>
      <c r="BD60" s="92"/>
      <c r="BE60" s="80"/>
      <c r="BF60" s="80"/>
      <c r="BG60" s="81"/>
      <c r="BH60" s="102"/>
      <c r="BI60" s="102"/>
      <c r="BJ60" s="103"/>
      <c r="BK60" s="80"/>
      <c r="BL60" s="80">
        <f t="shared" si="4"/>
        <v>0</v>
      </c>
      <c r="BM60" s="81"/>
      <c r="BN60" s="80"/>
      <c r="BO60" s="80"/>
      <c r="BP60" s="80">
        <f t="shared" si="5"/>
        <v>0</v>
      </c>
      <c r="BQ60" s="80">
        <f t="shared" si="6"/>
        <v>0</v>
      </c>
      <c r="BR60" s="80"/>
      <c r="BS60" s="284"/>
      <c r="BT60" s="192">
        <f t="shared" si="7"/>
        <v>0</v>
      </c>
      <c r="BU60" s="192">
        <f t="shared" si="8"/>
        <v>0</v>
      </c>
      <c r="BV60" s="196">
        <f t="shared" si="9"/>
        <v>0</v>
      </c>
      <c r="BW60" s="29"/>
    </row>
    <row r="61" spans="1:75" s="170" customFormat="1" ht="44.25" customHeight="1">
      <c r="A61" s="118" t="s">
        <v>140</v>
      </c>
      <c r="B61" s="10"/>
      <c r="C61" s="10">
        <v>1</v>
      </c>
      <c r="D61" s="11" t="s">
        <v>83</v>
      </c>
      <c r="E61" s="118" t="s">
        <v>170</v>
      </c>
      <c r="F61" s="208" t="s">
        <v>50</v>
      </c>
      <c r="G61" s="118" t="s">
        <v>117</v>
      </c>
      <c r="H61" s="118" t="s">
        <v>583</v>
      </c>
      <c r="I61" s="204"/>
      <c r="J61" s="204" t="s">
        <v>674</v>
      </c>
      <c r="K61" s="204"/>
      <c r="L61" s="13"/>
      <c r="M61" s="119" t="s">
        <v>76</v>
      </c>
      <c r="N61" s="29" t="s">
        <v>794</v>
      </c>
      <c r="O61" s="29"/>
      <c r="P61" s="29" t="s">
        <v>796</v>
      </c>
      <c r="Q61" s="218" t="s">
        <v>32</v>
      </c>
      <c r="R61" s="38"/>
      <c r="S61" s="219"/>
      <c r="T61" s="130"/>
      <c r="U61" s="130" t="s">
        <v>315</v>
      </c>
      <c r="V61" s="130"/>
      <c r="W61" s="276">
        <v>42066</v>
      </c>
      <c r="X61" s="130"/>
      <c r="Y61" s="130"/>
      <c r="Z61" s="44"/>
      <c r="AA61" s="44"/>
      <c r="AB61" s="244" t="s">
        <v>799</v>
      </c>
      <c r="AC61" s="248"/>
      <c r="AD61" s="249">
        <v>10.5</v>
      </c>
      <c r="AE61" s="248"/>
      <c r="AF61" s="249">
        <v>0.25</v>
      </c>
      <c r="AG61" s="249">
        <f t="shared" si="15"/>
        <v>10.75</v>
      </c>
      <c r="AH61" s="249">
        <f t="shared" si="17"/>
        <v>23.98</v>
      </c>
      <c r="AI61" s="249">
        <v>59.95</v>
      </c>
      <c r="AJ61" s="249">
        <v>59.95</v>
      </c>
      <c r="AK61" s="255">
        <f t="shared" si="18"/>
        <v>0.55170975813177647</v>
      </c>
      <c r="AL61" s="304">
        <f>16*(1*AD61)</f>
        <v>168</v>
      </c>
      <c r="AM61" s="80"/>
      <c r="AN61" s="80"/>
      <c r="AO61" s="80"/>
      <c r="AP61" s="81">
        <v>41907</v>
      </c>
      <c r="AQ61" s="81" t="s">
        <v>604</v>
      </c>
      <c r="AR61" s="151" t="s">
        <v>606</v>
      </c>
      <c r="AS61" s="102">
        <v>16</v>
      </c>
      <c r="AT61" s="102" t="s">
        <v>290</v>
      </c>
      <c r="AU61" s="102"/>
      <c r="AV61" s="102"/>
      <c r="AW61" s="211"/>
      <c r="AX61" s="212">
        <v>41978</v>
      </c>
      <c r="AY61" s="212">
        <v>42030</v>
      </c>
      <c r="AZ61" s="103"/>
      <c r="BA61" s="120"/>
      <c r="BB61" s="90"/>
      <c r="BC61" s="91"/>
      <c r="BD61" s="92"/>
      <c r="BE61" s="80"/>
      <c r="BF61" s="80"/>
      <c r="BG61" s="81"/>
      <c r="BH61" s="102"/>
      <c r="BI61" s="102"/>
      <c r="BJ61" s="103"/>
      <c r="BK61" s="80"/>
      <c r="BL61" s="80">
        <f t="shared" si="4"/>
        <v>0</v>
      </c>
      <c r="BM61" s="81"/>
      <c r="BN61" s="80"/>
      <c r="BO61" s="80"/>
      <c r="BP61" s="80">
        <f t="shared" si="5"/>
        <v>0</v>
      </c>
      <c r="BQ61" s="80">
        <f t="shared" si="6"/>
        <v>0</v>
      </c>
      <c r="BR61" s="80"/>
      <c r="BS61" s="284"/>
      <c r="BT61" s="192">
        <f t="shared" si="7"/>
        <v>0</v>
      </c>
      <c r="BU61" s="192">
        <f t="shared" si="8"/>
        <v>0</v>
      </c>
      <c r="BV61" s="196">
        <f t="shared" si="9"/>
        <v>0</v>
      </c>
      <c r="BW61" s="29"/>
    </row>
    <row r="62" spans="1:75" s="170" customFormat="1" ht="44.25" customHeight="1">
      <c r="A62" s="118" t="s">
        <v>141</v>
      </c>
      <c r="B62" s="10"/>
      <c r="C62" s="10">
        <v>3</v>
      </c>
      <c r="D62" s="11" t="s">
        <v>83</v>
      </c>
      <c r="E62" s="118" t="s">
        <v>805</v>
      </c>
      <c r="F62" s="208" t="s">
        <v>50</v>
      </c>
      <c r="G62" s="118" t="s">
        <v>118</v>
      </c>
      <c r="H62" s="118" t="s">
        <v>191</v>
      </c>
      <c r="I62" s="204"/>
      <c r="J62" s="204" t="s">
        <v>674</v>
      </c>
      <c r="K62" s="204"/>
      <c r="L62" s="13"/>
      <c r="M62" s="119" t="s">
        <v>75</v>
      </c>
      <c r="N62" s="29" t="s">
        <v>781</v>
      </c>
      <c r="O62" s="29"/>
      <c r="P62" s="29"/>
      <c r="Q62" s="218" t="s">
        <v>28</v>
      </c>
      <c r="R62" s="38"/>
      <c r="S62" s="219"/>
      <c r="T62" s="219" t="s">
        <v>338</v>
      </c>
      <c r="U62" s="130"/>
      <c r="V62" s="130"/>
      <c r="W62" s="277">
        <v>41980</v>
      </c>
      <c r="X62" s="276">
        <v>42008</v>
      </c>
      <c r="Y62" s="276">
        <v>42036</v>
      </c>
      <c r="Z62" s="44">
        <v>1.35</v>
      </c>
      <c r="AA62" s="44"/>
      <c r="AB62" s="244" t="s">
        <v>799</v>
      </c>
      <c r="AC62" s="248"/>
      <c r="AD62" s="249">
        <v>29.3</v>
      </c>
      <c r="AE62" s="248">
        <v>25.4</v>
      </c>
      <c r="AF62" s="249">
        <f>(IF(AE62&gt;0, AE62, IF(AD62&gt;0, AD62, IF(AC62&gt;0, AC62, 0))))*0.3</f>
        <v>7.6199999999999992</v>
      </c>
      <c r="AG62" s="249">
        <f t="shared" si="15"/>
        <v>33.019999999999996</v>
      </c>
      <c r="AH62" s="249">
        <f t="shared" si="17"/>
        <v>35.980000000000004</v>
      </c>
      <c r="AI62" s="249">
        <v>89.95</v>
      </c>
      <c r="AJ62" s="249">
        <v>89.95</v>
      </c>
      <c r="AK62" s="255">
        <f t="shared" si="18"/>
        <v>8.2267926625903487E-2</v>
      </c>
      <c r="AL62" s="304">
        <f>16*(2*AD62)</f>
        <v>937.6</v>
      </c>
      <c r="AM62" s="80"/>
      <c r="AN62" s="80"/>
      <c r="AO62" s="81">
        <v>41961</v>
      </c>
      <c r="AP62" s="81">
        <v>41915</v>
      </c>
      <c r="AQ62" s="81" t="s">
        <v>717</v>
      </c>
      <c r="AR62" s="80" t="s">
        <v>591</v>
      </c>
      <c r="AS62" s="102">
        <v>16</v>
      </c>
      <c r="AT62" s="102" t="s">
        <v>290</v>
      </c>
      <c r="AU62" s="102"/>
      <c r="AV62" s="102"/>
      <c r="AW62" s="212">
        <v>42020</v>
      </c>
      <c r="AX62" s="212">
        <v>42020</v>
      </c>
      <c r="AY62" s="212">
        <v>42020</v>
      </c>
      <c r="AZ62" s="103"/>
      <c r="BA62" s="120"/>
      <c r="BB62" s="90"/>
      <c r="BC62" s="91"/>
      <c r="BD62" s="92"/>
      <c r="BE62" s="80"/>
      <c r="BF62" s="80"/>
      <c r="BG62" s="81"/>
      <c r="BH62" s="102"/>
      <c r="BI62" s="102"/>
      <c r="BJ62" s="103"/>
      <c r="BK62" s="80"/>
      <c r="BL62" s="80">
        <f t="shared" si="4"/>
        <v>0</v>
      </c>
      <c r="BM62" s="81"/>
      <c r="BN62" s="80"/>
      <c r="BO62" s="80"/>
      <c r="BP62" s="80">
        <f t="shared" si="5"/>
        <v>0</v>
      </c>
      <c r="BQ62" s="80">
        <f t="shared" si="6"/>
        <v>0</v>
      </c>
      <c r="BR62" s="80"/>
      <c r="BS62" s="284"/>
      <c r="BT62" s="192">
        <f t="shared" si="7"/>
        <v>0</v>
      </c>
      <c r="BU62" s="192">
        <f t="shared" si="8"/>
        <v>0</v>
      </c>
      <c r="BV62" s="196">
        <f t="shared" si="9"/>
        <v>0</v>
      </c>
      <c r="BW62" s="29" t="s">
        <v>841</v>
      </c>
    </row>
    <row r="63" spans="1:75" ht="44.25" customHeight="1">
      <c r="A63" s="118" t="s">
        <v>142</v>
      </c>
      <c r="B63" s="10"/>
      <c r="C63" s="10">
        <v>2</v>
      </c>
      <c r="D63" s="11" t="s">
        <v>83</v>
      </c>
      <c r="E63" s="118" t="s">
        <v>161</v>
      </c>
      <c r="F63" s="208" t="s">
        <v>50</v>
      </c>
      <c r="G63" s="118" t="s">
        <v>119</v>
      </c>
      <c r="H63" s="180" t="s">
        <v>189</v>
      </c>
      <c r="I63" s="204"/>
      <c r="J63" s="204" t="s">
        <v>674</v>
      </c>
      <c r="K63" s="204"/>
      <c r="L63" s="13"/>
      <c r="M63" s="119" t="s">
        <v>76</v>
      </c>
      <c r="N63" s="29" t="s">
        <v>803</v>
      </c>
      <c r="O63" s="29"/>
      <c r="P63" s="29" t="s">
        <v>796</v>
      </c>
      <c r="Q63" s="218" t="s">
        <v>28</v>
      </c>
      <c r="R63" s="38"/>
      <c r="S63" s="219"/>
      <c r="T63" s="130"/>
      <c r="U63" s="130" t="s">
        <v>316</v>
      </c>
      <c r="V63" s="130"/>
      <c r="W63" s="276">
        <v>42066</v>
      </c>
      <c r="X63" s="130"/>
      <c r="Y63" s="130"/>
      <c r="Z63" s="44"/>
      <c r="AA63" s="44"/>
      <c r="AB63" s="244" t="s">
        <v>799</v>
      </c>
      <c r="AC63" s="248"/>
      <c r="AD63" s="249">
        <v>19.5</v>
      </c>
      <c r="AE63" s="248"/>
      <c r="AF63" s="249">
        <v>0.25</v>
      </c>
      <c r="AG63" s="249">
        <f t="shared" si="15"/>
        <v>19.75</v>
      </c>
      <c r="AH63" s="249" t="e">
        <f t="shared" si="17"/>
        <v>#VALUE!</v>
      </c>
      <c r="AI63" s="249">
        <v>139.94999999999999</v>
      </c>
      <c r="AJ63" s="249" t="s">
        <v>840</v>
      </c>
      <c r="AK63" s="255" t="e">
        <f t="shared" si="18"/>
        <v>#VALUE!</v>
      </c>
      <c r="AL63" s="304">
        <f>16*(1*AD63)</f>
        <v>312</v>
      </c>
      <c r="AM63" s="80"/>
      <c r="AN63" s="80"/>
      <c r="AO63" s="80"/>
      <c r="AP63" s="81">
        <v>41915</v>
      </c>
      <c r="AQ63" s="81" t="s">
        <v>604</v>
      </c>
      <c r="AR63" s="151" t="s">
        <v>605</v>
      </c>
      <c r="AS63" s="102">
        <v>16</v>
      </c>
      <c r="AT63" s="102" t="s">
        <v>290</v>
      </c>
      <c r="AU63" s="102"/>
      <c r="AV63" s="102"/>
      <c r="AW63" s="211"/>
      <c r="AX63" s="212">
        <v>41978</v>
      </c>
      <c r="AY63" s="212">
        <v>42030</v>
      </c>
      <c r="AZ63" s="103"/>
      <c r="BA63" s="120"/>
      <c r="BB63" s="90"/>
      <c r="BC63" s="91"/>
      <c r="BD63" s="92"/>
      <c r="BE63" s="80"/>
      <c r="BF63" s="80"/>
      <c r="BG63" s="81"/>
      <c r="BH63" s="102"/>
      <c r="BI63" s="102"/>
      <c r="BJ63" s="103"/>
      <c r="BK63" s="80"/>
      <c r="BL63" s="80">
        <f t="shared" si="4"/>
        <v>0</v>
      </c>
      <c r="BM63" s="81"/>
      <c r="BN63" s="80"/>
      <c r="BO63" s="80"/>
      <c r="BP63" s="80">
        <f t="shared" si="5"/>
        <v>0</v>
      </c>
      <c r="BQ63" s="80">
        <f t="shared" si="6"/>
        <v>0</v>
      </c>
      <c r="BR63" s="80"/>
      <c r="BS63" s="284"/>
      <c r="BT63" s="192" t="e">
        <f t="shared" si="7"/>
        <v>#VALUE!</v>
      </c>
      <c r="BU63" s="192" t="e">
        <f t="shared" si="8"/>
        <v>#VALUE!</v>
      </c>
      <c r="BV63" s="196" t="e">
        <f t="shared" si="9"/>
        <v>#VALUE!</v>
      </c>
      <c r="BW63" s="29"/>
    </row>
    <row r="64" spans="1:75" ht="44.25" customHeight="1">
      <c r="A64" s="118" t="s">
        <v>143</v>
      </c>
      <c r="B64" s="10"/>
      <c r="C64" s="10">
        <v>2</v>
      </c>
      <c r="D64" s="11" t="s">
        <v>83</v>
      </c>
      <c r="E64" s="118" t="s">
        <v>161</v>
      </c>
      <c r="F64" s="208" t="s">
        <v>50</v>
      </c>
      <c r="G64" s="118" t="s">
        <v>119</v>
      </c>
      <c r="H64" s="180" t="s">
        <v>608</v>
      </c>
      <c r="I64" s="204"/>
      <c r="J64" s="204" t="s">
        <v>674</v>
      </c>
      <c r="K64" s="204"/>
      <c r="L64" s="13"/>
      <c r="M64" s="119" t="s">
        <v>76</v>
      </c>
      <c r="N64" s="29" t="s">
        <v>803</v>
      </c>
      <c r="O64" s="29"/>
      <c r="P64" s="29" t="s">
        <v>796</v>
      </c>
      <c r="Q64" s="218" t="s">
        <v>28</v>
      </c>
      <c r="R64" s="38"/>
      <c r="S64" s="219"/>
      <c r="T64" s="130"/>
      <c r="U64" s="130" t="s">
        <v>311</v>
      </c>
      <c r="V64" s="130"/>
      <c r="W64" s="276">
        <v>42066</v>
      </c>
      <c r="X64" s="130"/>
      <c r="Y64" s="130"/>
      <c r="Z64" s="44"/>
      <c r="AA64" s="44"/>
      <c r="AB64" s="244" t="s">
        <v>799</v>
      </c>
      <c r="AC64" s="248"/>
      <c r="AD64" s="249">
        <v>10.5</v>
      </c>
      <c r="AE64" s="248"/>
      <c r="AF64" s="249">
        <v>0.25</v>
      </c>
      <c r="AG64" s="249">
        <f t="shared" si="15"/>
        <v>10.75</v>
      </c>
      <c r="AH64" s="249">
        <f t="shared" si="17"/>
        <v>39.980000000000004</v>
      </c>
      <c r="AI64" s="249">
        <v>119.95</v>
      </c>
      <c r="AJ64" s="262">
        <v>99.95</v>
      </c>
      <c r="AK64" s="255">
        <f t="shared" si="18"/>
        <v>0.73111555777888948</v>
      </c>
      <c r="AL64" s="304">
        <f>16*(1*AD64)</f>
        <v>168</v>
      </c>
      <c r="AM64" s="80"/>
      <c r="AN64" s="80"/>
      <c r="AO64" s="80"/>
      <c r="AP64" s="81" t="s">
        <v>559</v>
      </c>
      <c r="AQ64" s="81" t="s">
        <v>604</v>
      </c>
      <c r="AR64" s="151" t="s">
        <v>605</v>
      </c>
      <c r="AS64" s="102">
        <v>16</v>
      </c>
      <c r="AT64" s="102" t="s">
        <v>290</v>
      </c>
      <c r="AU64" s="102"/>
      <c r="AV64" s="216"/>
      <c r="AW64" s="211"/>
      <c r="AX64" s="212">
        <v>41978</v>
      </c>
      <c r="AY64" s="211" t="s">
        <v>839</v>
      </c>
      <c r="AZ64" s="103"/>
      <c r="BA64" s="120"/>
      <c r="BB64" s="90"/>
      <c r="BC64" s="91"/>
      <c r="BD64" s="92"/>
      <c r="BE64" s="80"/>
      <c r="BF64" s="80"/>
      <c r="BG64" s="81"/>
      <c r="BH64" s="102"/>
      <c r="BI64" s="102"/>
      <c r="BJ64" s="103"/>
      <c r="BK64" s="80"/>
      <c r="BL64" s="80">
        <f t="shared" si="4"/>
        <v>0</v>
      </c>
      <c r="BM64" s="81"/>
      <c r="BN64" s="80"/>
      <c r="BO64" s="80"/>
      <c r="BP64" s="80">
        <f t="shared" si="5"/>
        <v>0</v>
      </c>
      <c r="BQ64" s="80">
        <f t="shared" si="6"/>
        <v>0</v>
      </c>
      <c r="BR64" s="80"/>
      <c r="BS64" s="284"/>
      <c r="BT64" s="192">
        <f t="shared" si="7"/>
        <v>0</v>
      </c>
      <c r="BU64" s="192">
        <f t="shared" si="8"/>
        <v>0</v>
      </c>
      <c r="BV64" s="196">
        <f t="shared" si="9"/>
        <v>0</v>
      </c>
      <c r="BW64" s="29"/>
    </row>
    <row r="65" spans="1:75" ht="44.25" customHeight="1">
      <c r="A65" s="118" t="s">
        <v>144</v>
      </c>
      <c r="B65" s="10"/>
      <c r="C65" s="10">
        <v>1</v>
      </c>
      <c r="D65" s="11" t="s">
        <v>83</v>
      </c>
      <c r="E65" s="118" t="s">
        <v>170</v>
      </c>
      <c r="F65" s="208" t="s">
        <v>50</v>
      </c>
      <c r="G65" s="118" t="s">
        <v>120</v>
      </c>
      <c r="H65" s="118" t="s">
        <v>313</v>
      </c>
      <c r="I65" s="204"/>
      <c r="J65" s="204" t="s">
        <v>673</v>
      </c>
      <c r="K65" s="204"/>
      <c r="L65" s="13"/>
      <c r="M65" s="119" t="s">
        <v>75</v>
      </c>
      <c r="N65" s="29" t="s">
        <v>795</v>
      </c>
      <c r="O65" s="29"/>
      <c r="P65" s="29"/>
      <c r="Q65" s="218" t="s">
        <v>28</v>
      </c>
      <c r="R65" s="38"/>
      <c r="S65" s="219"/>
      <c r="T65" s="219" t="s">
        <v>312</v>
      </c>
      <c r="U65" s="130"/>
      <c r="V65" s="130"/>
      <c r="W65" s="276">
        <v>42010</v>
      </c>
      <c r="X65" s="276">
        <v>42038</v>
      </c>
      <c r="Y65" s="276">
        <v>42066</v>
      </c>
      <c r="Z65" s="44"/>
      <c r="AA65" s="44"/>
      <c r="AB65" s="244" t="s">
        <v>799</v>
      </c>
      <c r="AC65" s="248"/>
      <c r="AD65" s="249">
        <v>13</v>
      </c>
      <c r="AE65" s="248">
        <v>10.5</v>
      </c>
      <c r="AF65" s="249">
        <f>(IF(AE65&gt;0, AE65, IF(AD65&gt;0, AD65, IF(AC65&gt;0, AC65, 0))))*0.3</f>
        <v>3.15</v>
      </c>
      <c r="AG65" s="249">
        <f t="shared" si="15"/>
        <v>13.65</v>
      </c>
      <c r="AH65" s="249">
        <f t="shared" si="17"/>
        <v>35.980000000000004</v>
      </c>
      <c r="AI65" s="249">
        <v>89.95</v>
      </c>
      <c r="AJ65" s="249">
        <v>89.95</v>
      </c>
      <c r="AK65" s="255">
        <f t="shared" si="18"/>
        <v>0.62062256809338534</v>
      </c>
      <c r="AL65" s="304">
        <f>16*(2*AD65)</f>
        <v>416</v>
      </c>
      <c r="AM65" s="80"/>
      <c r="AN65" s="80"/>
      <c r="AO65" s="80"/>
      <c r="AP65" s="81">
        <v>41894</v>
      </c>
      <c r="AQ65" s="81"/>
      <c r="AR65" s="80" t="s">
        <v>607</v>
      </c>
      <c r="AS65" s="102">
        <v>16</v>
      </c>
      <c r="AT65" s="102" t="s">
        <v>290</v>
      </c>
      <c r="AU65" s="102"/>
      <c r="AV65" s="102"/>
      <c r="AW65" s="211"/>
      <c r="AX65" s="212">
        <v>41980</v>
      </c>
      <c r="AY65" s="212">
        <v>42009</v>
      </c>
      <c r="AZ65" s="103"/>
      <c r="BA65" s="120"/>
      <c r="BB65" s="90"/>
      <c r="BC65" s="91"/>
      <c r="BD65" s="92"/>
      <c r="BE65" s="80"/>
      <c r="BF65" s="80"/>
      <c r="BG65" s="81"/>
      <c r="BH65" s="102"/>
      <c r="BI65" s="102"/>
      <c r="BJ65" s="103"/>
      <c r="BK65" s="80"/>
      <c r="BL65" s="80">
        <f t="shared" si="4"/>
        <v>0</v>
      </c>
      <c r="BM65" s="81"/>
      <c r="BN65" s="80"/>
      <c r="BO65" s="80"/>
      <c r="BP65" s="80">
        <f t="shared" si="5"/>
        <v>0</v>
      </c>
      <c r="BQ65" s="80">
        <f t="shared" si="6"/>
        <v>0</v>
      </c>
      <c r="BR65" s="80"/>
      <c r="BS65" s="284"/>
      <c r="BT65" s="192">
        <f t="shared" si="7"/>
        <v>0</v>
      </c>
      <c r="BU65" s="192">
        <f t="shared" si="8"/>
        <v>0</v>
      </c>
      <c r="BV65" s="196">
        <f t="shared" si="9"/>
        <v>0</v>
      </c>
      <c r="BW65" s="29"/>
    </row>
    <row r="66" spans="1:75" s="170" customFormat="1" ht="44.25" customHeight="1">
      <c r="A66" s="118" t="s">
        <v>145</v>
      </c>
      <c r="B66" s="10"/>
      <c r="C66" s="10">
        <v>1</v>
      </c>
      <c r="D66" s="11" t="s">
        <v>83</v>
      </c>
      <c r="E66" s="118" t="s">
        <v>161</v>
      </c>
      <c r="F66" s="208" t="s">
        <v>50</v>
      </c>
      <c r="G66" s="118" t="s">
        <v>121</v>
      </c>
      <c r="H66" s="118" t="s">
        <v>47</v>
      </c>
      <c r="I66" s="204"/>
      <c r="J66" s="204" t="s">
        <v>674</v>
      </c>
      <c r="K66" s="204"/>
      <c r="L66" s="13"/>
      <c r="M66" s="119" t="s">
        <v>76</v>
      </c>
      <c r="N66" s="29" t="s">
        <v>794</v>
      </c>
      <c r="O66" s="29"/>
      <c r="P66" s="29" t="s">
        <v>796</v>
      </c>
      <c r="Q66" s="38"/>
      <c r="R66" s="38"/>
      <c r="S66" s="219"/>
      <c r="T66" s="130"/>
      <c r="U66" s="130" t="s">
        <v>314</v>
      </c>
      <c r="V66" s="130"/>
      <c r="W66" s="276">
        <v>42066</v>
      </c>
      <c r="X66" s="130"/>
      <c r="Y66" s="130"/>
      <c r="Z66" s="44"/>
      <c r="AA66" s="44"/>
      <c r="AB66" s="244" t="s">
        <v>799</v>
      </c>
      <c r="AC66" s="248"/>
      <c r="AD66" s="249">
        <v>18.7</v>
      </c>
      <c r="AE66" s="248"/>
      <c r="AF66" s="249">
        <v>0.25</v>
      </c>
      <c r="AG66" s="249">
        <f t="shared" si="15"/>
        <v>18.95</v>
      </c>
      <c r="AH66" s="249">
        <f t="shared" si="17"/>
        <v>39.980000000000004</v>
      </c>
      <c r="AI66" s="249">
        <v>99.95</v>
      </c>
      <c r="AJ66" s="249">
        <v>99.95</v>
      </c>
      <c r="AK66" s="255">
        <f t="shared" si="18"/>
        <v>0.52601300650325167</v>
      </c>
      <c r="AL66" s="304">
        <f>16*(1*AD66)</f>
        <v>299.2</v>
      </c>
      <c r="AM66" s="80"/>
      <c r="AN66" s="80"/>
      <c r="AO66" s="80"/>
      <c r="AP66" s="81">
        <v>41907</v>
      </c>
      <c r="AQ66" s="81" t="s">
        <v>604</v>
      </c>
      <c r="AR66" s="151" t="s">
        <v>605</v>
      </c>
      <c r="AS66" s="102">
        <v>16</v>
      </c>
      <c r="AT66" s="102" t="s">
        <v>290</v>
      </c>
      <c r="AU66" s="102"/>
      <c r="AV66" s="102"/>
      <c r="AW66" s="211"/>
      <c r="AX66" s="212">
        <v>41978</v>
      </c>
      <c r="AY66" s="212">
        <v>42030</v>
      </c>
      <c r="AZ66" s="103"/>
      <c r="BA66" s="120"/>
      <c r="BB66" s="90"/>
      <c r="BC66" s="91"/>
      <c r="BD66" s="92"/>
      <c r="BE66" s="80"/>
      <c r="BF66" s="80"/>
      <c r="BG66" s="81"/>
      <c r="BH66" s="102"/>
      <c r="BI66" s="102"/>
      <c r="BJ66" s="103"/>
      <c r="BK66" s="80"/>
      <c r="BL66" s="80">
        <f t="shared" si="4"/>
        <v>0</v>
      </c>
      <c r="BM66" s="81"/>
      <c r="BN66" s="80"/>
      <c r="BO66" s="80"/>
      <c r="BP66" s="80">
        <f t="shared" si="5"/>
        <v>0</v>
      </c>
      <c r="BQ66" s="80">
        <f t="shared" si="6"/>
        <v>0</v>
      </c>
      <c r="BR66" s="80"/>
      <c r="BS66" s="284"/>
      <c r="BT66" s="192">
        <f t="shared" si="7"/>
        <v>0</v>
      </c>
      <c r="BU66" s="192">
        <f t="shared" si="8"/>
        <v>0</v>
      </c>
      <c r="BV66" s="196">
        <f t="shared" si="9"/>
        <v>0</v>
      </c>
      <c r="BW66" s="29"/>
    </row>
    <row r="67" spans="1:75" s="170" customFormat="1" ht="44.25" customHeight="1">
      <c r="A67" s="118" t="s">
        <v>146</v>
      </c>
      <c r="B67" s="10"/>
      <c r="C67" s="10">
        <v>1</v>
      </c>
      <c r="D67" s="11" t="s">
        <v>83</v>
      </c>
      <c r="E67" s="118" t="s">
        <v>161</v>
      </c>
      <c r="F67" s="208" t="s">
        <v>50</v>
      </c>
      <c r="G67" s="118" t="s">
        <v>122</v>
      </c>
      <c r="H67" s="118" t="s">
        <v>188</v>
      </c>
      <c r="I67" s="204"/>
      <c r="J67" s="204" t="s">
        <v>674</v>
      </c>
      <c r="K67" s="204"/>
      <c r="L67" s="13"/>
      <c r="M67" s="119" t="s">
        <v>76</v>
      </c>
      <c r="N67" s="29" t="s">
        <v>794</v>
      </c>
      <c r="O67" s="29"/>
      <c r="P67" s="29" t="s">
        <v>796</v>
      </c>
      <c r="Q67" s="218" t="s">
        <v>32</v>
      </c>
      <c r="R67" s="38"/>
      <c r="S67" s="219"/>
      <c r="T67" s="130"/>
      <c r="U67" s="130" t="s">
        <v>318</v>
      </c>
      <c r="V67" s="130"/>
      <c r="W67" s="276">
        <v>42066</v>
      </c>
      <c r="X67" s="130"/>
      <c r="Y67" s="130"/>
      <c r="Z67" s="44"/>
      <c r="AA67" s="44"/>
      <c r="AB67" s="244" t="s">
        <v>799</v>
      </c>
      <c r="AC67" s="248"/>
      <c r="AD67" s="249">
        <v>19.75</v>
      </c>
      <c r="AE67" s="248"/>
      <c r="AF67" s="249">
        <v>0.25</v>
      </c>
      <c r="AG67" s="249">
        <f t="shared" si="15"/>
        <v>20</v>
      </c>
      <c r="AH67" s="249">
        <f t="shared" si="17"/>
        <v>47.980000000000004</v>
      </c>
      <c r="AI67" s="249">
        <v>129.94999999999999</v>
      </c>
      <c r="AJ67" s="262">
        <v>119.95</v>
      </c>
      <c r="AK67" s="255">
        <f t="shared" si="18"/>
        <v>0.58315964985410595</v>
      </c>
      <c r="AL67" s="304">
        <f>16*(1*AD67)</f>
        <v>316</v>
      </c>
      <c r="AM67" s="80"/>
      <c r="AN67" s="80"/>
      <c r="AO67" s="80"/>
      <c r="AP67" s="81">
        <v>41907</v>
      </c>
      <c r="AQ67" s="81" t="s">
        <v>604</v>
      </c>
      <c r="AR67" s="151" t="s">
        <v>605</v>
      </c>
      <c r="AS67" s="102">
        <v>16</v>
      </c>
      <c r="AT67" s="102" t="s">
        <v>290</v>
      </c>
      <c r="AU67" s="102"/>
      <c r="AV67" s="102"/>
      <c r="AW67" s="211"/>
      <c r="AX67" s="212">
        <v>41978</v>
      </c>
      <c r="AY67" s="212">
        <v>42009</v>
      </c>
      <c r="AZ67" s="103"/>
      <c r="BA67" s="120"/>
      <c r="BB67" s="90"/>
      <c r="BC67" s="91"/>
      <c r="BD67" s="92"/>
      <c r="BE67" s="80"/>
      <c r="BF67" s="80"/>
      <c r="BG67" s="81"/>
      <c r="BH67" s="102"/>
      <c r="BI67" s="102"/>
      <c r="BJ67" s="103"/>
      <c r="BK67" s="80"/>
      <c r="BL67" s="80">
        <f t="shared" ref="BL67:BL130" si="19">+WEEKNUM(BK67)</f>
        <v>0</v>
      </c>
      <c r="BM67" s="81"/>
      <c r="BN67" s="80"/>
      <c r="BO67" s="80"/>
      <c r="BP67" s="80">
        <f t="shared" ref="BP67:BP130" si="20">BN67+BO67</f>
        <v>0</v>
      </c>
      <c r="BQ67" s="80">
        <f t="shared" ref="BQ67:BQ130" si="21">BP67*Z67</f>
        <v>0</v>
      </c>
      <c r="BR67" s="80"/>
      <c r="BS67" s="284"/>
      <c r="BT67" s="192">
        <f t="shared" ref="BT67:BT130" si="22">BP67*AH67</f>
        <v>0</v>
      </c>
      <c r="BU67" s="192">
        <f t="shared" ref="BU67:BU130" si="23">BT67-(BP67*AG67)</f>
        <v>0</v>
      </c>
      <c r="BV67" s="196">
        <f t="shared" ref="BV67:BV130" si="24">BP67*AK67</f>
        <v>0</v>
      </c>
      <c r="BW67" s="29"/>
    </row>
    <row r="68" spans="1:75" s="170" customFormat="1" ht="44.25" customHeight="1">
      <c r="A68" s="160" t="s">
        <v>147</v>
      </c>
      <c r="B68" s="157" t="s">
        <v>566</v>
      </c>
      <c r="C68" s="157"/>
      <c r="D68" s="158" t="s">
        <v>83</v>
      </c>
      <c r="E68" s="160" t="s">
        <v>161</v>
      </c>
      <c r="F68" s="159" t="s">
        <v>50</v>
      </c>
      <c r="G68" s="160" t="s">
        <v>119</v>
      </c>
      <c r="H68" s="160" t="s">
        <v>189</v>
      </c>
      <c r="I68" s="205"/>
      <c r="J68" s="205"/>
      <c r="K68" s="205"/>
      <c r="L68" s="161">
        <v>41919</v>
      </c>
      <c r="M68" s="160" t="s">
        <v>76</v>
      </c>
      <c r="N68" s="162"/>
      <c r="O68" s="162"/>
      <c r="P68" s="162"/>
      <c r="Q68" s="163"/>
      <c r="R68" s="163"/>
      <c r="S68" s="223"/>
      <c r="T68" s="164"/>
      <c r="U68" s="177" t="s">
        <v>311</v>
      </c>
      <c r="V68" s="164"/>
      <c r="W68" s="164"/>
      <c r="X68" s="164"/>
      <c r="Y68" s="164"/>
      <c r="Z68" s="165"/>
      <c r="AA68" s="165"/>
      <c r="AB68" s="245"/>
      <c r="AC68" s="250"/>
      <c r="AD68" s="251"/>
      <c r="AE68" s="250"/>
      <c r="AF68" s="251">
        <v>0.25</v>
      </c>
      <c r="AG68" s="251">
        <f t="shared" si="15"/>
        <v>0.25</v>
      </c>
      <c r="AH68" s="251">
        <f>AG68*2</f>
        <v>0.5</v>
      </c>
      <c r="AI68" s="251">
        <f>AG68*2.5</f>
        <v>0.625</v>
      </c>
      <c r="AJ68" s="251">
        <f>AH68*2.5</f>
        <v>1.25</v>
      </c>
      <c r="AK68" s="256">
        <f t="shared" si="18"/>
        <v>0.5</v>
      </c>
      <c r="AL68" s="304">
        <f>16*(2*AD68)</f>
        <v>0</v>
      </c>
      <c r="AM68" s="166"/>
      <c r="AN68" s="166"/>
      <c r="AO68" s="166"/>
      <c r="AP68" s="167" t="s">
        <v>558</v>
      </c>
      <c r="AQ68" s="167"/>
      <c r="AR68" s="166"/>
      <c r="AS68" s="166">
        <v>16</v>
      </c>
      <c r="AT68" s="166" t="s">
        <v>290</v>
      </c>
      <c r="AU68" s="166"/>
      <c r="AV68" s="166"/>
      <c r="AW68" s="290"/>
      <c r="AX68" s="290" t="s">
        <v>631</v>
      </c>
      <c r="AY68" s="290"/>
      <c r="AZ68" s="167"/>
      <c r="BA68" s="165"/>
      <c r="BB68" s="167"/>
      <c r="BC68" s="168"/>
      <c r="BD68" s="169"/>
      <c r="BE68" s="166"/>
      <c r="BF68" s="166"/>
      <c r="BG68" s="167"/>
      <c r="BH68" s="166"/>
      <c r="BI68" s="166"/>
      <c r="BJ68" s="167"/>
      <c r="BK68" s="166"/>
      <c r="BL68" s="166">
        <f t="shared" si="19"/>
        <v>0</v>
      </c>
      <c r="BM68" s="167"/>
      <c r="BN68" s="166"/>
      <c r="BO68" s="166"/>
      <c r="BP68" s="166">
        <f t="shared" si="20"/>
        <v>0</v>
      </c>
      <c r="BQ68" s="166">
        <f t="shared" si="21"/>
        <v>0</v>
      </c>
      <c r="BR68" s="166"/>
      <c r="BS68" s="285"/>
      <c r="BT68" s="193">
        <f t="shared" si="22"/>
        <v>0</v>
      </c>
      <c r="BU68" s="193">
        <f t="shared" si="23"/>
        <v>0</v>
      </c>
      <c r="BV68" s="197">
        <f t="shared" si="24"/>
        <v>0</v>
      </c>
      <c r="BW68" s="162"/>
    </row>
    <row r="69" spans="1:75" s="170" customFormat="1" ht="44.25" customHeight="1">
      <c r="A69" s="118" t="s">
        <v>147</v>
      </c>
      <c r="B69" s="10"/>
      <c r="C69" s="10">
        <v>2</v>
      </c>
      <c r="D69" s="11" t="s">
        <v>83</v>
      </c>
      <c r="E69" s="118" t="s">
        <v>161</v>
      </c>
      <c r="F69" s="208" t="s">
        <v>50</v>
      </c>
      <c r="G69" s="118" t="s">
        <v>119</v>
      </c>
      <c r="H69" s="180" t="s">
        <v>584</v>
      </c>
      <c r="I69" s="204"/>
      <c r="J69" s="204" t="s">
        <v>674</v>
      </c>
      <c r="K69" s="204"/>
      <c r="L69" s="13">
        <v>41919</v>
      </c>
      <c r="M69" s="119" t="s">
        <v>76</v>
      </c>
      <c r="N69" s="29" t="s">
        <v>794</v>
      </c>
      <c r="O69" s="29"/>
      <c r="P69" s="29" t="s">
        <v>796</v>
      </c>
      <c r="Q69" s="218" t="s">
        <v>28</v>
      </c>
      <c r="R69" s="38"/>
      <c r="S69" s="219"/>
      <c r="T69" s="130"/>
      <c r="U69" s="134" t="s">
        <v>311</v>
      </c>
      <c r="V69" s="130"/>
      <c r="W69" s="276">
        <v>42066</v>
      </c>
      <c r="X69" s="130"/>
      <c r="Y69" s="130"/>
      <c r="Z69" s="44"/>
      <c r="AA69" s="44"/>
      <c r="AB69" s="244" t="s">
        <v>799</v>
      </c>
      <c r="AC69" s="248"/>
      <c r="AD69" s="249">
        <v>21.3</v>
      </c>
      <c r="AE69" s="248"/>
      <c r="AF69" s="249">
        <v>0.25</v>
      </c>
      <c r="AG69" s="249">
        <f t="shared" si="15"/>
        <v>21.55</v>
      </c>
      <c r="AH69" s="249">
        <f t="shared" ref="AH69:AH74" si="25">AJ69/2.5</f>
        <v>47.980000000000004</v>
      </c>
      <c r="AI69" s="249">
        <v>129.94999999999999</v>
      </c>
      <c r="AJ69" s="262">
        <v>119.95</v>
      </c>
      <c r="AK69" s="255">
        <f t="shared" si="18"/>
        <v>0.55085452271779911</v>
      </c>
      <c r="AL69" s="304">
        <f>16*(1*AD69)</f>
        <v>340.8</v>
      </c>
      <c r="AM69" s="80"/>
      <c r="AN69" s="80"/>
      <c r="AO69" s="80"/>
      <c r="AP69" s="81"/>
      <c r="AQ69" s="81" t="s">
        <v>604</v>
      </c>
      <c r="AR69" s="151" t="s">
        <v>605</v>
      </c>
      <c r="AS69" s="102">
        <v>16</v>
      </c>
      <c r="AT69" s="102" t="s">
        <v>290</v>
      </c>
      <c r="AU69" s="102"/>
      <c r="AV69" s="102"/>
      <c r="AW69" s="211"/>
      <c r="AX69" s="212">
        <v>41978</v>
      </c>
      <c r="AY69" s="212">
        <v>42030</v>
      </c>
      <c r="AZ69" s="103"/>
      <c r="BA69" s="120"/>
      <c r="BB69" s="90"/>
      <c r="BC69" s="91"/>
      <c r="BD69" s="92"/>
      <c r="BE69" s="80"/>
      <c r="BF69" s="80"/>
      <c r="BG69" s="81"/>
      <c r="BH69" s="102"/>
      <c r="BI69" s="102"/>
      <c r="BJ69" s="103"/>
      <c r="BK69" s="80"/>
      <c r="BL69" s="80">
        <f t="shared" si="19"/>
        <v>0</v>
      </c>
      <c r="BM69" s="81"/>
      <c r="BN69" s="80"/>
      <c r="BO69" s="80"/>
      <c r="BP69" s="80">
        <f t="shared" si="20"/>
        <v>0</v>
      </c>
      <c r="BQ69" s="80">
        <f t="shared" si="21"/>
        <v>0</v>
      </c>
      <c r="BR69" s="80"/>
      <c r="BS69" s="284"/>
      <c r="BT69" s="192">
        <f t="shared" si="22"/>
        <v>0</v>
      </c>
      <c r="BU69" s="192">
        <f t="shared" si="23"/>
        <v>0</v>
      </c>
      <c r="BV69" s="196">
        <f t="shared" si="24"/>
        <v>0</v>
      </c>
      <c r="BW69" s="29"/>
    </row>
    <row r="70" spans="1:75" s="170" customFormat="1" ht="44.25" customHeight="1">
      <c r="A70" s="118" t="s">
        <v>148</v>
      </c>
      <c r="B70" s="10"/>
      <c r="C70" s="10">
        <v>1</v>
      </c>
      <c r="D70" s="11" t="s">
        <v>83</v>
      </c>
      <c r="E70" s="118" t="s">
        <v>161</v>
      </c>
      <c r="F70" s="208" t="s">
        <v>50</v>
      </c>
      <c r="G70" s="118" t="s">
        <v>122</v>
      </c>
      <c r="H70" s="118" t="s">
        <v>190</v>
      </c>
      <c r="I70" s="204"/>
      <c r="J70" s="204" t="s">
        <v>674</v>
      </c>
      <c r="K70" s="204"/>
      <c r="L70" s="13"/>
      <c r="M70" s="119" t="s">
        <v>76</v>
      </c>
      <c r="N70" s="29" t="s">
        <v>794</v>
      </c>
      <c r="O70" s="29"/>
      <c r="P70" s="29" t="s">
        <v>796</v>
      </c>
      <c r="Q70" s="218" t="s">
        <v>32</v>
      </c>
      <c r="R70" s="38"/>
      <c r="S70" s="219"/>
      <c r="T70" s="130"/>
      <c r="U70" s="130" t="s">
        <v>322</v>
      </c>
      <c r="V70" s="130"/>
      <c r="W70" s="276">
        <v>42066</v>
      </c>
      <c r="X70" s="130"/>
      <c r="Y70" s="130"/>
      <c r="Z70" s="44"/>
      <c r="AA70" s="44"/>
      <c r="AB70" s="244" t="s">
        <v>799</v>
      </c>
      <c r="AC70" s="248"/>
      <c r="AD70" s="249">
        <v>15.5</v>
      </c>
      <c r="AE70" s="248"/>
      <c r="AF70" s="249">
        <v>0.25</v>
      </c>
      <c r="AG70" s="249">
        <f t="shared" si="15"/>
        <v>15.75</v>
      </c>
      <c r="AH70" s="249">
        <f t="shared" si="25"/>
        <v>47.980000000000004</v>
      </c>
      <c r="AI70" s="249">
        <v>139.94999999999999</v>
      </c>
      <c r="AJ70" s="262">
        <v>119.95</v>
      </c>
      <c r="AK70" s="255">
        <f t="shared" si="18"/>
        <v>0.67173822426010843</v>
      </c>
      <c r="AL70" s="304">
        <f>16*(1*AD70)</f>
        <v>248</v>
      </c>
      <c r="AM70" s="80"/>
      <c r="AN70" s="80"/>
      <c r="AO70" s="80"/>
      <c r="AP70" s="81">
        <v>41907</v>
      </c>
      <c r="AQ70" s="81" t="s">
        <v>604</v>
      </c>
      <c r="AR70" s="151" t="s">
        <v>605</v>
      </c>
      <c r="AS70" s="102">
        <v>16</v>
      </c>
      <c r="AT70" s="102" t="s">
        <v>290</v>
      </c>
      <c r="AU70" s="102"/>
      <c r="AV70" s="102"/>
      <c r="AW70" s="211"/>
      <c r="AX70" s="212">
        <v>42009</v>
      </c>
      <c r="AY70" s="212" t="s">
        <v>839</v>
      </c>
      <c r="AZ70" s="103"/>
      <c r="BA70" s="120"/>
      <c r="BB70" s="90"/>
      <c r="BC70" s="91"/>
      <c r="BD70" s="92"/>
      <c r="BE70" s="80"/>
      <c r="BF70" s="80"/>
      <c r="BG70" s="81"/>
      <c r="BH70" s="102"/>
      <c r="BI70" s="102"/>
      <c r="BJ70" s="103"/>
      <c r="BK70" s="80"/>
      <c r="BL70" s="80">
        <f t="shared" si="19"/>
        <v>0</v>
      </c>
      <c r="BM70" s="81"/>
      <c r="BN70" s="80"/>
      <c r="BO70" s="80"/>
      <c r="BP70" s="80">
        <f t="shared" si="20"/>
        <v>0</v>
      </c>
      <c r="BQ70" s="80">
        <f t="shared" si="21"/>
        <v>0</v>
      </c>
      <c r="BR70" s="80"/>
      <c r="BS70" s="284"/>
      <c r="BT70" s="192">
        <f t="shared" si="22"/>
        <v>0</v>
      </c>
      <c r="BU70" s="192">
        <f t="shared" si="23"/>
        <v>0</v>
      </c>
      <c r="BV70" s="196">
        <f t="shared" si="24"/>
        <v>0</v>
      </c>
      <c r="BW70" s="29"/>
    </row>
    <row r="71" spans="1:75" ht="44.25" customHeight="1">
      <c r="A71" s="118" t="s">
        <v>149</v>
      </c>
      <c r="B71" s="10"/>
      <c r="C71" s="10">
        <v>3</v>
      </c>
      <c r="D71" s="11" t="s">
        <v>83</v>
      </c>
      <c r="E71" s="118" t="s">
        <v>161</v>
      </c>
      <c r="F71" s="208" t="s">
        <v>50</v>
      </c>
      <c r="G71" s="118" t="s">
        <v>119</v>
      </c>
      <c r="H71" s="118" t="s">
        <v>191</v>
      </c>
      <c r="I71" s="204"/>
      <c r="J71" s="204" t="s">
        <v>674</v>
      </c>
      <c r="K71" s="204"/>
      <c r="L71" s="13"/>
      <c r="M71" s="119" t="s">
        <v>75</v>
      </c>
      <c r="N71" s="29" t="s">
        <v>795</v>
      </c>
      <c r="O71" s="29"/>
      <c r="P71" s="29"/>
      <c r="Q71" s="218" t="s">
        <v>28</v>
      </c>
      <c r="R71" s="38"/>
      <c r="S71" s="219"/>
      <c r="T71" s="219" t="s">
        <v>337</v>
      </c>
      <c r="U71" s="130"/>
      <c r="V71" s="130"/>
      <c r="W71" s="276">
        <v>42010</v>
      </c>
      <c r="X71" s="276">
        <v>42038</v>
      </c>
      <c r="Y71" s="276">
        <v>42066</v>
      </c>
      <c r="Z71" s="44"/>
      <c r="AA71" s="44"/>
      <c r="AB71" s="244" t="s">
        <v>799</v>
      </c>
      <c r="AC71" s="248"/>
      <c r="AD71" s="249">
        <v>26.5</v>
      </c>
      <c r="AE71" s="248">
        <v>23.65</v>
      </c>
      <c r="AF71" s="249">
        <f>(IF(AE71&gt;0, AE71, IF(AD71&gt;0, AD71, IF(AC71&gt;0, AC71, 0))))*0.3</f>
        <v>7.0949999999999998</v>
      </c>
      <c r="AG71" s="249">
        <f t="shared" si="15"/>
        <v>30.744999999999997</v>
      </c>
      <c r="AH71" s="249">
        <f t="shared" si="25"/>
        <v>55.98</v>
      </c>
      <c r="AI71" s="249">
        <v>139.94999999999999</v>
      </c>
      <c r="AJ71" s="249">
        <v>139.94999999999999</v>
      </c>
      <c r="AK71" s="255">
        <f t="shared" si="18"/>
        <v>0.45078599499821365</v>
      </c>
      <c r="AL71" s="304">
        <f t="shared" ref="AL71:AL76" si="26">16*(2*AD71)</f>
        <v>848</v>
      </c>
      <c r="AM71" s="80"/>
      <c r="AN71" s="80"/>
      <c r="AO71" s="80"/>
      <c r="AP71" s="81">
        <v>41892</v>
      </c>
      <c r="AQ71" s="81">
        <v>41954</v>
      </c>
      <c r="AR71" s="80"/>
      <c r="AS71" s="102">
        <v>16</v>
      </c>
      <c r="AT71" s="102" t="s">
        <v>290</v>
      </c>
      <c r="AU71" s="102"/>
      <c r="AV71" s="102"/>
      <c r="AW71" s="211"/>
      <c r="AX71" s="212">
        <v>41980</v>
      </c>
      <c r="AY71" s="212">
        <v>42009</v>
      </c>
      <c r="AZ71" s="103"/>
      <c r="BA71" s="120"/>
      <c r="BB71" s="90"/>
      <c r="BC71" s="91"/>
      <c r="BD71" s="92"/>
      <c r="BE71" s="80"/>
      <c r="BF71" s="80"/>
      <c r="BG71" s="81"/>
      <c r="BH71" s="102"/>
      <c r="BI71" s="102"/>
      <c r="BJ71" s="103"/>
      <c r="BK71" s="80"/>
      <c r="BL71" s="80">
        <f t="shared" si="19"/>
        <v>0</v>
      </c>
      <c r="BM71" s="81"/>
      <c r="BN71" s="80"/>
      <c r="BO71" s="80"/>
      <c r="BP71" s="80">
        <f t="shared" si="20"/>
        <v>0</v>
      </c>
      <c r="BQ71" s="80">
        <f t="shared" si="21"/>
        <v>0</v>
      </c>
      <c r="BR71" s="80"/>
      <c r="BS71" s="284"/>
      <c r="BT71" s="192">
        <f t="shared" si="22"/>
        <v>0</v>
      </c>
      <c r="BU71" s="192">
        <f t="shared" si="23"/>
        <v>0</v>
      </c>
      <c r="BV71" s="196">
        <f t="shared" si="24"/>
        <v>0</v>
      </c>
      <c r="BW71" s="29"/>
    </row>
    <row r="72" spans="1:75" s="170" customFormat="1" ht="44.25" customHeight="1">
      <c r="A72" s="118" t="s">
        <v>150</v>
      </c>
      <c r="B72" s="10"/>
      <c r="C72" s="10">
        <v>1</v>
      </c>
      <c r="D72" s="11" t="s">
        <v>83</v>
      </c>
      <c r="E72" s="118" t="s">
        <v>170</v>
      </c>
      <c r="F72" s="208" t="s">
        <v>50</v>
      </c>
      <c r="G72" s="118" t="s">
        <v>123</v>
      </c>
      <c r="H72" s="118" t="s">
        <v>313</v>
      </c>
      <c r="I72" s="204"/>
      <c r="J72" s="204" t="s">
        <v>674</v>
      </c>
      <c r="K72" s="204"/>
      <c r="L72" s="13"/>
      <c r="M72" s="119" t="s">
        <v>75</v>
      </c>
      <c r="N72" s="29" t="s">
        <v>795</v>
      </c>
      <c r="O72" s="29"/>
      <c r="P72" s="29"/>
      <c r="Q72" s="218" t="s">
        <v>32</v>
      </c>
      <c r="R72" s="38"/>
      <c r="S72" s="219"/>
      <c r="T72" s="219" t="s">
        <v>312</v>
      </c>
      <c r="U72" s="130"/>
      <c r="V72" s="130"/>
      <c r="W72" s="276">
        <v>42010</v>
      </c>
      <c r="X72" s="276">
        <v>42038</v>
      </c>
      <c r="Y72" s="276">
        <v>42066</v>
      </c>
      <c r="Z72" s="44"/>
      <c r="AA72" s="44"/>
      <c r="AB72" s="244" t="s">
        <v>799</v>
      </c>
      <c r="AC72" s="248"/>
      <c r="AD72" s="249">
        <v>12</v>
      </c>
      <c r="AE72" s="248">
        <v>9.4499999999999993</v>
      </c>
      <c r="AF72" s="249">
        <f>(IF(AE72&gt;0, AE72, IF(AD72&gt;0, AD72, IF(AC72&gt;0, AC72, 0))))*0.3</f>
        <v>2.8349999999999995</v>
      </c>
      <c r="AG72" s="249">
        <f t="shared" si="15"/>
        <v>12.284999999999998</v>
      </c>
      <c r="AH72" s="249">
        <f t="shared" si="25"/>
        <v>31.98</v>
      </c>
      <c r="AI72" s="249">
        <v>79.95</v>
      </c>
      <c r="AJ72" s="249">
        <v>79.95</v>
      </c>
      <c r="AK72" s="255">
        <f t="shared" si="18"/>
        <v>0.61585365853658536</v>
      </c>
      <c r="AL72" s="304">
        <f t="shared" si="26"/>
        <v>384</v>
      </c>
      <c r="AM72" s="80"/>
      <c r="AN72" s="80"/>
      <c r="AO72" s="80"/>
      <c r="AP72" s="81">
        <v>41904</v>
      </c>
      <c r="AQ72" s="81">
        <v>41954</v>
      </c>
      <c r="AR72" s="80" t="s">
        <v>719</v>
      </c>
      <c r="AS72" s="102">
        <v>16</v>
      </c>
      <c r="AT72" s="102" t="s">
        <v>290</v>
      </c>
      <c r="AU72" s="102"/>
      <c r="AV72" s="102"/>
      <c r="AW72" s="211"/>
      <c r="AX72" s="212">
        <v>41981</v>
      </c>
      <c r="AY72" s="212">
        <v>42009</v>
      </c>
      <c r="AZ72" s="103"/>
      <c r="BA72" s="120"/>
      <c r="BB72" s="90"/>
      <c r="BC72" s="91"/>
      <c r="BD72" s="92"/>
      <c r="BE72" s="80"/>
      <c r="BF72" s="80"/>
      <c r="BG72" s="81"/>
      <c r="BH72" s="102"/>
      <c r="BI72" s="102"/>
      <c r="BJ72" s="103"/>
      <c r="BK72" s="80"/>
      <c r="BL72" s="80">
        <f t="shared" si="19"/>
        <v>0</v>
      </c>
      <c r="BM72" s="81"/>
      <c r="BN72" s="80"/>
      <c r="BO72" s="80"/>
      <c r="BP72" s="80">
        <f t="shared" si="20"/>
        <v>0</v>
      </c>
      <c r="BQ72" s="80">
        <f t="shared" si="21"/>
        <v>0</v>
      </c>
      <c r="BR72" s="80"/>
      <c r="BS72" s="284"/>
      <c r="BT72" s="192">
        <f t="shared" si="22"/>
        <v>0</v>
      </c>
      <c r="BU72" s="192">
        <f t="shared" si="23"/>
        <v>0</v>
      </c>
      <c r="BV72" s="196">
        <f t="shared" si="24"/>
        <v>0</v>
      </c>
      <c r="BW72" s="29"/>
    </row>
    <row r="73" spans="1:75" ht="44.25" customHeight="1">
      <c r="A73" s="118" t="s">
        <v>151</v>
      </c>
      <c r="B73" s="10"/>
      <c r="C73" s="10">
        <v>2</v>
      </c>
      <c r="D73" s="11" t="s">
        <v>83</v>
      </c>
      <c r="E73" s="118" t="s">
        <v>52</v>
      </c>
      <c r="F73" s="208" t="s">
        <v>50</v>
      </c>
      <c r="G73" s="118" t="s">
        <v>124</v>
      </c>
      <c r="H73" s="118" t="s">
        <v>574</v>
      </c>
      <c r="I73" s="204"/>
      <c r="J73" s="204" t="s">
        <v>674</v>
      </c>
      <c r="K73" s="204"/>
      <c r="L73" s="13"/>
      <c r="M73" s="119" t="s">
        <v>77</v>
      </c>
      <c r="N73" s="29"/>
      <c r="O73" s="29"/>
      <c r="P73" s="29" t="s">
        <v>734</v>
      </c>
      <c r="Q73" s="218" t="s">
        <v>32</v>
      </c>
      <c r="R73" s="38"/>
      <c r="S73" s="219"/>
      <c r="T73" s="219" t="s">
        <v>295</v>
      </c>
      <c r="U73" s="130"/>
      <c r="V73" s="130"/>
      <c r="W73" s="276">
        <v>42034</v>
      </c>
      <c r="X73" s="276">
        <v>42062</v>
      </c>
      <c r="Y73" s="276">
        <v>42090</v>
      </c>
      <c r="Z73" s="44"/>
      <c r="AA73" s="44"/>
      <c r="AB73" s="244" t="s">
        <v>799</v>
      </c>
      <c r="AC73" s="249">
        <v>29</v>
      </c>
      <c r="AD73" s="249">
        <v>29.9</v>
      </c>
      <c r="AE73" s="248">
        <v>37.5</v>
      </c>
      <c r="AF73" s="249">
        <v>0.25</v>
      </c>
      <c r="AG73" s="249">
        <f t="shared" si="15"/>
        <v>37.75</v>
      </c>
      <c r="AH73" s="249">
        <f t="shared" si="25"/>
        <v>75.97999999999999</v>
      </c>
      <c r="AI73" s="249">
        <v>199.95</v>
      </c>
      <c r="AJ73" s="262">
        <v>189.95</v>
      </c>
      <c r="AK73" s="255">
        <f t="shared" si="18"/>
        <v>0.50315872598052114</v>
      </c>
      <c r="AL73" s="304">
        <f t="shared" si="26"/>
        <v>956.8</v>
      </c>
      <c r="AM73" s="80"/>
      <c r="AN73" s="80"/>
      <c r="AO73" s="80"/>
      <c r="AP73" s="81">
        <v>41915</v>
      </c>
      <c r="AQ73" s="81"/>
      <c r="AR73" s="80"/>
      <c r="AS73" s="102">
        <v>17</v>
      </c>
      <c r="AT73" s="102" t="s">
        <v>718</v>
      </c>
      <c r="AU73" s="102"/>
      <c r="AV73" s="102"/>
      <c r="AW73" s="211"/>
      <c r="AX73" s="212">
        <v>41978</v>
      </c>
      <c r="AY73" s="212">
        <v>41978</v>
      </c>
      <c r="AZ73" s="103"/>
      <c r="BA73" s="120"/>
      <c r="BB73" s="90"/>
      <c r="BC73" s="91"/>
      <c r="BD73" s="92"/>
      <c r="BE73" s="80"/>
      <c r="BF73" s="80"/>
      <c r="BG73" s="81"/>
      <c r="BH73" s="102"/>
      <c r="BI73" s="102"/>
      <c r="BJ73" s="103"/>
      <c r="BK73" s="80"/>
      <c r="BL73" s="80">
        <f t="shared" si="19"/>
        <v>0</v>
      </c>
      <c r="BM73" s="81"/>
      <c r="BN73" s="80"/>
      <c r="BO73" s="80"/>
      <c r="BP73" s="80">
        <f t="shared" si="20"/>
        <v>0</v>
      </c>
      <c r="BQ73" s="80">
        <f t="shared" si="21"/>
        <v>0</v>
      </c>
      <c r="BR73" s="80"/>
      <c r="BS73" s="284"/>
      <c r="BT73" s="192">
        <f t="shared" si="22"/>
        <v>0</v>
      </c>
      <c r="BU73" s="192">
        <f t="shared" si="23"/>
        <v>0</v>
      </c>
      <c r="BV73" s="196">
        <f t="shared" si="24"/>
        <v>0</v>
      </c>
      <c r="BW73" s="29"/>
    </row>
    <row r="74" spans="1:75" ht="44.25" customHeight="1">
      <c r="A74" s="118" t="s">
        <v>152</v>
      </c>
      <c r="B74" s="10"/>
      <c r="C74" s="10">
        <v>3</v>
      </c>
      <c r="D74" s="11" t="s">
        <v>83</v>
      </c>
      <c r="E74" s="118" t="s">
        <v>52</v>
      </c>
      <c r="F74" s="208" t="s">
        <v>50</v>
      </c>
      <c r="G74" s="118" t="s">
        <v>125</v>
      </c>
      <c r="H74" s="118" t="s">
        <v>585</v>
      </c>
      <c r="I74" s="204"/>
      <c r="J74" s="204" t="s">
        <v>674</v>
      </c>
      <c r="K74" s="204"/>
      <c r="L74" s="13"/>
      <c r="M74" s="119" t="s">
        <v>77</v>
      </c>
      <c r="N74" s="29"/>
      <c r="O74" s="29"/>
      <c r="P74" s="29" t="s">
        <v>734</v>
      </c>
      <c r="Q74" s="218" t="s">
        <v>32</v>
      </c>
      <c r="R74" s="38"/>
      <c r="S74" s="219"/>
      <c r="T74" s="219" t="s">
        <v>295</v>
      </c>
      <c r="U74" s="130"/>
      <c r="V74" s="130"/>
      <c r="W74" s="276">
        <v>42034</v>
      </c>
      <c r="X74" s="276">
        <v>42062</v>
      </c>
      <c r="Y74" s="276">
        <v>42090</v>
      </c>
      <c r="Z74" s="44"/>
      <c r="AA74" s="44"/>
      <c r="AB74" s="244" t="s">
        <v>799</v>
      </c>
      <c r="AC74" s="249">
        <v>23.5</v>
      </c>
      <c r="AD74" s="249">
        <v>22.5</v>
      </c>
      <c r="AE74" s="248">
        <v>27.8</v>
      </c>
      <c r="AF74" s="249">
        <v>0.25</v>
      </c>
      <c r="AG74" s="249">
        <f t="shared" si="15"/>
        <v>28.05</v>
      </c>
      <c r="AH74" s="249">
        <f t="shared" si="25"/>
        <v>55.98</v>
      </c>
      <c r="AI74" s="249">
        <v>149.94999999999999</v>
      </c>
      <c r="AJ74" s="262">
        <v>139.94999999999999</v>
      </c>
      <c r="AK74" s="255">
        <f t="shared" si="18"/>
        <v>0.49892818863879951</v>
      </c>
      <c r="AL74" s="304">
        <f t="shared" si="26"/>
        <v>720</v>
      </c>
      <c r="AM74" s="80"/>
      <c r="AN74" s="80"/>
      <c r="AO74" s="80"/>
      <c r="AP74" s="81">
        <v>41915</v>
      </c>
      <c r="AQ74" s="81"/>
      <c r="AR74" s="80"/>
      <c r="AS74" s="102">
        <v>16</v>
      </c>
      <c r="AT74" s="102" t="s">
        <v>290</v>
      </c>
      <c r="AU74" s="102"/>
      <c r="AV74" s="102"/>
      <c r="AW74" s="211"/>
      <c r="AX74" s="212">
        <v>41978</v>
      </c>
      <c r="AY74" s="212">
        <v>41978</v>
      </c>
      <c r="AZ74" s="103"/>
      <c r="BA74" s="120"/>
      <c r="BB74" s="90"/>
      <c r="BC74" s="91"/>
      <c r="BD74" s="92"/>
      <c r="BE74" s="80"/>
      <c r="BF74" s="80"/>
      <c r="BG74" s="81"/>
      <c r="BH74" s="102"/>
      <c r="BI74" s="102"/>
      <c r="BJ74" s="103"/>
      <c r="BK74" s="80"/>
      <c r="BL74" s="80">
        <f t="shared" si="19"/>
        <v>0</v>
      </c>
      <c r="BM74" s="81"/>
      <c r="BN74" s="80"/>
      <c r="BO74" s="80"/>
      <c r="BP74" s="80">
        <f t="shared" si="20"/>
        <v>0</v>
      </c>
      <c r="BQ74" s="80">
        <f t="shared" si="21"/>
        <v>0</v>
      </c>
      <c r="BR74" s="80"/>
      <c r="BS74" s="284"/>
      <c r="BT74" s="192">
        <f t="shared" si="22"/>
        <v>0</v>
      </c>
      <c r="BU74" s="192">
        <f t="shared" si="23"/>
        <v>0</v>
      </c>
      <c r="BV74" s="196">
        <f t="shared" si="24"/>
        <v>0</v>
      </c>
      <c r="BW74" s="29"/>
    </row>
    <row r="75" spans="1:75" s="170" customFormat="1" ht="44.25" customHeight="1">
      <c r="A75" s="160" t="s">
        <v>153</v>
      </c>
      <c r="B75" s="157" t="s">
        <v>566</v>
      </c>
      <c r="C75" s="157"/>
      <c r="D75" s="158" t="s">
        <v>83</v>
      </c>
      <c r="E75" s="160" t="s">
        <v>52</v>
      </c>
      <c r="F75" s="159" t="s">
        <v>50</v>
      </c>
      <c r="G75" s="160" t="s">
        <v>125</v>
      </c>
      <c r="H75" s="160" t="s">
        <v>586</v>
      </c>
      <c r="I75" s="205"/>
      <c r="J75" s="205"/>
      <c r="K75" s="205"/>
      <c r="L75" s="161"/>
      <c r="M75" s="160" t="s">
        <v>77</v>
      </c>
      <c r="N75" s="162"/>
      <c r="O75" s="162"/>
      <c r="P75" s="162"/>
      <c r="Q75" s="163"/>
      <c r="R75" s="163"/>
      <c r="S75" s="223"/>
      <c r="T75" s="164"/>
      <c r="U75" s="164"/>
      <c r="V75" s="164"/>
      <c r="W75" s="164"/>
      <c r="X75" s="164"/>
      <c r="Y75" s="164"/>
      <c r="Z75" s="165"/>
      <c r="AA75" s="165"/>
      <c r="AB75" s="245"/>
      <c r="AC75" s="250"/>
      <c r="AD75" s="251"/>
      <c r="AE75" s="250"/>
      <c r="AF75" s="251">
        <v>0.25</v>
      </c>
      <c r="AG75" s="251">
        <f t="shared" si="15"/>
        <v>0.25</v>
      </c>
      <c r="AH75" s="251">
        <f>AG75*2</f>
        <v>0.5</v>
      </c>
      <c r="AI75" s="251">
        <f>AG75*2.5</f>
        <v>0.625</v>
      </c>
      <c r="AJ75" s="251">
        <f>AH75*2.5</f>
        <v>1.25</v>
      </c>
      <c r="AK75" s="256">
        <f t="shared" si="18"/>
        <v>0.5</v>
      </c>
      <c r="AL75" s="304">
        <f t="shared" si="26"/>
        <v>0</v>
      </c>
      <c r="AM75" s="166"/>
      <c r="AN75" s="166"/>
      <c r="AO75" s="166"/>
      <c r="AP75" s="167"/>
      <c r="AQ75" s="167"/>
      <c r="AR75" s="166"/>
      <c r="AS75" s="166">
        <v>16</v>
      </c>
      <c r="AT75" s="166" t="s">
        <v>290</v>
      </c>
      <c r="AU75" s="166"/>
      <c r="AV75" s="166"/>
      <c r="AW75" s="290"/>
      <c r="AX75" s="290" t="s">
        <v>631</v>
      </c>
      <c r="AY75" s="290"/>
      <c r="AZ75" s="167"/>
      <c r="BA75" s="165"/>
      <c r="BB75" s="167"/>
      <c r="BC75" s="168"/>
      <c r="BD75" s="169"/>
      <c r="BE75" s="166"/>
      <c r="BF75" s="166"/>
      <c r="BG75" s="167"/>
      <c r="BH75" s="166"/>
      <c r="BI75" s="166"/>
      <c r="BJ75" s="167"/>
      <c r="BK75" s="166"/>
      <c r="BL75" s="166">
        <f t="shared" si="19"/>
        <v>0</v>
      </c>
      <c r="BM75" s="167"/>
      <c r="BN75" s="166"/>
      <c r="BO75" s="166"/>
      <c r="BP75" s="166">
        <f t="shared" si="20"/>
        <v>0</v>
      </c>
      <c r="BQ75" s="166">
        <f t="shared" si="21"/>
        <v>0</v>
      </c>
      <c r="BR75" s="166"/>
      <c r="BS75" s="285"/>
      <c r="BT75" s="193">
        <f t="shared" si="22"/>
        <v>0</v>
      </c>
      <c r="BU75" s="193">
        <f t="shared" si="23"/>
        <v>0</v>
      </c>
      <c r="BV75" s="197">
        <f t="shared" si="24"/>
        <v>0</v>
      </c>
      <c r="BW75" s="162"/>
    </row>
    <row r="76" spans="1:75" ht="44.25" customHeight="1">
      <c r="A76" s="118" t="s">
        <v>154</v>
      </c>
      <c r="B76" s="10"/>
      <c r="C76" s="10">
        <v>3</v>
      </c>
      <c r="D76" s="11" t="s">
        <v>83</v>
      </c>
      <c r="E76" s="118" t="s">
        <v>52</v>
      </c>
      <c r="F76" s="208" t="s">
        <v>50</v>
      </c>
      <c r="G76" s="118" t="s">
        <v>126</v>
      </c>
      <c r="H76" s="174" t="s">
        <v>586</v>
      </c>
      <c r="I76" s="204"/>
      <c r="J76" s="204" t="s">
        <v>674</v>
      </c>
      <c r="K76" s="204"/>
      <c r="L76" s="13"/>
      <c r="M76" s="119" t="s">
        <v>77</v>
      </c>
      <c r="N76" s="29"/>
      <c r="O76" s="29"/>
      <c r="P76" s="29" t="s">
        <v>734</v>
      </c>
      <c r="Q76" s="218" t="s">
        <v>32</v>
      </c>
      <c r="R76" s="38"/>
      <c r="S76" s="219"/>
      <c r="T76" s="219" t="s">
        <v>295</v>
      </c>
      <c r="U76" s="130"/>
      <c r="V76" s="130"/>
      <c r="W76" s="276">
        <v>42034</v>
      </c>
      <c r="X76" s="276">
        <v>42062</v>
      </c>
      <c r="Y76" s="276">
        <v>42090</v>
      </c>
      <c r="Z76" s="44"/>
      <c r="AA76" s="44"/>
      <c r="AB76" s="244" t="s">
        <v>799</v>
      </c>
      <c r="AC76" s="249">
        <v>26.5</v>
      </c>
      <c r="AD76" s="249">
        <v>25</v>
      </c>
      <c r="AE76" s="248">
        <v>31</v>
      </c>
      <c r="AF76" s="249">
        <v>0.25</v>
      </c>
      <c r="AG76" s="249">
        <f t="shared" si="15"/>
        <v>31.25</v>
      </c>
      <c r="AH76" s="249">
        <f t="shared" ref="AH76:AH82" si="27">AJ76/2.5</f>
        <v>63.98</v>
      </c>
      <c r="AI76" s="249">
        <v>179.95</v>
      </c>
      <c r="AJ76" s="262">
        <v>159.94999999999999</v>
      </c>
      <c r="AK76" s="255">
        <f t="shared" si="18"/>
        <v>0.51156611441075339</v>
      </c>
      <c r="AL76" s="304">
        <f t="shared" si="26"/>
        <v>800</v>
      </c>
      <c r="AM76" s="80"/>
      <c r="AN76" s="80"/>
      <c r="AO76" s="80"/>
      <c r="AP76" s="81">
        <v>41915</v>
      </c>
      <c r="AQ76" s="81"/>
      <c r="AR76" s="80"/>
      <c r="AS76" s="102">
        <v>16</v>
      </c>
      <c r="AT76" s="102" t="s">
        <v>290</v>
      </c>
      <c r="AU76" s="102"/>
      <c r="AV76" s="102"/>
      <c r="AW76" s="211"/>
      <c r="AX76" s="212">
        <v>41978</v>
      </c>
      <c r="AY76" s="212">
        <v>41978</v>
      </c>
      <c r="AZ76" s="103"/>
      <c r="BA76" s="120"/>
      <c r="BB76" s="90"/>
      <c r="BC76" s="91"/>
      <c r="BD76" s="92"/>
      <c r="BE76" s="80"/>
      <c r="BF76" s="80"/>
      <c r="BG76" s="81"/>
      <c r="BH76" s="102"/>
      <c r="BI76" s="102"/>
      <c r="BJ76" s="103"/>
      <c r="BK76" s="80"/>
      <c r="BL76" s="80">
        <f t="shared" si="19"/>
        <v>0</v>
      </c>
      <c r="BM76" s="81"/>
      <c r="BN76" s="80"/>
      <c r="BO76" s="80"/>
      <c r="BP76" s="80">
        <f t="shared" si="20"/>
        <v>0</v>
      </c>
      <c r="BQ76" s="80">
        <f t="shared" si="21"/>
        <v>0</v>
      </c>
      <c r="BR76" s="80"/>
      <c r="BS76" s="284"/>
      <c r="BT76" s="192">
        <f t="shared" si="22"/>
        <v>0</v>
      </c>
      <c r="BU76" s="192">
        <f t="shared" si="23"/>
        <v>0</v>
      </c>
      <c r="BV76" s="196">
        <f t="shared" si="24"/>
        <v>0</v>
      </c>
      <c r="BW76" s="29"/>
    </row>
    <row r="77" spans="1:75" ht="44.25" customHeight="1">
      <c r="A77" s="118" t="s">
        <v>587</v>
      </c>
      <c r="B77" s="10"/>
      <c r="C77" s="10">
        <v>1</v>
      </c>
      <c r="D77" s="11" t="s">
        <v>83</v>
      </c>
      <c r="E77" s="118" t="s">
        <v>161</v>
      </c>
      <c r="F77" s="208" t="s">
        <v>50</v>
      </c>
      <c r="G77" s="118" t="s">
        <v>119</v>
      </c>
      <c r="H77" s="180" t="s">
        <v>361</v>
      </c>
      <c r="I77" s="204"/>
      <c r="J77" s="204" t="s">
        <v>674</v>
      </c>
      <c r="K77" s="204"/>
      <c r="L77" s="13">
        <v>41919</v>
      </c>
      <c r="M77" s="119" t="s">
        <v>76</v>
      </c>
      <c r="N77" s="29" t="s">
        <v>794</v>
      </c>
      <c r="O77" s="29"/>
      <c r="P77" s="29" t="s">
        <v>796</v>
      </c>
      <c r="Q77" s="218" t="s">
        <v>28</v>
      </c>
      <c r="R77" s="38"/>
      <c r="S77" s="219"/>
      <c r="T77" s="130"/>
      <c r="U77" s="134" t="s">
        <v>311</v>
      </c>
      <c r="V77" s="130"/>
      <c r="W77" s="276">
        <v>42066</v>
      </c>
      <c r="X77" s="130"/>
      <c r="Y77" s="130"/>
      <c r="Z77" s="44"/>
      <c r="AA77" s="44"/>
      <c r="AB77" s="244" t="s">
        <v>799</v>
      </c>
      <c r="AC77" s="248"/>
      <c r="AD77" s="249">
        <v>18.5</v>
      </c>
      <c r="AE77" s="248"/>
      <c r="AF77" s="249">
        <v>0.25</v>
      </c>
      <c r="AG77" s="249">
        <f t="shared" si="15"/>
        <v>18.75</v>
      </c>
      <c r="AH77" s="249">
        <f t="shared" si="27"/>
        <v>39.980000000000004</v>
      </c>
      <c r="AI77" s="249">
        <v>109.95</v>
      </c>
      <c r="AJ77" s="262">
        <v>99.95</v>
      </c>
      <c r="AK77" s="255">
        <f t="shared" si="18"/>
        <v>0.53101550775387696</v>
      </c>
      <c r="AL77" s="304">
        <f>16*(1*AD77)</f>
        <v>296</v>
      </c>
      <c r="AM77" s="80"/>
      <c r="AN77" s="80"/>
      <c r="AO77" s="80"/>
      <c r="AP77" s="81"/>
      <c r="AQ77" s="81" t="s">
        <v>604</v>
      </c>
      <c r="AR77" s="151" t="s">
        <v>605</v>
      </c>
      <c r="AS77" s="102">
        <v>16</v>
      </c>
      <c r="AT77" s="102" t="s">
        <v>290</v>
      </c>
      <c r="AU77" s="102"/>
      <c r="AV77" s="102"/>
      <c r="AW77" s="211"/>
      <c r="AX77" s="212">
        <v>41978</v>
      </c>
      <c r="AY77" s="212">
        <v>42030</v>
      </c>
      <c r="AZ77" s="103"/>
      <c r="BA77" s="120"/>
      <c r="BB77" s="90"/>
      <c r="BC77" s="91"/>
      <c r="BD77" s="92"/>
      <c r="BE77" s="80"/>
      <c r="BF77" s="80"/>
      <c r="BG77" s="81"/>
      <c r="BH77" s="102"/>
      <c r="BI77" s="102"/>
      <c r="BJ77" s="103"/>
      <c r="BK77" s="80"/>
      <c r="BL77" s="80">
        <f t="shared" si="19"/>
        <v>0</v>
      </c>
      <c r="BM77" s="81"/>
      <c r="BN77" s="80"/>
      <c r="BO77" s="80"/>
      <c r="BP77" s="80">
        <f t="shared" si="20"/>
        <v>0</v>
      </c>
      <c r="BQ77" s="80">
        <f t="shared" si="21"/>
        <v>0</v>
      </c>
      <c r="BR77" s="80"/>
      <c r="BS77" s="284"/>
      <c r="BT77" s="192">
        <f t="shared" si="22"/>
        <v>0</v>
      </c>
      <c r="BU77" s="192">
        <f t="shared" si="23"/>
        <v>0</v>
      </c>
      <c r="BV77" s="196">
        <f t="shared" si="24"/>
        <v>0</v>
      </c>
      <c r="BW77" s="162"/>
    </row>
    <row r="78" spans="1:75" ht="44.25" customHeight="1">
      <c r="A78" s="118" t="s">
        <v>588</v>
      </c>
      <c r="B78" s="10"/>
      <c r="C78" s="10">
        <v>1</v>
      </c>
      <c r="D78" s="11" t="s">
        <v>83</v>
      </c>
      <c r="E78" s="118" t="s">
        <v>161</v>
      </c>
      <c r="F78" s="208" t="s">
        <v>50</v>
      </c>
      <c r="G78" s="118" t="s">
        <v>119</v>
      </c>
      <c r="H78" s="180" t="s">
        <v>573</v>
      </c>
      <c r="I78" s="204"/>
      <c r="J78" s="204" t="s">
        <v>674</v>
      </c>
      <c r="K78" s="204"/>
      <c r="L78" s="13">
        <v>41919</v>
      </c>
      <c r="M78" s="119" t="s">
        <v>76</v>
      </c>
      <c r="N78" s="29" t="s">
        <v>794</v>
      </c>
      <c r="O78" s="29"/>
      <c r="P78" s="29" t="s">
        <v>796</v>
      </c>
      <c r="Q78" s="218" t="s">
        <v>28</v>
      </c>
      <c r="R78" s="38"/>
      <c r="S78" s="219"/>
      <c r="T78" s="130"/>
      <c r="U78" s="134" t="s">
        <v>311</v>
      </c>
      <c r="V78" s="130"/>
      <c r="W78" s="276">
        <v>42066</v>
      </c>
      <c r="X78" s="130"/>
      <c r="Y78" s="130"/>
      <c r="Z78" s="44"/>
      <c r="AA78" s="44"/>
      <c r="AB78" s="244" t="s">
        <v>799</v>
      </c>
      <c r="AC78" s="248"/>
      <c r="AD78" s="249">
        <v>18.5</v>
      </c>
      <c r="AE78" s="248"/>
      <c r="AF78" s="249">
        <v>0.25</v>
      </c>
      <c r="AG78" s="249">
        <f t="shared" si="15"/>
        <v>18.75</v>
      </c>
      <c r="AH78" s="249">
        <f t="shared" si="27"/>
        <v>39.980000000000004</v>
      </c>
      <c r="AI78" s="249">
        <v>109.95</v>
      </c>
      <c r="AJ78" s="262">
        <v>99.95</v>
      </c>
      <c r="AK78" s="255">
        <f t="shared" si="18"/>
        <v>0.53101550775387696</v>
      </c>
      <c r="AL78" s="304">
        <f>16*(1*AD78)</f>
        <v>296</v>
      </c>
      <c r="AM78" s="80"/>
      <c r="AN78" s="80"/>
      <c r="AO78" s="80"/>
      <c r="AP78" s="81"/>
      <c r="AQ78" s="81" t="s">
        <v>604</v>
      </c>
      <c r="AR78" s="151" t="s">
        <v>605</v>
      </c>
      <c r="AS78" s="102">
        <v>16</v>
      </c>
      <c r="AT78" s="102" t="s">
        <v>290</v>
      </c>
      <c r="AU78" s="102"/>
      <c r="AV78" s="102"/>
      <c r="AW78" s="211"/>
      <c r="AX78" s="211" t="s">
        <v>721</v>
      </c>
      <c r="AY78" s="212">
        <v>42030</v>
      </c>
      <c r="AZ78" s="103"/>
      <c r="BA78" s="120"/>
      <c r="BB78" s="90"/>
      <c r="BC78" s="91"/>
      <c r="BD78" s="92"/>
      <c r="BE78" s="80"/>
      <c r="BF78" s="80"/>
      <c r="BG78" s="81"/>
      <c r="BH78" s="102"/>
      <c r="BI78" s="102"/>
      <c r="BJ78" s="103"/>
      <c r="BK78" s="80"/>
      <c r="BL78" s="80">
        <f t="shared" si="19"/>
        <v>0</v>
      </c>
      <c r="BM78" s="81"/>
      <c r="BN78" s="80"/>
      <c r="BO78" s="80"/>
      <c r="BP78" s="80">
        <f t="shared" si="20"/>
        <v>0</v>
      </c>
      <c r="BQ78" s="80">
        <f t="shared" si="21"/>
        <v>0</v>
      </c>
      <c r="BR78" s="80"/>
      <c r="BS78" s="284"/>
      <c r="BT78" s="192">
        <f t="shared" si="22"/>
        <v>0</v>
      </c>
      <c r="BU78" s="192">
        <f t="shared" si="23"/>
        <v>0</v>
      </c>
      <c r="BV78" s="196">
        <f t="shared" si="24"/>
        <v>0</v>
      </c>
      <c r="BW78" s="29"/>
    </row>
    <row r="79" spans="1:75" s="170" customFormat="1" ht="44.25" customHeight="1">
      <c r="A79" s="118" t="s">
        <v>155</v>
      </c>
      <c r="B79" s="10"/>
      <c r="C79" s="10">
        <v>3</v>
      </c>
      <c r="D79" s="11" t="s">
        <v>83</v>
      </c>
      <c r="E79" s="118" t="s">
        <v>162</v>
      </c>
      <c r="F79" s="208" t="s">
        <v>50</v>
      </c>
      <c r="G79" s="118" t="s">
        <v>127</v>
      </c>
      <c r="H79" s="118"/>
      <c r="I79" s="204"/>
      <c r="J79" s="204" t="s">
        <v>668</v>
      </c>
      <c r="K79" s="204"/>
      <c r="L79" s="13"/>
      <c r="M79" s="119" t="s">
        <v>72</v>
      </c>
      <c r="N79" s="29"/>
      <c r="O79" s="29"/>
      <c r="P79" s="29" t="s">
        <v>792</v>
      </c>
      <c r="Q79" s="218" t="s">
        <v>32</v>
      </c>
      <c r="R79" s="38"/>
      <c r="S79" s="224" t="s">
        <v>823</v>
      </c>
      <c r="T79" s="130" t="s">
        <v>824</v>
      </c>
      <c r="U79" s="130"/>
      <c r="V79" s="130"/>
      <c r="W79" s="276">
        <v>42010</v>
      </c>
      <c r="X79" s="276">
        <v>42038</v>
      </c>
      <c r="Y79" s="276">
        <v>42066</v>
      </c>
      <c r="Z79" s="44"/>
      <c r="AA79" s="44" t="s">
        <v>419</v>
      </c>
      <c r="AB79" s="244" t="s">
        <v>799</v>
      </c>
      <c r="AC79" s="248">
        <v>28.5</v>
      </c>
      <c r="AD79" s="248">
        <v>29.5</v>
      </c>
      <c r="AE79" s="248"/>
      <c r="AF79" s="249">
        <v>0.25</v>
      </c>
      <c r="AG79" s="249">
        <f t="shared" si="15"/>
        <v>29.75</v>
      </c>
      <c r="AH79" s="249">
        <f t="shared" si="27"/>
        <v>63.98</v>
      </c>
      <c r="AI79" s="249">
        <v>159.94999999999999</v>
      </c>
      <c r="AJ79" s="249">
        <v>159.94999999999999</v>
      </c>
      <c r="AK79" s="255">
        <f t="shared" si="18"/>
        <v>0.53501094091903723</v>
      </c>
      <c r="AL79" s="304">
        <f t="shared" ref="AL79:AL110" si="28">16*(2*AD79)</f>
        <v>944</v>
      </c>
      <c r="AM79" s="185"/>
      <c r="AN79" s="185"/>
      <c r="AO79" s="185"/>
      <c r="AP79" s="81" t="s">
        <v>418</v>
      </c>
      <c r="AQ79" s="81">
        <v>41956</v>
      </c>
      <c r="AR79" s="80"/>
      <c r="AS79" s="102">
        <v>16</v>
      </c>
      <c r="AT79" s="102" t="s">
        <v>290</v>
      </c>
      <c r="AU79" s="102"/>
      <c r="AV79" s="102"/>
      <c r="AW79" s="212">
        <v>41995</v>
      </c>
      <c r="AX79" s="212">
        <v>41981</v>
      </c>
      <c r="AY79" s="291">
        <v>41995</v>
      </c>
      <c r="AZ79" s="103"/>
      <c r="BA79" s="120"/>
      <c r="BB79" s="90"/>
      <c r="BC79" s="91"/>
      <c r="BD79" s="92"/>
      <c r="BE79" s="80"/>
      <c r="BF79" s="80"/>
      <c r="BG79" s="81"/>
      <c r="BH79" s="102"/>
      <c r="BI79" s="102"/>
      <c r="BJ79" s="103"/>
      <c r="BK79" s="80"/>
      <c r="BL79" s="80">
        <f t="shared" si="19"/>
        <v>0</v>
      </c>
      <c r="BM79" s="81"/>
      <c r="BN79" s="80"/>
      <c r="BO79" s="80"/>
      <c r="BP79" s="80">
        <f t="shared" si="20"/>
        <v>0</v>
      </c>
      <c r="BQ79" s="80">
        <f t="shared" si="21"/>
        <v>0</v>
      </c>
      <c r="BR79" s="80"/>
      <c r="BS79" s="284"/>
      <c r="BT79" s="192">
        <f t="shared" si="22"/>
        <v>0</v>
      </c>
      <c r="BU79" s="192">
        <f t="shared" si="23"/>
        <v>0</v>
      </c>
      <c r="BV79" s="196">
        <f t="shared" si="24"/>
        <v>0</v>
      </c>
      <c r="BW79" s="29"/>
    </row>
    <row r="80" spans="1:75" ht="44.25" customHeight="1">
      <c r="A80" s="118" t="s">
        <v>156</v>
      </c>
      <c r="B80" s="10"/>
      <c r="C80" s="10">
        <v>2</v>
      </c>
      <c r="D80" s="11" t="s">
        <v>83</v>
      </c>
      <c r="E80" s="118" t="s">
        <v>163</v>
      </c>
      <c r="F80" s="208" t="s">
        <v>50</v>
      </c>
      <c r="G80" s="118" t="s">
        <v>128</v>
      </c>
      <c r="H80" s="118" t="s">
        <v>581</v>
      </c>
      <c r="I80" s="204"/>
      <c r="J80" s="204" t="s">
        <v>674</v>
      </c>
      <c r="K80" s="204"/>
      <c r="L80" s="13"/>
      <c r="M80" s="119" t="s">
        <v>72</v>
      </c>
      <c r="N80" s="29"/>
      <c r="O80" s="29"/>
      <c r="P80" s="29" t="s">
        <v>792</v>
      </c>
      <c r="Q80" s="218" t="s">
        <v>28</v>
      </c>
      <c r="R80" s="38"/>
      <c r="S80" s="219"/>
      <c r="T80" s="219">
        <v>11166</v>
      </c>
      <c r="U80" s="130" t="s">
        <v>324</v>
      </c>
      <c r="V80" s="130" t="s">
        <v>325</v>
      </c>
      <c r="W80" s="276">
        <v>42010</v>
      </c>
      <c r="X80" s="276">
        <v>42038</v>
      </c>
      <c r="Y80" s="276">
        <v>42066</v>
      </c>
      <c r="Z80" s="44"/>
      <c r="AA80" s="44" t="s">
        <v>419</v>
      </c>
      <c r="AB80" s="244" t="s">
        <v>799</v>
      </c>
      <c r="AC80" s="248">
        <v>28.5</v>
      </c>
      <c r="AD80" s="248">
        <v>29.5</v>
      </c>
      <c r="AE80" s="248"/>
      <c r="AF80" s="249">
        <v>0.25</v>
      </c>
      <c r="AG80" s="249">
        <f t="shared" si="15"/>
        <v>29.75</v>
      </c>
      <c r="AH80" s="249">
        <f t="shared" si="27"/>
        <v>67.97999999999999</v>
      </c>
      <c r="AI80" s="249">
        <v>169.95</v>
      </c>
      <c r="AJ80" s="249">
        <v>169.95</v>
      </c>
      <c r="AK80" s="255">
        <f t="shared" si="18"/>
        <v>0.56237128567225647</v>
      </c>
      <c r="AL80" s="304">
        <f t="shared" si="28"/>
        <v>944</v>
      </c>
      <c r="AM80" s="185"/>
      <c r="AN80" s="185"/>
      <c r="AO80" s="185"/>
      <c r="AP80" s="81">
        <v>41892</v>
      </c>
      <c r="AQ80" s="81">
        <v>41956</v>
      </c>
      <c r="AR80" s="80"/>
      <c r="AS80" s="102">
        <v>16</v>
      </c>
      <c r="AT80" s="102" t="s">
        <v>290</v>
      </c>
      <c r="AU80" s="102"/>
      <c r="AV80" s="102"/>
      <c r="AW80" s="212">
        <v>41995</v>
      </c>
      <c r="AX80" s="212">
        <v>41981</v>
      </c>
      <c r="AY80" s="291">
        <v>41995</v>
      </c>
      <c r="AZ80" s="103"/>
      <c r="BA80" s="120"/>
      <c r="BB80" s="90"/>
      <c r="BC80" s="91"/>
      <c r="BD80" s="92"/>
      <c r="BE80" s="80"/>
      <c r="BF80" s="80"/>
      <c r="BG80" s="81"/>
      <c r="BH80" s="102"/>
      <c r="BI80" s="102"/>
      <c r="BJ80" s="103"/>
      <c r="BK80" s="80"/>
      <c r="BL80" s="80">
        <f t="shared" si="19"/>
        <v>0</v>
      </c>
      <c r="BM80" s="81"/>
      <c r="BN80" s="80"/>
      <c r="BO80" s="80"/>
      <c r="BP80" s="80">
        <f t="shared" si="20"/>
        <v>0</v>
      </c>
      <c r="BQ80" s="80">
        <f t="shared" si="21"/>
        <v>0</v>
      </c>
      <c r="BR80" s="80"/>
      <c r="BS80" s="284"/>
      <c r="BT80" s="192">
        <f t="shared" si="22"/>
        <v>0</v>
      </c>
      <c r="BU80" s="192">
        <f t="shared" si="23"/>
        <v>0</v>
      </c>
      <c r="BV80" s="196">
        <f t="shared" si="24"/>
        <v>0</v>
      </c>
      <c r="BW80" s="29"/>
    </row>
    <row r="81" spans="1:75" ht="44.25" customHeight="1">
      <c r="A81" s="118" t="s">
        <v>157</v>
      </c>
      <c r="B81" s="10"/>
      <c r="C81" s="10">
        <v>3</v>
      </c>
      <c r="D81" s="11" t="s">
        <v>83</v>
      </c>
      <c r="E81" s="118" t="s">
        <v>163</v>
      </c>
      <c r="F81" s="208" t="s">
        <v>50</v>
      </c>
      <c r="G81" s="118" t="s">
        <v>129</v>
      </c>
      <c r="H81" s="118"/>
      <c r="I81" s="204"/>
      <c r="J81" s="204" t="s">
        <v>674</v>
      </c>
      <c r="K81" s="204"/>
      <c r="L81" s="13"/>
      <c r="M81" s="119" t="s">
        <v>72</v>
      </c>
      <c r="N81" s="29"/>
      <c r="O81" s="29"/>
      <c r="P81" s="29" t="s">
        <v>792</v>
      </c>
      <c r="Q81" s="218" t="s">
        <v>32</v>
      </c>
      <c r="R81" s="38"/>
      <c r="S81" s="219"/>
      <c r="T81" s="219" t="s">
        <v>334</v>
      </c>
      <c r="U81" s="130"/>
      <c r="V81" s="130"/>
      <c r="W81" s="276">
        <v>42010</v>
      </c>
      <c r="X81" s="276">
        <v>42038</v>
      </c>
      <c r="Y81" s="276">
        <v>42066</v>
      </c>
      <c r="Z81" s="44"/>
      <c r="AA81" s="44" t="s">
        <v>419</v>
      </c>
      <c r="AB81" s="244" t="s">
        <v>799</v>
      </c>
      <c r="AC81" s="248">
        <v>30.9</v>
      </c>
      <c r="AD81" s="248">
        <v>33.200000000000003</v>
      </c>
      <c r="AE81" s="248"/>
      <c r="AF81" s="249">
        <v>0.25</v>
      </c>
      <c r="AG81" s="249">
        <f t="shared" ref="AG81:AG112" si="29">(IF(AE81&gt;0, AE81, IF(AD81&gt;0, AD81, IF(AC81&gt;0, AC81, 0))))+AF81</f>
        <v>33.450000000000003</v>
      </c>
      <c r="AH81" s="249">
        <f t="shared" si="27"/>
        <v>71.97999999999999</v>
      </c>
      <c r="AI81" s="249">
        <v>179.95</v>
      </c>
      <c r="AJ81" s="249">
        <v>179.95</v>
      </c>
      <c r="AK81" s="255">
        <f t="shared" si="18"/>
        <v>0.53528757988330078</v>
      </c>
      <c r="AL81" s="304">
        <f t="shared" si="28"/>
        <v>1062.4000000000001</v>
      </c>
      <c r="AM81" s="185"/>
      <c r="AN81" s="185"/>
      <c r="AO81" s="185"/>
      <c r="AP81" s="81">
        <v>41915</v>
      </c>
      <c r="AQ81" s="81">
        <v>41956</v>
      </c>
      <c r="AR81" s="80"/>
      <c r="AS81" s="102">
        <v>16</v>
      </c>
      <c r="AT81" s="102" t="s">
        <v>290</v>
      </c>
      <c r="AU81" s="102"/>
      <c r="AV81" s="102"/>
      <c r="AW81" s="212">
        <v>41995</v>
      </c>
      <c r="AX81" s="212">
        <v>41981</v>
      </c>
      <c r="AY81" s="291">
        <v>41995</v>
      </c>
      <c r="AZ81" s="103"/>
      <c r="BA81" s="120"/>
      <c r="BB81" s="90"/>
      <c r="BC81" s="91"/>
      <c r="BD81" s="92"/>
      <c r="BE81" s="80"/>
      <c r="BF81" s="80"/>
      <c r="BG81" s="81"/>
      <c r="BH81" s="102"/>
      <c r="BI81" s="102"/>
      <c r="BJ81" s="103"/>
      <c r="BK81" s="80"/>
      <c r="BL81" s="80">
        <f t="shared" si="19"/>
        <v>0</v>
      </c>
      <c r="BM81" s="81"/>
      <c r="BN81" s="80"/>
      <c r="BO81" s="80"/>
      <c r="BP81" s="80">
        <f t="shared" si="20"/>
        <v>0</v>
      </c>
      <c r="BQ81" s="80">
        <f t="shared" si="21"/>
        <v>0</v>
      </c>
      <c r="BR81" s="80"/>
      <c r="BS81" s="284"/>
      <c r="BT81" s="192">
        <f t="shared" si="22"/>
        <v>0</v>
      </c>
      <c r="BU81" s="192">
        <f t="shared" si="23"/>
        <v>0</v>
      </c>
      <c r="BV81" s="196">
        <f t="shared" si="24"/>
        <v>0</v>
      </c>
      <c r="BW81" s="29"/>
    </row>
    <row r="82" spans="1:75" ht="44.25" customHeight="1">
      <c r="A82" s="118" t="s">
        <v>158</v>
      </c>
      <c r="B82" s="10"/>
      <c r="C82" s="10">
        <v>3</v>
      </c>
      <c r="D82" s="11" t="s">
        <v>83</v>
      </c>
      <c r="E82" s="118" t="s">
        <v>168</v>
      </c>
      <c r="F82" s="208" t="s">
        <v>50</v>
      </c>
      <c r="G82" s="118" t="s">
        <v>130</v>
      </c>
      <c r="H82" s="118" t="s">
        <v>396</v>
      </c>
      <c r="I82" s="204"/>
      <c r="J82" s="204" t="s">
        <v>674</v>
      </c>
      <c r="K82" s="204"/>
      <c r="L82" s="13"/>
      <c r="M82" s="119" t="s">
        <v>75</v>
      </c>
      <c r="N82" s="29" t="s">
        <v>788</v>
      </c>
      <c r="O82" s="29"/>
      <c r="P82" s="29"/>
      <c r="Q82" s="38"/>
      <c r="R82" s="38"/>
      <c r="S82" s="224"/>
      <c r="T82" s="224" t="s">
        <v>766</v>
      </c>
      <c r="U82" s="130"/>
      <c r="V82" s="130"/>
      <c r="W82" s="276">
        <v>41980</v>
      </c>
      <c r="X82" s="276">
        <v>42008</v>
      </c>
      <c r="Y82" s="276">
        <v>42036</v>
      </c>
      <c r="Z82" s="44"/>
      <c r="AA82" s="44"/>
      <c r="AB82" s="244" t="s">
        <v>799</v>
      </c>
      <c r="AC82" s="248"/>
      <c r="AD82" s="249">
        <v>46.15</v>
      </c>
      <c r="AE82" s="248">
        <v>35</v>
      </c>
      <c r="AF82" s="249">
        <f>(IF(AE82&gt;0, AE82, IF(AD82&gt;0, AD82, IF(AC82&gt;0, AC82, 0))))*0.3</f>
        <v>10.5</v>
      </c>
      <c r="AG82" s="249">
        <f t="shared" si="29"/>
        <v>45.5</v>
      </c>
      <c r="AH82" s="249">
        <f t="shared" si="27"/>
        <v>119.97999999999999</v>
      </c>
      <c r="AI82" s="249">
        <v>299.95</v>
      </c>
      <c r="AJ82" s="249">
        <v>299.95</v>
      </c>
      <c r="AK82" s="255">
        <f t="shared" si="18"/>
        <v>0.62077012835472578</v>
      </c>
      <c r="AL82" s="304">
        <f t="shared" si="28"/>
        <v>1476.8</v>
      </c>
      <c r="AM82" s="80"/>
      <c r="AN82" s="80"/>
      <c r="AO82" s="80"/>
      <c r="AP82" s="81">
        <v>41922</v>
      </c>
      <c r="AQ82" s="81"/>
      <c r="AR82" s="80"/>
      <c r="AS82" s="102">
        <v>16</v>
      </c>
      <c r="AT82" s="102" t="s">
        <v>290</v>
      </c>
      <c r="AU82" s="102"/>
      <c r="AV82" s="102"/>
      <c r="AW82" s="212">
        <v>42020</v>
      </c>
      <c r="AX82" s="212">
        <v>42020</v>
      </c>
      <c r="AY82" s="212">
        <v>42020</v>
      </c>
      <c r="AZ82" s="103"/>
      <c r="BA82" s="120"/>
      <c r="BB82" s="90"/>
      <c r="BC82" s="91"/>
      <c r="BD82" s="92"/>
      <c r="BE82" s="80"/>
      <c r="BF82" s="80"/>
      <c r="BG82" s="81"/>
      <c r="BH82" s="102"/>
      <c r="BI82" s="102"/>
      <c r="BJ82" s="103"/>
      <c r="BK82" s="80"/>
      <c r="BL82" s="80">
        <f t="shared" si="19"/>
        <v>0</v>
      </c>
      <c r="BM82" s="81"/>
      <c r="BN82" s="80"/>
      <c r="BO82" s="80"/>
      <c r="BP82" s="80">
        <f t="shared" si="20"/>
        <v>0</v>
      </c>
      <c r="BQ82" s="80">
        <f t="shared" si="21"/>
        <v>0</v>
      </c>
      <c r="BR82" s="80"/>
      <c r="BS82" s="284"/>
      <c r="BT82" s="192">
        <f t="shared" si="22"/>
        <v>0</v>
      </c>
      <c r="BU82" s="192">
        <f t="shared" si="23"/>
        <v>0</v>
      </c>
      <c r="BV82" s="196">
        <f t="shared" si="24"/>
        <v>0</v>
      </c>
      <c r="BW82" s="29"/>
    </row>
    <row r="83" spans="1:75" s="170" customFormat="1" ht="44.25" customHeight="1">
      <c r="A83" s="160" t="s">
        <v>159</v>
      </c>
      <c r="B83" s="157" t="s">
        <v>566</v>
      </c>
      <c r="C83" s="157"/>
      <c r="D83" s="158" t="s">
        <v>83</v>
      </c>
      <c r="E83" s="160" t="s">
        <v>165</v>
      </c>
      <c r="F83" s="159" t="s">
        <v>50</v>
      </c>
      <c r="G83" s="160" t="s">
        <v>131</v>
      </c>
      <c r="H83" s="160" t="s">
        <v>582</v>
      </c>
      <c r="I83" s="205"/>
      <c r="J83" s="205"/>
      <c r="K83" s="205"/>
      <c r="L83" s="161" t="s">
        <v>625</v>
      </c>
      <c r="M83" s="160" t="s">
        <v>75</v>
      </c>
      <c r="N83" s="162"/>
      <c r="O83" s="162"/>
      <c r="P83" s="162"/>
      <c r="Q83" s="163"/>
      <c r="R83" s="163"/>
      <c r="S83" s="223" t="s">
        <v>337</v>
      </c>
      <c r="T83" s="164"/>
      <c r="U83" s="164"/>
      <c r="V83" s="164"/>
      <c r="W83" s="164"/>
      <c r="X83" s="164"/>
      <c r="Y83" s="164"/>
      <c r="Z83" s="165"/>
      <c r="AA83" s="165"/>
      <c r="AB83" s="245"/>
      <c r="AC83" s="250"/>
      <c r="AD83" s="251"/>
      <c r="AE83" s="250"/>
      <c r="AF83" s="251">
        <f>(IF(AE83&gt;0, AE83, IF(AD83&gt;0, AD83, IF(AC83&gt;0, AC83, 0))))*0.3</f>
        <v>0</v>
      </c>
      <c r="AG83" s="251">
        <f t="shared" si="29"/>
        <v>0</v>
      </c>
      <c r="AH83" s="251">
        <f>AG83*2</f>
        <v>0</v>
      </c>
      <c r="AI83" s="251">
        <f>AG83*2.5</f>
        <v>0</v>
      </c>
      <c r="AJ83" s="251">
        <f>AH83*2.5</f>
        <v>0</v>
      </c>
      <c r="AK83" s="256" t="e">
        <f t="shared" si="18"/>
        <v>#DIV/0!</v>
      </c>
      <c r="AL83" s="304">
        <f t="shared" si="28"/>
        <v>0</v>
      </c>
      <c r="AM83" s="166"/>
      <c r="AN83" s="166"/>
      <c r="AO83" s="166"/>
      <c r="AP83" s="167">
        <v>41892</v>
      </c>
      <c r="AQ83" s="167"/>
      <c r="AR83" s="166" t="s">
        <v>591</v>
      </c>
      <c r="AS83" s="166">
        <v>16</v>
      </c>
      <c r="AT83" s="166" t="s">
        <v>290</v>
      </c>
      <c r="AU83" s="166"/>
      <c r="AV83" s="166"/>
      <c r="AW83" s="290"/>
      <c r="AX83" s="290" t="s">
        <v>631</v>
      </c>
      <c r="AY83" s="290"/>
      <c r="AZ83" s="167"/>
      <c r="BA83" s="165"/>
      <c r="BB83" s="167"/>
      <c r="BC83" s="168"/>
      <c r="BD83" s="169"/>
      <c r="BE83" s="166"/>
      <c r="BF83" s="166"/>
      <c r="BG83" s="167"/>
      <c r="BH83" s="166"/>
      <c r="BI83" s="166"/>
      <c r="BJ83" s="167"/>
      <c r="BK83" s="166"/>
      <c r="BL83" s="166">
        <f t="shared" si="19"/>
        <v>0</v>
      </c>
      <c r="BM83" s="167"/>
      <c r="BN83" s="166"/>
      <c r="BO83" s="166"/>
      <c r="BP83" s="166">
        <f t="shared" si="20"/>
        <v>0</v>
      </c>
      <c r="BQ83" s="166">
        <f t="shared" si="21"/>
        <v>0</v>
      </c>
      <c r="BR83" s="166"/>
      <c r="BS83" s="285"/>
      <c r="BT83" s="193">
        <f t="shared" si="22"/>
        <v>0</v>
      </c>
      <c r="BU83" s="193">
        <f t="shared" si="23"/>
        <v>0</v>
      </c>
      <c r="BV83" s="197" t="e">
        <f t="shared" si="24"/>
        <v>#DIV/0!</v>
      </c>
      <c r="BW83" s="162"/>
    </row>
    <row r="84" spans="1:75" s="170" customFormat="1" ht="44.25" customHeight="1">
      <c r="A84" s="118" t="s">
        <v>159</v>
      </c>
      <c r="B84" s="10"/>
      <c r="C84" s="10">
        <v>2</v>
      </c>
      <c r="D84" s="11" t="s">
        <v>83</v>
      </c>
      <c r="E84" s="118" t="s">
        <v>167</v>
      </c>
      <c r="F84" s="208" t="s">
        <v>50</v>
      </c>
      <c r="G84" s="118" t="s">
        <v>100</v>
      </c>
      <c r="H84" s="180" t="s">
        <v>475</v>
      </c>
      <c r="I84" s="204" t="s">
        <v>553</v>
      </c>
      <c r="J84" s="204" t="s">
        <v>673</v>
      </c>
      <c r="K84" s="204"/>
      <c r="L84" s="13"/>
      <c r="M84" s="119" t="s">
        <v>73</v>
      </c>
      <c r="N84" s="231" t="s">
        <v>78</v>
      </c>
      <c r="O84" s="230" t="s">
        <v>732</v>
      </c>
      <c r="P84" s="231" t="s">
        <v>735</v>
      </c>
      <c r="Q84" s="218" t="s">
        <v>32</v>
      </c>
      <c r="R84" s="38"/>
      <c r="S84" s="224" t="s">
        <v>737</v>
      </c>
      <c r="T84" s="224">
        <v>8149</v>
      </c>
      <c r="U84" s="224" t="s">
        <v>831</v>
      </c>
      <c r="V84" s="130"/>
      <c r="W84" s="276">
        <v>42023</v>
      </c>
      <c r="X84" s="276">
        <v>42044</v>
      </c>
      <c r="Y84" s="276">
        <v>42079</v>
      </c>
      <c r="Z84" s="44">
        <v>0.7</v>
      </c>
      <c r="AA84" s="44" t="s">
        <v>419</v>
      </c>
      <c r="AB84" s="244" t="s">
        <v>799</v>
      </c>
      <c r="AC84" s="248"/>
      <c r="AD84" s="249">
        <v>21.97</v>
      </c>
      <c r="AE84" s="248">
        <v>21.97</v>
      </c>
      <c r="AF84" s="249">
        <v>0.25</v>
      </c>
      <c r="AG84" s="249">
        <f t="shared" si="29"/>
        <v>22.22</v>
      </c>
      <c r="AH84" s="249">
        <f t="shared" ref="AH84:AH118" si="30">AJ84/2.5</f>
        <v>39.980000000000004</v>
      </c>
      <c r="AI84" s="249">
        <v>99.95</v>
      </c>
      <c r="AJ84" s="249">
        <v>99.95</v>
      </c>
      <c r="AK84" s="255">
        <f>((AH84-AG84)/AH84)</f>
        <v>0.44422211105552784</v>
      </c>
      <c r="AL84" s="304">
        <f t="shared" si="28"/>
        <v>703.04</v>
      </c>
      <c r="AM84" s="80"/>
      <c r="AN84" s="80"/>
      <c r="AO84" s="80"/>
      <c r="AP84" s="81">
        <v>41900</v>
      </c>
      <c r="AQ84" s="81"/>
      <c r="AR84" s="80"/>
      <c r="AS84" s="102">
        <v>16</v>
      </c>
      <c r="AT84" s="102" t="s">
        <v>290</v>
      </c>
      <c r="AU84" s="102"/>
      <c r="AV84" s="102"/>
      <c r="AW84" s="212">
        <v>42020</v>
      </c>
      <c r="AX84" s="212">
        <v>42020</v>
      </c>
      <c r="AY84" s="212">
        <v>42020</v>
      </c>
      <c r="AZ84" s="103"/>
      <c r="BA84" s="120">
        <v>28</v>
      </c>
      <c r="BB84" s="90"/>
      <c r="BC84" s="91"/>
      <c r="BD84" s="92"/>
      <c r="BE84" s="80"/>
      <c r="BF84" s="80"/>
      <c r="BG84" s="81"/>
      <c r="BH84" s="102"/>
      <c r="BI84" s="102"/>
      <c r="BJ84" s="103"/>
      <c r="BK84" s="80"/>
      <c r="BL84" s="80">
        <f t="shared" si="19"/>
        <v>0</v>
      </c>
      <c r="BM84" s="81"/>
      <c r="BN84" s="80"/>
      <c r="BO84" s="80"/>
      <c r="BP84" s="80">
        <f t="shared" si="20"/>
        <v>0</v>
      </c>
      <c r="BQ84" s="80">
        <f t="shared" si="21"/>
        <v>0</v>
      </c>
      <c r="BR84" s="80"/>
      <c r="BS84" s="284"/>
      <c r="BT84" s="192">
        <f t="shared" si="22"/>
        <v>0</v>
      </c>
      <c r="BU84" s="192">
        <f t="shared" si="23"/>
        <v>0</v>
      </c>
      <c r="BV84" s="196">
        <f t="shared" si="24"/>
        <v>0</v>
      </c>
      <c r="BW84" s="29"/>
    </row>
    <row r="85" spans="1:75" s="170" customFormat="1" ht="44.25" customHeight="1">
      <c r="A85" s="118" t="s">
        <v>228</v>
      </c>
      <c r="B85" s="10"/>
      <c r="C85" s="10">
        <v>1</v>
      </c>
      <c r="D85" s="11" t="s">
        <v>83</v>
      </c>
      <c r="E85" s="118" t="s">
        <v>462</v>
      </c>
      <c r="F85" s="14" t="s">
        <v>62</v>
      </c>
      <c r="G85" s="118" t="s">
        <v>195</v>
      </c>
      <c r="H85" s="180" t="s">
        <v>806</v>
      </c>
      <c r="I85" s="204"/>
      <c r="J85" s="204"/>
      <c r="K85" s="204"/>
      <c r="L85" s="13"/>
      <c r="M85" s="119" t="s">
        <v>73</v>
      </c>
      <c r="N85" s="231"/>
      <c r="O85" s="230"/>
      <c r="P85" s="231"/>
      <c r="Q85" s="218"/>
      <c r="R85" s="38"/>
      <c r="S85" s="224" t="s">
        <v>739</v>
      </c>
      <c r="T85" s="224" t="s">
        <v>825</v>
      </c>
      <c r="U85" s="130" t="s">
        <v>826</v>
      </c>
      <c r="V85" s="130"/>
      <c r="W85" s="276">
        <v>42023</v>
      </c>
      <c r="X85" s="276">
        <v>42044</v>
      </c>
      <c r="Y85" s="276">
        <v>42079</v>
      </c>
      <c r="Z85" s="44"/>
      <c r="AA85" s="44"/>
      <c r="AB85" s="244" t="s">
        <v>799</v>
      </c>
      <c r="AC85" s="248"/>
      <c r="AD85" s="274" t="s">
        <v>816</v>
      </c>
      <c r="AE85" s="275"/>
      <c r="AF85" s="249">
        <v>0.25</v>
      </c>
      <c r="AG85" s="249" t="e">
        <f t="shared" si="29"/>
        <v>#VALUE!</v>
      </c>
      <c r="AH85" s="249">
        <f t="shared" si="30"/>
        <v>39.980000000000004</v>
      </c>
      <c r="AI85" s="249">
        <v>99.95</v>
      </c>
      <c r="AJ85" s="249">
        <v>99.95</v>
      </c>
      <c r="AK85" s="255" t="e">
        <f>(AH85-AG85)/AH85</f>
        <v>#VALUE!</v>
      </c>
      <c r="AL85" s="304" t="e">
        <f t="shared" si="28"/>
        <v>#VALUE!</v>
      </c>
      <c r="AM85" s="80"/>
      <c r="AN85" s="80"/>
      <c r="AO85" s="80"/>
      <c r="AP85" s="81"/>
      <c r="AQ85" s="81"/>
      <c r="AR85" s="80"/>
      <c r="AS85" s="102"/>
      <c r="AT85" s="102"/>
      <c r="AU85" s="102"/>
      <c r="AV85" s="102"/>
      <c r="AW85" s="211"/>
      <c r="AX85" s="212" t="s">
        <v>28</v>
      </c>
      <c r="AY85" s="212" t="s">
        <v>28</v>
      </c>
      <c r="AZ85" s="103"/>
      <c r="BA85" s="120" t="s">
        <v>844</v>
      </c>
      <c r="BB85" s="90"/>
      <c r="BC85" s="91"/>
      <c r="BD85" s="92"/>
      <c r="BE85" s="80"/>
      <c r="BF85" s="80"/>
      <c r="BG85" s="81"/>
      <c r="BH85" s="102"/>
      <c r="BI85" s="102"/>
      <c r="BJ85" s="103"/>
      <c r="BK85" s="80"/>
      <c r="BL85" s="80">
        <f t="shared" si="19"/>
        <v>0</v>
      </c>
      <c r="BM85" s="81"/>
      <c r="BN85" s="80"/>
      <c r="BO85" s="80"/>
      <c r="BP85" s="80">
        <f t="shared" si="20"/>
        <v>0</v>
      </c>
      <c r="BQ85" s="80">
        <f t="shared" si="21"/>
        <v>0</v>
      </c>
      <c r="BR85" s="80"/>
      <c r="BS85" s="284"/>
      <c r="BT85" s="192">
        <f t="shared" si="22"/>
        <v>0</v>
      </c>
      <c r="BU85" s="192" t="e">
        <f t="shared" si="23"/>
        <v>#VALUE!</v>
      </c>
      <c r="BV85" s="196" t="e">
        <f t="shared" si="24"/>
        <v>#VALUE!</v>
      </c>
      <c r="BW85" s="29"/>
    </row>
    <row r="86" spans="1:75" ht="44.25" customHeight="1">
      <c r="A86" s="118" t="s">
        <v>504</v>
      </c>
      <c r="B86" s="10"/>
      <c r="C86" s="10">
        <v>2</v>
      </c>
      <c r="D86" s="11" t="s">
        <v>83</v>
      </c>
      <c r="E86" s="118" t="s">
        <v>462</v>
      </c>
      <c r="F86" s="14" t="s">
        <v>62</v>
      </c>
      <c r="G86" s="180" t="s">
        <v>495</v>
      </c>
      <c r="H86" s="118" t="s">
        <v>471</v>
      </c>
      <c r="I86" s="204"/>
      <c r="J86" s="204" t="s">
        <v>682</v>
      </c>
      <c r="K86" s="204"/>
      <c r="L86" s="13"/>
      <c r="M86" s="119" t="s">
        <v>73</v>
      </c>
      <c r="N86" s="29" t="s">
        <v>78</v>
      </c>
      <c r="O86" s="237" t="s">
        <v>732</v>
      </c>
      <c r="P86" s="29" t="s">
        <v>735</v>
      </c>
      <c r="Q86" s="218" t="s">
        <v>28</v>
      </c>
      <c r="R86" s="38"/>
      <c r="S86" s="130" t="s">
        <v>738</v>
      </c>
      <c r="T86" s="130" t="s">
        <v>741</v>
      </c>
      <c r="U86" s="130" t="s">
        <v>743</v>
      </c>
      <c r="V86" s="130"/>
      <c r="W86" s="277">
        <v>41995</v>
      </c>
      <c r="X86" s="276">
        <v>42016</v>
      </c>
      <c r="Y86" s="276">
        <v>42051</v>
      </c>
      <c r="Z86" s="44">
        <v>1.42</v>
      </c>
      <c r="AA86" s="44"/>
      <c r="AB86" s="244" t="s">
        <v>799</v>
      </c>
      <c r="AC86" s="248"/>
      <c r="AD86" s="274">
        <v>28</v>
      </c>
      <c r="AE86" s="248">
        <v>27.39</v>
      </c>
      <c r="AF86" s="249">
        <v>0.25</v>
      </c>
      <c r="AG86" s="249">
        <f t="shared" si="29"/>
        <v>27.64</v>
      </c>
      <c r="AH86" s="249">
        <f t="shared" si="30"/>
        <v>59.98</v>
      </c>
      <c r="AI86" s="249">
        <v>149.94999999999999</v>
      </c>
      <c r="AJ86" s="249">
        <v>149.94999999999999</v>
      </c>
      <c r="AK86" s="255">
        <f t="shared" ref="AK86:AK116" si="31">((AH86-AG86)/AH86)</f>
        <v>0.53917972657552515</v>
      </c>
      <c r="AL86" s="304">
        <f t="shared" si="28"/>
        <v>896</v>
      </c>
      <c r="AM86" s="80"/>
      <c r="AN86" s="80"/>
      <c r="AO86" s="80"/>
      <c r="AP86" s="81"/>
      <c r="AQ86" s="81"/>
      <c r="AR86" s="80"/>
      <c r="AS86" s="102">
        <v>16</v>
      </c>
      <c r="AT86" s="102" t="s">
        <v>834</v>
      </c>
      <c r="AU86" s="102">
        <v>15</v>
      </c>
      <c r="AV86" s="279">
        <v>41984</v>
      </c>
      <c r="AW86" s="212">
        <v>41991</v>
      </c>
      <c r="AX86" s="212">
        <v>41978</v>
      </c>
      <c r="AY86" s="212">
        <v>41990</v>
      </c>
      <c r="AZ86" s="103"/>
      <c r="BA86" s="120" t="s">
        <v>834</v>
      </c>
      <c r="BB86" s="90"/>
      <c r="BC86" s="91"/>
      <c r="BD86" s="92"/>
      <c r="BE86" s="80"/>
      <c r="BF86" s="80"/>
      <c r="BG86" s="81"/>
      <c r="BH86" s="102"/>
      <c r="BI86" s="102"/>
      <c r="BJ86" s="103"/>
      <c r="BK86" s="80"/>
      <c r="BL86" s="80">
        <f t="shared" si="19"/>
        <v>0</v>
      </c>
      <c r="BM86" s="81"/>
      <c r="BN86" s="80">
        <f>600+300</f>
        <v>900</v>
      </c>
      <c r="BO86" s="80">
        <v>200</v>
      </c>
      <c r="BP86" s="80">
        <f t="shared" si="20"/>
        <v>1100</v>
      </c>
      <c r="BQ86" s="80">
        <f t="shared" si="21"/>
        <v>1562</v>
      </c>
      <c r="BR86" s="80"/>
      <c r="BS86" s="284"/>
      <c r="BT86" s="192">
        <f t="shared" si="22"/>
        <v>65978</v>
      </c>
      <c r="BU86" s="192">
        <f t="shared" si="23"/>
        <v>35574</v>
      </c>
      <c r="BV86" s="196">
        <f t="shared" si="24"/>
        <v>593.09769923307772</v>
      </c>
      <c r="BW86" s="29"/>
    </row>
    <row r="87" spans="1:75" ht="44.25" customHeight="1">
      <c r="A87" s="118" t="s">
        <v>505</v>
      </c>
      <c r="B87" s="10"/>
      <c r="C87" s="10">
        <v>3</v>
      </c>
      <c r="D87" s="11" t="s">
        <v>83</v>
      </c>
      <c r="E87" s="118" t="s">
        <v>462</v>
      </c>
      <c r="F87" s="14" t="s">
        <v>62</v>
      </c>
      <c r="G87" s="118" t="s">
        <v>495</v>
      </c>
      <c r="H87" s="118" t="s">
        <v>477</v>
      </c>
      <c r="I87" s="204"/>
      <c r="J87" s="204" t="s">
        <v>682</v>
      </c>
      <c r="K87" s="204"/>
      <c r="L87" s="13"/>
      <c r="M87" s="119" t="s">
        <v>73</v>
      </c>
      <c r="N87" s="29" t="s">
        <v>78</v>
      </c>
      <c r="O87" s="237" t="s">
        <v>732</v>
      </c>
      <c r="P87" s="29" t="s">
        <v>735</v>
      </c>
      <c r="Q87" s="218" t="s">
        <v>28</v>
      </c>
      <c r="R87" s="38"/>
      <c r="S87" s="130" t="s">
        <v>738</v>
      </c>
      <c r="T87" s="130" t="s">
        <v>741</v>
      </c>
      <c r="U87" s="130" t="s">
        <v>743</v>
      </c>
      <c r="V87" s="130"/>
      <c r="W87" s="277">
        <v>41995</v>
      </c>
      <c r="X87" s="276">
        <v>42016</v>
      </c>
      <c r="Y87" s="276">
        <v>42051</v>
      </c>
      <c r="Z87" s="44">
        <v>1.42</v>
      </c>
      <c r="AA87" s="44"/>
      <c r="AB87" s="244" t="s">
        <v>799</v>
      </c>
      <c r="AC87" s="248"/>
      <c r="AD87" s="249">
        <v>25.02</v>
      </c>
      <c r="AE87" s="248">
        <v>25.02</v>
      </c>
      <c r="AF87" s="249">
        <v>0.25</v>
      </c>
      <c r="AG87" s="249">
        <f t="shared" si="29"/>
        <v>25.27</v>
      </c>
      <c r="AH87" s="249">
        <f t="shared" si="30"/>
        <v>55.98</v>
      </c>
      <c r="AI87" s="249">
        <v>139.94999999999999</v>
      </c>
      <c r="AJ87" s="249">
        <v>139.94999999999999</v>
      </c>
      <c r="AK87" s="255">
        <f t="shared" si="31"/>
        <v>0.54858878170775272</v>
      </c>
      <c r="AL87" s="304">
        <f t="shared" si="28"/>
        <v>800.64</v>
      </c>
      <c r="AM87" s="80"/>
      <c r="AN87" s="80"/>
      <c r="AO87" s="80"/>
      <c r="AP87" s="81"/>
      <c r="AQ87" s="81"/>
      <c r="AR87" s="80"/>
      <c r="AS87" s="102">
        <v>16</v>
      </c>
      <c r="AT87" s="102" t="s">
        <v>834</v>
      </c>
      <c r="AU87" s="102">
        <v>16</v>
      </c>
      <c r="AV87" s="240">
        <v>41977</v>
      </c>
      <c r="AW87" s="211"/>
      <c r="AX87" s="212">
        <v>41978</v>
      </c>
      <c r="AY87" s="212">
        <v>41988</v>
      </c>
      <c r="AZ87" s="103"/>
      <c r="BA87" s="120" t="s">
        <v>834</v>
      </c>
      <c r="BB87" s="90"/>
      <c r="BC87" s="91"/>
      <c r="BD87" s="92"/>
      <c r="BE87" s="80"/>
      <c r="BF87" s="80"/>
      <c r="BG87" s="81"/>
      <c r="BH87" s="102"/>
      <c r="BI87" s="102"/>
      <c r="BJ87" s="103"/>
      <c r="BK87" s="80"/>
      <c r="BL87" s="80">
        <f t="shared" si="19"/>
        <v>0</v>
      </c>
      <c r="BM87" s="81"/>
      <c r="BN87" s="80">
        <v>200</v>
      </c>
      <c r="BO87" s="80">
        <v>50</v>
      </c>
      <c r="BP87" s="80">
        <f t="shared" si="20"/>
        <v>250</v>
      </c>
      <c r="BQ87" s="80">
        <f t="shared" si="21"/>
        <v>355</v>
      </c>
      <c r="BR87" s="80"/>
      <c r="BS87" s="284"/>
      <c r="BT87" s="192">
        <f t="shared" si="22"/>
        <v>13995</v>
      </c>
      <c r="BU87" s="192">
        <f t="shared" si="23"/>
        <v>7677.5</v>
      </c>
      <c r="BV87" s="196">
        <f t="shared" si="24"/>
        <v>137.14719542693817</v>
      </c>
      <c r="BW87" s="29"/>
    </row>
    <row r="88" spans="1:75" ht="44.25" customHeight="1">
      <c r="A88" s="118" t="s">
        <v>506</v>
      </c>
      <c r="B88" s="10"/>
      <c r="C88" s="10">
        <v>3</v>
      </c>
      <c r="D88" s="11" t="s">
        <v>83</v>
      </c>
      <c r="E88" s="118" t="s">
        <v>462</v>
      </c>
      <c r="F88" s="14" t="s">
        <v>62</v>
      </c>
      <c r="G88" s="118" t="s">
        <v>495</v>
      </c>
      <c r="H88" s="118" t="s">
        <v>534</v>
      </c>
      <c r="I88" s="204"/>
      <c r="J88" s="204" t="s">
        <v>682</v>
      </c>
      <c r="K88" s="204"/>
      <c r="L88" s="13"/>
      <c r="M88" s="119" t="s">
        <v>73</v>
      </c>
      <c r="N88" s="29" t="s">
        <v>78</v>
      </c>
      <c r="O88" s="237" t="s">
        <v>732</v>
      </c>
      <c r="P88" s="29" t="s">
        <v>735</v>
      </c>
      <c r="Q88" s="218" t="s">
        <v>28</v>
      </c>
      <c r="R88" s="38"/>
      <c r="S88" s="130" t="s">
        <v>752</v>
      </c>
      <c r="T88" s="130" t="s">
        <v>755</v>
      </c>
      <c r="U88" s="130" t="s">
        <v>747</v>
      </c>
      <c r="V88" s="130"/>
      <c r="W88" s="276">
        <v>42006</v>
      </c>
      <c r="X88" s="276">
        <v>42027</v>
      </c>
      <c r="Y88" s="276">
        <v>42062</v>
      </c>
      <c r="Z88" s="44">
        <v>1.23</v>
      </c>
      <c r="AA88" s="44"/>
      <c r="AB88" s="244" t="s">
        <v>799</v>
      </c>
      <c r="AC88" s="248"/>
      <c r="AD88" s="249">
        <v>25.03</v>
      </c>
      <c r="AE88" s="248">
        <v>25.03</v>
      </c>
      <c r="AF88" s="249">
        <v>0.25</v>
      </c>
      <c r="AG88" s="249">
        <f t="shared" si="29"/>
        <v>25.28</v>
      </c>
      <c r="AH88" s="249">
        <f t="shared" si="30"/>
        <v>55.98</v>
      </c>
      <c r="AI88" s="249">
        <v>139.94999999999999</v>
      </c>
      <c r="AJ88" s="249">
        <v>139.94999999999999</v>
      </c>
      <c r="AK88" s="255">
        <f t="shared" si="31"/>
        <v>0.54841014648088604</v>
      </c>
      <c r="AL88" s="304">
        <f t="shared" si="28"/>
        <v>800.96</v>
      </c>
      <c r="AM88" s="80"/>
      <c r="AN88" s="80"/>
      <c r="AO88" s="80"/>
      <c r="AP88" s="81"/>
      <c r="AQ88" s="81"/>
      <c r="AR88" s="80"/>
      <c r="AS88" s="102">
        <v>16</v>
      </c>
      <c r="AT88" s="102" t="s">
        <v>834</v>
      </c>
      <c r="AU88" s="102">
        <v>16</v>
      </c>
      <c r="AV88" s="240">
        <v>41977</v>
      </c>
      <c r="AW88" s="211"/>
      <c r="AX88" s="212">
        <v>41978</v>
      </c>
      <c r="AY88" s="212">
        <v>41988</v>
      </c>
      <c r="AZ88" s="103"/>
      <c r="BA88" s="120" t="s">
        <v>834</v>
      </c>
      <c r="BB88" s="90"/>
      <c r="BC88" s="91"/>
      <c r="BD88" s="92"/>
      <c r="BE88" s="80"/>
      <c r="BF88" s="80"/>
      <c r="BG88" s="81"/>
      <c r="BH88" s="102"/>
      <c r="BI88" s="102"/>
      <c r="BJ88" s="103"/>
      <c r="BK88" s="80"/>
      <c r="BL88" s="80">
        <f t="shared" si="19"/>
        <v>0</v>
      </c>
      <c r="BM88" s="81"/>
      <c r="BN88" s="80"/>
      <c r="BO88" s="80"/>
      <c r="BP88" s="80">
        <f t="shared" si="20"/>
        <v>0</v>
      </c>
      <c r="BQ88" s="80">
        <f t="shared" si="21"/>
        <v>0</v>
      </c>
      <c r="BR88" s="80"/>
      <c r="BS88" s="284"/>
      <c r="BT88" s="192">
        <f t="shared" si="22"/>
        <v>0</v>
      </c>
      <c r="BU88" s="192">
        <f t="shared" si="23"/>
        <v>0</v>
      </c>
      <c r="BV88" s="196">
        <f t="shared" si="24"/>
        <v>0</v>
      </c>
      <c r="BW88" s="29"/>
    </row>
    <row r="89" spans="1:75" s="170" customFormat="1" ht="44.25" customHeight="1">
      <c r="A89" s="118" t="s">
        <v>507</v>
      </c>
      <c r="B89" s="10"/>
      <c r="C89" s="10">
        <v>2</v>
      </c>
      <c r="D89" s="11" t="s">
        <v>83</v>
      </c>
      <c r="E89" s="118" t="s">
        <v>462</v>
      </c>
      <c r="F89" s="14" t="s">
        <v>62</v>
      </c>
      <c r="G89" s="118" t="s">
        <v>495</v>
      </c>
      <c r="H89" s="118" t="s">
        <v>476</v>
      </c>
      <c r="I89" s="204"/>
      <c r="J89" s="204" t="s">
        <v>682</v>
      </c>
      <c r="K89" s="204"/>
      <c r="L89" s="13"/>
      <c r="M89" s="119" t="s">
        <v>73</v>
      </c>
      <c r="N89" s="29" t="s">
        <v>78</v>
      </c>
      <c r="O89" s="237" t="s">
        <v>732</v>
      </c>
      <c r="P89" s="29" t="s">
        <v>735</v>
      </c>
      <c r="Q89" s="218" t="s">
        <v>28</v>
      </c>
      <c r="R89" s="38"/>
      <c r="S89" s="130" t="s">
        <v>737</v>
      </c>
      <c r="T89" s="130">
        <v>8148</v>
      </c>
      <c r="U89" s="130" t="s">
        <v>743</v>
      </c>
      <c r="V89" s="130"/>
      <c r="W89" s="276">
        <v>42023</v>
      </c>
      <c r="X89" s="276">
        <v>42044</v>
      </c>
      <c r="Y89" s="276">
        <v>42079</v>
      </c>
      <c r="Z89" s="44">
        <v>1.19</v>
      </c>
      <c r="AA89" s="44"/>
      <c r="AB89" s="244" t="s">
        <v>799</v>
      </c>
      <c r="AC89" s="248"/>
      <c r="AD89" s="249">
        <v>26.46</v>
      </c>
      <c r="AE89" s="248">
        <v>26.46</v>
      </c>
      <c r="AF89" s="249">
        <v>0.25</v>
      </c>
      <c r="AG89" s="249">
        <f t="shared" si="29"/>
        <v>26.71</v>
      </c>
      <c r="AH89" s="249">
        <f t="shared" si="30"/>
        <v>63.98</v>
      </c>
      <c r="AI89" s="249">
        <v>159.94999999999999</v>
      </c>
      <c r="AJ89" s="249">
        <v>159.94999999999999</v>
      </c>
      <c r="AK89" s="255">
        <f t="shared" si="31"/>
        <v>0.5825257893091591</v>
      </c>
      <c r="AL89" s="304">
        <f t="shared" si="28"/>
        <v>846.72</v>
      </c>
      <c r="AM89" s="80"/>
      <c r="AN89" s="80"/>
      <c r="AO89" s="80"/>
      <c r="AP89" s="81"/>
      <c r="AQ89" s="81"/>
      <c r="AR89" s="80"/>
      <c r="AS89" s="102">
        <v>16</v>
      </c>
      <c r="AT89" s="102" t="s">
        <v>834</v>
      </c>
      <c r="AU89" s="102">
        <v>16</v>
      </c>
      <c r="AV89" s="240">
        <v>41977</v>
      </c>
      <c r="AW89" s="211"/>
      <c r="AX89" s="212">
        <v>41978</v>
      </c>
      <c r="AY89" s="212">
        <v>41988</v>
      </c>
      <c r="AZ89" s="103"/>
      <c r="BA89" s="120" t="s">
        <v>834</v>
      </c>
      <c r="BB89" s="90"/>
      <c r="BC89" s="91"/>
      <c r="BD89" s="92"/>
      <c r="BE89" s="80"/>
      <c r="BF89" s="80"/>
      <c r="BG89" s="81"/>
      <c r="BH89" s="102"/>
      <c r="BI89" s="102"/>
      <c r="BJ89" s="103"/>
      <c r="BK89" s="80"/>
      <c r="BL89" s="80">
        <f t="shared" si="19"/>
        <v>0</v>
      </c>
      <c r="BM89" s="81"/>
      <c r="BN89" s="80">
        <v>600</v>
      </c>
      <c r="BO89" s="80"/>
      <c r="BP89" s="80">
        <f t="shared" si="20"/>
        <v>600</v>
      </c>
      <c r="BQ89" s="80">
        <f t="shared" si="21"/>
        <v>714</v>
      </c>
      <c r="BR89" s="80">
        <v>800</v>
      </c>
      <c r="BS89" s="284"/>
      <c r="BT89" s="192">
        <f t="shared" si="22"/>
        <v>38388</v>
      </c>
      <c r="BU89" s="192">
        <f t="shared" si="23"/>
        <v>22362</v>
      </c>
      <c r="BV89" s="196">
        <f t="shared" si="24"/>
        <v>349.51547358549544</v>
      </c>
      <c r="BW89" s="29"/>
    </row>
    <row r="90" spans="1:75" ht="44.25" customHeight="1">
      <c r="A90" s="118" t="s">
        <v>508</v>
      </c>
      <c r="B90" s="10"/>
      <c r="C90" s="10">
        <v>3</v>
      </c>
      <c r="D90" s="11" t="s">
        <v>83</v>
      </c>
      <c r="E90" s="118" t="s">
        <v>462</v>
      </c>
      <c r="F90" s="14" t="s">
        <v>62</v>
      </c>
      <c r="G90" s="118" t="s">
        <v>499</v>
      </c>
      <c r="H90" s="118" t="s">
        <v>535</v>
      </c>
      <c r="I90" s="204"/>
      <c r="J90" s="204" t="s">
        <v>681</v>
      </c>
      <c r="K90" s="204"/>
      <c r="L90" s="13"/>
      <c r="M90" s="119" t="s">
        <v>73</v>
      </c>
      <c r="N90" s="29" t="s">
        <v>78</v>
      </c>
      <c r="O90" s="29" t="s">
        <v>757</v>
      </c>
      <c r="P90" s="29" t="s">
        <v>735</v>
      </c>
      <c r="Q90" s="218" t="s">
        <v>28</v>
      </c>
      <c r="R90" s="38"/>
      <c r="S90" s="130" t="s">
        <v>752</v>
      </c>
      <c r="T90" s="130" t="s">
        <v>771</v>
      </c>
      <c r="U90" s="130" t="s">
        <v>753</v>
      </c>
      <c r="V90" s="130"/>
      <c r="W90" s="276">
        <v>42006</v>
      </c>
      <c r="X90" s="276">
        <v>42027</v>
      </c>
      <c r="Y90" s="276">
        <v>42062</v>
      </c>
      <c r="Z90" s="44">
        <v>2.3199999999999998</v>
      </c>
      <c r="AA90" s="44"/>
      <c r="AB90" s="244" t="s">
        <v>799</v>
      </c>
      <c r="AC90" s="248"/>
      <c r="AD90" s="249">
        <v>26.35</v>
      </c>
      <c r="AE90" s="248">
        <v>26.35</v>
      </c>
      <c r="AF90" s="249">
        <v>0.25</v>
      </c>
      <c r="AG90" s="249">
        <f t="shared" si="29"/>
        <v>26.6</v>
      </c>
      <c r="AH90" s="249">
        <f t="shared" si="30"/>
        <v>63.98</v>
      </c>
      <c r="AI90" s="249">
        <v>159.94999999999999</v>
      </c>
      <c r="AJ90" s="249">
        <v>159.94999999999999</v>
      </c>
      <c r="AK90" s="255">
        <f t="shared" si="31"/>
        <v>0.58424507658643321</v>
      </c>
      <c r="AL90" s="304">
        <f t="shared" si="28"/>
        <v>843.2</v>
      </c>
      <c r="AM90" s="80"/>
      <c r="AN90" s="80"/>
      <c r="AO90" s="80"/>
      <c r="AP90" s="81"/>
      <c r="AQ90" s="81"/>
      <c r="AR90" s="80"/>
      <c r="AS90" s="102">
        <v>16</v>
      </c>
      <c r="AT90" s="102" t="s">
        <v>834</v>
      </c>
      <c r="AU90" s="102">
        <v>16</v>
      </c>
      <c r="AV90" s="240">
        <v>41977</v>
      </c>
      <c r="AW90" s="211"/>
      <c r="AX90" s="212">
        <v>41978</v>
      </c>
      <c r="AY90" s="212">
        <v>41988</v>
      </c>
      <c r="AZ90" s="103"/>
      <c r="BA90" s="120" t="s">
        <v>844</v>
      </c>
      <c r="BB90" s="90"/>
      <c r="BC90" s="91"/>
      <c r="BD90" s="92"/>
      <c r="BE90" s="80"/>
      <c r="BF90" s="80"/>
      <c r="BG90" s="81"/>
      <c r="BH90" s="102"/>
      <c r="BI90" s="102"/>
      <c r="BJ90" s="103"/>
      <c r="BK90" s="80"/>
      <c r="BL90" s="80">
        <f t="shared" si="19"/>
        <v>0</v>
      </c>
      <c r="BM90" s="81"/>
      <c r="BN90" s="80"/>
      <c r="BO90" s="80"/>
      <c r="BP90" s="80">
        <f t="shared" si="20"/>
        <v>0</v>
      </c>
      <c r="BQ90" s="80">
        <f t="shared" si="21"/>
        <v>0</v>
      </c>
      <c r="BR90" s="80"/>
      <c r="BS90" s="284"/>
      <c r="BT90" s="192">
        <f t="shared" si="22"/>
        <v>0</v>
      </c>
      <c r="BU90" s="192">
        <f t="shared" si="23"/>
        <v>0</v>
      </c>
      <c r="BV90" s="196">
        <f t="shared" si="24"/>
        <v>0</v>
      </c>
      <c r="BW90" s="29"/>
    </row>
    <row r="91" spans="1:75" s="170" customFormat="1" ht="44.25" customHeight="1">
      <c r="A91" s="118" t="s">
        <v>509</v>
      </c>
      <c r="B91" s="10"/>
      <c r="C91" s="10">
        <v>2</v>
      </c>
      <c r="D91" s="11" t="s">
        <v>83</v>
      </c>
      <c r="E91" s="118" t="s">
        <v>462</v>
      </c>
      <c r="F91" s="14" t="s">
        <v>62</v>
      </c>
      <c r="G91" s="118" t="s">
        <v>499</v>
      </c>
      <c r="H91" s="118" t="s">
        <v>536</v>
      </c>
      <c r="I91" s="204"/>
      <c r="J91" s="204" t="s">
        <v>681</v>
      </c>
      <c r="K91" s="204"/>
      <c r="L91" s="13"/>
      <c r="M91" s="119" t="s">
        <v>73</v>
      </c>
      <c r="N91" s="29" t="s">
        <v>78</v>
      </c>
      <c r="O91" s="29" t="s">
        <v>757</v>
      </c>
      <c r="P91" s="29" t="s">
        <v>735</v>
      </c>
      <c r="Q91" s="218" t="s">
        <v>28</v>
      </c>
      <c r="R91" s="38"/>
      <c r="S91" s="130" t="s">
        <v>737</v>
      </c>
      <c r="T91" s="130" t="s">
        <v>772</v>
      </c>
      <c r="U91" s="130" t="s">
        <v>753</v>
      </c>
      <c r="V91" s="130"/>
      <c r="W91" s="276">
        <v>42023</v>
      </c>
      <c r="X91" s="276">
        <v>42044</v>
      </c>
      <c r="Y91" s="276">
        <v>42079</v>
      </c>
      <c r="Z91" s="44">
        <v>2.33</v>
      </c>
      <c r="AA91" s="44"/>
      <c r="AB91" s="244" t="s">
        <v>799</v>
      </c>
      <c r="AC91" s="248"/>
      <c r="AD91" s="249">
        <v>25.76</v>
      </c>
      <c r="AE91" s="248">
        <v>25.76</v>
      </c>
      <c r="AF91" s="249">
        <v>0.25</v>
      </c>
      <c r="AG91" s="249">
        <f t="shared" si="29"/>
        <v>26.01</v>
      </c>
      <c r="AH91" s="249">
        <f t="shared" si="30"/>
        <v>63.98</v>
      </c>
      <c r="AI91" s="249">
        <v>159.94999999999999</v>
      </c>
      <c r="AJ91" s="249">
        <v>159.94999999999999</v>
      </c>
      <c r="AK91" s="255">
        <f t="shared" si="31"/>
        <v>0.59346670834635828</v>
      </c>
      <c r="AL91" s="304">
        <f t="shared" si="28"/>
        <v>824.32</v>
      </c>
      <c r="AM91" s="80"/>
      <c r="AN91" s="80"/>
      <c r="AO91" s="80"/>
      <c r="AP91" s="81"/>
      <c r="AQ91" s="81"/>
      <c r="AR91" s="80"/>
      <c r="AS91" s="102">
        <v>16</v>
      </c>
      <c r="AT91" s="102" t="s">
        <v>834</v>
      </c>
      <c r="AU91" s="102">
        <v>16</v>
      </c>
      <c r="AV91" s="240">
        <v>41977</v>
      </c>
      <c r="AW91" s="211"/>
      <c r="AX91" s="212">
        <v>41978</v>
      </c>
      <c r="AY91" s="212">
        <v>41988</v>
      </c>
      <c r="AZ91" s="103"/>
      <c r="BA91" s="120" t="s">
        <v>834</v>
      </c>
      <c r="BB91" s="90"/>
      <c r="BC91" s="91"/>
      <c r="BD91" s="92"/>
      <c r="BE91" s="80"/>
      <c r="BF91" s="80"/>
      <c r="BG91" s="81"/>
      <c r="BH91" s="102"/>
      <c r="BI91" s="102"/>
      <c r="BJ91" s="103"/>
      <c r="BK91" s="80"/>
      <c r="BL91" s="80">
        <f t="shared" si="19"/>
        <v>0</v>
      </c>
      <c r="BM91" s="81"/>
      <c r="BN91" s="80"/>
      <c r="BO91" s="80"/>
      <c r="BP91" s="80">
        <f t="shared" si="20"/>
        <v>0</v>
      </c>
      <c r="BQ91" s="80">
        <f t="shared" si="21"/>
        <v>0</v>
      </c>
      <c r="BR91" s="80"/>
      <c r="BS91" s="284"/>
      <c r="BT91" s="192">
        <f t="shared" si="22"/>
        <v>0</v>
      </c>
      <c r="BU91" s="192">
        <f t="shared" si="23"/>
        <v>0</v>
      </c>
      <c r="BV91" s="196">
        <f t="shared" si="24"/>
        <v>0</v>
      </c>
      <c r="BW91" s="29"/>
    </row>
    <row r="92" spans="1:75" ht="44.25" customHeight="1">
      <c r="A92" s="118" t="s">
        <v>510</v>
      </c>
      <c r="B92" s="10"/>
      <c r="C92" s="10">
        <v>3</v>
      </c>
      <c r="D92" s="11" t="s">
        <v>83</v>
      </c>
      <c r="E92" s="118" t="s">
        <v>462</v>
      </c>
      <c r="F92" s="14" t="s">
        <v>62</v>
      </c>
      <c r="G92" s="118" t="s">
        <v>496</v>
      </c>
      <c r="H92" s="118" t="s">
        <v>537</v>
      </c>
      <c r="I92" s="204"/>
      <c r="J92" s="204" t="s">
        <v>681</v>
      </c>
      <c r="K92" s="204"/>
      <c r="L92" s="13"/>
      <c r="M92" s="119" t="s">
        <v>73</v>
      </c>
      <c r="N92" s="29" t="s">
        <v>78</v>
      </c>
      <c r="O92" s="29" t="s">
        <v>732</v>
      </c>
      <c r="P92" s="29" t="s">
        <v>735</v>
      </c>
      <c r="Q92" s="218" t="s">
        <v>28</v>
      </c>
      <c r="R92" s="38"/>
      <c r="S92" s="130" t="s">
        <v>738</v>
      </c>
      <c r="T92" s="130" t="s">
        <v>741</v>
      </c>
      <c r="U92" s="130" t="s">
        <v>743</v>
      </c>
      <c r="V92" s="130"/>
      <c r="W92" s="277">
        <v>41995</v>
      </c>
      <c r="X92" s="276">
        <v>42016</v>
      </c>
      <c r="Y92" s="276">
        <v>42051</v>
      </c>
      <c r="Z92" s="44">
        <v>1.37</v>
      </c>
      <c r="AA92" s="44"/>
      <c r="AB92" s="244" t="s">
        <v>799</v>
      </c>
      <c r="AC92" s="248"/>
      <c r="AD92" s="249">
        <v>26.78</v>
      </c>
      <c r="AE92" s="248">
        <v>26.78</v>
      </c>
      <c r="AF92" s="249">
        <v>0.25</v>
      </c>
      <c r="AG92" s="249">
        <f t="shared" si="29"/>
        <v>27.03</v>
      </c>
      <c r="AH92" s="249">
        <f t="shared" si="30"/>
        <v>63.98</v>
      </c>
      <c r="AI92" s="249">
        <v>159.94999999999999</v>
      </c>
      <c r="AJ92" s="249">
        <v>159.94999999999999</v>
      </c>
      <c r="AK92" s="255">
        <f t="shared" si="31"/>
        <v>0.5775242263207252</v>
      </c>
      <c r="AL92" s="304">
        <f t="shared" si="28"/>
        <v>856.96</v>
      </c>
      <c r="AM92" s="80"/>
      <c r="AN92" s="80"/>
      <c r="AO92" s="80"/>
      <c r="AP92" s="81"/>
      <c r="AQ92" s="81"/>
      <c r="AR92" s="80"/>
      <c r="AS92" s="102">
        <v>16</v>
      </c>
      <c r="AT92" s="102" t="s">
        <v>834</v>
      </c>
      <c r="AU92" s="102">
        <v>16</v>
      </c>
      <c r="AV92" s="240">
        <v>41977</v>
      </c>
      <c r="AW92" s="211"/>
      <c r="AX92" s="212">
        <v>41978</v>
      </c>
      <c r="AY92" s="212">
        <v>41988</v>
      </c>
      <c r="AZ92" s="103"/>
      <c r="BA92" s="120" t="s">
        <v>834</v>
      </c>
      <c r="BB92" s="90"/>
      <c r="BC92" s="91"/>
      <c r="BD92" s="92"/>
      <c r="BE92" s="80"/>
      <c r="BF92" s="80"/>
      <c r="BG92" s="81"/>
      <c r="BH92" s="102"/>
      <c r="BI92" s="102"/>
      <c r="BJ92" s="103"/>
      <c r="BK92" s="80"/>
      <c r="BL92" s="80">
        <f t="shared" si="19"/>
        <v>0</v>
      </c>
      <c r="BM92" s="81"/>
      <c r="BN92" s="80">
        <v>200</v>
      </c>
      <c r="BO92" s="80">
        <v>50</v>
      </c>
      <c r="BP92" s="80">
        <f t="shared" si="20"/>
        <v>250</v>
      </c>
      <c r="BQ92" s="80">
        <f t="shared" si="21"/>
        <v>342.5</v>
      </c>
      <c r="BR92" s="80"/>
      <c r="BS92" s="284"/>
      <c r="BT92" s="192">
        <f t="shared" si="22"/>
        <v>15995</v>
      </c>
      <c r="BU92" s="192">
        <f t="shared" si="23"/>
        <v>9237.5</v>
      </c>
      <c r="BV92" s="196">
        <f t="shared" si="24"/>
        <v>144.38105658018131</v>
      </c>
      <c r="BW92" s="29"/>
    </row>
    <row r="93" spans="1:75" ht="44.25" customHeight="1">
      <c r="A93" s="118" t="s">
        <v>511</v>
      </c>
      <c r="B93" s="10"/>
      <c r="C93" s="10">
        <v>2</v>
      </c>
      <c r="D93" s="11" t="s">
        <v>83</v>
      </c>
      <c r="E93" s="118" t="s">
        <v>462</v>
      </c>
      <c r="F93" s="14" t="s">
        <v>62</v>
      </c>
      <c r="G93" s="180" t="s">
        <v>496</v>
      </c>
      <c r="H93" s="118" t="s">
        <v>470</v>
      </c>
      <c r="I93" s="204"/>
      <c r="J93" s="204" t="s">
        <v>681</v>
      </c>
      <c r="K93" s="204"/>
      <c r="L93" s="13"/>
      <c r="M93" s="119" t="s">
        <v>73</v>
      </c>
      <c r="N93" s="29" t="s">
        <v>78</v>
      </c>
      <c r="O93" s="29" t="s">
        <v>732</v>
      </c>
      <c r="P93" s="29" t="s">
        <v>735</v>
      </c>
      <c r="Q93" s="218" t="s">
        <v>28</v>
      </c>
      <c r="R93" s="38"/>
      <c r="S93" s="130" t="s">
        <v>738</v>
      </c>
      <c r="T93" s="130" t="s">
        <v>741</v>
      </c>
      <c r="U93" s="130" t="s">
        <v>743</v>
      </c>
      <c r="V93" s="130"/>
      <c r="W93" s="277">
        <v>41995</v>
      </c>
      <c r="X93" s="276">
        <v>42016</v>
      </c>
      <c r="Y93" s="276">
        <v>42051</v>
      </c>
      <c r="Z93" s="44">
        <v>1.4</v>
      </c>
      <c r="AA93" s="44"/>
      <c r="AB93" s="244" t="s">
        <v>799</v>
      </c>
      <c r="AC93" s="248"/>
      <c r="AD93" s="274">
        <v>21.64</v>
      </c>
      <c r="AE93" s="248">
        <v>21.91</v>
      </c>
      <c r="AF93" s="249">
        <v>0.25</v>
      </c>
      <c r="AG93" s="249">
        <f t="shared" si="29"/>
        <v>22.16</v>
      </c>
      <c r="AH93" s="249">
        <f t="shared" si="30"/>
        <v>55.98</v>
      </c>
      <c r="AI93" s="249">
        <v>139.94999999999999</v>
      </c>
      <c r="AJ93" s="249">
        <v>139.94999999999999</v>
      </c>
      <c r="AK93" s="255">
        <f t="shared" si="31"/>
        <v>0.60414433726330818</v>
      </c>
      <c r="AL93" s="304">
        <f t="shared" si="28"/>
        <v>692.48</v>
      </c>
      <c r="AM93" s="80"/>
      <c r="AN93" s="80"/>
      <c r="AO93" s="80"/>
      <c r="AP93" s="81"/>
      <c r="AQ93" s="81"/>
      <c r="AR93" s="80"/>
      <c r="AS93" s="102">
        <v>16</v>
      </c>
      <c r="AT93" s="102" t="s">
        <v>834</v>
      </c>
      <c r="AU93" s="102">
        <v>15</v>
      </c>
      <c r="AV93" s="279">
        <v>41984</v>
      </c>
      <c r="AW93" s="212">
        <v>41991</v>
      </c>
      <c r="AX93" s="212">
        <v>41978</v>
      </c>
      <c r="AY93" s="212">
        <v>41990</v>
      </c>
      <c r="AZ93" s="103"/>
      <c r="BA93" s="120" t="s">
        <v>834</v>
      </c>
      <c r="BB93" s="90"/>
      <c r="BC93" s="91"/>
      <c r="BD93" s="92"/>
      <c r="BE93" s="80"/>
      <c r="BF93" s="80"/>
      <c r="BG93" s="81"/>
      <c r="BH93" s="102"/>
      <c r="BI93" s="102"/>
      <c r="BJ93" s="103"/>
      <c r="BK93" s="80"/>
      <c r="BL93" s="80">
        <f t="shared" si="19"/>
        <v>0</v>
      </c>
      <c r="BM93" s="81"/>
      <c r="BN93" s="80">
        <v>400</v>
      </c>
      <c r="BO93" s="80">
        <v>100</v>
      </c>
      <c r="BP93" s="80">
        <f t="shared" si="20"/>
        <v>500</v>
      </c>
      <c r="BQ93" s="80">
        <f t="shared" si="21"/>
        <v>700</v>
      </c>
      <c r="BR93" s="80"/>
      <c r="BS93" s="284"/>
      <c r="BT93" s="192">
        <f t="shared" si="22"/>
        <v>27990</v>
      </c>
      <c r="BU93" s="192">
        <f t="shared" si="23"/>
        <v>16910</v>
      </c>
      <c r="BV93" s="196">
        <f t="shared" si="24"/>
        <v>302.07216863165411</v>
      </c>
      <c r="BW93" s="29"/>
    </row>
    <row r="94" spans="1:75" s="170" customFormat="1" ht="44.25" customHeight="1">
      <c r="A94" s="118" t="s">
        <v>512</v>
      </c>
      <c r="B94" s="10"/>
      <c r="C94" s="10">
        <v>2</v>
      </c>
      <c r="D94" s="11" t="s">
        <v>83</v>
      </c>
      <c r="E94" s="118" t="s">
        <v>462</v>
      </c>
      <c r="F94" s="14" t="s">
        <v>62</v>
      </c>
      <c r="G94" s="118" t="s">
        <v>496</v>
      </c>
      <c r="H94" s="118" t="s">
        <v>538</v>
      </c>
      <c r="I94" s="204"/>
      <c r="J94" s="204" t="s">
        <v>681</v>
      </c>
      <c r="K94" s="204"/>
      <c r="L94" s="13"/>
      <c r="M94" s="119" t="s">
        <v>73</v>
      </c>
      <c r="N94" s="29" t="s">
        <v>78</v>
      </c>
      <c r="O94" s="29" t="s">
        <v>732</v>
      </c>
      <c r="P94" s="29" t="s">
        <v>735</v>
      </c>
      <c r="Q94" s="218" t="s">
        <v>28</v>
      </c>
      <c r="R94" s="38"/>
      <c r="S94" s="130" t="s">
        <v>739</v>
      </c>
      <c r="T94" s="130" t="s">
        <v>764</v>
      </c>
      <c r="U94" s="130" t="s">
        <v>743</v>
      </c>
      <c r="V94" s="130"/>
      <c r="W94" s="276">
        <v>42023</v>
      </c>
      <c r="X94" s="276">
        <v>42044</v>
      </c>
      <c r="Y94" s="276">
        <v>42079</v>
      </c>
      <c r="Z94" s="44">
        <v>1.26</v>
      </c>
      <c r="AA94" s="44"/>
      <c r="AB94" s="244" t="s">
        <v>799</v>
      </c>
      <c r="AC94" s="248"/>
      <c r="AD94" s="249">
        <v>24.38</v>
      </c>
      <c r="AE94" s="248">
        <v>24.38</v>
      </c>
      <c r="AF94" s="249">
        <v>0.25</v>
      </c>
      <c r="AG94" s="249">
        <f t="shared" si="29"/>
        <v>24.63</v>
      </c>
      <c r="AH94" s="249">
        <f t="shared" si="30"/>
        <v>55.98</v>
      </c>
      <c r="AI94" s="249">
        <v>139.94999999999999</v>
      </c>
      <c r="AJ94" s="249">
        <v>139.94999999999999</v>
      </c>
      <c r="AK94" s="255">
        <f t="shared" si="31"/>
        <v>0.560021436227224</v>
      </c>
      <c r="AL94" s="304">
        <f t="shared" si="28"/>
        <v>780.16</v>
      </c>
      <c r="AM94" s="80"/>
      <c r="AN94" s="80"/>
      <c r="AO94" s="80"/>
      <c r="AP94" s="81"/>
      <c r="AQ94" s="81"/>
      <c r="AR94" s="80"/>
      <c r="AS94" s="102">
        <v>16</v>
      </c>
      <c r="AT94" s="102" t="s">
        <v>834</v>
      </c>
      <c r="AU94" s="102">
        <v>15</v>
      </c>
      <c r="AV94" s="240">
        <v>41977</v>
      </c>
      <c r="AW94" s="211"/>
      <c r="AX94" s="212">
        <v>41978</v>
      </c>
      <c r="AY94" s="212">
        <v>41988</v>
      </c>
      <c r="AZ94" s="103"/>
      <c r="BA94" s="120" t="s">
        <v>834</v>
      </c>
      <c r="BB94" s="90"/>
      <c r="BC94" s="91"/>
      <c r="BD94" s="92"/>
      <c r="BE94" s="80"/>
      <c r="BF94" s="80"/>
      <c r="BG94" s="81"/>
      <c r="BH94" s="102"/>
      <c r="BI94" s="102"/>
      <c r="BJ94" s="103"/>
      <c r="BK94" s="80"/>
      <c r="BL94" s="80">
        <f t="shared" si="19"/>
        <v>0</v>
      </c>
      <c r="BM94" s="81"/>
      <c r="BN94" s="80"/>
      <c r="BO94" s="80"/>
      <c r="BP94" s="80">
        <f t="shared" si="20"/>
        <v>0</v>
      </c>
      <c r="BQ94" s="80">
        <f t="shared" si="21"/>
        <v>0</v>
      </c>
      <c r="BR94" s="80"/>
      <c r="BS94" s="284"/>
      <c r="BT94" s="192">
        <f t="shared" si="22"/>
        <v>0</v>
      </c>
      <c r="BU94" s="192">
        <f t="shared" si="23"/>
        <v>0</v>
      </c>
      <c r="BV94" s="196">
        <f t="shared" si="24"/>
        <v>0</v>
      </c>
      <c r="BW94" s="29"/>
    </row>
    <row r="95" spans="1:75" ht="44.25" customHeight="1">
      <c r="A95" s="118" t="s">
        <v>513</v>
      </c>
      <c r="B95" s="10"/>
      <c r="C95" s="10">
        <v>3</v>
      </c>
      <c r="D95" s="11" t="s">
        <v>83</v>
      </c>
      <c r="E95" s="118" t="s">
        <v>462</v>
      </c>
      <c r="F95" s="14" t="s">
        <v>62</v>
      </c>
      <c r="G95" s="118" t="s">
        <v>496</v>
      </c>
      <c r="H95" s="118" t="s">
        <v>488</v>
      </c>
      <c r="I95" s="204"/>
      <c r="J95" s="204" t="s">
        <v>681</v>
      </c>
      <c r="K95" s="204"/>
      <c r="L95" s="13"/>
      <c r="M95" s="119" t="s">
        <v>73</v>
      </c>
      <c r="N95" s="29" t="s">
        <v>78</v>
      </c>
      <c r="O95" s="29" t="s">
        <v>733</v>
      </c>
      <c r="P95" s="29" t="s">
        <v>734</v>
      </c>
      <c r="Q95" s="218" t="s">
        <v>28</v>
      </c>
      <c r="R95" s="38"/>
      <c r="S95" s="130" t="s">
        <v>737</v>
      </c>
      <c r="T95" s="130">
        <v>8148</v>
      </c>
      <c r="U95" s="130" t="s">
        <v>743</v>
      </c>
      <c r="V95" s="130"/>
      <c r="W95" s="276">
        <v>42023</v>
      </c>
      <c r="X95" s="276">
        <v>42044</v>
      </c>
      <c r="Y95" s="276">
        <v>42079</v>
      </c>
      <c r="Z95" s="44">
        <v>1.43</v>
      </c>
      <c r="AA95" s="44"/>
      <c r="AB95" s="244" t="s">
        <v>799</v>
      </c>
      <c r="AC95" s="248"/>
      <c r="AD95" s="274">
        <v>36.130000000000003</v>
      </c>
      <c r="AE95" s="275"/>
      <c r="AF95" s="249">
        <v>0.25</v>
      </c>
      <c r="AG95" s="249">
        <f t="shared" si="29"/>
        <v>36.380000000000003</v>
      </c>
      <c r="AH95" s="249">
        <f t="shared" si="30"/>
        <v>87.97999999999999</v>
      </c>
      <c r="AI95" s="249">
        <v>219.95</v>
      </c>
      <c r="AJ95" s="249">
        <v>219.95</v>
      </c>
      <c r="AK95" s="255">
        <f t="shared" si="31"/>
        <v>0.58649693112070922</v>
      </c>
      <c r="AL95" s="304">
        <f t="shared" si="28"/>
        <v>1156.1600000000001</v>
      </c>
      <c r="AM95" s="80"/>
      <c r="AN95" s="80"/>
      <c r="AO95" s="80"/>
      <c r="AP95" s="81"/>
      <c r="AQ95" s="81"/>
      <c r="AR95" s="80"/>
      <c r="AS95" s="102">
        <v>16</v>
      </c>
      <c r="AT95" s="102" t="s">
        <v>834</v>
      </c>
      <c r="AU95" s="102"/>
      <c r="AV95" s="102"/>
      <c r="AW95" s="211"/>
      <c r="AX95" s="212">
        <v>41978</v>
      </c>
      <c r="AY95" s="212">
        <v>42009</v>
      </c>
      <c r="AZ95" s="103"/>
      <c r="BA95" s="120" t="s">
        <v>837</v>
      </c>
      <c r="BB95" s="90"/>
      <c r="BC95" s="91"/>
      <c r="BD95" s="92"/>
      <c r="BE95" s="80"/>
      <c r="BF95" s="80"/>
      <c r="BG95" s="81"/>
      <c r="BH95" s="102"/>
      <c r="BI95" s="102"/>
      <c r="BJ95" s="103"/>
      <c r="BK95" s="80"/>
      <c r="BL95" s="80">
        <f t="shared" si="19"/>
        <v>0</v>
      </c>
      <c r="BM95" s="81"/>
      <c r="BN95" s="80"/>
      <c r="BO95" s="80"/>
      <c r="BP95" s="80">
        <f t="shared" si="20"/>
        <v>0</v>
      </c>
      <c r="BQ95" s="80">
        <f t="shared" si="21"/>
        <v>0</v>
      </c>
      <c r="BR95" s="80"/>
      <c r="BS95" s="284"/>
      <c r="BT95" s="192">
        <f t="shared" si="22"/>
        <v>0</v>
      </c>
      <c r="BU95" s="192">
        <f t="shared" si="23"/>
        <v>0</v>
      </c>
      <c r="BV95" s="196">
        <f t="shared" si="24"/>
        <v>0</v>
      </c>
      <c r="BW95" s="29"/>
    </row>
    <row r="96" spans="1:75" ht="44.25" customHeight="1">
      <c r="A96" s="118" t="s">
        <v>514</v>
      </c>
      <c r="B96" s="10"/>
      <c r="C96" s="10">
        <v>3</v>
      </c>
      <c r="D96" s="11" t="s">
        <v>83</v>
      </c>
      <c r="E96" s="118" t="s">
        <v>462</v>
      </c>
      <c r="F96" s="14" t="s">
        <v>62</v>
      </c>
      <c r="G96" s="118" t="s">
        <v>496</v>
      </c>
      <c r="H96" s="118" t="s">
        <v>539</v>
      </c>
      <c r="I96" s="204"/>
      <c r="J96" s="204" t="s">
        <v>681</v>
      </c>
      <c r="K96" s="204"/>
      <c r="L96" s="13"/>
      <c r="M96" s="119" t="s">
        <v>73</v>
      </c>
      <c r="N96" s="29" t="s">
        <v>78</v>
      </c>
      <c r="O96" s="29" t="s">
        <v>731</v>
      </c>
      <c r="P96" s="29" t="s">
        <v>734</v>
      </c>
      <c r="Q96" s="218" t="s">
        <v>28</v>
      </c>
      <c r="R96" s="38"/>
      <c r="S96" s="130" t="s">
        <v>739</v>
      </c>
      <c r="T96" s="130" t="s">
        <v>770</v>
      </c>
      <c r="U96" s="130" t="s">
        <v>769</v>
      </c>
      <c r="V96" s="130"/>
      <c r="W96" s="276">
        <v>42023</v>
      </c>
      <c r="X96" s="276">
        <v>42044</v>
      </c>
      <c r="Y96" s="276">
        <v>42079</v>
      </c>
      <c r="Z96" s="44">
        <v>1.24</v>
      </c>
      <c r="AA96" s="44"/>
      <c r="AB96" s="244" t="s">
        <v>799</v>
      </c>
      <c r="AC96" s="248"/>
      <c r="AD96" s="274">
        <v>27.1</v>
      </c>
      <c r="AE96" s="275"/>
      <c r="AF96" s="249">
        <v>0.25</v>
      </c>
      <c r="AG96" s="249">
        <f t="shared" si="29"/>
        <v>27.35</v>
      </c>
      <c r="AH96" s="249">
        <f t="shared" si="30"/>
        <v>67.97999999999999</v>
      </c>
      <c r="AI96" s="249">
        <v>169.95</v>
      </c>
      <c r="AJ96" s="249">
        <v>169.95</v>
      </c>
      <c r="AK96" s="255">
        <f t="shared" si="31"/>
        <v>0.5976757869961753</v>
      </c>
      <c r="AL96" s="304">
        <f t="shared" si="28"/>
        <v>867.2</v>
      </c>
      <c r="AM96" s="80"/>
      <c r="AN96" s="80"/>
      <c r="AO96" s="80"/>
      <c r="AP96" s="81"/>
      <c r="AQ96" s="81"/>
      <c r="AR96" s="80"/>
      <c r="AS96" s="102">
        <v>16</v>
      </c>
      <c r="AT96" s="102" t="s">
        <v>834</v>
      </c>
      <c r="AU96" s="102"/>
      <c r="AV96" s="102"/>
      <c r="AW96" s="211"/>
      <c r="AX96" s="292">
        <v>41978</v>
      </c>
      <c r="AY96" s="292">
        <v>42009</v>
      </c>
      <c r="AZ96" s="103"/>
      <c r="BA96" s="120" t="s">
        <v>837</v>
      </c>
      <c r="BB96" s="90"/>
      <c r="BC96" s="91"/>
      <c r="BD96" s="92"/>
      <c r="BE96" s="80"/>
      <c r="BF96" s="80"/>
      <c r="BG96" s="81"/>
      <c r="BH96" s="102"/>
      <c r="BI96" s="102"/>
      <c r="BJ96" s="103"/>
      <c r="BK96" s="80"/>
      <c r="BL96" s="80">
        <f t="shared" si="19"/>
        <v>0</v>
      </c>
      <c r="BM96" s="81"/>
      <c r="BN96" s="80"/>
      <c r="BO96" s="80"/>
      <c r="BP96" s="80">
        <f t="shared" si="20"/>
        <v>0</v>
      </c>
      <c r="BQ96" s="80">
        <f t="shared" si="21"/>
        <v>0</v>
      </c>
      <c r="BR96" s="80"/>
      <c r="BS96" s="284"/>
      <c r="BT96" s="192">
        <f t="shared" si="22"/>
        <v>0</v>
      </c>
      <c r="BU96" s="192">
        <f t="shared" si="23"/>
        <v>0</v>
      </c>
      <c r="BV96" s="196">
        <f t="shared" si="24"/>
        <v>0</v>
      </c>
      <c r="BW96" s="29"/>
    </row>
    <row r="97" spans="1:75" s="170" customFormat="1" ht="44.25" customHeight="1">
      <c r="A97" s="118" t="s">
        <v>515</v>
      </c>
      <c r="B97" s="10"/>
      <c r="C97" s="10">
        <v>2</v>
      </c>
      <c r="D97" s="11" t="s">
        <v>83</v>
      </c>
      <c r="E97" s="118" t="s">
        <v>462</v>
      </c>
      <c r="F97" s="14" t="s">
        <v>62</v>
      </c>
      <c r="G97" s="180" t="s">
        <v>500</v>
      </c>
      <c r="H97" s="118" t="s">
        <v>540</v>
      </c>
      <c r="I97" s="204"/>
      <c r="J97" s="204" t="s">
        <v>683</v>
      </c>
      <c r="K97" s="204"/>
      <c r="L97" s="13"/>
      <c r="M97" s="119" t="s">
        <v>73</v>
      </c>
      <c r="N97" s="29" t="s">
        <v>78</v>
      </c>
      <c r="O97" s="29" t="s">
        <v>757</v>
      </c>
      <c r="P97" s="29" t="s">
        <v>735</v>
      </c>
      <c r="Q97" s="218" t="s">
        <v>28</v>
      </c>
      <c r="R97" s="38"/>
      <c r="S97" s="130" t="s">
        <v>738</v>
      </c>
      <c r="T97" s="130" t="s">
        <v>776</v>
      </c>
      <c r="U97" s="130" t="s">
        <v>753</v>
      </c>
      <c r="V97" s="130"/>
      <c r="W97" s="277">
        <v>41995</v>
      </c>
      <c r="X97" s="276">
        <v>42016</v>
      </c>
      <c r="Y97" s="276">
        <v>42051</v>
      </c>
      <c r="Z97" s="44">
        <v>2.29</v>
      </c>
      <c r="AA97" s="44"/>
      <c r="AB97" s="244" t="s">
        <v>799</v>
      </c>
      <c r="AC97" s="248"/>
      <c r="AD97" s="249">
        <v>24.15</v>
      </c>
      <c r="AE97" s="248">
        <v>24.15</v>
      </c>
      <c r="AF97" s="249">
        <v>0.25</v>
      </c>
      <c r="AG97" s="249">
        <f t="shared" si="29"/>
        <v>24.4</v>
      </c>
      <c r="AH97" s="249">
        <f t="shared" si="30"/>
        <v>59.98</v>
      </c>
      <c r="AI97" s="249">
        <v>149.94999999999999</v>
      </c>
      <c r="AJ97" s="249">
        <v>149.94999999999999</v>
      </c>
      <c r="AK97" s="255">
        <f t="shared" si="31"/>
        <v>0.59319773257752584</v>
      </c>
      <c r="AL97" s="304">
        <f t="shared" si="28"/>
        <v>772.8</v>
      </c>
      <c r="AM97" s="80"/>
      <c r="AN97" s="80"/>
      <c r="AO97" s="80"/>
      <c r="AP97" s="81"/>
      <c r="AQ97" s="81"/>
      <c r="AR97" s="80"/>
      <c r="AS97" s="102">
        <v>16</v>
      </c>
      <c r="AT97" s="102" t="s">
        <v>834</v>
      </c>
      <c r="AU97" s="102">
        <v>16</v>
      </c>
      <c r="AV97" s="240">
        <v>41977</v>
      </c>
      <c r="AW97" s="211"/>
      <c r="AX97" s="212">
        <v>41978</v>
      </c>
      <c r="AY97" s="212">
        <v>41988</v>
      </c>
      <c r="AZ97" s="103"/>
      <c r="BA97" s="120" t="s">
        <v>837</v>
      </c>
      <c r="BB97" s="90"/>
      <c r="BC97" s="91"/>
      <c r="BD97" s="92"/>
      <c r="BE97" s="80"/>
      <c r="BF97" s="80"/>
      <c r="BG97" s="81"/>
      <c r="BH97" s="102"/>
      <c r="BI97" s="102"/>
      <c r="BJ97" s="103"/>
      <c r="BK97" s="80"/>
      <c r="BL97" s="80">
        <f t="shared" si="19"/>
        <v>0</v>
      </c>
      <c r="BM97" s="81"/>
      <c r="BN97" s="80"/>
      <c r="BO97" s="80"/>
      <c r="BP97" s="80">
        <f t="shared" si="20"/>
        <v>0</v>
      </c>
      <c r="BQ97" s="80">
        <f t="shared" si="21"/>
        <v>0</v>
      </c>
      <c r="BR97" s="80"/>
      <c r="BS97" s="284"/>
      <c r="BT97" s="192">
        <f t="shared" si="22"/>
        <v>0</v>
      </c>
      <c r="BU97" s="192">
        <f t="shared" si="23"/>
        <v>0</v>
      </c>
      <c r="BV97" s="196">
        <f t="shared" si="24"/>
        <v>0</v>
      </c>
      <c r="BW97" s="29"/>
    </row>
    <row r="98" spans="1:75" s="170" customFormat="1" ht="44.25" customHeight="1">
      <c r="A98" s="118" t="s">
        <v>516</v>
      </c>
      <c r="B98" s="10"/>
      <c r="C98" s="10">
        <v>2</v>
      </c>
      <c r="D98" s="11" t="s">
        <v>83</v>
      </c>
      <c r="E98" s="118" t="s">
        <v>462</v>
      </c>
      <c r="F98" s="14" t="s">
        <v>62</v>
      </c>
      <c r="G98" s="118" t="s">
        <v>500</v>
      </c>
      <c r="H98" s="118" t="s">
        <v>541</v>
      </c>
      <c r="I98" s="204"/>
      <c r="J98" s="204" t="s">
        <v>683</v>
      </c>
      <c r="K98" s="204"/>
      <c r="L98" s="13"/>
      <c r="M98" s="119" t="s">
        <v>73</v>
      </c>
      <c r="N98" s="29" t="s">
        <v>78</v>
      </c>
      <c r="O98" s="29" t="s">
        <v>757</v>
      </c>
      <c r="P98" s="29" t="s">
        <v>735</v>
      </c>
      <c r="Q98" s="218" t="s">
        <v>28</v>
      </c>
      <c r="R98" s="38"/>
      <c r="S98" s="130" t="s">
        <v>739</v>
      </c>
      <c r="T98" s="130" t="s">
        <v>775</v>
      </c>
      <c r="U98" s="130" t="s">
        <v>753</v>
      </c>
      <c r="V98" s="130"/>
      <c r="W98" s="276">
        <v>42023</v>
      </c>
      <c r="X98" s="276">
        <v>42044</v>
      </c>
      <c r="Y98" s="276">
        <v>42079</v>
      </c>
      <c r="Z98" s="44">
        <v>2.3199999999999998</v>
      </c>
      <c r="AA98" s="44"/>
      <c r="AB98" s="244" t="s">
        <v>799</v>
      </c>
      <c r="AC98" s="248"/>
      <c r="AD98" s="249">
        <v>25.41</v>
      </c>
      <c r="AE98" s="248">
        <v>25.41</v>
      </c>
      <c r="AF98" s="249">
        <v>0.25</v>
      </c>
      <c r="AG98" s="249">
        <f t="shared" si="29"/>
        <v>25.66</v>
      </c>
      <c r="AH98" s="249">
        <f t="shared" si="30"/>
        <v>67.97999999999999</v>
      </c>
      <c r="AI98" s="249">
        <v>169.95</v>
      </c>
      <c r="AJ98" s="249">
        <v>169.95</v>
      </c>
      <c r="AK98" s="255">
        <f t="shared" si="31"/>
        <v>0.62253604001176821</v>
      </c>
      <c r="AL98" s="304">
        <f t="shared" si="28"/>
        <v>813.12</v>
      </c>
      <c r="AM98" s="80"/>
      <c r="AN98" s="80"/>
      <c r="AO98" s="80"/>
      <c r="AP98" s="81"/>
      <c r="AQ98" s="81"/>
      <c r="AR98" s="80"/>
      <c r="AS98" s="102">
        <v>16</v>
      </c>
      <c r="AT98" s="102" t="s">
        <v>834</v>
      </c>
      <c r="AU98" s="102">
        <v>16</v>
      </c>
      <c r="AV98" s="240">
        <v>41977</v>
      </c>
      <c r="AW98" s="211"/>
      <c r="AX98" s="212">
        <v>41978</v>
      </c>
      <c r="AY98" s="212">
        <v>41988</v>
      </c>
      <c r="AZ98" s="103"/>
      <c r="BA98" s="120" t="s">
        <v>844</v>
      </c>
      <c r="BB98" s="90"/>
      <c r="BC98" s="91"/>
      <c r="BD98" s="92"/>
      <c r="BE98" s="80"/>
      <c r="BF98" s="80"/>
      <c r="BG98" s="81"/>
      <c r="BH98" s="102"/>
      <c r="BI98" s="102"/>
      <c r="BJ98" s="103"/>
      <c r="BK98" s="80"/>
      <c r="BL98" s="80">
        <f t="shared" si="19"/>
        <v>0</v>
      </c>
      <c r="BM98" s="81"/>
      <c r="BN98" s="80"/>
      <c r="BO98" s="80"/>
      <c r="BP98" s="80">
        <f t="shared" si="20"/>
        <v>0</v>
      </c>
      <c r="BQ98" s="80">
        <f t="shared" si="21"/>
        <v>0</v>
      </c>
      <c r="BR98" s="80"/>
      <c r="BS98" s="284"/>
      <c r="BT98" s="192">
        <f t="shared" si="22"/>
        <v>0</v>
      </c>
      <c r="BU98" s="192">
        <f t="shared" si="23"/>
        <v>0</v>
      </c>
      <c r="BV98" s="196">
        <f t="shared" si="24"/>
        <v>0</v>
      </c>
      <c r="BW98" s="29"/>
    </row>
    <row r="99" spans="1:75" s="170" customFormat="1" ht="44.25" customHeight="1">
      <c r="A99" s="118" t="s">
        <v>517</v>
      </c>
      <c r="B99" s="10"/>
      <c r="C99" s="10">
        <v>2</v>
      </c>
      <c r="D99" s="11" t="s">
        <v>83</v>
      </c>
      <c r="E99" s="118" t="s">
        <v>462</v>
      </c>
      <c r="F99" s="14" t="s">
        <v>62</v>
      </c>
      <c r="G99" s="180" t="s">
        <v>497</v>
      </c>
      <c r="H99" s="118" t="s">
        <v>480</v>
      </c>
      <c r="I99" s="204"/>
      <c r="J99" s="204" t="s">
        <v>683</v>
      </c>
      <c r="K99" s="204"/>
      <c r="L99" s="13"/>
      <c r="M99" s="119" t="s">
        <v>73</v>
      </c>
      <c r="N99" s="29" t="s">
        <v>78</v>
      </c>
      <c r="O99" s="29" t="s">
        <v>732</v>
      </c>
      <c r="P99" s="29" t="s">
        <v>735</v>
      </c>
      <c r="Q99" s="218" t="s">
        <v>28</v>
      </c>
      <c r="R99" s="38"/>
      <c r="S99" s="130" t="s">
        <v>738</v>
      </c>
      <c r="T99" s="130" t="s">
        <v>751</v>
      </c>
      <c r="U99" s="130" t="s">
        <v>749</v>
      </c>
      <c r="V99" s="130"/>
      <c r="W99" s="277">
        <v>41995</v>
      </c>
      <c r="X99" s="276">
        <v>42016</v>
      </c>
      <c r="Y99" s="276">
        <v>42051</v>
      </c>
      <c r="Z99" s="44">
        <v>1.27</v>
      </c>
      <c r="AA99" s="44"/>
      <c r="AB99" s="244" t="s">
        <v>799</v>
      </c>
      <c r="AC99" s="248"/>
      <c r="AD99" s="249">
        <v>25.86</v>
      </c>
      <c r="AE99" s="248">
        <v>25.86</v>
      </c>
      <c r="AF99" s="249">
        <v>0.25</v>
      </c>
      <c r="AG99" s="249">
        <f t="shared" si="29"/>
        <v>26.11</v>
      </c>
      <c r="AH99" s="249">
        <f t="shared" si="30"/>
        <v>55.98</v>
      </c>
      <c r="AI99" s="249">
        <v>139.94999999999999</v>
      </c>
      <c r="AJ99" s="249">
        <v>139.94999999999999</v>
      </c>
      <c r="AK99" s="255">
        <f t="shared" si="31"/>
        <v>0.53358342265094671</v>
      </c>
      <c r="AL99" s="304">
        <f t="shared" si="28"/>
        <v>827.52</v>
      </c>
      <c r="AM99" s="80"/>
      <c r="AN99" s="80"/>
      <c r="AO99" s="80"/>
      <c r="AP99" s="81"/>
      <c r="AQ99" s="81"/>
      <c r="AR99" s="80"/>
      <c r="AS99" s="102">
        <v>16</v>
      </c>
      <c r="AT99" s="102" t="s">
        <v>834</v>
      </c>
      <c r="AU99" s="102">
        <v>16</v>
      </c>
      <c r="AV99" s="240">
        <v>41977</v>
      </c>
      <c r="AW99" s="211"/>
      <c r="AX99" s="212">
        <v>41978</v>
      </c>
      <c r="AY99" s="212">
        <v>41988</v>
      </c>
      <c r="AZ99" s="103"/>
      <c r="BA99" s="120" t="s">
        <v>834</v>
      </c>
      <c r="BB99" s="90"/>
      <c r="BC99" s="91"/>
      <c r="BD99" s="92"/>
      <c r="BE99" s="80"/>
      <c r="BF99" s="80"/>
      <c r="BG99" s="81"/>
      <c r="BH99" s="102"/>
      <c r="BI99" s="102"/>
      <c r="BJ99" s="103"/>
      <c r="BK99" s="80"/>
      <c r="BL99" s="80">
        <f t="shared" si="19"/>
        <v>0</v>
      </c>
      <c r="BM99" s="81"/>
      <c r="BN99" s="80"/>
      <c r="BO99" s="80"/>
      <c r="BP99" s="80">
        <f t="shared" si="20"/>
        <v>0</v>
      </c>
      <c r="BQ99" s="80">
        <f t="shared" si="21"/>
        <v>0</v>
      </c>
      <c r="BR99" s="80"/>
      <c r="BS99" s="284"/>
      <c r="BT99" s="192">
        <f t="shared" si="22"/>
        <v>0</v>
      </c>
      <c r="BU99" s="192">
        <f t="shared" si="23"/>
        <v>0</v>
      </c>
      <c r="BV99" s="196">
        <f t="shared" si="24"/>
        <v>0</v>
      </c>
      <c r="BW99" s="29"/>
    </row>
    <row r="100" spans="1:75" s="170" customFormat="1" ht="44.25" customHeight="1">
      <c r="A100" s="118" t="s">
        <v>518</v>
      </c>
      <c r="B100" s="10"/>
      <c r="C100" s="10">
        <v>2</v>
      </c>
      <c r="D100" s="11" t="s">
        <v>83</v>
      </c>
      <c r="E100" s="118" t="s">
        <v>462</v>
      </c>
      <c r="F100" s="14" t="s">
        <v>62</v>
      </c>
      <c r="G100" s="180" t="s">
        <v>497</v>
      </c>
      <c r="H100" s="118" t="s">
        <v>477</v>
      </c>
      <c r="I100" s="204"/>
      <c r="J100" s="204" t="s">
        <v>683</v>
      </c>
      <c r="K100" s="204"/>
      <c r="L100" s="13"/>
      <c r="M100" s="119" t="s">
        <v>73</v>
      </c>
      <c r="N100" s="29" t="s">
        <v>78</v>
      </c>
      <c r="O100" s="29" t="s">
        <v>732</v>
      </c>
      <c r="P100" s="29" t="s">
        <v>735</v>
      </c>
      <c r="Q100" s="218" t="s">
        <v>28</v>
      </c>
      <c r="R100" s="38"/>
      <c r="S100" s="130" t="s">
        <v>738</v>
      </c>
      <c r="T100" s="130" t="s">
        <v>741</v>
      </c>
      <c r="U100" s="130" t="s">
        <v>743</v>
      </c>
      <c r="V100" s="130"/>
      <c r="W100" s="277">
        <v>41995</v>
      </c>
      <c r="X100" s="276">
        <v>42016</v>
      </c>
      <c r="Y100" s="276">
        <v>42051</v>
      </c>
      <c r="Z100" s="44">
        <v>1.5</v>
      </c>
      <c r="AA100" s="44"/>
      <c r="AB100" s="244" t="s">
        <v>799</v>
      </c>
      <c r="AC100" s="248"/>
      <c r="AD100" s="249">
        <v>25.5</v>
      </c>
      <c r="AE100" s="248">
        <v>25.5</v>
      </c>
      <c r="AF100" s="249">
        <v>0.25</v>
      </c>
      <c r="AG100" s="249">
        <f t="shared" si="29"/>
        <v>25.75</v>
      </c>
      <c r="AH100" s="249">
        <f t="shared" si="30"/>
        <v>55.98</v>
      </c>
      <c r="AI100" s="249">
        <v>139.94999999999999</v>
      </c>
      <c r="AJ100" s="249">
        <v>139.94999999999999</v>
      </c>
      <c r="AK100" s="255">
        <f t="shared" si="31"/>
        <v>0.54001429081814933</v>
      </c>
      <c r="AL100" s="304">
        <f t="shared" si="28"/>
        <v>816</v>
      </c>
      <c r="AM100" s="80"/>
      <c r="AN100" s="80"/>
      <c r="AO100" s="80"/>
      <c r="AP100" s="81"/>
      <c r="AQ100" s="81"/>
      <c r="AR100" s="80"/>
      <c r="AS100" s="102">
        <v>16</v>
      </c>
      <c r="AT100" s="102" t="s">
        <v>834</v>
      </c>
      <c r="AU100" s="102">
        <v>16</v>
      </c>
      <c r="AV100" s="240">
        <v>41977</v>
      </c>
      <c r="AW100" s="211"/>
      <c r="AX100" s="212">
        <v>41978</v>
      </c>
      <c r="AY100" s="212">
        <v>41988</v>
      </c>
      <c r="AZ100" s="103"/>
      <c r="BA100" s="120" t="s">
        <v>834</v>
      </c>
      <c r="BB100" s="90"/>
      <c r="BC100" s="91"/>
      <c r="BD100" s="92"/>
      <c r="BE100" s="80"/>
      <c r="BF100" s="80"/>
      <c r="BG100" s="81"/>
      <c r="BH100" s="102"/>
      <c r="BI100" s="102"/>
      <c r="BJ100" s="103"/>
      <c r="BK100" s="80"/>
      <c r="BL100" s="80">
        <f t="shared" si="19"/>
        <v>0</v>
      </c>
      <c r="BM100" s="81"/>
      <c r="BN100" s="80">
        <v>300</v>
      </c>
      <c r="BO100" s="80">
        <v>100</v>
      </c>
      <c r="BP100" s="80">
        <f t="shared" si="20"/>
        <v>400</v>
      </c>
      <c r="BQ100" s="80">
        <f t="shared" si="21"/>
        <v>600</v>
      </c>
      <c r="BR100" s="80"/>
      <c r="BS100" s="284"/>
      <c r="BT100" s="192">
        <f t="shared" si="22"/>
        <v>22392</v>
      </c>
      <c r="BU100" s="192">
        <f t="shared" si="23"/>
        <v>12092</v>
      </c>
      <c r="BV100" s="196">
        <f t="shared" si="24"/>
        <v>216.00571632725973</v>
      </c>
      <c r="BW100" s="29"/>
    </row>
    <row r="101" spans="1:75" ht="44.25" customHeight="1">
      <c r="A101" s="118" t="s">
        <v>519</v>
      </c>
      <c r="B101" s="10"/>
      <c r="C101" s="10">
        <v>2</v>
      </c>
      <c r="D101" s="11" t="s">
        <v>83</v>
      </c>
      <c r="E101" s="118" t="s">
        <v>462</v>
      </c>
      <c r="F101" s="14" t="s">
        <v>62</v>
      </c>
      <c r="G101" s="118" t="s">
        <v>497</v>
      </c>
      <c r="H101" s="118" t="s">
        <v>473</v>
      </c>
      <c r="I101" s="204"/>
      <c r="J101" s="204" t="s">
        <v>683</v>
      </c>
      <c r="K101" s="204"/>
      <c r="L101" s="13"/>
      <c r="M101" s="119" t="s">
        <v>73</v>
      </c>
      <c r="N101" s="29" t="s">
        <v>78</v>
      </c>
      <c r="O101" s="29" t="s">
        <v>732</v>
      </c>
      <c r="P101" s="29" t="s">
        <v>735</v>
      </c>
      <c r="Q101" s="218" t="s">
        <v>28</v>
      </c>
      <c r="R101" s="38"/>
      <c r="S101" s="130" t="s">
        <v>737</v>
      </c>
      <c r="T101" s="130">
        <v>9540</v>
      </c>
      <c r="U101" s="130" t="s">
        <v>747</v>
      </c>
      <c r="V101" s="130"/>
      <c r="W101" s="276">
        <v>42023</v>
      </c>
      <c r="X101" s="276">
        <v>42044</v>
      </c>
      <c r="Y101" s="276">
        <v>42079</v>
      </c>
      <c r="Z101" s="44">
        <v>1.1499999999999999</v>
      </c>
      <c r="AA101" s="44"/>
      <c r="AB101" s="244" t="s">
        <v>799</v>
      </c>
      <c r="AC101" s="248"/>
      <c r="AD101" s="249">
        <v>22.88</v>
      </c>
      <c r="AE101" s="248">
        <v>22.88</v>
      </c>
      <c r="AF101" s="249">
        <v>0.25</v>
      </c>
      <c r="AG101" s="249">
        <f t="shared" si="29"/>
        <v>23.13</v>
      </c>
      <c r="AH101" s="249">
        <f t="shared" si="30"/>
        <v>55.98</v>
      </c>
      <c r="AI101" s="249">
        <v>139.94999999999999</v>
      </c>
      <c r="AJ101" s="249">
        <v>139.94999999999999</v>
      </c>
      <c r="AK101" s="255">
        <f t="shared" si="31"/>
        <v>0.58681672025723464</v>
      </c>
      <c r="AL101" s="304">
        <f t="shared" si="28"/>
        <v>732.16</v>
      </c>
      <c r="AM101" s="80"/>
      <c r="AN101" s="80"/>
      <c r="AO101" s="80"/>
      <c r="AP101" s="81"/>
      <c r="AQ101" s="81"/>
      <c r="AR101" s="80"/>
      <c r="AS101" s="102">
        <v>16</v>
      </c>
      <c r="AT101" s="102" t="s">
        <v>834</v>
      </c>
      <c r="AU101" s="102">
        <v>16</v>
      </c>
      <c r="AV101" s="240">
        <v>41977</v>
      </c>
      <c r="AW101" s="211"/>
      <c r="AX101" s="212">
        <v>41978</v>
      </c>
      <c r="AY101" s="212">
        <v>41988</v>
      </c>
      <c r="AZ101" s="103"/>
      <c r="BA101" s="120" t="s">
        <v>834</v>
      </c>
      <c r="BB101" s="90"/>
      <c r="BC101" s="91"/>
      <c r="BD101" s="92"/>
      <c r="BE101" s="80"/>
      <c r="BF101" s="80"/>
      <c r="BG101" s="81"/>
      <c r="BH101" s="102"/>
      <c r="BI101" s="102"/>
      <c r="BJ101" s="103"/>
      <c r="BK101" s="80"/>
      <c r="BL101" s="80">
        <f t="shared" si="19"/>
        <v>0</v>
      </c>
      <c r="BM101" s="81"/>
      <c r="BN101" s="80"/>
      <c r="BO101" s="80"/>
      <c r="BP101" s="80">
        <f t="shared" si="20"/>
        <v>0</v>
      </c>
      <c r="BQ101" s="80">
        <f t="shared" si="21"/>
        <v>0</v>
      </c>
      <c r="BR101" s="80"/>
      <c r="BS101" s="284"/>
      <c r="BT101" s="192">
        <f t="shared" si="22"/>
        <v>0</v>
      </c>
      <c r="BU101" s="192">
        <f t="shared" si="23"/>
        <v>0</v>
      </c>
      <c r="BV101" s="196">
        <f t="shared" si="24"/>
        <v>0</v>
      </c>
      <c r="BW101" s="29"/>
    </row>
    <row r="102" spans="1:75" ht="44.25" customHeight="1">
      <c r="A102" s="118" t="s">
        <v>520</v>
      </c>
      <c r="B102" s="10"/>
      <c r="C102" s="10">
        <v>2</v>
      </c>
      <c r="D102" s="11" t="s">
        <v>83</v>
      </c>
      <c r="E102" s="118" t="s">
        <v>462</v>
      </c>
      <c r="F102" s="14" t="s">
        <v>62</v>
      </c>
      <c r="G102" s="118" t="s">
        <v>497</v>
      </c>
      <c r="H102" s="118" t="s">
        <v>487</v>
      </c>
      <c r="I102" s="204"/>
      <c r="J102" s="204" t="s">
        <v>683</v>
      </c>
      <c r="K102" s="204"/>
      <c r="L102" s="13"/>
      <c r="M102" s="119" t="s">
        <v>73</v>
      </c>
      <c r="N102" s="29" t="s">
        <v>78</v>
      </c>
      <c r="O102" s="29" t="s">
        <v>731</v>
      </c>
      <c r="P102" s="29" t="s">
        <v>734</v>
      </c>
      <c r="Q102" s="218" t="s">
        <v>28</v>
      </c>
      <c r="R102" s="38"/>
      <c r="S102" s="130" t="s">
        <v>737</v>
      </c>
      <c r="T102" s="224" t="s">
        <v>830</v>
      </c>
      <c r="U102" s="224" t="s">
        <v>831</v>
      </c>
      <c r="V102" s="130"/>
      <c r="W102" s="276">
        <v>42023</v>
      </c>
      <c r="X102" s="276">
        <v>42044</v>
      </c>
      <c r="Y102" s="276">
        <v>42079</v>
      </c>
      <c r="Z102" s="44">
        <v>1.25</v>
      </c>
      <c r="AA102" s="44"/>
      <c r="AB102" s="244" t="s">
        <v>799</v>
      </c>
      <c r="AC102" s="248"/>
      <c r="AD102" s="274">
        <v>33.82</v>
      </c>
      <c r="AE102" s="275"/>
      <c r="AF102" s="249">
        <v>0.25</v>
      </c>
      <c r="AG102" s="249">
        <f t="shared" si="29"/>
        <v>34.07</v>
      </c>
      <c r="AH102" s="249">
        <f t="shared" si="30"/>
        <v>79.97999999999999</v>
      </c>
      <c r="AI102" s="249">
        <v>199.95</v>
      </c>
      <c r="AJ102" s="249">
        <v>199.95</v>
      </c>
      <c r="AK102" s="255">
        <f t="shared" si="31"/>
        <v>0.57401850462615644</v>
      </c>
      <c r="AL102" s="304">
        <f t="shared" si="28"/>
        <v>1082.24</v>
      </c>
      <c r="AM102" s="80"/>
      <c r="AN102" s="80"/>
      <c r="AO102" s="80"/>
      <c r="AP102" s="81"/>
      <c r="AQ102" s="81"/>
      <c r="AR102" s="80"/>
      <c r="AS102" s="102">
        <v>16</v>
      </c>
      <c r="AT102" s="102" t="s">
        <v>834</v>
      </c>
      <c r="AU102" s="102"/>
      <c r="AV102" s="102"/>
      <c r="AW102" s="211"/>
      <c r="AX102" s="212">
        <v>41978</v>
      </c>
      <c r="AY102" s="212">
        <v>42009</v>
      </c>
      <c r="AZ102" s="103"/>
      <c r="BA102" s="120" t="s">
        <v>837</v>
      </c>
      <c r="BB102" s="90"/>
      <c r="BC102" s="91"/>
      <c r="BD102" s="92"/>
      <c r="BE102" s="80"/>
      <c r="BF102" s="80"/>
      <c r="BG102" s="81"/>
      <c r="BH102" s="102"/>
      <c r="BI102" s="102"/>
      <c r="BJ102" s="103"/>
      <c r="BK102" s="80"/>
      <c r="BL102" s="80">
        <f t="shared" si="19"/>
        <v>0</v>
      </c>
      <c r="BM102" s="81"/>
      <c r="BN102" s="80"/>
      <c r="BO102" s="80"/>
      <c r="BP102" s="80">
        <f t="shared" si="20"/>
        <v>0</v>
      </c>
      <c r="BQ102" s="80">
        <f t="shared" si="21"/>
        <v>0</v>
      </c>
      <c r="BR102" s="80"/>
      <c r="BS102" s="284"/>
      <c r="BT102" s="192">
        <f t="shared" si="22"/>
        <v>0</v>
      </c>
      <c r="BU102" s="192">
        <f t="shared" si="23"/>
        <v>0</v>
      </c>
      <c r="BV102" s="196">
        <f t="shared" si="24"/>
        <v>0</v>
      </c>
      <c r="BW102" s="29"/>
    </row>
    <row r="103" spans="1:75" s="170" customFormat="1" ht="44.25" customHeight="1">
      <c r="A103" s="118" t="s">
        <v>521</v>
      </c>
      <c r="B103" s="10"/>
      <c r="C103" s="10">
        <v>3</v>
      </c>
      <c r="D103" s="11" t="s">
        <v>83</v>
      </c>
      <c r="E103" s="118" t="s">
        <v>462</v>
      </c>
      <c r="F103" s="14" t="s">
        <v>62</v>
      </c>
      <c r="G103" s="118" t="s">
        <v>497</v>
      </c>
      <c r="H103" s="138" t="s">
        <v>542</v>
      </c>
      <c r="I103" s="204"/>
      <c r="J103" s="204" t="s">
        <v>683</v>
      </c>
      <c r="K103" s="204"/>
      <c r="L103" s="13"/>
      <c r="M103" s="119" t="s">
        <v>73</v>
      </c>
      <c r="N103" s="29" t="s">
        <v>78</v>
      </c>
      <c r="O103" s="29" t="s">
        <v>732</v>
      </c>
      <c r="P103" s="29" t="s">
        <v>735</v>
      </c>
      <c r="Q103" s="218" t="s">
        <v>28</v>
      </c>
      <c r="R103" s="38"/>
      <c r="S103" s="130" t="s">
        <v>737</v>
      </c>
      <c r="T103" s="130">
        <v>9524</v>
      </c>
      <c r="U103" s="130" t="s">
        <v>753</v>
      </c>
      <c r="V103" s="130"/>
      <c r="W103" s="276">
        <v>42023</v>
      </c>
      <c r="X103" s="276">
        <v>42044</v>
      </c>
      <c r="Y103" s="276">
        <v>42079</v>
      </c>
      <c r="Z103" s="44">
        <v>1.22</v>
      </c>
      <c r="AA103" s="44"/>
      <c r="AB103" s="244" t="s">
        <v>799</v>
      </c>
      <c r="AC103" s="248"/>
      <c r="AD103" s="249">
        <v>25.43</v>
      </c>
      <c r="AE103" s="248">
        <v>25.43</v>
      </c>
      <c r="AF103" s="249">
        <v>0.25</v>
      </c>
      <c r="AG103" s="249">
        <f t="shared" si="29"/>
        <v>25.68</v>
      </c>
      <c r="AH103" s="249">
        <f t="shared" si="30"/>
        <v>63.98</v>
      </c>
      <c r="AI103" s="249">
        <v>159.94999999999999</v>
      </c>
      <c r="AJ103" s="249">
        <v>159.94999999999999</v>
      </c>
      <c r="AK103" s="255">
        <f t="shared" si="31"/>
        <v>0.59862457017818071</v>
      </c>
      <c r="AL103" s="304">
        <f t="shared" si="28"/>
        <v>813.76</v>
      </c>
      <c r="AM103" s="80"/>
      <c r="AN103" s="80"/>
      <c r="AO103" s="80"/>
      <c r="AP103" s="81"/>
      <c r="AQ103" s="81"/>
      <c r="AR103" s="80"/>
      <c r="AS103" s="102">
        <v>16</v>
      </c>
      <c r="AT103" s="102" t="s">
        <v>834</v>
      </c>
      <c r="AU103" s="102">
        <v>2</v>
      </c>
      <c r="AV103" s="240">
        <v>41977</v>
      </c>
      <c r="AW103" s="211"/>
      <c r="AX103" s="212">
        <v>41978</v>
      </c>
      <c r="AY103" s="211" t="s">
        <v>60</v>
      </c>
      <c r="AZ103" s="103"/>
      <c r="BA103" s="120" t="s">
        <v>834</v>
      </c>
      <c r="BB103" s="90"/>
      <c r="BC103" s="91"/>
      <c r="BD103" s="92"/>
      <c r="BE103" s="80"/>
      <c r="BF103" s="80"/>
      <c r="BG103" s="81"/>
      <c r="BH103" s="102"/>
      <c r="BI103" s="102"/>
      <c r="BJ103" s="103"/>
      <c r="BK103" s="80"/>
      <c r="BL103" s="80">
        <f t="shared" si="19"/>
        <v>0</v>
      </c>
      <c r="BM103" s="81"/>
      <c r="BN103" s="80">
        <v>600</v>
      </c>
      <c r="BO103" s="80"/>
      <c r="BP103" s="80">
        <f t="shared" si="20"/>
        <v>600</v>
      </c>
      <c r="BQ103" s="80">
        <f t="shared" si="21"/>
        <v>732</v>
      </c>
      <c r="BR103" s="80">
        <v>800</v>
      </c>
      <c r="BS103" s="284"/>
      <c r="BT103" s="192">
        <f t="shared" si="22"/>
        <v>38388</v>
      </c>
      <c r="BU103" s="192">
        <f t="shared" si="23"/>
        <v>22980</v>
      </c>
      <c r="BV103" s="196">
        <f t="shared" si="24"/>
        <v>359.17474210690841</v>
      </c>
      <c r="BW103" s="29"/>
    </row>
    <row r="104" spans="1:75" s="170" customFormat="1" ht="44.25" customHeight="1">
      <c r="A104" s="138" t="s">
        <v>522</v>
      </c>
      <c r="B104" s="10"/>
      <c r="C104" s="10">
        <v>3</v>
      </c>
      <c r="D104" s="11" t="s">
        <v>83</v>
      </c>
      <c r="E104" s="118" t="s">
        <v>462</v>
      </c>
      <c r="F104" s="14" t="s">
        <v>62</v>
      </c>
      <c r="G104" s="118" t="s">
        <v>497</v>
      </c>
      <c r="H104" s="118" t="s">
        <v>543</v>
      </c>
      <c r="I104" s="204"/>
      <c r="J104" s="204" t="s">
        <v>683</v>
      </c>
      <c r="K104" s="204"/>
      <c r="L104" s="13"/>
      <c r="M104" s="119" t="s">
        <v>73</v>
      </c>
      <c r="N104" s="29" t="s">
        <v>78</v>
      </c>
      <c r="O104" s="29" t="s">
        <v>731</v>
      </c>
      <c r="P104" s="29" t="s">
        <v>734</v>
      </c>
      <c r="Q104" s="218" t="s">
        <v>28</v>
      </c>
      <c r="R104" s="38"/>
      <c r="S104" s="130" t="s">
        <v>739</v>
      </c>
      <c r="T104" s="130" t="s">
        <v>773</v>
      </c>
      <c r="U104" s="130" t="s">
        <v>743</v>
      </c>
      <c r="V104" s="130"/>
      <c r="W104" s="276">
        <v>42023</v>
      </c>
      <c r="X104" s="276">
        <v>42044</v>
      </c>
      <c r="Y104" s="276">
        <v>42079</v>
      </c>
      <c r="Z104" s="44">
        <v>1.1200000000000001</v>
      </c>
      <c r="AA104" s="44"/>
      <c r="AB104" s="244" t="s">
        <v>799</v>
      </c>
      <c r="AC104" s="248"/>
      <c r="AD104" s="274">
        <v>44.19</v>
      </c>
      <c r="AE104" s="275"/>
      <c r="AF104" s="249">
        <v>0.25</v>
      </c>
      <c r="AG104" s="249">
        <f t="shared" si="29"/>
        <v>44.44</v>
      </c>
      <c r="AH104" s="249">
        <f t="shared" si="30"/>
        <v>99.97999999999999</v>
      </c>
      <c r="AI104" s="249">
        <v>249.95</v>
      </c>
      <c r="AJ104" s="249">
        <v>249.95</v>
      </c>
      <c r="AK104" s="255">
        <f t="shared" si="31"/>
        <v>0.55551110222044409</v>
      </c>
      <c r="AL104" s="304">
        <f t="shared" si="28"/>
        <v>1414.08</v>
      </c>
      <c r="AM104" s="80"/>
      <c r="AN104" s="80"/>
      <c r="AO104" s="80"/>
      <c r="AP104" s="81"/>
      <c r="AQ104" s="81"/>
      <c r="AR104" s="80"/>
      <c r="AS104" s="102">
        <v>16</v>
      </c>
      <c r="AT104" s="102" t="s">
        <v>834</v>
      </c>
      <c r="AU104" s="102"/>
      <c r="AV104" s="102"/>
      <c r="AW104" s="211"/>
      <c r="AX104" s="212">
        <v>41978</v>
      </c>
      <c r="AY104" s="212">
        <v>42009</v>
      </c>
      <c r="AZ104" s="103"/>
      <c r="BA104" s="120" t="s">
        <v>837</v>
      </c>
      <c r="BB104" s="90"/>
      <c r="BC104" s="91"/>
      <c r="BD104" s="92"/>
      <c r="BE104" s="80"/>
      <c r="BF104" s="80"/>
      <c r="BG104" s="81"/>
      <c r="BH104" s="102"/>
      <c r="BI104" s="102"/>
      <c r="BJ104" s="103"/>
      <c r="BK104" s="80"/>
      <c r="BL104" s="80">
        <f t="shared" si="19"/>
        <v>0</v>
      </c>
      <c r="BM104" s="81"/>
      <c r="BN104" s="80"/>
      <c r="BO104" s="80"/>
      <c r="BP104" s="80">
        <f t="shared" si="20"/>
        <v>0</v>
      </c>
      <c r="BQ104" s="80">
        <f t="shared" si="21"/>
        <v>0</v>
      </c>
      <c r="BR104" s="80"/>
      <c r="BS104" s="284"/>
      <c r="BT104" s="192">
        <f t="shared" si="22"/>
        <v>0</v>
      </c>
      <c r="BU104" s="192">
        <f t="shared" si="23"/>
        <v>0</v>
      </c>
      <c r="BV104" s="196">
        <f t="shared" si="24"/>
        <v>0</v>
      </c>
      <c r="BW104" s="29"/>
    </row>
    <row r="105" spans="1:75" ht="44.25" customHeight="1">
      <c r="A105" s="118" t="s">
        <v>523</v>
      </c>
      <c r="B105" s="10"/>
      <c r="C105" s="10">
        <v>2</v>
      </c>
      <c r="D105" s="11" t="s">
        <v>83</v>
      </c>
      <c r="E105" s="118" t="s">
        <v>462</v>
      </c>
      <c r="F105" s="14" t="s">
        <v>62</v>
      </c>
      <c r="G105" s="118" t="s">
        <v>497</v>
      </c>
      <c r="H105" s="118" t="s">
        <v>481</v>
      </c>
      <c r="I105" s="204"/>
      <c r="J105" s="204" t="s">
        <v>683</v>
      </c>
      <c r="K105" s="204"/>
      <c r="L105" s="13"/>
      <c r="M105" s="119" t="s">
        <v>73</v>
      </c>
      <c r="N105" s="29" t="s">
        <v>78</v>
      </c>
      <c r="O105" s="29" t="s">
        <v>732</v>
      </c>
      <c r="P105" s="29" t="s">
        <v>735</v>
      </c>
      <c r="Q105" s="218" t="s">
        <v>28</v>
      </c>
      <c r="R105" s="38"/>
      <c r="S105" s="130" t="s">
        <v>737</v>
      </c>
      <c r="T105" s="130">
        <v>9541</v>
      </c>
      <c r="U105" s="130" t="s">
        <v>743</v>
      </c>
      <c r="V105" s="130"/>
      <c r="W105" s="276">
        <v>42023</v>
      </c>
      <c r="X105" s="276">
        <v>42044</v>
      </c>
      <c r="Y105" s="276">
        <v>42079</v>
      </c>
      <c r="Z105" s="44">
        <v>1.23</v>
      </c>
      <c r="AA105" s="44"/>
      <c r="AB105" s="244" t="s">
        <v>799</v>
      </c>
      <c r="AC105" s="248"/>
      <c r="AD105" s="249">
        <v>26.76</v>
      </c>
      <c r="AE105" s="248">
        <v>26.76</v>
      </c>
      <c r="AF105" s="249">
        <v>0.25</v>
      </c>
      <c r="AG105" s="249">
        <f t="shared" si="29"/>
        <v>27.01</v>
      </c>
      <c r="AH105" s="249">
        <f t="shared" si="30"/>
        <v>59.98</v>
      </c>
      <c r="AI105" s="249">
        <v>149.94999999999999</v>
      </c>
      <c r="AJ105" s="249">
        <v>149.94999999999999</v>
      </c>
      <c r="AK105" s="255">
        <f t="shared" si="31"/>
        <v>0.54968322774258083</v>
      </c>
      <c r="AL105" s="304">
        <f t="shared" si="28"/>
        <v>856.32</v>
      </c>
      <c r="AM105" s="80"/>
      <c r="AN105" s="80"/>
      <c r="AO105" s="80"/>
      <c r="AP105" s="81"/>
      <c r="AQ105" s="81"/>
      <c r="AR105" s="80"/>
      <c r="AS105" s="102">
        <v>16</v>
      </c>
      <c r="AT105" s="102" t="s">
        <v>834</v>
      </c>
      <c r="AU105" s="102">
        <v>14</v>
      </c>
      <c r="AV105" s="240">
        <v>41977</v>
      </c>
      <c r="AW105" s="211"/>
      <c r="AX105" s="212">
        <v>41978</v>
      </c>
      <c r="AY105" s="212">
        <v>41988</v>
      </c>
      <c r="AZ105" s="103"/>
      <c r="BA105" s="120" t="s">
        <v>834</v>
      </c>
      <c r="BB105" s="90"/>
      <c r="BC105" s="91"/>
      <c r="BD105" s="92"/>
      <c r="BE105" s="80"/>
      <c r="BF105" s="80"/>
      <c r="BG105" s="81"/>
      <c r="BH105" s="102"/>
      <c r="BI105" s="102"/>
      <c r="BJ105" s="103"/>
      <c r="BK105" s="80"/>
      <c r="BL105" s="80">
        <f t="shared" si="19"/>
        <v>0</v>
      </c>
      <c r="BM105" s="81"/>
      <c r="BN105" s="80">
        <v>500</v>
      </c>
      <c r="BO105" s="80">
        <v>100</v>
      </c>
      <c r="BP105" s="80">
        <f t="shared" si="20"/>
        <v>600</v>
      </c>
      <c r="BQ105" s="80">
        <f t="shared" si="21"/>
        <v>738</v>
      </c>
      <c r="BR105" s="80"/>
      <c r="BS105" s="284"/>
      <c r="BT105" s="192">
        <f t="shared" si="22"/>
        <v>35988</v>
      </c>
      <c r="BU105" s="192">
        <f t="shared" si="23"/>
        <v>19782</v>
      </c>
      <c r="BV105" s="196">
        <f t="shared" si="24"/>
        <v>329.80993664554848</v>
      </c>
      <c r="BW105" s="29"/>
    </row>
    <row r="106" spans="1:75" s="170" customFormat="1" ht="44.25" customHeight="1">
      <c r="A106" s="118" t="s">
        <v>524</v>
      </c>
      <c r="B106" s="10"/>
      <c r="C106" s="10">
        <v>2</v>
      </c>
      <c r="D106" s="11" t="s">
        <v>83</v>
      </c>
      <c r="E106" s="118" t="s">
        <v>462</v>
      </c>
      <c r="F106" s="14" t="s">
        <v>62</v>
      </c>
      <c r="G106" s="118" t="s">
        <v>497</v>
      </c>
      <c r="H106" s="118" t="s">
        <v>544</v>
      </c>
      <c r="I106" s="204"/>
      <c r="J106" s="204" t="s">
        <v>683</v>
      </c>
      <c r="K106" s="204"/>
      <c r="L106" s="13"/>
      <c r="M106" s="119" t="s">
        <v>73</v>
      </c>
      <c r="N106" s="29" t="s">
        <v>78</v>
      </c>
      <c r="O106" s="29" t="s">
        <v>733</v>
      </c>
      <c r="P106" s="29" t="s">
        <v>734</v>
      </c>
      <c r="Q106" s="218" t="s">
        <v>28</v>
      </c>
      <c r="R106" s="38"/>
      <c r="S106" s="130" t="s">
        <v>739</v>
      </c>
      <c r="T106" s="130" t="s">
        <v>774</v>
      </c>
      <c r="U106" s="130" t="s">
        <v>769</v>
      </c>
      <c r="V106" s="130"/>
      <c r="W106" s="276">
        <v>42023</v>
      </c>
      <c r="X106" s="276">
        <v>42044</v>
      </c>
      <c r="Y106" s="276">
        <v>42079</v>
      </c>
      <c r="Z106" s="44">
        <v>1.1399999999999999</v>
      </c>
      <c r="AA106" s="44"/>
      <c r="AB106" s="244" t="s">
        <v>799</v>
      </c>
      <c r="AC106" s="248"/>
      <c r="AD106" s="274">
        <v>41.15</v>
      </c>
      <c r="AE106" s="275"/>
      <c r="AF106" s="249">
        <v>0.25</v>
      </c>
      <c r="AG106" s="249">
        <f t="shared" si="29"/>
        <v>41.4</v>
      </c>
      <c r="AH106" s="249">
        <f t="shared" si="30"/>
        <v>99.97999999999999</v>
      </c>
      <c r="AI106" s="249">
        <v>249.95</v>
      </c>
      <c r="AJ106" s="249">
        <v>249.95</v>
      </c>
      <c r="AK106" s="255">
        <f t="shared" si="31"/>
        <v>0.58591718343668731</v>
      </c>
      <c r="AL106" s="304">
        <f t="shared" si="28"/>
        <v>1316.8</v>
      </c>
      <c r="AM106" s="80"/>
      <c r="AN106" s="80"/>
      <c r="AO106" s="80"/>
      <c r="AP106" s="81"/>
      <c r="AQ106" s="81"/>
      <c r="AR106" s="80"/>
      <c r="AS106" s="102">
        <v>16</v>
      </c>
      <c r="AT106" s="102" t="s">
        <v>834</v>
      </c>
      <c r="AU106" s="102"/>
      <c r="AV106" s="102"/>
      <c r="AW106" s="211"/>
      <c r="AX106" s="212">
        <v>41978</v>
      </c>
      <c r="AY106" s="212">
        <v>42009</v>
      </c>
      <c r="AZ106" s="103"/>
      <c r="BA106" s="120" t="s">
        <v>837</v>
      </c>
      <c r="BB106" s="90"/>
      <c r="BC106" s="91"/>
      <c r="BD106" s="92"/>
      <c r="BE106" s="80"/>
      <c r="BF106" s="80"/>
      <c r="BG106" s="81"/>
      <c r="BH106" s="102"/>
      <c r="BI106" s="102"/>
      <c r="BJ106" s="103"/>
      <c r="BK106" s="80"/>
      <c r="BL106" s="80">
        <f t="shared" si="19"/>
        <v>0</v>
      </c>
      <c r="BM106" s="81"/>
      <c r="BN106" s="80"/>
      <c r="BO106" s="80"/>
      <c r="BP106" s="80">
        <f t="shared" si="20"/>
        <v>0</v>
      </c>
      <c r="BQ106" s="80">
        <f t="shared" si="21"/>
        <v>0</v>
      </c>
      <c r="BR106" s="80"/>
      <c r="BS106" s="284"/>
      <c r="BT106" s="192">
        <f t="shared" si="22"/>
        <v>0</v>
      </c>
      <c r="BU106" s="192">
        <f t="shared" si="23"/>
        <v>0</v>
      </c>
      <c r="BV106" s="196">
        <f t="shared" si="24"/>
        <v>0</v>
      </c>
      <c r="BW106" s="29"/>
    </row>
    <row r="107" spans="1:75" ht="44.25" customHeight="1">
      <c r="A107" s="118" t="s">
        <v>525</v>
      </c>
      <c r="B107" s="10"/>
      <c r="C107" s="10">
        <v>3</v>
      </c>
      <c r="D107" s="11" t="s">
        <v>83</v>
      </c>
      <c r="E107" s="118" t="s">
        <v>462</v>
      </c>
      <c r="F107" s="14" t="s">
        <v>62</v>
      </c>
      <c r="G107" s="118" t="s">
        <v>497</v>
      </c>
      <c r="H107" s="118" t="s">
        <v>545</v>
      </c>
      <c r="I107" s="204"/>
      <c r="J107" s="204" t="s">
        <v>683</v>
      </c>
      <c r="K107" s="204"/>
      <c r="L107" s="13"/>
      <c r="M107" s="119" t="s">
        <v>73</v>
      </c>
      <c r="N107" s="29" t="s">
        <v>78</v>
      </c>
      <c r="O107" s="29" t="s">
        <v>733</v>
      </c>
      <c r="P107" s="29" t="s">
        <v>734</v>
      </c>
      <c r="Q107" s="218" t="s">
        <v>28</v>
      </c>
      <c r="R107" s="38"/>
      <c r="S107" s="130" t="s">
        <v>737</v>
      </c>
      <c r="T107" s="224" t="s">
        <v>830</v>
      </c>
      <c r="U107" s="224" t="s">
        <v>831</v>
      </c>
      <c r="V107" s="130"/>
      <c r="W107" s="276">
        <v>42023</v>
      </c>
      <c r="X107" s="276">
        <v>42044</v>
      </c>
      <c r="Y107" s="276">
        <v>42079</v>
      </c>
      <c r="Z107" s="44">
        <v>1.24</v>
      </c>
      <c r="AA107" s="44"/>
      <c r="AB107" s="244" t="s">
        <v>799</v>
      </c>
      <c r="AC107" s="248"/>
      <c r="AD107" s="274">
        <v>35.97</v>
      </c>
      <c r="AE107" s="275"/>
      <c r="AF107" s="249">
        <v>0.25</v>
      </c>
      <c r="AG107" s="249">
        <f t="shared" si="29"/>
        <v>36.22</v>
      </c>
      <c r="AH107" s="249">
        <f t="shared" si="30"/>
        <v>87.97999999999999</v>
      </c>
      <c r="AI107" s="249">
        <v>219.95</v>
      </c>
      <c r="AJ107" s="249">
        <v>219.95</v>
      </c>
      <c r="AK107" s="255">
        <f t="shared" si="31"/>
        <v>0.58831552625596728</v>
      </c>
      <c r="AL107" s="304">
        <f t="shared" si="28"/>
        <v>1151.04</v>
      </c>
      <c r="AM107" s="80"/>
      <c r="AN107" s="80"/>
      <c r="AO107" s="80"/>
      <c r="AP107" s="81"/>
      <c r="AQ107" s="81"/>
      <c r="AR107" s="80"/>
      <c r="AS107" s="102">
        <v>16</v>
      </c>
      <c r="AT107" s="102" t="s">
        <v>834</v>
      </c>
      <c r="AU107" s="102"/>
      <c r="AV107" s="102"/>
      <c r="AW107" s="211"/>
      <c r="AX107" s="212">
        <v>41978</v>
      </c>
      <c r="AY107" s="212">
        <v>42009</v>
      </c>
      <c r="AZ107" s="103"/>
      <c r="BA107" s="120" t="s">
        <v>837</v>
      </c>
      <c r="BB107" s="90"/>
      <c r="BC107" s="91"/>
      <c r="BD107" s="92"/>
      <c r="BE107" s="80"/>
      <c r="BF107" s="80"/>
      <c r="BG107" s="81"/>
      <c r="BH107" s="102"/>
      <c r="BI107" s="102"/>
      <c r="BJ107" s="103"/>
      <c r="BK107" s="80"/>
      <c r="BL107" s="80">
        <f t="shared" si="19"/>
        <v>0</v>
      </c>
      <c r="BM107" s="81"/>
      <c r="BN107" s="80"/>
      <c r="BO107" s="80"/>
      <c r="BP107" s="80">
        <f t="shared" si="20"/>
        <v>0</v>
      </c>
      <c r="BQ107" s="80">
        <f t="shared" si="21"/>
        <v>0</v>
      </c>
      <c r="BR107" s="80"/>
      <c r="BS107" s="284"/>
      <c r="BT107" s="192">
        <f t="shared" si="22"/>
        <v>0</v>
      </c>
      <c r="BU107" s="192">
        <f t="shared" si="23"/>
        <v>0</v>
      </c>
      <c r="BV107" s="196">
        <f t="shared" si="24"/>
        <v>0</v>
      </c>
      <c r="BW107" s="29"/>
    </row>
    <row r="108" spans="1:75" ht="44.25" customHeight="1">
      <c r="A108" s="118" t="s">
        <v>526</v>
      </c>
      <c r="B108" s="10"/>
      <c r="C108" s="10">
        <v>2</v>
      </c>
      <c r="D108" s="11" t="s">
        <v>83</v>
      </c>
      <c r="E108" s="118" t="s">
        <v>462</v>
      </c>
      <c r="F108" s="14" t="s">
        <v>62</v>
      </c>
      <c r="G108" s="118" t="s">
        <v>498</v>
      </c>
      <c r="H108" s="118" t="s">
        <v>547</v>
      </c>
      <c r="I108" s="204"/>
      <c r="J108" s="204" t="s">
        <v>672</v>
      </c>
      <c r="K108" s="204"/>
      <c r="L108" s="13"/>
      <c r="M108" s="119" t="s">
        <v>73</v>
      </c>
      <c r="N108" s="29" t="s">
        <v>78</v>
      </c>
      <c r="O108" s="29" t="s">
        <v>757</v>
      </c>
      <c r="P108" s="29" t="s">
        <v>735</v>
      </c>
      <c r="Q108" s="218" t="s">
        <v>32</v>
      </c>
      <c r="R108" s="38"/>
      <c r="S108" s="130" t="s">
        <v>737</v>
      </c>
      <c r="T108" s="224" t="s">
        <v>830</v>
      </c>
      <c r="U108" s="224" t="s">
        <v>831</v>
      </c>
      <c r="V108" s="130"/>
      <c r="W108" s="276">
        <v>42023</v>
      </c>
      <c r="X108" s="276">
        <v>42044</v>
      </c>
      <c r="Y108" s="276">
        <v>42079</v>
      </c>
      <c r="Z108" s="44">
        <v>1.1299999999999999</v>
      </c>
      <c r="AA108" s="44"/>
      <c r="AB108" s="244" t="s">
        <v>799</v>
      </c>
      <c r="AC108" s="248"/>
      <c r="AD108" s="249">
        <v>18.170000000000002</v>
      </c>
      <c r="AE108" s="248">
        <v>18.170000000000002</v>
      </c>
      <c r="AF108" s="249">
        <v>0.25</v>
      </c>
      <c r="AG108" s="249">
        <f t="shared" si="29"/>
        <v>18.420000000000002</v>
      </c>
      <c r="AH108" s="249">
        <f t="shared" si="30"/>
        <v>43.980000000000004</v>
      </c>
      <c r="AI108" s="249">
        <v>109.95</v>
      </c>
      <c r="AJ108" s="249">
        <v>109.95</v>
      </c>
      <c r="AK108" s="255">
        <f t="shared" si="31"/>
        <v>0.58117326057298768</v>
      </c>
      <c r="AL108" s="304">
        <f t="shared" si="28"/>
        <v>581.44000000000005</v>
      </c>
      <c r="AM108" s="80"/>
      <c r="AN108" s="80"/>
      <c r="AO108" s="80"/>
      <c r="AP108" s="81"/>
      <c r="AQ108" s="81"/>
      <c r="AR108" s="80"/>
      <c r="AS108" s="102">
        <v>16</v>
      </c>
      <c r="AT108" s="102" t="s">
        <v>834</v>
      </c>
      <c r="AU108" s="102">
        <v>16</v>
      </c>
      <c r="AV108" s="240">
        <v>41977</v>
      </c>
      <c r="AW108" s="211"/>
      <c r="AX108" s="212">
        <v>41978</v>
      </c>
      <c r="AY108" s="212">
        <v>41988</v>
      </c>
      <c r="AZ108" s="103"/>
      <c r="BA108" s="120" t="s">
        <v>842</v>
      </c>
      <c r="BB108" s="90"/>
      <c r="BC108" s="91"/>
      <c r="BD108" s="92"/>
      <c r="BE108" s="80"/>
      <c r="BF108" s="80"/>
      <c r="BG108" s="81"/>
      <c r="BH108" s="102"/>
      <c r="BI108" s="102"/>
      <c r="BJ108" s="103"/>
      <c r="BK108" s="80"/>
      <c r="BL108" s="80">
        <f t="shared" si="19"/>
        <v>0</v>
      </c>
      <c r="BM108" s="81"/>
      <c r="BN108" s="80"/>
      <c r="BO108" s="80"/>
      <c r="BP108" s="80">
        <f t="shared" si="20"/>
        <v>0</v>
      </c>
      <c r="BQ108" s="80">
        <f t="shared" si="21"/>
        <v>0</v>
      </c>
      <c r="BR108" s="80"/>
      <c r="BS108" s="284"/>
      <c r="BT108" s="192">
        <f t="shared" si="22"/>
        <v>0</v>
      </c>
      <c r="BU108" s="192">
        <f t="shared" si="23"/>
        <v>0</v>
      </c>
      <c r="BV108" s="196">
        <f t="shared" si="24"/>
        <v>0</v>
      </c>
      <c r="BW108" s="29"/>
    </row>
    <row r="109" spans="1:75" ht="44.25" customHeight="1">
      <c r="A109" s="118" t="s">
        <v>527</v>
      </c>
      <c r="B109" s="10"/>
      <c r="C109" s="10">
        <v>3</v>
      </c>
      <c r="D109" s="11" t="s">
        <v>83</v>
      </c>
      <c r="E109" s="118" t="s">
        <v>462</v>
      </c>
      <c r="F109" s="14" t="s">
        <v>62</v>
      </c>
      <c r="G109" s="118" t="s">
        <v>498</v>
      </c>
      <c r="H109" s="118" t="s">
        <v>486</v>
      </c>
      <c r="I109" s="204"/>
      <c r="J109" s="204" t="s">
        <v>672</v>
      </c>
      <c r="K109" s="204"/>
      <c r="L109" s="13"/>
      <c r="M109" s="119" t="s">
        <v>73</v>
      </c>
      <c r="N109" s="29" t="s">
        <v>78</v>
      </c>
      <c r="O109" s="29" t="s">
        <v>732</v>
      </c>
      <c r="P109" s="29" t="s">
        <v>735</v>
      </c>
      <c r="Q109" s="218" t="s">
        <v>32</v>
      </c>
      <c r="R109" s="38"/>
      <c r="S109" s="130" t="s">
        <v>752</v>
      </c>
      <c r="T109" s="130" t="s">
        <v>755</v>
      </c>
      <c r="U109" s="130" t="s">
        <v>747</v>
      </c>
      <c r="V109" s="130"/>
      <c r="W109" s="276">
        <v>42006</v>
      </c>
      <c r="X109" s="276">
        <v>42027</v>
      </c>
      <c r="Y109" s="276">
        <v>42062</v>
      </c>
      <c r="Z109" s="44">
        <v>1.25</v>
      </c>
      <c r="AA109" s="44"/>
      <c r="AB109" s="244" t="s">
        <v>799</v>
      </c>
      <c r="AC109" s="248"/>
      <c r="AD109" s="249">
        <v>25.14</v>
      </c>
      <c r="AE109" s="248">
        <v>25.14</v>
      </c>
      <c r="AF109" s="249">
        <v>0.25</v>
      </c>
      <c r="AG109" s="249">
        <f t="shared" si="29"/>
        <v>25.39</v>
      </c>
      <c r="AH109" s="249">
        <f t="shared" si="30"/>
        <v>59.98</v>
      </c>
      <c r="AI109" s="249">
        <v>149.94999999999999</v>
      </c>
      <c r="AJ109" s="249">
        <v>149.94999999999999</v>
      </c>
      <c r="AK109" s="255">
        <f t="shared" si="31"/>
        <v>0.57669223074358111</v>
      </c>
      <c r="AL109" s="304">
        <f t="shared" si="28"/>
        <v>804.48</v>
      </c>
      <c r="AM109" s="80"/>
      <c r="AN109" s="80"/>
      <c r="AO109" s="80"/>
      <c r="AP109" s="81"/>
      <c r="AQ109" s="81"/>
      <c r="AR109" s="80"/>
      <c r="AS109" s="102">
        <v>16</v>
      </c>
      <c r="AT109" s="102" t="s">
        <v>834</v>
      </c>
      <c r="AU109" s="102">
        <v>15</v>
      </c>
      <c r="AV109" s="240">
        <v>41977</v>
      </c>
      <c r="AW109" s="211"/>
      <c r="AX109" s="212">
        <v>41978</v>
      </c>
      <c r="AY109" s="212">
        <v>41988</v>
      </c>
      <c r="AZ109" s="103"/>
      <c r="BA109" s="120" t="s">
        <v>834</v>
      </c>
      <c r="BB109" s="90"/>
      <c r="BC109" s="91"/>
      <c r="BD109" s="92"/>
      <c r="BE109" s="80"/>
      <c r="BF109" s="80"/>
      <c r="BG109" s="81"/>
      <c r="BH109" s="102"/>
      <c r="BI109" s="102"/>
      <c r="BJ109" s="103"/>
      <c r="BK109" s="80"/>
      <c r="BL109" s="80">
        <f t="shared" si="19"/>
        <v>0</v>
      </c>
      <c r="BM109" s="81"/>
      <c r="BN109" s="80"/>
      <c r="BO109" s="80"/>
      <c r="BP109" s="80">
        <f t="shared" si="20"/>
        <v>0</v>
      </c>
      <c r="BQ109" s="80">
        <f t="shared" si="21"/>
        <v>0</v>
      </c>
      <c r="BR109" s="80"/>
      <c r="BS109" s="284"/>
      <c r="BT109" s="192">
        <f t="shared" si="22"/>
        <v>0</v>
      </c>
      <c r="BU109" s="192">
        <f t="shared" si="23"/>
        <v>0</v>
      </c>
      <c r="BV109" s="196">
        <f t="shared" si="24"/>
        <v>0</v>
      </c>
      <c r="BW109" s="29"/>
    </row>
    <row r="110" spans="1:75" ht="44.25" customHeight="1">
      <c r="A110" s="118" t="s">
        <v>528</v>
      </c>
      <c r="B110" s="10"/>
      <c r="C110" s="10">
        <v>2</v>
      </c>
      <c r="D110" s="11" t="s">
        <v>83</v>
      </c>
      <c r="E110" s="118" t="s">
        <v>462</v>
      </c>
      <c r="F110" s="14" t="s">
        <v>62</v>
      </c>
      <c r="G110" s="180" t="s">
        <v>498</v>
      </c>
      <c r="H110" s="118" t="s">
        <v>548</v>
      </c>
      <c r="I110" s="204"/>
      <c r="J110" s="204" t="s">
        <v>672</v>
      </c>
      <c r="K110" s="204"/>
      <c r="L110" s="13"/>
      <c r="M110" s="119" t="s">
        <v>73</v>
      </c>
      <c r="N110" s="29" t="s">
        <v>78</v>
      </c>
      <c r="O110" s="29" t="s">
        <v>732</v>
      </c>
      <c r="P110" s="29" t="s">
        <v>735</v>
      </c>
      <c r="Q110" s="218" t="s">
        <v>32</v>
      </c>
      <c r="R110" s="38"/>
      <c r="S110" s="130" t="s">
        <v>738</v>
      </c>
      <c r="T110" s="130" t="s">
        <v>751</v>
      </c>
      <c r="U110" s="130" t="s">
        <v>749</v>
      </c>
      <c r="V110" s="130"/>
      <c r="W110" s="277">
        <v>41995</v>
      </c>
      <c r="X110" s="276">
        <v>42016</v>
      </c>
      <c r="Y110" s="276">
        <v>42051</v>
      </c>
      <c r="Z110" s="44">
        <v>1.3</v>
      </c>
      <c r="AA110" s="44"/>
      <c r="AB110" s="244" t="s">
        <v>799</v>
      </c>
      <c r="AC110" s="248"/>
      <c r="AD110" s="249">
        <v>24.88</v>
      </c>
      <c r="AE110" s="248">
        <v>24.88</v>
      </c>
      <c r="AF110" s="249">
        <v>0.25</v>
      </c>
      <c r="AG110" s="249">
        <f t="shared" si="29"/>
        <v>25.13</v>
      </c>
      <c r="AH110" s="249">
        <f t="shared" si="30"/>
        <v>55.98</v>
      </c>
      <c r="AI110" s="249">
        <v>139.94999999999999</v>
      </c>
      <c r="AJ110" s="249">
        <v>139.94999999999999</v>
      </c>
      <c r="AK110" s="255">
        <f t="shared" si="31"/>
        <v>0.55108967488388705</v>
      </c>
      <c r="AL110" s="304">
        <f t="shared" si="28"/>
        <v>796.16</v>
      </c>
      <c r="AM110" s="80"/>
      <c r="AN110" s="80"/>
      <c r="AO110" s="80"/>
      <c r="AP110" s="81"/>
      <c r="AQ110" s="81"/>
      <c r="AR110" s="80"/>
      <c r="AS110" s="102">
        <v>16</v>
      </c>
      <c r="AT110" s="102" t="s">
        <v>834</v>
      </c>
      <c r="AU110" s="102">
        <v>16</v>
      </c>
      <c r="AV110" s="240">
        <v>41977</v>
      </c>
      <c r="AW110" s="211"/>
      <c r="AX110" s="212">
        <v>41978</v>
      </c>
      <c r="AY110" s="212">
        <v>41988</v>
      </c>
      <c r="AZ110" s="103"/>
      <c r="BA110" s="120" t="s">
        <v>834</v>
      </c>
      <c r="BB110" s="90"/>
      <c r="BC110" s="91"/>
      <c r="BD110" s="92"/>
      <c r="BE110" s="80"/>
      <c r="BF110" s="80"/>
      <c r="BG110" s="81"/>
      <c r="BH110" s="102"/>
      <c r="BI110" s="102"/>
      <c r="BJ110" s="103"/>
      <c r="BK110" s="80"/>
      <c r="BL110" s="80">
        <f t="shared" si="19"/>
        <v>0</v>
      </c>
      <c r="BM110" s="81"/>
      <c r="BN110" s="80"/>
      <c r="BO110" s="80"/>
      <c r="BP110" s="80">
        <f t="shared" si="20"/>
        <v>0</v>
      </c>
      <c r="BQ110" s="80">
        <f t="shared" si="21"/>
        <v>0</v>
      </c>
      <c r="BR110" s="80"/>
      <c r="BS110" s="284"/>
      <c r="BT110" s="192">
        <f t="shared" si="22"/>
        <v>0</v>
      </c>
      <c r="BU110" s="192">
        <f t="shared" si="23"/>
        <v>0</v>
      </c>
      <c r="BV110" s="196">
        <f t="shared" si="24"/>
        <v>0</v>
      </c>
      <c r="BW110" s="29"/>
    </row>
    <row r="111" spans="1:75" ht="44.25" customHeight="1">
      <c r="A111" s="118" t="s">
        <v>529</v>
      </c>
      <c r="B111" s="10"/>
      <c r="C111" s="10">
        <v>1</v>
      </c>
      <c r="D111" s="11" t="s">
        <v>83</v>
      </c>
      <c r="E111" s="118" t="s">
        <v>462</v>
      </c>
      <c r="F111" s="14" t="s">
        <v>62</v>
      </c>
      <c r="G111" s="180" t="s">
        <v>502</v>
      </c>
      <c r="H111" s="118" t="s">
        <v>549</v>
      </c>
      <c r="I111" s="204"/>
      <c r="J111" s="204" t="s">
        <v>684</v>
      </c>
      <c r="K111" s="204"/>
      <c r="L111" s="13"/>
      <c r="M111" s="119" t="s">
        <v>73</v>
      </c>
      <c r="N111" s="29" t="s">
        <v>78</v>
      </c>
      <c r="O111" s="29" t="s">
        <v>757</v>
      </c>
      <c r="P111" s="29" t="s">
        <v>735</v>
      </c>
      <c r="Q111" s="218" t="s">
        <v>28</v>
      </c>
      <c r="R111" s="38"/>
      <c r="S111" s="130" t="s">
        <v>778</v>
      </c>
      <c r="T111" s="130" t="s">
        <v>780</v>
      </c>
      <c r="U111" s="130" t="s">
        <v>779</v>
      </c>
      <c r="V111" s="130"/>
      <c r="W111" s="276">
        <v>41995</v>
      </c>
      <c r="X111" s="276">
        <v>42016</v>
      </c>
      <c r="Y111" s="276">
        <v>42051</v>
      </c>
      <c r="Z111" s="44"/>
      <c r="AA111" s="44"/>
      <c r="AB111" s="244" t="s">
        <v>799</v>
      </c>
      <c r="AC111" s="248"/>
      <c r="AD111" s="274" t="s">
        <v>816</v>
      </c>
      <c r="AE111" s="275"/>
      <c r="AF111" s="249">
        <v>0.25</v>
      </c>
      <c r="AG111" s="249" t="e">
        <f t="shared" si="29"/>
        <v>#VALUE!</v>
      </c>
      <c r="AH111" s="249">
        <f t="shared" si="30"/>
        <v>79.97999999999999</v>
      </c>
      <c r="AI111" s="249">
        <v>199.95</v>
      </c>
      <c r="AJ111" s="249">
        <v>199.95</v>
      </c>
      <c r="AK111" s="255" t="e">
        <f t="shared" si="31"/>
        <v>#VALUE!</v>
      </c>
      <c r="AL111" s="304" t="e">
        <f t="shared" ref="AL111:AL134" si="32">16*(2*AD111)</f>
        <v>#VALUE!</v>
      </c>
      <c r="AM111" s="80"/>
      <c r="AN111" s="80"/>
      <c r="AO111" s="80"/>
      <c r="AP111" s="81"/>
      <c r="AQ111" s="81"/>
      <c r="AR111" s="80"/>
      <c r="AS111" s="102">
        <v>0</v>
      </c>
      <c r="AT111" s="102" t="s">
        <v>834</v>
      </c>
      <c r="AU111" s="102"/>
      <c r="AV111" s="102"/>
      <c r="AW111" s="211"/>
      <c r="AX111" s="211" t="s">
        <v>797</v>
      </c>
      <c r="AY111" s="211"/>
      <c r="AZ111" s="103"/>
      <c r="BA111" s="120" t="s">
        <v>844</v>
      </c>
      <c r="BB111" s="90"/>
      <c r="BC111" s="91"/>
      <c r="BD111" s="92"/>
      <c r="BE111" s="80"/>
      <c r="BF111" s="80"/>
      <c r="BG111" s="81"/>
      <c r="BH111" s="102"/>
      <c r="BI111" s="102"/>
      <c r="BJ111" s="103"/>
      <c r="BK111" s="80"/>
      <c r="BL111" s="80">
        <f t="shared" si="19"/>
        <v>0</v>
      </c>
      <c r="BM111" s="81"/>
      <c r="BN111" s="80"/>
      <c r="BO111" s="80"/>
      <c r="BP111" s="80">
        <f t="shared" si="20"/>
        <v>0</v>
      </c>
      <c r="BQ111" s="80">
        <f t="shared" si="21"/>
        <v>0</v>
      </c>
      <c r="BR111" s="80"/>
      <c r="BS111" s="284"/>
      <c r="BT111" s="192">
        <f t="shared" si="22"/>
        <v>0</v>
      </c>
      <c r="BU111" s="192" t="e">
        <f t="shared" si="23"/>
        <v>#VALUE!</v>
      </c>
      <c r="BV111" s="196" t="e">
        <f t="shared" si="24"/>
        <v>#VALUE!</v>
      </c>
      <c r="BW111" s="29"/>
    </row>
    <row r="112" spans="1:75" s="170" customFormat="1" ht="44.25" customHeight="1">
      <c r="A112" s="118" t="s">
        <v>530</v>
      </c>
      <c r="B112" s="10"/>
      <c r="C112" s="10">
        <v>3</v>
      </c>
      <c r="D112" s="11" t="s">
        <v>83</v>
      </c>
      <c r="E112" s="118" t="s">
        <v>462</v>
      </c>
      <c r="F112" s="14" t="s">
        <v>62</v>
      </c>
      <c r="G112" s="118" t="s">
        <v>503</v>
      </c>
      <c r="H112" s="118" t="s">
        <v>550</v>
      </c>
      <c r="I112" s="204"/>
      <c r="J112" s="204" t="s">
        <v>684</v>
      </c>
      <c r="K112" s="204"/>
      <c r="L112" s="13"/>
      <c r="M112" s="119" t="s">
        <v>73</v>
      </c>
      <c r="N112" s="29" t="s">
        <v>78</v>
      </c>
      <c r="O112" s="29" t="s">
        <v>731</v>
      </c>
      <c r="P112" s="29" t="s">
        <v>734</v>
      </c>
      <c r="Q112" s="218" t="s">
        <v>28</v>
      </c>
      <c r="R112" s="38"/>
      <c r="S112" s="130" t="s">
        <v>739</v>
      </c>
      <c r="T112" s="130" t="s">
        <v>763</v>
      </c>
      <c r="U112" s="130" t="s">
        <v>753</v>
      </c>
      <c r="V112" s="130"/>
      <c r="W112" s="276">
        <v>42023</v>
      </c>
      <c r="X112" s="276">
        <v>42044</v>
      </c>
      <c r="Y112" s="276">
        <v>42079</v>
      </c>
      <c r="Z112" s="44">
        <v>1.1599999999999999</v>
      </c>
      <c r="AA112" s="44"/>
      <c r="AB112" s="244" t="s">
        <v>799</v>
      </c>
      <c r="AC112" s="248"/>
      <c r="AD112" s="274">
        <v>38.75</v>
      </c>
      <c r="AE112" s="275"/>
      <c r="AF112" s="249">
        <v>0.25</v>
      </c>
      <c r="AG112" s="249">
        <f t="shared" si="29"/>
        <v>39</v>
      </c>
      <c r="AH112" s="249">
        <f t="shared" si="30"/>
        <v>99.97999999999999</v>
      </c>
      <c r="AI112" s="249">
        <v>249.95</v>
      </c>
      <c r="AJ112" s="249">
        <v>249.95</v>
      </c>
      <c r="AK112" s="255">
        <f t="shared" si="31"/>
        <v>0.60992198439687939</v>
      </c>
      <c r="AL112" s="304">
        <f t="shared" si="32"/>
        <v>1240</v>
      </c>
      <c r="AM112" s="80"/>
      <c r="AN112" s="80"/>
      <c r="AO112" s="80"/>
      <c r="AP112" s="81"/>
      <c r="AQ112" s="81"/>
      <c r="AR112" s="80"/>
      <c r="AS112" s="102">
        <v>16</v>
      </c>
      <c r="AT112" s="102" t="s">
        <v>834</v>
      </c>
      <c r="AU112" s="102"/>
      <c r="AV112" s="102"/>
      <c r="AW112" s="211"/>
      <c r="AX112" s="293" t="s">
        <v>721</v>
      </c>
      <c r="AY112" s="212">
        <v>42030</v>
      </c>
      <c r="AZ112" s="103"/>
      <c r="BA112" s="120" t="s">
        <v>837</v>
      </c>
      <c r="BB112" s="90"/>
      <c r="BC112" s="91"/>
      <c r="BD112" s="92"/>
      <c r="BE112" s="80"/>
      <c r="BF112" s="80"/>
      <c r="BG112" s="81"/>
      <c r="BH112" s="102"/>
      <c r="BI112" s="102"/>
      <c r="BJ112" s="103"/>
      <c r="BK112" s="80"/>
      <c r="BL112" s="80">
        <f t="shared" si="19"/>
        <v>0</v>
      </c>
      <c r="BM112" s="81"/>
      <c r="BN112" s="80"/>
      <c r="BO112" s="80"/>
      <c r="BP112" s="80">
        <f t="shared" si="20"/>
        <v>0</v>
      </c>
      <c r="BQ112" s="80">
        <f t="shared" si="21"/>
        <v>0</v>
      </c>
      <c r="BR112" s="80"/>
      <c r="BS112" s="284"/>
      <c r="BT112" s="192">
        <f t="shared" si="22"/>
        <v>0</v>
      </c>
      <c r="BU112" s="192">
        <f t="shared" si="23"/>
        <v>0</v>
      </c>
      <c r="BV112" s="196">
        <f t="shared" si="24"/>
        <v>0</v>
      </c>
      <c r="BW112" s="29"/>
    </row>
    <row r="113" spans="1:75" ht="44.25" customHeight="1">
      <c r="A113" s="118" t="s">
        <v>531</v>
      </c>
      <c r="B113" s="10"/>
      <c r="C113" s="10">
        <v>2</v>
      </c>
      <c r="D113" s="11" t="s">
        <v>83</v>
      </c>
      <c r="E113" s="118" t="s">
        <v>462</v>
      </c>
      <c r="F113" s="14" t="s">
        <v>62</v>
      </c>
      <c r="G113" s="118" t="s">
        <v>503</v>
      </c>
      <c r="H113" s="118" t="s">
        <v>493</v>
      </c>
      <c r="I113" s="204"/>
      <c r="J113" s="204" t="s">
        <v>684</v>
      </c>
      <c r="K113" s="204"/>
      <c r="L113" s="13"/>
      <c r="M113" s="119" t="s">
        <v>73</v>
      </c>
      <c r="N113" s="29" t="s">
        <v>78</v>
      </c>
      <c r="O113" s="29" t="s">
        <v>731</v>
      </c>
      <c r="P113" s="29" t="s">
        <v>734</v>
      </c>
      <c r="Q113" s="218" t="s">
        <v>28</v>
      </c>
      <c r="R113" s="38"/>
      <c r="S113" s="130" t="s">
        <v>737</v>
      </c>
      <c r="T113" s="224" t="s">
        <v>830</v>
      </c>
      <c r="U113" s="224" t="s">
        <v>831</v>
      </c>
      <c r="V113" s="130"/>
      <c r="W113" s="276">
        <v>42023</v>
      </c>
      <c r="X113" s="276">
        <v>42044</v>
      </c>
      <c r="Y113" s="276">
        <v>42079</v>
      </c>
      <c r="Z113" s="44">
        <v>1.26</v>
      </c>
      <c r="AA113" s="44"/>
      <c r="AB113" s="244" t="s">
        <v>799</v>
      </c>
      <c r="AC113" s="248"/>
      <c r="AD113" s="274">
        <v>28.07</v>
      </c>
      <c r="AE113" s="275"/>
      <c r="AF113" s="249">
        <v>0.25</v>
      </c>
      <c r="AG113" s="249">
        <f t="shared" ref="AG113:AG119" si="33">(IF(AE113&gt;0, AE113, IF(AD113&gt;0, AD113, IF(AC113&gt;0, AC113, 0))))+AF113</f>
        <v>28.32</v>
      </c>
      <c r="AH113" s="249">
        <f t="shared" si="30"/>
        <v>67.97999999999999</v>
      </c>
      <c r="AI113" s="249">
        <v>169.95</v>
      </c>
      <c r="AJ113" s="249">
        <v>169.95</v>
      </c>
      <c r="AK113" s="255">
        <f t="shared" si="31"/>
        <v>0.58340688437775812</v>
      </c>
      <c r="AL113" s="304">
        <f t="shared" si="32"/>
        <v>898.24</v>
      </c>
      <c r="AM113" s="80"/>
      <c r="AN113" s="80"/>
      <c r="AO113" s="80"/>
      <c r="AP113" s="81"/>
      <c r="AQ113" s="81"/>
      <c r="AR113" s="80"/>
      <c r="AS113" s="102">
        <v>16</v>
      </c>
      <c r="AT113" s="102" t="s">
        <v>834</v>
      </c>
      <c r="AU113" s="102"/>
      <c r="AV113" s="102"/>
      <c r="AW113" s="211"/>
      <c r="AX113" s="212">
        <v>41978</v>
      </c>
      <c r="AY113" s="212">
        <v>42009</v>
      </c>
      <c r="AZ113" s="103"/>
      <c r="BA113" s="120" t="s">
        <v>843</v>
      </c>
      <c r="BB113" s="90"/>
      <c r="BC113" s="91"/>
      <c r="BD113" s="92"/>
      <c r="BE113" s="80"/>
      <c r="BF113" s="80"/>
      <c r="BG113" s="81"/>
      <c r="BH113" s="102"/>
      <c r="BI113" s="102"/>
      <c r="BJ113" s="103"/>
      <c r="BK113" s="80"/>
      <c r="BL113" s="80">
        <f t="shared" si="19"/>
        <v>0</v>
      </c>
      <c r="BM113" s="81"/>
      <c r="BN113" s="80"/>
      <c r="BO113" s="80"/>
      <c r="BP113" s="80">
        <f t="shared" si="20"/>
        <v>0</v>
      </c>
      <c r="BQ113" s="80">
        <f t="shared" si="21"/>
        <v>0</v>
      </c>
      <c r="BR113" s="80"/>
      <c r="BS113" s="284"/>
      <c r="BT113" s="192">
        <f t="shared" si="22"/>
        <v>0</v>
      </c>
      <c r="BU113" s="192">
        <f t="shared" si="23"/>
        <v>0</v>
      </c>
      <c r="BV113" s="196">
        <f t="shared" si="24"/>
        <v>0</v>
      </c>
      <c r="BW113" s="29"/>
    </row>
    <row r="114" spans="1:75" s="170" customFormat="1" ht="44.25" customHeight="1">
      <c r="A114" s="118" t="s">
        <v>532</v>
      </c>
      <c r="B114" s="10"/>
      <c r="C114" s="10">
        <v>2</v>
      </c>
      <c r="D114" s="11" t="s">
        <v>83</v>
      </c>
      <c r="E114" s="118" t="s">
        <v>462</v>
      </c>
      <c r="F114" s="14" t="s">
        <v>62</v>
      </c>
      <c r="G114" s="118" t="s">
        <v>503</v>
      </c>
      <c r="H114" s="118" t="s">
        <v>546</v>
      </c>
      <c r="I114" s="204"/>
      <c r="J114" s="204" t="s">
        <v>684</v>
      </c>
      <c r="K114" s="204"/>
      <c r="L114" s="13"/>
      <c r="M114" s="119" t="s">
        <v>73</v>
      </c>
      <c r="N114" s="29" t="s">
        <v>78</v>
      </c>
      <c r="O114" s="29" t="s">
        <v>732</v>
      </c>
      <c r="P114" s="29" t="s">
        <v>735</v>
      </c>
      <c r="Q114" s="218" t="s">
        <v>28</v>
      </c>
      <c r="R114" s="38"/>
      <c r="S114" s="130" t="s">
        <v>739</v>
      </c>
      <c r="T114" s="130" t="s">
        <v>777</v>
      </c>
      <c r="U114" s="130" t="s">
        <v>753</v>
      </c>
      <c r="V114" s="130"/>
      <c r="W114" s="276">
        <v>42023</v>
      </c>
      <c r="X114" s="276">
        <v>42044</v>
      </c>
      <c r="Y114" s="276">
        <v>42079</v>
      </c>
      <c r="Z114" s="44">
        <v>1.1499999999999999</v>
      </c>
      <c r="AA114" s="44"/>
      <c r="AB114" s="244" t="s">
        <v>799</v>
      </c>
      <c r="AC114" s="248"/>
      <c r="AD114" s="274">
        <v>25.18</v>
      </c>
      <c r="AE114" s="248">
        <v>22.95</v>
      </c>
      <c r="AF114" s="249">
        <v>0.25</v>
      </c>
      <c r="AG114" s="249">
        <f t="shared" si="33"/>
        <v>23.2</v>
      </c>
      <c r="AH114" s="249">
        <f t="shared" si="30"/>
        <v>55.98</v>
      </c>
      <c r="AI114" s="249">
        <v>139.94999999999999</v>
      </c>
      <c r="AJ114" s="249">
        <v>139.94999999999999</v>
      </c>
      <c r="AK114" s="255">
        <f t="shared" si="31"/>
        <v>0.58556627366916758</v>
      </c>
      <c r="AL114" s="304">
        <f t="shared" si="32"/>
        <v>805.76</v>
      </c>
      <c r="AM114" s="80"/>
      <c r="AN114" s="80"/>
      <c r="AO114" s="80"/>
      <c r="AP114" s="81"/>
      <c r="AQ114" s="81"/>
      <c r="AR114" s="80"/>
      <c r="AS114" s="102">
        <v>16</v>
      </c>
      <c r="AT114" s="102" t="s">
        <v>834</v>
      </c>
      <c r="AU114" s="102">
        <v>15</v>
      </c>
      <c r="AV114" s="279">
        <v>41984</v>
      </c>
      <c r="AW114" s="212">
        <v>41991</v>
      </c>
      <c r="AX114" s="212">
        <v>41978</v>
      </c>
      <c r="AY114" s="212">
        <v>41990</v>
      </c>
      <c r="AZ114" s="103"/>
      <c r="BA114" s="120" t="s">
        <v>834</v>
      </c>
      <c r="BB114" s="90"/>
      <c r="BC114" s="91"/>
      <c r="BD114" s="92"/>
      <c r="BE114" s="80"/>
      <c r="BF114" s="80"/>
      <c r="BG114" s="81"/>
      <c r="BH114" s="102"/>
      <c r="BI114" s="102"/>
      <c r="BJ114" s="103"/>
      <c r="BK114" s="80"/>
      <c r="BL114" s="80">
        <f t="shared" si="19"/>
        <v>0</v>
      </c>
      <c r="BM114" s="81"/>
      <c r="BN114" s="80"/>
      <c r="BO114" s="80"/>
      <c r="BP114" s="80">
        <f t="shared" si="20"/>
        <v>0</v>
      </c>
      <c r="BQ114" s="80">
        <f t="shared" si="21"/>
        <v>0</v>
      </c>
      <c r="BR114" s="80"/>
      <c r="BS114" s="284"/>
      <c r="BT114" s="192">
        <f t="shared" si="22"/>
        <v>0</v>
      </c>
      <c r="BU114" s="192">
        <f t="shared" si="23"/>
        <v>0</v>
      </c>
      <c r="BV114" s="196">
        <f t="shared" si="24"/>
        <v>0</v>
      </c>
      <c r="BW114" s="29"/>
    </row>
    <row r="115" spans="1:75" ht="44.25" customHeight="1">
      <c r="A115" s="118" t="s">
        <v>533</v>
      </c>
      <c r="B115" s="10"/>
      <c r="C115" s="10">
        <v>3</v>
      </c>
      <c r="D115" s="11" t="s">
        <v>83</v>
      </c>
      <c r="E115" s="118" t="s">
        <v>462</v>
      </c>
      <c r="F115" s="14" t="s">
        <v>62</v>
      </c>
      <c r="G115" s="118" t="s">
        <v>503</v>
      </c>
      <c r="H115" s="118" t="s">
        <v>551</v>
      </c>
      <c r="I115" s="204"/>
      <c r="J115" s="204" t="s">
        <v>684</v>
      </c>
      <c r="K115" s="204"/>
      <c r="L115" s="13"/>
      <c r="M115" s="119" t="s">
        <v>73</v>
      </c>
      <c r="N115" s="29" t="s">
        <v>78</v>
      </c>
      <c r="O115" s="29" t="s">
        <v>732</v>
      </c>
      <c r="P115" s="29" t="s">
        <v>735</v>
      </c>
      <c r="Q115" s="218" t="s">
        <v>28</v>
      </c>
      <c r="R115" s="38"/>
      <c r="S115" s="130" t="s">
        <v>739</v>
      </c>
      <c r="T115" s="130" t="s">
        <v>774</v>
      </c>
      <c r="U115" s="130" t="s">
        <v>769</v>
      </c>
      <c r="V115" s="130"/>
      <c r="W115" s="276">
        <v>42023</v>
      </c>
      <c r="X115" s="276">
        <v>42044</v>
      </c>
      <c r="Y115" s="276">
        <v>42079</v>
      </c>
      <c r="Z115" s="44">
        <v>1.17</v>
      </c>
      <c r="AA115" s="44"/>
      <c r="AB115" s="244" t="s">
        <v>799</v>
      </c>
      <c r="AC115" s="248"/>
      <c r="AD115" s="249">
        <v>26.24</v>
      </c>
      <c r="AE115" s="248">
        <v>26.24</v>
      </c>
      <c r="AF115" s="249">
        <v>0.25</v>
      </c>
      <c r="AG115" s="249">
        <f t="shared" si="33"/>
        <v>26.49</v>
      </c>
      <c r="AH115" s="249">
        <f t="shared" si="30"/>
        <v>59.98</v>
      </c>
      <c r="AI115" s="249">
        <v>149.94999999999999</v>
      </c>
      <c r="AJ115" s="249">
        <v>149.94999999999999</v>
      </c>
      <c r="AK115" s="255">
        <f t="shared" si="31"/>
        <v>0.55835278426142043</v>
      </c>
      <c r="AL115" s="304">
        <f t="shared" si="32"/>
        <v>839.68</v>
      </c>
      <c r="AM115" s="80"/>
      <c r="AN115" s="80"/>
      <c r="AO115" s="80"/>
      <c r="AP115" s="81"/>
      <c r="AQ115" s="81"/>
      <c r="AR115" s="80"/>
      <c r="AS115" s="102">
        <v>16</v>
      </c>
      <c r="AT115" s="102" t="s">
        <v>834</v>
      </c>
      <c r="AU115" s="102">
        <v>16</v>
      </c>
      <c r="AV115" s="240">
        <v>41977</v>
      </c>
      <c r="AW115" s="211"/>
      <c r="AX115" s="212">
        <v>41979</v>
      </c>
      <c r="AY115" s="212">
        <v>41988</v>
      </c>
      <c r="AZ115" s="103"/>
      <c r="BA115" s="120" t="s">
        <v>842</v>
      </c>
      <c r="BB115" s="90"/>
      <c r="BC115" s="91"/>
      <c r="BD115" s="92"/>
      <c r="BE115" s="80"/>
      <c r="BF115" s="80"/>
      <c r="BG115" s="81"/>
      <c r="BH115" s="102"/>
      <c r="BI115" s="102"/>
      <c r="BJ115" s="103"/>
      <c r="BK115" s="80"/>
      <c r="BL115" s="80">
        <f t="shared" si="19"/>
        <v>0</v>
      </c>
      <c r="BM115" s="81"/>
      <c r="BN115" s="80"/>
      <c r="BO115" s="80"/>
      <c r="BP115" s="80">
        <f t="shared" si="20"/>
        <v>0</v>
      </c>
      <c r="BQ115" s="80">
        <f t="shared" si="21"/>
        <v>0</v>
      </c>
      <c r="BR115" s="80"/>
      <c r="BS115" s="284"/>
      <c r="BT115" s="192">
        <f t="shared" si="22"/>
        <v>0</v>
      </c>
      <c r="BU115" s="192">
        <f t="shared" si="23"/>
        <v>0</v>
      </c>
      <c r="BV115" s="196">
        <f t="shared" si="24"/>
        <v>0</v>
      </c>
      <c r="BW115" s="29"/>
    </row>
    <row r="116" spans="1:75" ht="44.25" customHeight="1">
      <c r="A116" s="118" t="s">
        <v>846</v>
      </c>
      <c r="B116" s="10"/>
      <c r="C116" s="10">
        <v>3</v>
      </c>
      <c r="D116" s="11" t="s">
        <v>83</v>
      </c>
      <c r="E116" s="118" t="s">
        <v>462</v>
      </c>
      <c r="F116" s="14" t="s">
        <v>62</v>
      </c>
      <c r="G116" s="118" t="s">
        <v>502</v>
      </c>
      <c r="H116" s="118" t="s">
        <v>535</v>
      </c>
      <c r="I116" s="204"/>
      <c r="J116" s="204" t="s">
        <v>684</v>
      </c>
      <c r="K116" s="204"/>
      <c r="L116" s="13"/>
      <c r="M116" s="119" t="s">
        <v>73</v>
      </c>
      <c r="N116" s="29" t="s">
        <v>78</v>
      </c>
      <c r="O116" s="29" t="s">
        <v>757</v>
      </c>
      <c r="P116" s="29" t="s">
        <v>735</v>
      </c>
      <c r="Q116" s="218" t="s">
        <v>28</v>
      </c>
      <c r="R116" s="38"/>
      <c r="S116" s="130" t="s">
        <v>752</v>
      </c>
      <c r="T116" s="130" t="s">
        <v>771</v>
      </c>
      <c r="U116" s="130" t="s">
        <v>753</v>
      </c>
      <c r="V116" s="130"/>
      <c r="W116" s="276"/>
      <c r="X116" s="276"/>
      <c r="Y116" s="276"/>
      <c r="Z116" s="44"/>
      <c r="AA116" s="44"/>
      <c r="AB116" s="244" t="s">
        <v>799</v>
      </c>
      <c r="AC116" s="248"/>
      <c r="AD116" s="249"/>
      <c r="AE116" s="248"/>
      <c r="AF116" s="249">
        <v>0.25</v>
      </c>
      <c r="AG116" s="249">
        <f t="shared" si="33"/>
        <v>0.25</v>
      </c>
      <c r="AH116" s="249">
        <f t="shared" si="30"/>
        <v>0</v>
      </c>
      <c r="AI116" s="249"/>
      <c r="AJ116" s="249"/>
      <c r="AK116" s="255" t="e">
        <f t="shared" si="31"/>
        <v>#DIV/0!</v>
      </c>
      <c r="AL116" s="304">
        <f t="shared" si="32"/>
        <v>0</v>
      </c>
      <c r="AM116" s="80"/>
      <c r="AN116" s="80"/>
      <c r="AO116" s="80"/>
      <c r="AP116" s="81"/>
      <c r="AQ116" s="81"/>
      <c r="AR116" s="80"/>
      <c r="AS116" s="102" t="s">
        <v>801</v>
      </c>
      <c r="AT116" s="102" t="s">
        <v>801</v>
      </c>
      <c r="AU116" s="102" t="s">
        <v>801</v>
      </c>
      <c r="AV116" s="102" t="s">
        <v>801</v>
      </c>
      <c r="AW116" s="102" t="s">
        <v>801</v>
      </c>
      <c r="AX116" s="102" t="s">
        <v>801</v>
      </c>
      <c r="AY116" s="102" t="s">
        <v>801</v>
      </c>
      <c r="AZ116" s="102" t="s">
        <v>801</v>
      </c>
      <c r="BA116" s="120" t="s">
        <v>834</v>
      </c>
      <c r="BB116" s="90"/>
      <c r="BC116" s="91"/>
      <c r="BD116" s="92"/>
      <c r="BE116" s="80"/>
      <c r="BF116" s="80"/>
      <c r="BG116" s="81"/>
      <c r="BH116" s="102"/>
      <c r="BI116" s="102"/>
      <c r="BJ116" s="103"/>
      <c r="BK116" s="80"/>
      <c r="BL116" s="80">
        <f t="shared" si="19"/>
        <v>0</v>
      </c>
      <c r="BM116" s="81"/>
      <c r="BN116" s="80"/>
      <c r="BO116" s="80"/>
      <c r="BP116" s="80">
        <f t="shared" si="20"/>
        <v>0</v>
      </c>
      <c r="BQ116" s="80">
        <f t="shared" si="21"/>
        <v>0</v>
      </c>
      <c r="BR116" s="80"/>
      <c r="BS116" s="284"/>
      <c r="BT116" s="192">
        <f t="shared" si="22"/>
        <v>0</v>
      </c>
      <c r="BU116" s="192">
        <f t="shared" si="23"/>
        <v>0</v>
      </c>
      <c r="BV116" s="196" t="e">
        <f t="shared" si="24"/>
        <v>#DIV/0!</v>
      </c>
      <c r="BW116" s="29"/>
    </row>
    <row r="117" spans="1:75" ht="44.25" customHeight="1">
      <c r="A117" s="118" t="s">
        <v>229</v>
      </c>
      <c r="B117" s="10"/>
      <c r="C117" s="10">
        <v>2</v>
      </c>
      <c r="D117" s="11" t="s">
        <v>83</v>
      </c>
      <c r="E117" s="10" t="s">
        <v>168</v>
      </c>
      <c r="F117" s="14" t="s">
        <v>62</v>
      </c>
      <c r="G117" s="118" t="s">
        <v>196</v>
      </c>
      <c r="H117" s="155" t="s">
        <v>562</v>
      </c>
      <c r="I117" s="204"/>
      <c r="J117" s="204" t="s">
        <v>684</v>
      </c>
      <c r="K117" s="204"/>
      <c r="L117" s="13"/>
      <c r="M117" s="119" t="s">
        <v>75</v>
      </c>
      <c r="N117" s="29" t="s">
        <v>788</v>
      </c>
      <c r="O117" s="29" t="s">
        <v>757</v>
      </c>
      <c r="P117" s="29" t="s">
        <v>782</v>
      </c>
      <c r="Q117" s="218" t="s">
        <v>28</v>
      </c>
      <c r="R117" s="38"/>
      <c r="S117" s="219"/>
      <c r="T117" s="130" t="s">
        <v>343</v>
      </c>
      <c r="U117" s="130" t="s">
        <v>753</v>
      </c>
      <c r="V117" s="130"/>
      <c r="W117" s="276">
        <v>42010</v>
      </c>
      <c r="X117" s="276">
        <v>42038</v>
      </c>
      <c r="Y117" s="276">
        <v>42066</v>
      </c>
      <c r="Z117" s="44"/>
      <c r="AA117" s="44"/>
      <c r="AB117" s="244" t="s">
        <v>799</v>
      </c>
      <c r="AC117" s="248"/>
      <c r="AD117" s="249">
        <v>32.5</v>
      </c>
      <c r="AE117" s="248">
        <v>30</v>
      </c>
      <c r="AF117" s="249">
        <f>(IF(AE117&gt;0, AE117, IF(AD117&gt;0, AD117, IF(AC117&gt;0, AC117, 0))))*0.3</f>
        <v>9</v>
      </c>
      <c r="AG117" s="249">
        <f t="shared" si="33"/>
        <v>39</v>
      </c>
      <c r="AH117" s="249">
        <f t="shared" si="30"/>
        <v>79.97999999999999</v>
      </c>
      <c r="AI117" s="249">
        <v>199.95</v>
      </c>
      <c r="AJ117" s="249">
        <v>199.95</v>
      </c>
      <c r="AK117" s="255">
        <f>(AH117-AG117)/AH117</f>
        <v>0.51237809452363081</v>
      </c>
      <c r="AL117" s="304">
        <f t="shared" si="32"/>
        <v>1040</v>
      </c>
      <c r="AM117" s="80"/>
      <c r="AN117" s="80"/>
      <c r="AO117" s="80"/>
      <c r="AP117" s="81" t="s">
        <v>397</v>
      </c>
      <c r="AQ117" s="81"/>
      <c r="AR117" s="80" t="s">
        <v>592</v>
      </c>
      <c r="AS117" s="102">
        <v>16</v>
      </c>
      <c r="AT117" s="102" t="s">
        <v>289</v>
      </c>
      <c r="AU117" s="102"/>
      <c r="AV117" s="102"/>
      <c r="AW117" s="211"/>
      <c r="AX117" s="212">
        <v>41980</v>
      </c>
      <c r="AY117" s="212">
        <v>42030</v>
      </c>
      <c r="AZ117" s="103"/>
      <c r="BA117" s="120"/>
      <c r="BB117" s="90"/>
      <c r="BC117" s="91"/>
      <c r="BD117" s="92"/>
      <c r="BE117" s="80"/>
      <c r="BF117" s="80"/>
      <c r="BG117" s="81"/>
      <c r="BH117" s="102"/>
      <c r="BI117" s="102"/>
      <c r="BJ117" s="103"/>
      <c r="BK117" s="80"/>
      <c r="BL117" s="80">
        <f t="shared" si="19"/>
        <v>0</v>
      </c>
      <c r="BM117" s="81"/>
      <c r="BN117" s="80"/>
      <c r="BO117" s="80"/>
      <c r="BP117" s="80">
        <f t="shared" si="20"/>
        <v>0</v>
      </c>
      <c r="BQ117" s="80">
        <f t="shared" si="21"/>
        <v>0</v>
      </c>
      <c r="BR117" s="80"/>
      <c r="BS117" s="284"/>
      <c r="BT117" s="192">
        <f t="shared" si="22"/>
        <v>0</v>
      </c>
      <c r="BU117" s="192">
        <f t="shared" si="23"/>
        <v>0</v>
      </c>
      <c r="BV117" s="196">
        <f t="shared" si="24"/>
        <v>0</v>
      </c>
      <c r="BW117" s="29"/>
    </row>
    <row r="118" spans="1:75" ht="44.25" customHeight="1">
      <c r="A118" s="118" t="s">
        <v>230</v>
      </c>
      <c r="B118" s="10"/>
      <c r="C118" s="10">
        <v>2</v>
      </c>
      <c r="D118" s="11" t="s">
        <v>83</v>
      </c>
      <c r="E118" s="10" t="s">
        <v>168</v>
      </c>
      <c r="F118" s="14" t="s">
        <v>62</v>
      </c>
      <c r="G118" s="118" t="s">
        <v>197</v>
      </c>
      <c r="H118" s="156" t="s">
        <v>563</v>
      </c>
      <c r="I118" s="204"/>
      <c r="J118" s="204" t="s">
        <v>668</v>
      </c>
      <c r="K118" s="204"/>
      <c r="L118" s="13"/>
      <c r="M118" s="119" t="s">
        <v>73</v>
      </c>
      <c r="N118" s="29" t="s">
        <v>78</v>
      </c>
      <c r="O118" s="29" t="s">
        <v>732</v>
      </c>
      <c r="P118" s="29" t="s">
        <v>735</v>
      </c>
      <c r="Q118" s="218" t="s">
        <v>28</v>
      </c>
      <c r="R118" s="38"/>
      <c r="S118" s="224" t="s">
        <v>737</v>
      </c>
      <c r="T118" s="224" t="s">
        <v>830</v>
      </c>
      <c r="U118" s="224" t="s">
        <v>831</v>
      </c>
      <c r="V118" s="130"/>
      <c r="W118" s="276">
        <v>42023</v>
      </c>
      <c r="X118" s="276">
        <v>42044</v>
      </c>
      <c r="Y118" s="276">
        <v>42079</v>
      </c>
      <c r="Z118" s="44">
        <v>1.45</v>
      </c>
      <c r="AA118" s="44"/>
      <c r="AB118" s="244" t="s">
        <v>799</v>
      </c>
      <c r="AC118" s="248"/>
      <c r="AD118" s="249">
        <v>34.28</v>
      </c>
      <c r="AE118" s="248">
        <v>34.28</v>
      </c>
      <c r="AF118" s="249">
        <v>0.25</v>
      </c>
      <c r="AG118" s="249">
        <f t="shared" si="33"/>
        <v>34.53</v>
      </c>
      <c r="AH118" s="249">
        <f t="shared" si="30"/>
        <v>71.97999999999999</v>
      </c>
      <c r="AI118" s="249">
        <v>179.95</v>
      </c>
      <c r="AJ118" s="249">
        <v>179.95</v>
      </c>
      <c r="AK118" s="255">
        <f>((AH118-AG118)/AH118)</f>
        <v>0.52028341205890516</v>
      </c>
      <c r="AL118" s="304">
        <f t="shared" si="32"/>
        <v>1096.96</v>
      </c>
      <c r="AM118" s="80"/>
      <c r="AN118" s="80"/>
      <c r="AO118" s="80"/>
      <c r="AP118" s="81">
        <v>41900</v>
      </c>
      <c r="AQ118" s="81"/>
      <c r="AR118" s="80" t="s">
        <v>596</v>
      </c>
      <c r="AS118" s="102">
        <v>17</v>
      </c>
      <c r="AT118" s="102" t="s">
        <v>630</v>
      </c>
      <c r="AU118" s="102">
        <v>15</v>
      </c>
      <c r="AV118" s="279">
        <v>41984</v>
      </c>
      <c r="AW118" s="293">
        <v>41995</v>
      </c>
      <c r="AX118" s="212">
        <v>41978</v>
      </c>
      <c r="AY118" s="293">
        <v>41995</v>
      </c>
      <c r="AZ118" s="103"/>
      <c r="BA118" s="120" t="s">
        <v>848</v>
      </c>
      <c r="BB118" s="90"/>
      <c r="BC118" s="91"/>
      <c r="BD118" s="92"/>
      <c r="BE118" s="80"/>
      <c r="BF118" s="80"/>
      <c r="BG118" s="81"/>
      <c r="BH118" s="102"/>
      <c r="BI118" s="102"/>
      <c r="BJ118" s="103"/>
      <c r="BK118" s="80"/>
      <c r="BL118" s="80">
        <f t="shared" si="19"/>
        <v>0</v>
      </c>
      <c r="BM118" s="81"/>
      <c r="BN118" s="80"/>
      <c r="BO118" s="80"/>
      <c r="BP118" s="80">
        <f t="shared" si="20"/>
        <v>0</v>
      </c>
      <c r="BQ118" s="80">
        <f t="shared" si="21"/>
        <v>0</v>
      </c>
      <c r="BR118" s="80"/>
      <c r="BS118" s="284"/>
      <c r="BT118" s="192">
        <f t="shared" si="22"/>
        <v>0</v>
      </c>
      <c r="BU118" s="192">
        <f t="shared" si="23"/>
        <v>0</v>
      </c>
      <c r="BV118" s="196">
        <f t="shared" si="24"/>
        <v>0</v>
      </c>
      <c r="BW118" s="29"/>
    </row>
    <row r="119" spans="1:75" s="170" customFormat="1" ht="44.25" customHeight="1">
      <c r="A119" s="160" t="s">
        <v>231</v>
      </c>
      <c r="B119" s="157" t="s">
        <v>566</v>
      </c>
      <c r="C119" s="157"/>
      <c r="D119" s="158" t="s">
        <v>83</v>
      </c>
      <c r="E119" s="157" t="s">
        <v>168</v>
      </c>
      <c r="F119" s="159" t="s">
        <v>62</v>
      </c>
      <c r="G119" s="160" t="s">
        <v>198</v>
      </c>
      <c r="H119" s="209" t="s">
        <v>47</v>
      </c>
      <c r="I119" s="205"/>
      <c r="J119" s="205" t="s">
        <v>684</v>
      </c>
      <c r="K119" s="205"/>
      <c r="L119" s="161"/>
      <c r="M119" s="160" t="s">
        <v>74</v>
      </c>
      <c r="N119" s="162"/>
      <c r="O119" s="162"/>
      <c r="P119" s="162"/>
      <c r="Q119" s="163"/>
      <c r="R119" s="163"/>
      <c r="S119" s="223"/>
      <c r="T119" s="164"/>
      <c r="U119" s="164" t="s">
        <v>363</v>
      </c>
      <c r="V119" s="164"/>
      <c r="W119" s="164"/>
      <c r="X119" s="164"/>
      <c r="Y119" s="164"/>
      <c r="Z119" s="165"/>
      <c r="AA119" s="165"/>
      <c r="AB119" s="245"/>
      <c r="AC119" s="250"/>
      <c r="AD119" s="251"/>
      <c r="AE119" s="250"/>
      <c r="AF119" s="251">
        <f>(IF(AE119&gt;0, AE119, IF(AD119&gt;0, AD119, IF(AC119&gt;0, AC119, 0))))*0.3</f>
        <v>0</v>
      </c>
      <c r="AG119" s="251">
        <f t="shared" si="33"/>
        <v>0</v>
      </c>
      <c r="AH119" s="251">
        <f>AG119*2</f>
        <v>0</v>
      </c>
      <c r="AI119" s="251">
        <f>AG119*2.5</f>
        <v>0</v>
      </c>
      <c r="AJ119" s="251">
        <f>AH119*2.5</f>
        <v>0</v>
      </c>
      <c r="AK119" s="256" t="e">
        <f>(AH119-AG119)/AH119</f>
        <v>#DIV/0!</v>
      </c>
      <c r="AL119" s="304">
        <f t="shared" si="32"/>
        <v>0</v>
      </c>
      <c r="AM119" s="166"/>
      <c r="AN119" s="166"/>
      <c r="AO119" s="166"/>
      <c r="AP119" s="167" t="s">
        <v>637</v>
      </c>
      <c r="AQ119" s="167"/>
      <c r="AR119" s="166"/>
      <c r="AS119" s="166">
        <v>16</v>
      </c>
      <c r="AT119" s="166" t="s">
        <v>289</v>
      </c>
      <c r="AU119" s="166"/>
      <c r="AV119" s="166"/>
      <c r="AW119" s="290"/>
      <c r="AX119" s="290" t="s">
        <v>631</v>
      </c>
      <c r="AY119" s="289"/>
      <c r="AZ119" s="167"/>
      <c r="BA119" s="165"/>
      <c r="BB119" s="167"/>
      <c r="BC119" s="168"/>
      <c r="BD119" s="169"/>
      <c r="BE119" s="166"/>
      <c r="BF119" s="166"/>
      <c r="BG119" s="167"/>
      <c r="BH119" s="166"/>
      <c r="BI119" s="166"/>
      <c r="BJ119" s="167"/>
      <c r="BK119" s="166"/>
      <c r="BL119" s="166">
        <f t="shared" si="19"/>
        <v>0</v>
      </c>
      <c r="BM119" s="167"/>
      <c r="BN119" s="166"/>
      <c r="BO119" s="166"/>
      <c r="BP119" s="166">
        <f t="shared" si="20"/>
        <v>0</v>
      </c>
      <c r="BQ119" s="166">
        <f t="shared" si="21"/>
        <v>0</v>
      </c>
      <c r="BR119" s="166"/>
      <c r="BS119" s="285"/>
      <c r="BT119" s="193">
        <f t="shared" si="22"/>
        <v>0</v>
      </c>
      <c r="BU119" s="193">
        <f t="shared" si="23"/>
        <v>0</v>
      </c>
      <c r="BV119" s="197" t="e">
        <f t="shared" si="24"/>
        <v>#DIV/0!</v>
      </c>
      <c r="BW119" s="162"/>
    </row>
    <row r="120" spans="1:75" ht="44.25" customHeight="1">
      <c r="A120" s="118" t="s">
        <v>232</v>
      </c>
      <c r="B120" s="10"/>
      <c r="C120" s="10">
        <v>2</v>
      </c>
      <c r="D120" s="11" t="s">
        <v>83</v>
      </c>
      <c r="E120" s="10" t="s">
        <v>168</v>
      </c>
      <c r="F120" s="14" t="s">
        <v>62</v>
      </c>
      <c r="G120" s="118" t="s">
        <v>199</v>
      </c>
      <c r="H120" s="156" t="s">
        <v>47</v>
      </c>
      <c r="I120" s="204"/>
      <c r="J120" s="204" t="s">
        <v>685</v>
      </c>
      <c r="K120" s="204"/>
      <c r="L120" s="13"/>
      <c r="M120" s="119" t="s">
        <v>74</v>
      </c>
      <c r="N120" s="29" t="s">
        <v>74</v>
      </c>
      <c r="O120" s="29"/>
      <c r="P120" s="29" t="s">
        <v>802</v>
      </c>
      <c r="Q120" s="218" t="s">
        <v>32</v>
      </c>
      <c r="R120" s="38"/>
      <c r="S120" s="219"/>
      <c r="T120" s="130"/>
      <c r="U120" s="130" t="s">
        <v>753</v>
      </c>
      <c r="V120" s="130"/>
      <c r="W120" s="276">
        <v>42034</v>
      </c>
      <c r="X120" s="276">
        <v>42062</v>
      </c>
      <c r="Y120" s="276">
        <v>42090</v>
      </c>
      <c r="Z120" s="44"/>
      <c r="AA120" s="44"/>
      <c r="AB120" s="244" t="s">
        <v>800</v>
      </c>
      <c r="AC120" s="259" t="s">
        <v>801</v>
      </c>
      <c r="AD120" s="260">
        <v>50</v>
      </c>
      <c r="AE120" s="259"/>
      <c r="AF120" s="260">
        <f>(IF(AE120&gt;0, AE120, IF(AD120&gt;0, AD120, IF(AC120&gt;0, AC120, 0))))*0.3</f>
        <v>15</v>
      </c>
      <c r="AG120" s="249">
        <f>((IF(AE120&gt;0, AE120, IF(AD120&gt;0, AD120, IF(AC120&gt;0, AC120, 0))))/1.25)+AF120</f>
        <v>55</v>
      </c>
      <c r="AH120" s="249">
        <f>AJ120/2.5</f>
        <v>127.97999999999999</v>
      </c>
      <c r="AI120" s="249">
        <v>319.95</v>
      </c>
      <c r="AJ120" s="249">
        <v>319.95</v>
      </c>
      <c r="AK120" s="255">
        <f>(AH120-AG120)/AH120</f>
        <v>0.57024535083606809</v>
      </c>
      <c r="AL120" s="304">
        <f t="shared" si="32"/>
        <v>1600</v>
      </c>
      <c r="AM120" s="80"/>
      <c r="AN120" s="80"/>
      <c r="AO120" s="80"/>
      <c r="AP120" s="81">
        <v>41932</v>
      </c>
      <c r="AQ120" s="81"/>
      <c r="AR120" s="80"/>
      <c r="AS120" s="102">
        <v>16</v>
      </c>
      <c r="AT120" s="102" t="s">
        <v>289</v>
      </c>
      <c r="AU120" s="102"/>
      <c r="AV120" s="102"/>
      <c r="AW120" s="212">
        <v>41992</v>
      </c>
      <c r="AX120" s="212">
        <v>41992</v>
      </c>
      <c r="AY120" s="288">
        <v>41992</v>
      </c>
      <c r="AZ120" s="103"/>
      <c r="BA120" s="120"/>
      <c r="BB120" s="90"/>
      <c r="BC120" s="91"/>
      <c r="BD120" s="92"/>
      <c r="BE120" s="80"/>
      <c r="BF120" s="80"/>
      <c r="BG120" s="81"/>
      <c r="BH120" s="102"/>
      <c r="BI120" s="102"/>
      <c r="BJ120" s="103"/>
      <c r="BK120" s="80"/>
      <c r="BL120" s="80">
        <f t="shared" si="19"/>
        <v>0</v>
      </c>
      <c r="BM120" s="81"/>
      <c r="BN120" s="80"/>
      <c r="BO120" s="80"/>
      <c r="BP120" s="80">
        <f t="shared" si="20"/>
        <v>0</v>
      </c>
      <c r="BQ120" s="80">
        <f t="shared" si="21"/>
        <v>0</v>
      </c>
      <c r="BR120" s="80"/>
      <c r="BS120" s="284"/>
      <c r="BT120" s="192">
        <f t="shared" si="22"/>
        <v>0</v>
      </c>
      <c r="BU120" s="192">
        <f t="shared" si="23"/>
        <v>0</v>
      </c>
      <c r="BV120" s="196">
        <f t="shared" si="24"/>
        <v>0</v>
      </c>
      <c r="BW120" s="29"/>
    </row>
    <row r="121" spans="1:75" s="170" customFormat="1" ht="44.25" customHeight="1">
      <c r="A121" s="160" t="s">
        <v>233</v>
      </c>
      <c r="B121" s="157" t="s">
        <v>566</v>
      </c>
      <c r="C121" s="157"/>
      <c r="D121" s="158" t="s">
        <v>83</v>
      </c>
      <c r="E121" s="157" t="s">
        <v>168</v>
      </c>
      <c r="F121" s="159" t="s">
        <v>62</v>
      </c>
      <c r="G121" s="160" t="s">
        <v>200</v>
      </c>
      <c r="H121" s="271" t="s">
        <v>47</v>
      </c>
      <c r="I121" s="205"/>
      <c r="J121" s="205" t="s">
        <v>668</v>
      </c>
      <c r="K121" s="205"/>
      <c r="L121" s="161"/>
      <c r="M121" s="160" t="s">
        <v>74</v>
      </c>
      <c r="N121" s="162"/>
      <c r="O121" s="162"/>
      <c r="P121" s="162"/>
      <c r="Q121" s="163"/>
      <c r="R121" s="163"/>
      <c r="S121" s="223"/>
      <c r="T121" s="164"/>
      <c r="U121" s="164" t="s">
        <v>383</v>
      </c>
      <c r="V121" s="164"/>
      <c r="W121" s="164"/>
      <c r="X121" s="164"/>
      <c r="Y121" s="164"/>
      <c r="Z121" s="165"/>
      <c r="AA121" s="165"/>
      <c r="AB121" s="245"/>
      <c r="AC121" s="250"/>
      <c r="AD121" s="251"/>
      <c r="AE121" s="250"/>
      <c r="AF121" s="251">
        <f>(IF(AE121&gt;0, AE121, IF(AD121&gt;0, AD121, IF(AC121&gt;0, AC121, 0))))*0.3</f>
        <v>0</v>
      </c>
      <c r="AG121" s="251">
        <f>(IF(AE121&gt;0, AE121, IF(AD121&gt;0, AD121, IF(AC121&gt;0, AC121, 0))))+AF121</f>
        <v>0</v>
      </c>
      <c r="AH121" s="251">
        <f>AG121*2</f>
        <v>0</v>
      </c>
      <c r="AI121" s="251">
        <f>AG121*2.5</f>
        <v>0</v>
      </c>
      <c r="AJ121" s="251">
        <f>AH121*2.5</f>
        <v>0</v>
      </c>
      <c r="AK121" s="256" t="e">
        <f>(AH121-AG121)/AH121</f>
        <v>#DIV/0!</v>
      </c>
      <c r="AL121" s="304">
        <f t="shared" si="32"/>
        <v>0</v>
      </c>
      <c r="AM121" s="166"/>
      <c r="AN121" s="166"/>
      <c r="AO121" s="166"/>
      <c r="AP121" s="167">
        <v>41939</v>
      </c>
      <c r="AQ121" s="167"/>
      <c r="AR121" s="166"/>
      <c r="AS121" s="166">
        <v>17</v>
      </c>
      <c r="AT121" s="166" t="s">
        <v>628</v>
      </c>
      <c r="AU121" s="166"/>
      <c r="AV121" s="166"/>
      <c r="AW121" s="290"/>
      <c r="AX121" s="290" t="s">
        <v>631</v>
      </c>
      <c r="AY121" s="289"/>
      <c r="AZ121" s="167"/>
      <c r="BA121" s="165"/>
      <c r="BB121" s="167"/>
      <c r="BC121" s="168"/>
      <c r="BD121" s="169"/>
      <c r="BE121" s="166"/>
      <c r="BF121" s="166"/>
      <c r="BG121" s="167"/>
      <c r="BH121" s="166"/>
      <c r="BI121" s="166"/>
      <c r="BJ121" s="167"/>
      <c r="BK121" s="166"/>
      <c r="BL121" s="166">
        <f t="shared" si="19"/>
        <v>0</v>
      </c>
      <c r="BM121" s="167"/>
      <c r="BN121" s="166"/>
      <c r="BO121" s="166"/>
      <c r="BP121" s="166">
        <f t="shared" si="20"/>
        <v>0</v>
      </c>
      <c r="BQ121" s="166">
        <f t="shared" si="21"/>
        <v>0</v>
      </c>
      <c r="BR121" s="166"/>
      <c r="BS121" s="285"/>
      <c r="BT121" s="193">
        <f t="shared" si="22"/>
        <v>0</v>
      </c>
      <c r="BU121" s="193">
        <f t="shared" si="23"/>
        <v>0</v>
      </c>
      <c r="BV121" s="197" t="e">
        <f t="shared" si="24"/>
        <v>#DIV/0!</v>
      </c>
      <c r="BW121" s="162"/>
    </row>
    <row r="122" spans="1:75" ht="44.25" customHeight="1">
      <c r="A122" s="118" t="s">
        <v>234</v>
      </c>
      <c r="B122" s="10"/>
      <c r="C122" s="10">
        <v>2</v>
      </c>
      <c r="D122" s="11" t="s">
        <v>83</v>
      </c>
      <c r="E122" s="10" t="s">
        <v>168</v>
      </c>
      <c r="F122" s="14" t="s">
        <v>62</v>
      </c>
      <c r="G122" s="118" t="s">
        <v>807</v>
      </c>
      <c r="H122" s="156" t="s">
        <v>564</v>
      </c>
      <c r="I122" s="204"/>
      <c r="J122" s="204" t="s">
        <v>674</v>
      </c>
      <c r="K122" s="204"/>
      <c r="L122" s="13"/>
      <c r="M122" s="119" t="s">
        <v>74</v>
      </c>
      <c r="N122" s="29" t="s">
        <v>74</v>
      </c>
      <c r="O122" s="29"/>
      <c r="P122" s="29" t="s">
        <v>802</v>
      </c>
      <c r="Q122" s="218" t="s">
        <v>32</v>
      </c>
      <c r="R122" s="38"/>
      <c r="S122" s="219"/>
      <c r="T122" s="130"/>
      <c r="U122" s="130" t="s">
        <v>787</v>
      </c>
      <c r="V122" s="130"/>
      <c r="W122" s="276">
        <v>42034</v>
      </c>
      <c r="X122" s="276">
        <v>42062</v>
      </c>
      <c r="Y122" s="276">
        <v>42090</v>
      </c>
      <c r="Z122" s="44"/>
      <c r="AA122" s="44"/>
      <c r="AB122" s="244" t="s">
        <v>800</v>
      </c>
      <c r="AC122" s="259">
        <v>48</v>
      </c>
      <c r="AD122" s="260">
        <v>45</v>
      </c>
      <c r="AE122" s="259"/>
      <c r="AF122" s="260">
        <f>(IF(AE122&gt;0, AE122, IF(AD122&gt;0, AD122, IF(AC122&gt;0, AC122, 0))))*0.3</f>
        <v>13.5</v>
      </c>
      <c r="AG122" s="249">
        <f>((IF(AE122&gt;0, AE122, IF(AD122&gt;0, AD122, IF(AC122&gt;0, AC122, 0))))/1.25)+AF122</f>
        <v>49.5</v>
      </c>
      <c r="AH122" s="249">
        <f t="shared" ref="AH122:AH130" si="34">AJ122/2.5</f>
        <v>99.97999999999999</v>
      </c>
      <c r="AI122" s="249">
        <v>249.95</v>
      </c>
      <c r="AJ122" s="249">
        <v>249.95</v>
      </c>
      <c r="AK122" s="255">
        <f>(AH122-AG122)/AH122</f>
        <v>0.50490098019603913</v>
      </c>
      <c r="AL122" s="304">
        <f t="shared" si="32"/>
        <v>1440</v>
      </c>
      <c r="AM122" s="80"/>
      <c r="AN122" s="80"/>
      <c r="AO122" s="80"/>
      <c r="AP122" s="81">
        <v>41932</v>
      </c>
      <c r="AQ122" s="81"/>
      <c r="AR122" s="80"/>
      <c r="AS122" s="102">
        <v>16</v>
      </c>
      <c r="AT122" s="102" t="s">
        <v>289</v>
      </c>
      <c r="AU122" s="102"/>
      <c r="AV122" s="102"/>
      <c r="AW122" s="211"/>
      <c r="AX122" s="212">
        <v>41983</v>
      </c>
      <c r="AY122" s="288">
        <v>42030</v>
      </c>
      <c r="AZ122" s="103"/>
      <c r="BA122" s="120"/>
      <c r="BB122" s="90"/>
      <c r="BC122" s="91"/>
      <c r="BD122" s="92"/>
      <c r="BE122" s="80"/>
      <c r="BF122" s="80"/>
      <c r="BG122" s="81"/>
      <c r="BH122" s="102"/>
      <c r="BI122" s="102"/>
      <c r="BJ122" s="103"/>
      <c r="BK122" s="80"/>
      <c r="BL122" s="80">
        <f t="shared" si="19"/>
        <v>0</v>
      </c>
      <c r="BM122" s="81"/>
      <c r="BN122" s="80"/>
      <c r="BO122" s="80"/>
      <c r="BP122" s="80">
        <f t="shared" si="20"/>
        <v>0</v>
      </c>
      <c r="BQ122" s="80">
        <f t="shared" si="21"/>
        <v>0</v>
      </c>
      <c r="BR122" s="80"/>
      <c r="BS122" s="284"/>
      <c r="BT122" s="192">
        <f t="shared" si="22"/>
        <v>0</v>
      </c>
      <c r="BU122" s="192">
        <f t="shared" si="23"/>
        <v>0</v>
      </c>
      <c r="BV122" s="196">
        <f t="shared" si="24"/>
        <v>0</v>
      </c>
      <c r="BW122" s="29"/>
    </row>
    <row r="123" spans="1:75" ht="44.25" customHeight="1">
      <c r="A123" s="118" t="s">
        <v>619</v>
      </c>
      <c r="B123" s="10"/>
      <c r="C123" s="10">
        <v>2</v>
      </c>
      <c r="D123" s="11" t="s">
        <v>83</v>
      </c>
      <c r="E123" s="10" t="s">
        <v>168</v>
      </c>
      <c r="F123" s="14" t="s">
        <v>62</v>
      </c>
      <c r="G123" s="118" t="s">
        <v>807</v>
      </c>
      <c r="H123" s="156" t="s">
        <v>620</v>
      </c>
      <c r="I123" s="204"/>
      <c r="J123" s="204" t="s">
        <v>674</v>
      </c>
      <c r="K123" s="204"/>
      <c r="L123" s="13"/>
      <c r="M123" s="119" t="s">
        <v>74</v>
      </c>
      <c r="N123" s="29" t="s">
        <v>74</v>
      </c>
      <c r="O123" s="29"/>
      <c r="P123" s="29" t="s">
        <v>802</v>
      </c>
      <c r="Q123" s="218" t="s">
        <v>32</v>
      </c>
      <c r="R123" s="38"/>
      <c r="S123" s="219"/>
      <c r="T123" s="130"/>
      <c r="U123" s="130" t="s">
        <v>787</v>
      </c>
      <c r="V123" s="130"/>
      <c r="W123" s="276">
        <v>42034</v>
      </c>
      <c r="X123" s="276">
        <v>42062</v>
      </c>
      <c r="Y123" s="276">
        <v>42090</v>
      </c>
      <c r="Z123" s="44"/>
      <c r="AA123" s="44"/>
      <c r="AB123" s="244" t="s">
        <v>800</v>
      </c>
      <c r="AC123" s="259">
        <v>48</v>
      </c>
      <c r="AD123" s="260">
        <v>45</v>
      </c>
      <c r="AE123" s="259"/>
      <c r="AF123" s="260">
        <f>(IF(AE123&gt;0, AE123, IF(AD123&gt;0, AD123, IF(AC123&gt;0, AC123, 0))))*0.3</f>
        <v>13.5</v>
      </c>
      <c r="AG123" s="249">
        <f>((IF(AE123&gt;0, AE123, IF(AD123&gt;0, AD123, IF(AC123&gt;0, AC123, 0))))/1.25)+AF123</f>
        <v>49.5</v>
      </c>
      <c r="AH123" s="249">
        <f t="shared" si="34"/>
        <v>99.97999999999999</v>
      </c>
      <c r="AI123" s="249">
        <v>249.95</v>
      </c>
      <c r="AJ123" s="249">
        <v>249.95</v>
      </c>
      <c r="AK123" s="255">
        <f>(AH123-AG123)/AH123</f>
        <v>0.50490098019603913</v>
      </c>
      <c r="AL123" s="304">
        <f t="shared" si="32"/>
        <v>1440</v>
      </c>
      <c r="AM123" s="80"/>
      <c r="AN123" s="80"/>
      <c r="AO123" s="80"/>
      <c r="AP123" s="81" t="s">
        <v>602</v>
      </c>
      <c r="AQ123" s="81"/>
      <c r="AR123" s="80"/>
      <c r="AS123" s="102">
        <v>16</v>
      </c>
      <c r="AT123" s="102" t="s">
        <v>289</v>
      </c>
      <c r="AU123" s="102"/>
      <c r="AV123" s="102"/>
      <c r="AW123" s="211"/>
      <c r="AX123" s="212">
        <v>41983</v>
      </c>
      <c r="AY123" s="288">
        <v>42030</v>
      </c>
      <c r="AZ123" s="103"/>
      <c r="BA123" s="120"/>
      <c r="BB123" s="90"/>
      <c r="BC123" s="91"/>
      <c r="BD123" s="92"/>
      <c r="BE123" s="80"/>
      <c r="BF123" s="80"/>
      <c r="BG123" s="81"/>
      <c r="BH123" s="102"/>
      <c r="BI123" s="102"/>
      <c r="BJ123" s="103"/>
      <c r="BK123" s="80"/>
      <c r="BL123" s="80">
        <f t="shared" si="19"/>
        <v>0</v>
      </c>
      <c r="BM123" s="81"/>
      <c r="BN123" s="80"/>
      <c r="BO123" s="80"/>
      <c r="BP123" s="80">
        <f t="shared" si="20"/>
        <v>0</v>
      </c>
      <c r="BQ123" s="80">
        <f t="shared" si="21"/>
        <v>0</v>
      </c>
      <c r="BR123" s="80"/>
      <c r="BS123" s="284"/>
      <c r="BT123" s="192">
        <f t="shared" si="22"/>
        <v>0</v>
      </c>
      <c r="BU123" s="192">
        <f t="shared" si="23"/>
        <v>0</v>
      </c>
      <c r="BV123" s="196">
        <f t="shared" si="24"/>
        <v>0</v>
      </c>
      <c r="BW123" s="29"/>
    </row>
    <row r="124" spans="1:75" ht="44.25" customHeight="1">
      <c r="A124" s="118" t="s">
        <v>235</v>
      </c>
      <c r="B124" s="10"/>
      <c r="C124" s="10">
        <v>2</v>
      </c>
      <c r="D124" s="11" t="s">
        <v>83</v>
      </c>
      <c r="E124" s="10" t="s">
        <v>168</v>
      </c>
      <c r="F124" s="14" t="s">
        <v>62</v>
      </c>
      <c r="G124" s="118" t="s">
        <v>202</v>
      </c>
      <c r="H124" s="156" t="s">
        <v>564</v>
      </c>
      <c r="I124" s="204"/>
      <c r="J124" s="204" t="s">
        <v>684</v>
      </c>
      <c r="K124" s="204"/>
      <c r="L124" s="13"/>
      <c r="M124" s="119" t="s">
        <v>73</v>
      </c>
      <c r="N124" s="29" t="s">
        <v>78</v>
      </c>
      <c r="O124" s="29" t="s">
        <v>786</v>
      </c>
      <c r="P124" s="29" t="s">
        <v>735</v>
      </c>
      <c r="Q124" s="218" t="s">
        <v>28</v>
      </c>
      <c r="R124" s="38"/>
      <c r="S124" s="224" t="s">
        <v>739</v>
      </c>
      <c r="T124" s="130" t="s">
        <v>763</v>
      </c>
      <c r="U124" s="130" t="s">
        <v>753</v>
      </c>
      <c r="V124" s="130"/>
      <c r="W124" s="276">
        <v>42023</v>
      </c>
      <c r="X124" s="276">
        <v>42044</v>
      </c>
      <c r="Y124" s="276">
        <v>42079</v>
      </c>
      <c r="Z124" s="44">
        <v>1.6</v>
      </c>
      <c r="AA124" s="44"/>
      <c r="AB124" s="244" t="s">
        <v>799</v>
      </c>
      <c r="AC124" s="248"/>
      <c r="AD124" s="249">
        <v>24.66</v>
      </c>
      <c r="AE124" s="248">
        <v>24.66</v>
      </c>
      <c r="AF124" s="249">
        <v>0.25</v>
      </c>
      <c r="AG124" s="249">
        <f t="shared" ref="AG124:AG155" si="35">(IF(AE124&gt;0, AE124, IF(AD124&gt;0, AD124, IF(AC124&gt;0, AC124, 0))))+AF124</f>
        <v>24.91</v>
      </c>
      <c r="AH124" s="249">
        <f t="shared" si="34"/>
        <v>67.97999999999999</v>
      </c>
      <c r="AI124" s="249">
        <v>169.95</v>
      </c>
      <c r="AJ124" s="249">
        <v>169.95</v>
      </c>
      <c r="AK124" s="255">
        <f>((AH124-AG124)/AH124)</f>
        <v>0.63356869667549276</v>
      </c>
      <c r="AL124" s="304">
        <f t="shared" si="32"/>
        <v>789.12</v>
      </c>
      <c r="AM124" s="80"/>
      <c r="AN124" s="80"/>
      <c r="AO124" s="80"/>
      <c r="AP124" s="81" t="s">
        <v>398</v>
      </c>
      <c r="AQ124" s="81"/>
      <c r="AR124" s="80" t="s">
        <v>597</v>
      </c>
      <c r="AS124" s="102">
        <v>17</v>
      </c>
      <c r="AT124" s="102" t="s">
        <v>629</v>
      </c>
      <c r="AU124" s="102"/>
      <c r="AV124" s="102"/>
      <c r="AW124" s="294">
        <v>41991</v>
      </c>
      <c r="AX124" s="294">
        <v>41991</v>
      </c>
      <c r="AY124" s="294">
        <v>41991</v>
      </c>
      <c r="AZ124" s="103"/>
      <c r="BA124" s="120" t="s">
        <v>848</v>
      </c>
      <c r="BB124" s="90"/>
      <c r="BC124" s="91"/>
      <c r="BD124" s="92"/>
      <c r="BE124" s="80"/>
      <c r="BF124" s="80"/>
      <c r="BG124" s="81"/>
      <c r="BH124" s="102"/>
      <c r="BI124" s="102"/>
      <c r="BJ124" s="103"/>
      <c r="BK124" s="80"/>
      <c r="BL124" s="80">
        <f t="shared" si="19"/>
        <v>0</v>
      </c>
      <c r="BM124" s="81"/>
      <c r="BN124" s="80"/>
      <c r="BO124" s="80"/>
      <c r="BP124" s="80">
        <f t="shared" si="20"/>
        <v>0</v>
      </c>
      <c r="BQ124" s="80">
        <f t="shared" si="21"/>
        <v>0</v>
      </c>
      <c r="BR124" s="80"/>
      <c r="BS124" s="284"/>
      <c r="BT124" s="192">
        <f t="shared" si="22"/>
        <v>0</v>
      </c>
      <c r="BU124" s="192">
        <f t="shared" si="23"/>
        <v>0</v>
      </c>
      <c r="BV124" s="196">
        <f t="shared" si="24"/>
        <v>0</v>
      </c>
      <c r="BW124" s="29"/>
    </row>
    <row r="125" spans="1:75" ht="44.25" customHeight="1">
      <c r="A125" s="118" t="s">
        <v>552</v>
      </c>
      <c r="B125" s="10"/>
      <c r="C125" s="10">
        <v>3</v>
      </c>
      <c r="D125" s="11" t="s">
        <v>83</v>
      </c>
      <c r="E125" s="10" t="s">
        <v>168</v>
      </c>
      <c r="F125" s="14" t="s">
        <v>62</v>
      </c>
      <c r="G125" s="118" t="s">
        <v>202</v>
      </c>
      <c r="H125" s="138" t="s">
        <v>550</v>
      </c>
      <c r="I125" s="204"/>
      <c r="J125" s="204" t="s">
        <v>684</v>
      </c>
      <c r="K125" s="204"/>
      <c r="L125" s="13"/>
      <c r="M125" s="119" t="s">
        <v>73</v>
      </c>
      <c r="N125" s="29" t="s">
        <v>78</v>
      </c>
      <c r="O125" s="29" t="s">
        <v>731</v>
      </c>
      <c r="P125" s="29" t="s">
        <v>734</v>
      </c>
      <c r="Q125" s="218" t="s">
        <v>28</v>
      </c>
      <c r="R125" s="38"/>
      <c r="S125" s="224" t="s">
        <v>739</v>
      </c>
      <c r="T125" s="130" t="s">
        <v>763</v>
      </c>
      <c r="U125" s="130" t="s">
        <v>753</v>
      </c>
      <c r="V125" s="130"/>
      <c r="W125" s="276">
        <v>42023</v>
      </c>
      <c r="X125" s="276">
        <v>42044</v>
      </c>
      <c r="Y125" s="276">
        <v>42079</v>
      </c>
      <c r="Z125" s="44">
        <v>1.6</v>
      </c>
      <c r="AA125" s="44"/>
      <c r="AB125" s="244" t="s">
        <v>799</v>
      </c>
      <c r="AC125" s="248"/>
      <c r="AD125" s="274"/>
      <c r="AE125" s="275"/>
      <c r="AF125" s="249">
        <v>0.25</v>
      </c>
      <c r="AG125" s="249">
        <f t="shared" si="35"/>
        <v>0.25</v>
      </c>
      <c r="AH125" s="249">
        <f t="shared" si="34"/>
        <v>107.97999999999999</v>
      </c>
      <c r="AI125" s="249">
        <v>269.95</v>
      </c>
      <c r="AJ125" s="249">
        <v>269.95</v>
      </c>
      <c r="AK125" s="255">
        <f>((AH125-AG125)/AH125)</f>
        <v>0.99768475643637711</v>
      </c>
      <c r="AL125" s="304">
        <f t="shared" si="32"/>
        <v>0</v>
      </c>
      <c r="AM125" s="80"/>
      <c r="AN125" s="80"/>
      <c r="AO125" s="80"/>
      <c r="AP125" s="81"/>
      <c r="AQ125" s="81"/>
      <c r="AR125" s="80" t="s">
        <v>597</v>
      </c>
      <c r="AS125" s="102">
        <v>17</v>
      </c>
      <c r="AT125" s="102" t="s">
        <v>628</v>
      </c>
      <c r="AU125" s="102"/>
      <c r="AV125" s="102"/>
      <c r="AW125" s="294"/>
      <c r="AX125" s="294"/>
      <c r="AY125" s="294">
        <v>42030</v>
      </c>
      <c r="AZ125" s="103"/>
      <c r="BA125" s="120" t="s">
        <v>848</v>
      </c>
      <c r="BB125" s="90"/>
      <c r="BC125" s="91"/>
      <c r="BD125" s="92"/>
      <c r="BE125" s="80"/>
      <c r="BF125" s="80"/>
      <c r="BG125" s="81"/>
      <c r="BH125" s="102"/>
      <c r="BI125" s="102"/>
      <c r="BJ125" s="103"/>
      <c r="BK125" s="80"/>
      <c r="BL125" s="80">
        <f t="shared" si="19"/>
        <v>0</v>
      </c>
      <c r="BM125" s="81"/>
      <c r="BN125" s="80"/>
      <c r="BO125" s="80"/>
      <c r="BP125" s="80">
        <f t="shared" si="20"/>
        <v>0</v>
      </c>
      <c r="BQ125" s="80">
        <f t="shared" si="21"/>
        <v>0</v>
      </c>
      <c r="BR125" s="80"/>
      <c r="BS125" s="284"/>
      <c r="BT125" s="192">
        <f t="shared" si="22"/>
        <v>0</v>
      </c>
      <c r="BU125" s="192">
        <f t="shared" si="23"/>
        <v>0</v>
      </c>
      <c r="BV125" s="196">
        <f t="shared" si="24"/>
        <v>0</v>
      </c>
      <c r="BW125" s="29"/>
    </row>
    <row r="126" spans="1:75" ht="44.25" customHeight="1">
      <c r="A126" s="118" t="s">
        <v>236</v>
      </c>
      <c r="B126" s="10"/>
      <c r="C126" s="10">
        <v>2</v>
      </c>
      <c r="D126" s="11" t="s">
        <v>83</v>
      </c>
      <c r="E126" s="10" t="s">
        <v>168</v>
      </c>
      <c r="F126" s="14" t="s">
        <v>62</v>
      </c>
      <c r="G126" s="118" t="s">
        <v>203</v>
      </c>
      <c r="H126" s="156" t="s">
        <v>565</v>
      </c>
      <c r="I126" s="204"/>
      <c r="J126" s="204" t="s">
        <v>674</v>
      </c>
      <c r="K126" s="204"/>
      <c r="L126" s="13"/>
      <c r="M126" s="119" t="s">
        <v>73</v>
      </c>
      <c r="N126" s="29" t="s">
        <v>78</v>
      </c>
      <c r="O126" s="29" t="s">
        <v>732</v>
      </c>
      <c r="P126" s="29" t="s">
        <v>735</v>
      </c>
      <c r="Q126" s="218" t="s">
        <v>32</v>
      </c>
      <c r="R126" s="38"/>
      <c r="S126" s="224" t="s">
        <v>737</v>
      </c>
      <c r="T126" s="224" t="s">
        <v>830</v>
      </c>
      <c r="U126" s="224" t="s">
        <v>831</v>
      </c>
      <c r="V126" s="130"/>
      <c r="W126" s="276">
        <v>42023</v>
      </c>
      <c r="X126" s="276">
        <v>42044</v>
      </c>
      <c r="Y126" s="276">
        <v>42079</v>
      </c>
      <c r="Z126" s="44">
        <v>1.89</v>
      </c>
      <c r="AA126" s="44"/>
      <c r="AB126" s="244" t="s">
        <v>799</v>
      </c>
      <c r="AC126" s="248"/>
      <c r="AD126" s="249">
        <v>34.299999999999997</v>
      </c>
      <c r="AE126" s="248">
        <v>34.299999999999997</v>
      </c>
      <c r="AF126" s="249">
        <v>0.25</v>
      </c>
      <c r="AG126" s="249">
        <f t="shared" si="35"/>
        <v>34.549999999999997</v>
      </c>
      <c r="AH126" s="249">
        <f t="shared" si="34"/>
        <v>79.97999999999999</v>
      </c>
      <c r="AI126" s="249">
        <v>199.95</v>
      </c>
      <c r="AJ126" s="249">
        <v>199.95</v>
      </c>
      <c r="AK126" s="255">
        <f>((AH126-AG126)/AH126)</f>
        <v>0.56801700425106272</v>
      </c>
      <c r="AL126" s="304">
        <f t="shared" si="32"/>
        <v>1097.5999999999999</v>
      </c>
      <c r="AM126" s="80"/>
      <c r="AN126" s="80"/>
      <c r="AO126" s="80"/>
      <c r="AP126" s="81">
        <v>41897</v>
      </c>
      <c r="AQ126" s="81"/>
      <c r="AR126" s="80" t="s">
        <v>598</v>
      </c>
      <c r="AS126" s="102">
        <v>16</v>
      </c>
      <c r="AT126" s="102" t="s">
        <v>289</v>
      </c>
      <c r="AU126" s="102"/>
      <c r="AV126" s="102"/>
      <c r="AW126" s="300"/>
      <c r="AX126" s="212">
        <v>41978</v>
      </c>
      <c r="AY126" s="212">
        <v>42009</v>
      </c>
      <c r="AZ126" s="103"/>
      <c r="BA126" s="120" t="s">
        <v>848</v>
      </c>
      <c r="BB126" s="90"/>
      <c r="BC126" s="91"/>
      <c r="BD126" s="92"/>
      <c r="BE126" s="80"/>
      <c r="BF126" s="80"/>
      <c r="BG126" s="81"/>
      <c r="BH126" s="102"/>
      <c r="BI126" s="102"/>
      <c r="BJ126" s="103"/>
      <c r="BK126" s="80"/>
      <c r="BL126" s="80">
        <f t="shared" si="19"/>
        <v>0</v>
      </c>
      <c r="BM126" s="81"/>
      <c r="BN126" s="80"/>
      <c r="BO126" s="80"/>
      <c r="BP126" s="80">
        <f t="shared" si="20"/>
        <v>0</v>
      </c>
      <c r="BQ126" s="80">
        <f t="shared" si="21"/>
        <v>0</v>
      </c>
      <c r="BR126" s="80"/>
      <c r="BS126" s="284"/>
      <c r="BT126" s="192">
        <f t="shared" si="22"/>
        <v>0</v>
      </c>
      <c r="BU126" s="192">
        <f t="shared" si="23"/>
        <v>0</v>
      </c>
      <c r="BV126" s="196">
        <f t="shared" si="24"/>
        <v>0</v>
      </c>
      <c r="BW126" s="29"/>
    </row>
    <row r="127" spans="1:75" ht="44.25" customHeight="1">
      <c r="A127" s="118" t="s">
        <v>237</v>
      </c>
      <c r="B127" s="10"/>
      <c r="C127" s="10">
        <v>3</v>
      </c>
      <c r="D127" s="11" t="s">
        <v>83</v>
      </c>
      <c r="E127" s="10" t="s">
        <v>169</v>
      </c>
      <c r="F127" s="14" t="s">
        <v>62</v>
      </c>
      <c r="G127" s="118" t="s">
        <v>204</v>
      </c>
      <c r="H127" s="118" t="s">
        <v>347</v>
      </c>
      <c r="I127" s="204"/>
      <c r="J127" s="204" t="s">
        <v>668</v>
      </c>
      <c r="K127" s="204"/>
      <c r="L127" s="13"/>
      <c r="M127" s="119" t="s">
        <v>75</v>
      </c>
      <c r="N127" s="29" t="s">
        <v>781</v>
      </c>
      <c r="O127" s="29" t="s">
        <v>757</v>
      </c>
      <c r="P127" s="29" t="s">
        <v>782</v>
      </c>
      <c r="Q127" s="218" t="s">
        <v>28</v>
      </c>
      <c r="R127" s="38"/>
      <c r="S127" s="219"/>
      <c r="T127" s="219" t="s">
        <v>348</v>
      </c>
      <c r="U127" s="130" t="s">
        <v>753</v>
      </c>
      <c r="V127" s="130"/>
      <c r="W127" s="276">
        <v>42010</v>
      </c>
      <c r="X127" s="276">
        <v>42038</v>
      </c>
      <c r="Y127" s="276">
        <v>42066</v>
      </c>
      <c r="Z127" s="44"/>
      <c r="AA127" s="44"/>
      <c r="AB127" s="244" t="s">
        <v>799</v>
      </c>
      <c r="AC127" s="248"/>
      <c r="AD127" s="249">
        <v>29.5</v>
      </c>
      <c r="AE127" s="248">
        <v>26</v>
      </c>
      <c r="AF127" s="249">
        <f>(IF(AE127&gt;0, AE127, IF(AD127&gt;0, AD127, IF(AC127&gt;0, AC127, 0))))*0.3</f>
        <v>7.8</v>
      </c>
      <c r="AG127" s="249">
        <f t="shared" si="35"/>
        <v>33.799999999999997</v>
      </c>
      <c r="AH127" s="249">
        <f t="shared" si="34"/>
        <v>51.98</v>
      </c>
      <c r="AI127" s="249">
        <v>129.94999999999999</v>
      </c>
      <c r="AJ127" s="249">
        <v>129.94999999999999</v>
      </c>
      <c r="AK127" s="255">
        <f t="shared" ref="AK127:AK164" si="36">(AH127-AG127)/AH127</f>
        <v>0.34974990380915738</v>
      </c>
      <c r="AL127" s="304">
        <f t="shared" si="32"/>
        <v>944</v>
      </c>
      <c r="AM127" s="80"/>
      <c r="AN127" s="80"/>
      <c r="AO127" s="80"/>
      <c r="AP127" s="81">
        <v>41953</v>
      </c>
      <c r="AQ127" s="81"/>
      <c r="AR127" s="80" t="s">
        <v>592</v>
      </c>
      <c r="AS127" s="102">
        <v>16</v>
      </c>
      <c r="AT127" s="102" t="s">
        <v>289</v>
      </c>
      <c r="AU127" s="102"/>
      <c r="AV127" s="102"/>
      <c r="AW127" s="211"/>
      <c r="AX127" s="212">
        <v>41980</v>
      </c>
      <c r="AY127" s="212">
        <v>42030</v>
      </c>
      <c r="AZ127" s="103"/>
      <c r="BA127" s="120"/>
      <c r="BB127" s="90"/>
      <c r="BC127" s="91"/>
      <c r="BD127" s="92"/>
      <c r="BE127" s="80"/>
      <c r="BF127" s="80"/>
      <c r="BG127" s="81"/>
      <c r="BH127" s="102"/>
      <c r="BI127" s="102"/>
      <c r="BJ127" s="103"/>
      <c r="BK127" s="80"/>
      <c r="BL127" s="80">
        <f t="shared" si="19"/>
        <v>0</v>
      </c>
      <c r="BM127" s="81"/>
      <c r="BN127" s="80"/>
      <c r="BO127" s="80"/>
      <c r="BP127" s="80">
        <f t="shared" si="20"/>
        <v>0</v>
      </c>
      <c r="BQ127" s="80">
        <f t="shared" si="21"/>
        <v>0</v>
      </c>
      <c r="BR127" s="80"/>
      <c r="BS127" s="284"/>
      <c r="BT127" s="192">
        <f t="shared" si="22"/>
        <v>0</v>
      </c>
      <c r="BU127" s="192">
        <f t="shared" si="23"/>
        <v>0</v>
      </c>
      <c r="BV127" s="196">
        <f t="shared" si="24"/>
        <v>0</v>
      </c>
      <c r="BW127" s="29"/>
    </row>
    <row r="128" spans="1:75" ht="44.25" customHeight="1">
      <c r="A128" s="118" t="s">
        <v>238</v>
      </c>
      <c r="B128" s="10"/>
      <c r="C128" s="10">
        <v>3</v>
      </c>
      <c r="D128" s="11" t="s">
        <v>83</v>
      </c>
      <c r="E128" s="10" t="s">
        <v>169</v>
      </c>
      <c r="F128" s="14" t="s">
        <v>62</v>
      </c>
      <c r="G128" s="118" t="s">
        <v>204</v>
      </c>
      <c r="H128" s="138" t="s">
        <v>360</v>
      </c>
      <c r="I128" s="204"/>
      <c r="J128" s="204" t="s">
        <v>668</v>
      </c>
      <c r="K128" s="204"/>
      <c r="L128" s="13"/>
      <c r="M128" s="119" t="s">
        <v>75</v>
      </c>
      <c r="N128" s="29" t="s">
        <v>781</v>
      </c>
      <c r="O128" s="29" t="s">
        <v>757</v>
      </c>
      <c r="P128" s="29" t="s">
        <v>782</v>
      </c>
      <c r="Q128" s="218" t="s">
        <v>28</v>
      </c>
      <c r="R128" s="38"/>
      <c r="S128" s="219"/>
      <c r="T128" s="219" t="s">
        <v>359</v>
      </c>
      <c r="U128" s="130" t="s">
        <v>753</v>
      </c>
      <c r="V128" s="130"/>
      <c r="W128" s="276">
        <v>42010</v>
      </c>
      <c r="X128" s="276">
        <v>42038</v>
      </c>
      <c r="Y128" s="276">
        <v>42066</v>
      </c>
      <c r="Z128" s="44"/>
      <c r="AA128" s="44"/>
      <c r="AB128" s="244" t="s">
        <v>799</v>
      </c>
      <c r="AC128" s="248"/>
      <c r="AD128" s="249">
        <v>26.95</v>
      </c>
      <c r="AE128" s="248">
        <v>24.45</v>
      </c>
      <c r="AF128" s="249">
        <f>(IF(AE128&gt;0, AE128, IF(AD128&gt;0, AD128, IF(AC128&gt;0, AC128, 0))))*0.3</f>
        <v>7.3349999999999991</v>
      </c>
      <c r="AG128" s="249">
        <f t="shared" si="35"/>
        <v>31.784999999999997</v>
      </c>
      <c r="AH128" s="249">
        <f t="shared" si="34"/>
        <v>55.98</v>
      </c>
      <c r="AI128" s="249">
        <v>139.94999999999999</v>
      </c>
      <c r="AJ128" s="249">
        <v>139.94999999999999</v>
      </c>
      <c r="AK128" s="255">
        <f t="shared" si="36"/>
        <v>0.43220793140407293</v>
      </c>
      <c r="AL128" s="304">
        <f t="shared" si="32"/>
        <v>862.4</v>
      </c>
      <c r="AM128" s="80"/>
      <c r="AN128" s="80"/>
      <c r="AO128" s="80"/>
      <c r="AP128" s="81" t="s">
        <v>1</v>
      </c>
      <c r="AQ128" s="81"/>
      <c r="AR128" s="80" t="s">
        <v>592</v>
      </c>
      <c r="AS128" s="102">
        <v>16</v>
      </c>
      <c r="AT128" s="102" t="s">
        <v>289</v>
      </c>
      <c r="AU128" s="102"/>
      <c r="AV128" s="102"/>
      <c r="AW128" s="211"/>
      <c r="AX128" s="212">
        <v>41980</v>
      </c>
      <c r="AY128" s="212">
        <v>42343</v>
      </c>
      <c r="AZ128" s="103"/>
      <c r="BA128" s="120"/>
      <c r="BB128" s="90"/>
      <c r="BC128" s="91"/>
      <c r="BD128" s="92"/>
      <c r="BE128" s="80"/>
      <c r="BF128" s="80"/>
      <c r="BG128" s="81"/>
      <c r="BH128" s="102"/>
      <c r="BI128" s="102"/>
      <c r="BJ128" s="103"/>
      <c r="BK128" s="80"/>
      <c r="BL128" s="80">
        <f t="shared" si="19"/>
        <v>0</v>
      </c>
      <c r="BM128" s="81"/>
      <c r="BN128" s="80"/>
      <c r="BO128" s="80"/>
      <c r="BP128" s="80">
        <f t="shared" si="20"/>
        <v>0</v>
      </c>
      <c r="BQ128" s="80">
        <f t="shared" si="21"/>
        <v>0</v>
      </c>
      <c r="BR128" s="80"/>
      <c r="BS128" s="284"/>
      <c r="BT128" s="192">
        <f t="shared" si="22"/>
        <v>0</v>
      </c>
      <c r="BU128" s="192">
        <f t="shared" si="23"/>
        <v>0</v>
      </c>
      <c r="BV128" s="196">
        <f t="shared" si="24"/>
        <v>0</v>
      </c>
      <c r="BW128" s="29"/>
    </row>
    <row r="129" spans="1:75" ht="44.25" customHeight="1">
      <c r="A129" s="118" t="s">
        <v>239</v>
      </c>
      <c r="B129" s="10"/>
      <c r="C129" s="10">
        <v>1</v>
      </c>
      <c r="D129" s="11" t="s">
        <v>83</v>
      </c>
      <c r="E129" s="10" t="s">
        <v>169</v>
      </c>
      <c r="F129" s="14" t="s">
        <v>62</v>
      </c>
      <c r="G129" s="118" t="s">
        <v>205</v>
      </c>
      <c r="H129" s="155" t="s">
        <v>810</v>
      </c>
      <c r="I129" s="204"/>
      <c r="J129" s="204" t="s">
        <v>668</v>
      </c>
      <c r="K129" s="204"/>
      <c r="L129" s="13"/>
      <c r="M129" s="119" t="s">
        <v>72</v>
      </c>
      <c r="N129" s="29"/>
      <c r="O129" s="29"/>
      <c r="P129" s="29" t="s">
        <v>792</v>
      </c>
      <c r="Q129" s="218" t="s">
        <v>28</v>
      </c>
      <c r="R129" s="38"/>
      <c r="S129" s="224" t="s">
        <v>752</v>
      </c>
      <c r="T129" s="130" t="s">
        <v>755</v>
      </c>
      <c r="U129" s="130" t="s">
        <v>747</v>
      </c>
      <c r="V129" s="130"/>
      <c r="W129" s="276">
        <v>42010</v>
      </c>
      <c r="X129" s="276">
        <v>42038</v>
      </c>
      <c r="Y129" s="276">
        <v>42066</v>
      </c>
      <c r="Z129" s="44"/>
      <c r="AA129" s="44"/>
      <c r="AB129" s="244" t="s">
        <v>799</v>
      </c>
      <c r="AC129" s="248">
        <v>26.9</v>
      </c>
      <c r="AD129" s="248">
        <v>26.9</v>
      </c>
      <c r="AE129" s="248"/>
      <c r="AF129" s="249">
        <v>0.25</v>
      </c>
      <c r="AG129" s="249">
        <f t="shared" si="35"/>
        <v>27.15</v>
      </c>
      <c r="AH129" s="249">
        <f t="shared" si="34"/>
        <v>59.98</v>
      </c>
      <c r="AI129" s="249">
        <v>149.94999999999999</v>
      </c>
      <c r="AJ129" s="249">
        <v>149.94999999999999</v>
      </c>
      <c r="AK129" s="255">
        <f t="shared" si="36"/>
        <v>0.54734911637212402</v>
      </c>
      <c r="AL129" s="304">
        <f t="shared" si="32"/>
        <v>860.8</v>
      </c>
      <c r="AM129" s="185"/>
      <c r="AN129" s="185"/>
      <c r="AO129" s="185"/>
      <c r="AP129" s="81" t="s">
        <v>418</v>
      </c>
      <c r="AQ129" s="81">
        <v>41954</v>
      </c>
      <c r="AR129" s="80" t="s">
        <v>716</v>
      </c>
      <c r="AS129" s="102">
        <v>16</v>
      </c>
      <c r="AT129" s="102" t="s">
        <v>289</v>
      </c>
      <c r="AU129" s="102"/>
      <c r="AV129" s="102"/>
      <c r="AW129" s="212">
        <v>41995</v>
      </c>
      <c r="AX129" s="212">
        <v>41978</v>
      </c>
      <c r="AY129" s="291">
        <v>41995</v>
      </c>
      <c r="AZ129" s="103"/>
      <c r="BA129" s="120"/>
      <c r="BB129" s="90"/>
      <c r="BC129" s="91"/>
      <c r="BD129" s="92"/>
      <c r="BE129" s="80"/>
      <c r="BF129" s="80"/>
      <c r="BG129" s="81"/>
      <c r="BH129" s="102"/>
      <c r="BI129" s="102"/>
      <c r="BJ129" s="103"/>
      <c r="BK129" s="80"/>
      <c r="BL129" s="80">
        <f t="shared" si="19"/>
        <v>0</v>
      </c>
      <c r="BM129" s="81"/>
      <c r="BN129" s="80"/>
      <c r="BO129" s="80"/>
      <c r="BP129" s="80">
        <f t="shared" si="20"/>
        <v>0</v>
      </c>
      <c r="BQ129" s="80">
        <f t="shared" si="21"/>
        <v>0</v>
      </c>
      <c r="BR129" s="80"/>
      <c r="BS129" s="284"/>
      <c r="BT129" s="192">
        <f t="shared" si="22"/>
        <v>0</v>
      </c>
      <c r="BU129" s="192">
        <f t="shared" si="23"/>
        <v>0</v>
      </c>
      <c r="BV129" s="196">
        <f t="shared" si="24"/>
        <v>0</v>
      </c>
      <c r="BW129" s="29"/>
    </row>
    <row r="130" spans="1:75" ht="44.25" customHeight="1">
      <c r="A130" s="118" t="s">
        <v>240</v>
      </c>
      <c r="B130" s="10"/>
      <c r="C130" s="10">
        <v>1</v>
      </c>
      <c r="D130" s="11" t="s">
        <v>83</v>
      </c>
      <c r="E130" s="10" t="s">
        <v>169</v>
      </c>
      <c r="F130" s="14" t="s">
        <v>62</v>
      </c>
      <c r="G130" s="118" t="s">
        <v>206</v>
      </c>
      <c r="H130" s="267" t="s">
        <v>387</v>
      </c>
      <c r="I130" s="204"/>
      <c r="J130" s="204" t="s">
        <v>668</v>
      </c>
      <c r="K130" s="204"/>
      <c r="L130" s="13"/>
      <c r="M130" s="119" t="s">
        <v>72</v>
      </c>
      <c r="N130" s="29"/>
      <c r="O130" s="29"/>
      <c r="P130" s="29" t="s">
        <v>792</v>
      </c>
      <c r="Q130" s="218" t="s">
        <v>28</v>
      </c>
      <c r="R130" s="38"/>
      <c r="S130" s="224" t="s">
        <v>737</v>
      </c>
      <c r="T130" s="219">
        <v>9519</v>
      </c>
      <c r="U130" s="130" t="s">
        <v>753</v>
      </c>
      <c r="V130" s="130"/>
      <c r="W130" s="276">
        <v>42010</v>
      </c>
      <c r="X130" s="276">
        <v>42038</v>
      </c>
      <c r="Y130" s="276">
        <v>42066</v>
      </c>
      <c r="Z130" s="44"/>
      <c r="AA130" s="44"/>
      <c r="AB130" s="244" t="s">
        <v>799</v>
      </c>
      <c r="AC130" s="248">
        <v>22.9</v>
      </c>
      <c r="AD130" s="248">
        <v>25.3</v>
      </c>
      <c r="AE130" s="248"/>
      <c r="AF130" s="249">
        <v>0.25</v>
      </c>
      <c r="AG130" s="249">
        <f t="shared" si="35"/>
        <v>25.55</v>
      </c>
      <c r="AH130" s="249">
        <f t="shared" si="34"/>
        <v>47.980000000000004</v>
      </c>
      <c r="AI130" s="249">
        <v>119.95</v>
      </c>
      <c r="AJ130" s="249">
        <v>119.95</v>
      </c>
      <c r="AK130" s="255">
        <f t="shared" si="36"/>
        <v>0.46748645268862027</v>
      </c>
      <c r="AL130" s="304">
        <f t="shared" si="32"/>
        <v>809.6</v>
      </c>
      <c r="AM130" s="185"/>
      <c r="AN130" s="185"/>
      <c r="AO130" s="185"/>
      <c r="AP130" s="81" t="s">
        <v>414</v>
      </c>
      <c r="AQ130" s="81">
        <v>41954</v>
      </c>
      <c r="AR130" s="80" t="s">
        <v>716</v>
      </c>
      <c r="AS130" s="102">
        <v>16</v>
      </c>
      <c r="AT130" s="102" t="s">
        <v>289</v>
      </c>
      <c r="AU130" s="102"/>
      <c r="AV130" s="102"/>
      <c r="AW130" s="212">
        <v>41995</v>
      </c>
      <c r="AX130" s="212">
        <v>41978</v>
      </c>
      <c r="AY130" s="291">
        <v>41995</v>
      </c>
      <c r="AZ130" s="103"/>
      <c r="BA130" s="120"/>
      <c r="BB130" s="90"/>
      <c r="BC130" s="91"/>
      <c r="BD130" s="92"/>
      <c r="BE130" s="80"/>
      <c r="BF130" s="80"/>
      <c r="BG130" s="81"/>
      <c r="BH130" s="102"/>
      <c r="BI130" s="102"/>
      <c r="BJ130" s="103"/>
      <c r="BK130" s="80"/>
      <c r="BL130" s="80">
        <f t="shared" si="19"/>
        <v>0</v>
      </c>
      <c r="BM130" s="81"/>
      <c r="BN130" s="80"/>
      <c r="BO130" s="80"/>
      <c r="BP130" s="80">
        <f t="shared" si="20"/>
        <v>0</v>
      </c>
      <c r="BQ130" s="80">
        <f t="shared" si="21"/>
        <v>0</v>
      </c>
      <c r="BR130" s="80"/>
      <c r="BS130" s="284"/>
      <c r="BT130" s="192">
        <f t="shared" si="22"/>
        <v>0</v>
      </c>
      <c r="BU130" s="192">
        <f t="shared" si="23"/>
        <v>0</v>
      </c>
      <c r="BV130" s="196">
        <f t="shared" si="24"/>
        <v>0</v>
      </c>
      <c r="BW130" s="29"/>
    </row>
    <row r="131" spans="1:75" s="170" customFormat="1" ht="44.25" customHeight="1">
      <c r="A131" s="160" t="s">
        <v>241</v>
      </c>
      <c r="B131" s="157" t="s">
        <v>566</v>
      </c>
      <c r="C131" s="157"/>
      <c r="D131" s="158" t="s">
        <v>83</v>
      </c>
      <c r="E131" s="157" t="s">
        <v>169</v>
      </c>
      <c r="F131" s="159" t="s">
        <v>62</v>
      </c>
      <c r="G131" s="160" t="s">
        <v>206</v>
      </c>
      <c r="H131" s="160" t="s">
        <v>572</v>
      </c>
      <c r="I131" s="205"/>
      <c r="J131" s="205"/>
      <c r="K131" s="205"/>
      <c r="L131" s="161">
        <v>41919</v>
      </c>
      <c r="M131" s="160" t="s">
        <v>75</v>
      </c>
      <c r="N131" s="162"/>
      <c r="O131" s="162"/>
      <c r="P131" s="162"/>
      <c r="Q131" s="163"/>
      <c r="R131" s="163"/>
      <c r="S131" s="223" t="s">
        <v>389</v>
      </c>
      <c r="T131" s="164"/>
      <c r="U131" s="164"/>
      <c r="V131" s="164"/>
      <c r="W131" s="164"/>
      <c r="X131" s="164"/>
      <c r="Y131" s="164"/>
      <c r="Z131" s="165"/>
      <c r="AA131" s="165"/>
      <c r="AB131" s="245"/>
      <c r="AC131" s="250"/>
      <c r="AD131" s="251"/>
      <c r="AE131" s="250"/>
      <c r="AF131" s="251">
        <f>(IF(AE131&gt;0, AE131, IF(AD131&gt;0, AD131, IF(AC131&gt;0, AC131, 0))))*0.3</f>
        <v>0</v>
      </c>
      <c r="AG131" s="251">
        <f t="shared" si="35"/>
        <v>0</v>
      </c>
      <c r="AH131" s="251">
        <f>AG131*2</f>
        <v>0</v>
      </c>
      <c r="AI131" s="251">
        <f>AG131*2.5</f>
        <v>0</v>
      </c>
      <c r="AJ131" s="251">
        <f>AH131*2.5</f>
        <v>0</v>
      </c>
      <c r="AK131" s="256" t="e">
        <f t="shared" si="36"/>
        <v>#DIV/0!</v>
      </c>
      <c r="AL131" s="304">
        <f t="shared" si="32"/>
        <v>0</v>
      </c>
      <c r="AM131" s="166"/>
      <c r="AN131" s="166"/>
      <c r="AO131" s="166"/>
      <c r="AP131" s="167">
        <v>41908</v>
      </c>
      <c r="AQ131" s="167"/>
      <c r="AR131" s="166"/>
      <c r="AS131" s="166">
        <v>16</v>
      </c>
      <c r="AT131" s="166" t="s">
        <v>289</v>
      </c>
      <c r="AU131" s="166"/>
      <c r="AV131" s="166"/>
      <c r="AW131" s="297">
        <v>41995</v>
      </c>
      <c r="AX131" s="290" t="s">
        <v>631</v>
      </c>
      <c r="AY131" s="290"/>
      <c r="AZ131" s="167"/>
      <c r="BA131" s="165"/>
      <c r="BB131" s="167"/>
      <c r="BC131" s="168"/>
      <c r="BD131" s="169"/>
      <c r="BE131" s="166"/>
      <c r="BF131" s="166"/>
      <c r="BG131" s="167"/>
      <c r="BH131" s="166"/>
      <c r="BI131" s="166"/>
      <c r="BJ131" s="167"/>
      <c r="BK131" s="166"/>
      <c r="BL131" s="166">
        <f t="shared" ref="BL131:BL194" si="37">+WEEKNUM(BK131)</f>
        <v>0</v>
      </c>
      <c r="BM131" s="167"/>
      <c r="BN131" s="166"/>
      <c r="BO131" s="166"/>
      <c r="BP131" s="166">
        <f t="shared" ref="BP131:BP194" si="38">BN131+BO131</f>
        <v>0</v>
      </c>
      <c r="BQ131" s="166">
        <f t="shared" ref="BQ131:BQ194" si="39">BP131*Z131</f>
        <v>0</v>
      </c>
      <c r="BR131" s="166"/>
      <c r="BS131" s="285"/>
      <c r="BT131" s="193">
        <f t="shared" ref="BT131:BT194" si="40">BP131*AH131</f>
        <v>0</v>
      </c>
      <c r="BU131" s="193">
        <f t="shared" ref="BU131:BU194" si="41">BT131-(BP131*AG131)</f>
        <v>0</v>
      </c>
      <c r="BV131" s="197" t="e">
        <f t="shared" ref="BV131:BV194" si="42">BP131*AK131</f>
        <v>#DIV/0!</v>
      </c>
      <c r="BW131" s="162"/>
    </row>
    <row r="132" spans="1:75" ht="44.25" customHeight="1">
      <c r="A132" s="118" t="s">
        <v>241</v>
      </c>
      <c r="B132" s="10"/>
      <c r="C132" s="10">
        <v>2</v>
      </c>
      <c r="D132" s="11" t="s">
        <v>83</v>
      </c>
      <c r="E132" s="10" t="s">
        <v>169</v>
      </c>
      <c r="F132" s="14" t="s">
        <v>62</v>
      </c>
      <c r="G132" s="118" t="s">
        <v>206</v>
      </c>
      <c r="H132" s="138" t="s">
        <v>366</v>
      </c>
      <c r="I132" s="204"/>
      <c r="J132" s="204" t="s">
        <v>668</v>
      </c>
      <c r="K132" s="204"/>
      <c r="L132" s="13">
        <v>41919</v>
      </c>
      <c r="M132" s="119" t="s">
        <v>75</v>
      </c>
      <c r="N132" s="29" t="s">
        <v>781</v>
      </c>
      <c r="O132" s="29" t="s">
        <v>757</v>
      </c>
      <c r="P132" s="29" t="s">
        <v>782</v>
      </c>
      <c r="Q132" s="218" t="s">
        <v>28</v>
      </c>
      <c r="R132" s="38"/>
      <c r="S132" s="219"/>
      <c r="T132" s="219" t="s">
        <v>389</v>
      </c>
      <c r="U132" s="130" t="s">
        <v>753</v>
      </c>
      <c r="V132" s="130"/>
      <c r="W132" s="276">
        <v>42010</v>
      </c>
      <c r="X132" s="276">
        <v>42038</v>
      </c>
      <c r="Y132" s="276">
        <v>42066</v>
      </c>
      <c r="Z132" s="44"/>
      <c r="AA132" s="44"/>
      <c r="AB132" s="244" t="s">
        <v>799</v>
      </c>
      <c r="AC132" s="248"/>
      <c r="AD132" s="249">
        <v>31.95</v>
      </c>
      <c r="AE132" s="248">
        <v>23.9</v>
      </c>
      <c r="AF132" s="249">
        <f>(IF(AE132&gt;0, AE132, IF(AD132&gt;0, AD132, IF(AC132&gt;0, AC132, 0))))*0.3</f>
        <v>7.169999999999999</v>
      </c>
      <c r="AG132" s="249">
        <f t="shared" si="35"/>
        <v>31.069999999999997</v>
      </c>
      <c r="AH132" s="249">
        <f>AJ132/2.5</f>
        <v>59.98</v>
      </c>
      <c r="AI132" s="249">
        <v>149.94999999999999</v>
      </c>
      <c r="AJ132" s="249">
        <v>149.94999999999999</v>
      </c>
      <c r="AK132" s="255">
        <f t="shared" si="36"/>
        <v>0.48199399799933312</v>
      </c>
      <c r="AL132" s="304">
        <f t="shared" si="32"/>
        <v>1022.4</v>
      </c>
      <c r="AM132" s="80"/>
      <c r="AN132" s="80"/>
      <c r="AO132" s="80"/>
      <c r="AP132" s="81"/>
      <c r="AQ132" s="81"/>
      <c r="AR132" s="80" t="s">
        <v>593</v>
      </c>
      <c r="AS132" s="102">
        <v>16</v>
      </c>
      <c r="AT132" s="102" t="s">
        <v>289</v>
      </c>
      <c r="AU132" s="102"/>
      <c r="AV132" s="102"/>
      <c r="AW132" s="212">
        <v>42020</v>
      </c>
      <c r="AX132" s="212">
        <v>42020</v>
      </c>
      <c r="AY132" s="212">
        <v>42020</v>
      </c>
      <c r="AZ132" s="103"/>
      <c r="BA132" s="120"/>
      <c r="BB132" s="90"/>
      <c r="BC132" s="91"/>
      <c r="BD132" s="92"/>
      <c r="BE132" s="80"/>
      <c r="BF132" s="80"/>
      <c r="BG132" s="81"/>
      <c r="BH132" s="102"/>
      <c r="BI132" s="102"/>
      <c r="BJ132" s="103"/>
      <c r="BK132" s="80"/>
      <c r="BL132" s="80">
        <f t="shared" si="37"/>
        <v>0</v>
      </c>
      <c r="BM132" s="81"/>
      <c r="BN132" s="80"/>
      <c r="BO132" s="80"/>
      <c r="BP132" s="80">
        <f t="shared" si="38"/>
        <v>0</v>
      </c>
      <c r="BQ132" s="80">
        <f t="shared" si="39"/>
        <v>0</v>
      </c>
      <c r="BR132" s="80"/>
      <c r="BS132" s="284"/>
      <c r="BT132" s="192">
        <f t="shared" si="40"/>
        <v>0</v>
      </c>
      <c r="BU132" s="192">
        <f t="shared" si="41"/>
        <v>0</v>
      </c>
      <c r="BV132" s="196">
        <f t="shared" si="42"/>
        <v>0</v>
      </c>
      <c r="BW132" s="29"/>
    </row>
    <row r="133" spans="1:75" ht="44.25" customHeight="1">
      <c r="A133" s="118" t="s">
        <v>589</v>
      </c>
      <c r="B133" s="10"/>
      <c r="C133" s="10">
        <v>3</v>
      </c>
      <c r="D133" s="11" t="s">
        <v>83</v>
      </c>
      <c r="E133" s="10" t="s">
        <v>169</v>
      </c>
      <c r="F133" s="14" t="s">
        <v>62</v>
      </c>
      <c r="G133" s="118" t="s">
        <v>205</v>
      </c>
      <c r="H133" s="118" t="s">
        <v>564</v>
      </c>
      <c r="I133" s="204"/>
      <c r="J133" s="204" t="s">
        <v>668</v>
      </c>
      <c r="K133" s="204"/>
      <c r="L133" s="13">
        <v>41919</v>
      </c>
      <c r="M133" s="119" t="s">
        <v>75</v>
      </c>
      <c r="N133" s="29" t="s">
        <v>788</v>
      </c>
      <c r="O133" s="29" t="s">
        <v>757</v>
      </c>
      <c r="P133" s="29" t="s">
        <v>782</v>
      </c>
      <c r="Q133" s="218" t="s">
        <v>28</v>
      </c>
      <c r="R133" s="38"/>
      <c r="S133" s="219"/>
      <c r="T133" s="130"/>
      <c r="U133" s="130" t="s">
        <v>793</v>
      </c>
      <c r="V133" s="130"/>
      <c r="W133" s="276">
        <v>42010</v>
      </c>
      <c r="X133" s="276">
        <v>42038</v>
      </c>
      <c r="Y133" s="276">
        <v>42066</v>
      </c>
      <c r="Z133" s="44"/>
      <c r="AA133" s="44"/>
      <c r="AB133" s="244" t="s">
        <v>799</v>
      </c>
      <c r="AC133" s="248"/>
      <c r="AD133" s="249">
        <v>30</v>
      </c>
      <c r="AE133" s="248">
        <v>27.15</v>
      </c>
      <c r="AF133" s="249">
        <f>(IF(AE133&gt;0, AE133, IF(AD133&gt;0, AD133, IF(AC133&gt;0, AC133, 0))))*0.3</f>
        <v>8.1449999999999996</v>
      </c>
      <c r="AG133" s="249">
        <f t="shared" si="35"/>
        <v>35.295000000000002</v>
      </c>
      <c r="AH133" s="249">
        <f>AJ133/2.5</f>
        <v>71.97999999999999</v>
      </c>
      <c r="AI133" s="249">
        <v>179.95</v>
      </c>
      <c r="AJ133" s="249">
        <v>179.95</v>
      </c>
      <c r="AK133" s="255">
        <f t="shared" si="36"/>
        <v>0.50965545984995819</v>
      </c>
      <c r="AL133" s="304">
        <f t="shared" si="32"/>
        <v>960</v>
      </c>
      <c r="AM133" s="80"/>
      <c r="AN133" s="80"/>
      <c r="AO133" s="80"/>
      <c r="AP133" s="81"/>
      <c r="AQ133" s="81"/>
      <c r="AR133" s="80" t="s">
        <v>593</v>
      </c>
      <c r="AS133" s="102">
        <v>17</v>
      </c>
      <c r="AT133" s="102" t="s">
        <v>628</v>
      </c>
      <c r="AU133" s="102"/>
      <c r="AV133" s="102"/>
      <c r="AW133" s="211"/>
      <c r="AX133" s="211" t="s">
        <v>60</v>
      </c>
      <c r="AY133" s="212">
        <v>42343</v>
      </c>
      <c r="AZ133" s="103"/>
      <c r="BA133" s="120"/>
      <c r="BB133" s="90"/>
      <c r="BC133" s="91"/>
      <c r="BD133" s="92"/>
      <c r="BE133" s="80"/>
      <c r="BF133" s="80"/>
      <c r="BG133" s="81"/>
      <c r="BH133" s="102"/>
      <c r="BI133" s="102"/>
      <c r="BJ133" s="103"/>
      <c r="BK133" s="80"/>
      <c r="BL133" s="80">
        <f t="shared" si="37"/>
        <v>0</v>
      </c>
      <c r="BM133" s="81"/>
      <c r="BN133" s="80"/>
      <c r="BO133" s="80"/>
      <c r="BP133" s="80">
        <f t="shared" si="38"/>
        <v>0</v>
      </c>
      <c r="BQ133" s="80">
        <f t="shared" si="39"/>
        <v>0</v>
      </c>
      <c r="BR133" s="80"/>
      <c r="BS133" s="284"/>
      <c r="BT133" s="192">
        <f t="shared" si="40"/>
        <v>0</v>
      </c>
      <c r="BU133" s="192">
        <f t="shared" si="41"/>
        <v>0</v>
      </c>
      <c r="BV133" s="196">
        <f t="shared" si="42"/>
        <v>0</v>
      </c>
      <c r="BW133" s="29"/>
    </row>
    <row r="134" spans="1:75" s="170" customFormat="1" ht="44.25" customHeight="1">
      <c r="A134" s="160" t="s">
        <v>242</v>
      </c>
      <c r="B134" s="157" t="s">
        <v>566</v>
      </c>
      <c r="C134" s="157"/>
      <c r="D134" s="158" t="s">
        <v>83</v>
      </c>
      <c r="E134" s="157" t="s">
        <v>170</v>
      </c>
      <c r="F134" s="159" t="s">
        <v>62</v>
      </c>
      <c r="G134" s="160" t="s">
        <v>207</v>
      </c>
      <c r="H134" s="160" t="s">
        <v>352</v>
      </c>
      <c r="I134" s="205"/>
      <c r="J134" s="205"/>
      <c r="K134" s="205"/>
      <c r="L134" s="161">
        <v>41919</v>
      </c>
      <c r="M134" s="160" t="s">
        <v>79</v>
      </c>
      <c r="N134" s="162"/>
      <c r="O134" s="162"/>
      <c r="P134" s="162"/>
      <c r="Q134" s="163"/>
      <c r="R134" s="163"/>
      <c r="S134" s="223"/>
      <c r="T134" s="164"/>
      <c r="U134" s="164" t="s">
        <v>353</v>
      </c>
      <c r="V134" s="164"/>
      <c r="W134" s="164"/>
      <c r="X134" s="164"/>
      <c r="Y134" s="164"/>
      <c r="Z134" s="165"/>
      <c r="AA134" s="165"/>
      <c r="AB134" s="245"/>
      <c r="AC134" s="250"/>
      <c r="AD134" s="251"/>
      <c r="AE134" s="250"/>
      <c r="AF134" s="251"/>
      <c r="AG134" s="251">
        <f t="shared" si="35"/>
        <v>0</v>
      </c>
      <c r="AH134" s="251">
        <f>AG134*2</f>
        <v>0</v>
      </c>
      <c r="AI134" s="251">
        <f>AG134*2.5</f>
        <v>0</v>
      </c>
      <c r="AJ134" s="251">
        <f>AH134*2.5</f>
        <v>0</v>
      </c>
      <c r="AK134" s="256" t="e">
        <f t="shared" si="36"/>
        <v>#DIV/0!</v>
      </c>
      <c r="AL134" s="304">
        <f t="shared" si="32"/>
        <v>0</v>
      </c>
      <c r="AM134" s="166"/>
      <c r="AN134" s="166"/>
      <c r="AO134" s="166"/>
      <c r="AP134" s="167">
        <v>41900</v>
      </c>
      <c r="AQ134" s="167"/>
      <c r="AR134" s="166"/>
      <c r="AS134" s="166">
        <v>16</v>
      </c>
      <c r="AT134" s="166" t="s">
        <v>289</v>
      </c>
      <c r="AU134" s="166"/>
      <c r="AV134" s="166"/>
      <c r="AW134" s="290"/>
      <c r="AX134" s="290" t="s">
        <v>631</v>
      </c>
      <c r="AY134" s="290"/>
      <c r="AZ134" s="167"/>
      <c r="BA134" s="165"/>
      <c r="BB134" s="167"/>
      <c r="BC134" s="168"/>
      <c r="BD134" s="169"/>
      <c r="BE134" s="166"/>
      <c r="BF134" s="166"/>
      <c r="BG134" s="167"/>
      <c r="BH134" s="166"/>
      <c r="BI134" s="166"/>
      <c r="BJ134" s="167"/>
      <c r="BK134" s="166"/>
      <c r="BL134" s="166">
        <f t="shared" si="37"/>
        <v>0</v>
      </c>
      <c r="BM134" s="167"/>
      <c r="BN134" s="166"/>
      <c r="BO134" s="166"/>
      <c r="BP134" s="166">
        <f t="shared" si="38"/>
        <v>0</v>
      </c>
      <c r="BQ134" s="166">
        <f t="shared" si="39"/>
        <v>0</v>
      </c>
      <c r="BR134" s="166"/>
      <c r="BS134" s="285"/>
      <c r="BT134" s="193">
        <f t="shared" si="40"/>
        <v>0</v>
      </c>
      <c r="BU134" s="193">
        <f t="shared" si="41"/>
        <v>0</v>
      </c>
      <c r="BV134" s="197" t="e">
        <f t="shared" si="42"/>
        <v>#DIV/0!</v>
      </c>
      <c r="BW134" s="162"/>
    </row>
    <row r="135" spans="1:75" ht="44.25" customHeight="1">
      <c r="A135" s="118" t="s">
        <v>243</v>
      </c>
      <c r="B135" s="10"/>
      <c r="C135" s="10">
        <v>1</v>
      </c>
      <c r="D135" s="11" t="s">
        <v>83</v>
      </c>
      <c r="E135" s="10" t="s">
        <v>170</v>
      </c>
      <c r="F135" s="14" t="s">
        <v>62</v>
      </c>
      <c r="G135" s="118" t="s">
        <v>207</v>
      </c>
      <c r="H135" s="118" t="s">
        <v>349</v>
      </c>
      <c r="I135" s="204"/>
      <c r="J135" s="204" t="s">
        <v>668</v>
      </c>
      <c r="K135" s="204"/>
      <c r="L135" s="13"/>
      <c r="M135" s="119" t="s">
        <v>76</v>
      </c>
      <c r="N135" s="29" t="s">
        <v>794</v>
      </c>
      <c r="O135" s="29"/>
      <c r="P135" s="29" t="s">
        <v>796</v>
      </c>
      <c r="Q135" s="218" t="s">
        <v>28</v>
      </c>
      <c r="R135" s="38"/>
      <c r="S135" s="219"/>
      <c r="T135" s="130" t="s">
        <v>614</v>
      </c>
      <c r="U135" s="130" t="s">
        <v>753</v>
      </c>
      <c r="V135" s="130"/>
      <c r="W135" s="276">
        <v>42066</v>
      </c>
      <c r="X135" s="130"/>
      <c r="Y135" s="130"/>
      <c r="Z135" s="44"/>
      <c r="AA135" s="44"/>
      <c r="AB135" s="244" t="s">
        <v>799</v>
      </c>
      <c r="AC135" s="248"/>
      <c r="AD135" s="249">
        <v>8.9499999999999993</v>
      </c>
      <c r="AE135" s="248"/>
      <c r="AF135" s="249">
        <v>0.25</v>
      </c>
      <c r="AG135" s="249">
        <f t="shared" si="35"/>
        <v>9.1999999999999993</v>
      </c>
      <c r="AH135" s="249">
        <f>AJ135/2.5</f>
        <v>19.98</v>
      </c>
      <c r="AI135" s="249">
        <v>49.95</v>
      </c>
      <c r="AJ135" s="249">
        <v>49.95</v>
      </c>
      <c r="AK135" s="255">
        <f t="shared" si="36"/>
        <v>0.53953953953953959</v>
      </c>
      <c r="AL135" s="304">
        <f>16*(1*AD135)</f>
        <v>143.19999999999999</v>
      </c>
      <c r="AM135" s="80"/>
      <c r="AN135" s="80"/>
      <c r="AO135" s="80"/>
      <c r="AP135" s="81" t="s">
        <v>284</v>
      </c>
      <c r="AQ135" s="81"/>
      <c r="AR135" s="80"/>
      <c r="AS135" s="102">
        <v>16</v>
      </c>
      <c r="AT135" s="102" t="s">
        <v>289</v>
      </c>
      <c r="AU135" s="102"/>
      <c r="AV135" s="102"/>
      <c r="AW135" s="211"/>
      <c r="AX135" s="212">
        <v>41978</v>
      </c>
      <c r="AY135" s="212">
        <v>42030</v>
      </c>
      <c r="AZ135" s="103"/>
      <c r="BA135" s="120"/>
      <c r="BB135" s="90"/>
      <c r="BC135" s="91"/>
      <c r="BD135" s="92"/>
      <c r="BE135" s="80"/>
      <c r="BF135" s="80"/>
      <c r="BG135" s="81"/>
      <c r="BH135" s="102"/>
      <c r="BI135" s="102"/>
      <c r="BJ135" s="103"/>
      <c r="BK135" s="80"/>
      <c r="BL135" s="80">
        <f t="shared" si="37"/>
        <v>0</v>
      </c>
      <c r="BM135" s="81"/>
      <c r="BN135" s="80"/>
      <c r="BO135" s="80"/>
      <c r="BP135" s="80">
        <f t="shared" si="38"/>
        <v>0</v>
      </c>
      <c r="BQ135" s="80">
        <f t="shared" si="39"/>
        <v>0</v>
      </c>
      <c r="BR135" s="80"/>
      <c r="BS135" s="284"/>
      <c r="BT135" s="192">
        <f t="shared" si="40"/>
        <v>0</v>
      </c>
      <c r="BU135" s="192">
        <f t="shared" si="41"/>
        <v>0</v>
      </c>
      <c r="BV135" s="196">
        <f t="shared" si="42"/>
        <v>0</v>
      </c>
      <c r="BW135" s="29"/>
    </row>
    <row r="136" spans="1:75" s="170" customFormat="1" ht="44.25" customHeight="1">
      <c r="A136" s="160" t="s">
        <v>244</v>
      </c>
      <c r="B136" s="157" t="s">
        <v>566</v>
      </c>
      <c r="C136" s="157"/>
      <c r="D136" s="158" t="s">
        <v>83</v>
      </c>
      <c r="E136" s="157"/>
      <c r="F136" s="159" t="s">
        <v>62</v>
      </c>
      <c r="G136" s="160" t="s">
        <v>207</v>
      </c>
      <c r="H136" s="171"/>
      <c r="I136" s="205"/>
      <c r="J136" s="205"/>
      <c r="K136" s="205"/>
      <c r="L136" s="161">
        <v>41919</v>
      </c>
      <c r="M136" s="160" t="s">
        <v>79</v>
      </c>
      <c r="N136" s="162"/>
      <c r="O136" s="162"/>
      <c r="P136" s="162"/>
      <c r="Q136" s="163"/>
      <c r="R136" s="163"/>
      <c r="S136" s="223"/>
      <c r="T136" s="164"/>
      <c r="U136" s="164"/>
      <c r="V136" s="164"/>
      <c r="W136" s="164"/>
      <c r="X136" s="164"/>
      <c r="Y136" s="164"/>
      <c r="Z136" s="165"/>
      <c r="AA136" s="165"/>
      <c r="AB136" s="245"/>
      <c r="AC136" s="250"/>
      <c r="AD136" s="251"/>
      <c r="AE136" s="250"/>
      <c r="AF136" s="251"/>
      <c r="AG136" s="251">
        <f t="shared" si="35"/>
        <v>0</v>
      </c>
      <c r="AH136" s="251">
        <f>AG136*2</f>
        <v>0</v>
      </c>
      <c r="AI136" s="251">
        <f>AG136*2.5</f>
        <v>0</v>
      </c>
      <c r="AJ136" s="251">
        <f>AH136*2.5</f>
        <v>0</v>
      </c>
      <c r="AK136" s="256" t="e">
        <f t="shared" si="36"/>
        <v>#DIV/0!</v>
      </c>
      <c r="AL136" s="304">
        <f>16*(2*AD136)</f>
        <v>0</v>
      </c>
      <c r="AM136" s="166"/>
      <c r="AN136" s="166"/>
      <c r="AO136" s="166"/>
      <c r="AP136" s="167">
        <v>41900</v>
      </c>
      <c r="AQ136" s="167"/>
      <c r="AR136" s="166"/>
      <c r="AS136" s="166">
        <v>16</v>
      </c>
      <c r="AT136" s="166" t="s">
        <v>289</v>
      </c>
      <c r="AU136" s="166"/>
      <c r="AV136" s="166"/>
      <c r="AW136" s="290"/>
      <c r="AX136" s="290" t="s">
        <v>631</v>
      </c>
      <c r="AY136" s="290"/>
      <c r="AZ136" s="167"/>
      <c r="BA136" s="165"/>
      <c r="BB136" s="167"/>
      <c r="BC136" s="168"/>
      <c r="BD136" s="169"/>
      <c r="BE136" s="166"/>
      <c r="BF136" s="166"/>
      <c r="BG136" s="167"/>
      <c r="BH136" s="166"/>
      <c r="BI136" s="166"/>
      <c r="BJ136" s="167"/>
      <c r="BK136" s="166"/>
      <c r="BL136" s="166">
        <f t="shared" si="37"/>
        <v>0</v>
      </c>
      <c r="BM136" s="167"/>
      <c r="BN136" s="166"/>
      <c r="BO136" s="166"/>
      <c r="BP136" s="166">
        <f t="shared" si="38"/>
        <v>0</v>
      </c>
      <c r="BQ136" s="166">
        <f t="shared" si="39"/>
        <v>0</v>
      </c>
      <c r="BR136" s="166"/>
      <c r="BS136" s="285"/>
      <c r="BT136" s="193">
        <f t="shared" si="40"/>
        <v>0</v>
      </c>
      <c r="BU136" s="193">
        <f t="shared" si="41"/>
        <v>0</v>
      </c>
      <c r="BV136" s="197" t="e">
        <f t="shared" si="42"/>
        <v>#DIV/0!</v>
      </c>
      <c r="BW136" s="162"/>
    </row>
    <row r="137" spans="1:75" s="170" customFormat="1" ht="44.25" customHeight="1">
      <c r="A137" s="160" t="s">
        <v>245</v>
      </c>
      <c r="B137" s="157" t="s">
        <v>566</v>
      </c>
      <c r="C137" s="157"/>
      <c r="D137" s="158" t="s">
        <v>83</v>
      </c>
      <c r="E137" s="157" t="s">
        <v>170</v>
      </c>
      <c r="F137" s="159" t="s">
        <v>62</v>
      </c>
      <c r="G137" s="160" t="s">
        <v>207</v>
      </c>
      <c r="H137" s="171" t="s">
        <v>413</v>
      </c>
      <c r="I137" s="205"/>
      <c r="J137" s="205"/>
      <c r="K137" s="205"/>
      <c r="L137" s="161"/>
      <c r="M137" s="160" t="s">
        <v>76</v>
      </c>
      <c r="N137" s="162"/>
      <c r="O137" s="162"/>
      <c r="P137" s="162"/>
      <c r="Q137" s="163"/>
      <c r="R137" s="163"/>
      <c r="S137" s="223"/>
      <c r="T137" s="164"/>
      <c r="U137" s="164"/>
      <c r="V137" s="164"/>
      <c r="W137" s="164"/>
      <c r="X137" s="164"/>
      <c r="Y137" s="164"/>
      <c r="Z137" s="165"/>
      <c r="AA137" s="165"/>
      <c r="AB137" s="245"/>
      <c r="AC137" s="250"/>
      <c r="AD137" s="251"/>
      <c r="AE137" s="250"/>
      <c r="AF137" s="251">
        <v>0.25</v>
      </c>
      <c r="AG137" s="251">
        <f t="shared" si="35"/>
        <v>0.25</v>
      </c>
      <c r="AH137" s="251">
        <f>AG137*2</f>
        <v>0.5</v>
      </c>
      <c r="AI137" s="251">
        <f>AG137*2.5</f>
        <v>0.625</v>
      </c>
      <c r="AJ137" s="251">
        <f>AH137*2.5</f>
        <v>1.25</v>
      </c>
      <c r="AK137" s="256">
        <f t="shared" si="36"/>
        <v>0.5</v>
      </c>
      <c r="AL137" s="304">
        <f>16*(2*AD137)</f>
        <v>0</v>
      </c>
      <c r="AM137" s="166"/>
      <c r="AN137" s="166"/>
      <c r="AO137" s="166"/>
      <c r="AP137" s="167">
        <v>41907</v>
      </c>
      <c r="AQ137" s="167"/>
      <c r="AR137" s="166"/>
      <c r="AS137" s="166">
        <v>16</v>
      </c>
      <c r="AT137" s="166" t="s">
        <v>289</v>
      </c>
      <c r="AU137" s="166"/>
      <c r="AV137" s="166"/>
      <c r="AW137" s="290"/>
      <c r="AX137" s="290" t="s">
        <v>631</v>
      </c>
      <c r="AY137" s="290"/>
      <c r="AZ137" s="167"/>
      <c r="BA137" s="165"/>
      <c r="BB137" s="167"/>
      <c r="BC137" s="168"/>
      <c r="BD137" s="169"/>
      <c r="BE137" s="166"/>
      <c r="BF137" s="166"/>
      <c r="BG137" s="167"/>
      <c r="BH137" s="166"/>
      <c r="BI137" s="166"/>
      <c r="BJ137" s="167"/>
      <c r="BK137" s="166"/>
      <c r="BL137" s="166">
        <f t="shared" si="37"/>
        <v>0</v>
      </c>
      <c r="BM137" s="167"/>
      <c r="BN137" s="166"/>
      <c r="BO137" s="166"/>
      <c r="BP137" s="166">
        <f t="shared" si="38"/>
        <v>0</v>
      </c>
      <c r="BQ137" s="166">
        <f t="shared" si="39"/>
        <v>0</v>
      </c>
      <c r="BR137" s="166"/>
      <c r="BS137" s="285"/>
      <c r="BT137" s="193">
        <f t="shared" si="40"/>
        <v>0</v>
      </c>
      <c r="BU137" s="193">
        <f t="shared" si="41"/>
        <v>0</v>
      </c>
      <c r="BV137" s="197">
        <f t="shared" si="42"/>
        <v>0</v>
      </c>
      <c r="BW137" s="162"/>
    </row>
    <row r="138" spans="1:75" ht="44.25" customHeight="1">
      <c r="A138" s="118" t="s">
        <v>246</v>
      </c>
      <c r="B138" s="10"/>
      <c r="C138" s="10">
        <v>1</v>
      </c>
      <c r="D138" s="11" t="s">
        <v>83</v>
      </c>
      <c r="E138" s="10" t="s">
        <v>170</v>
      </c>
      <c r="F138" s="14" t="s">
        <v>62</v>
      </c>
      <c r="G138" s="118" t="s">
        <v>207</v>
      </c>
      <c r="H138" s="118" t="s">
        <v>370</v>
      </c>
      <c r="I138" s="204"/>
      <c r="J138" s="204" t="s">
        <v>668</v>
      </c>
      <c r="K138" s="204"/>
      <c r="L138" s="13"/>
      <c r="M138" s="119" t="s">
        <v>76</v>
      </c>
      <c r="N138" s="29" t="s">
        <v>794</v>
      </c>
      <c r="O138" s="29"/>
      <c r="P138" s="29" t="s">
        <v>796</v>
      </c>
      <c r="Q138" s="218" t="s">
        <v>28</v>
      </c>
      <c r="R138" s="38"/>
      <c r="S138" s="219"/>
      <c r="T138" s="130" t="s">
        <v>614</v>
      </c>
      <c r="U138" s="130" t="s">
        <v>753</v>
      </c>
      <c r="V138" s="130"/>
      <c r="W138" s="276">
        <v>42066</v>
      </c>
      <c r="X138" s="130"/>
      <c r="Y138" s="130"/>
      <c r="Z138" s="44"/>
      <c r="AA138" s="44"/>
      <c r="AB138" s="244" t="s">
        <v>799</v>
      </c>
      <c r="AC138" s="248"/>
      <c r="AD138" s="249">
        <v>8.75</v>
      </c>
      <c r="AE138" s="248"/>
      <c r="AF138" s="249">
        <v>0.25</v>
      </c>
      <c r="AG138" s="249">
        <f t="shared" si="35"/>
        <v>9</v>
      </c>
      <c r="AH138" s="249">
        <f>AJ138/2.5</f>
        <v>15.98</v>
      </c>
      <c r="AI138" s="249">
        <v>39.950000000000003</v>
      </c>
      <c r="AJ138" s="249">
        <v>39.950000000000003</v>
      </c>
      <c r="AK138" s="255">
        <f t="shared" si="36"/>
        <v>0.43679599499374222</v>
      </c>
      <c r="AL138" s="304">
        <f>16*(1*AD138)</f>
        <v>140</v>
      </c>
      <c r="AM138" s="80"/>
      <c r="AN138" s="80"/>
      <c r="AO138" s="80"/>
      <c r="AP138" s="81">
        <v>41907</v>
      </c>
      <c r="AQ138" s="81"/>
      <c r="AR138" s="80"/>
      <c r="AS138" s="102">
        <v>16</v>
      </c>
      <c r="AT138" s="102" t="s">
        <v>289</v>
      </c>
      <c r="AU138" s="102"/>
      <c r="AV138" s="102"/>
      <c r="AW138" s="211"/>
      <c r="AX138" s="212">
        <v>41978</v>
      </c>
      <c r="AY138" s="212">
        <v>42030</v>
      </c>
      <c r="AZ138" s="103"/>
      <c r="BA138" s="120"/>
      <c r="BB138" s="90"/>
      <c r="BC138" s="91"/>
      <c r="BD138" s="92"/>
      <c r="BE138" s="80"/>
      <c r="BF138" s="80"/>
      <c r="BG138" s="81"/>
      <c r="BH138" s="102"/>
      <c r="BI138" s="102"/>
      <c r="BJ138" s="103"/>
      <c r="BK138" s="80"/>
      <c r="BL138" s="80">
        <f t="shared" si="37"/>
        <v>0</v>
      </c>
      <c r="BM138" s="81"/>
      <c r="BN138" s="80"/>
      <c r="BO138" s="80"/>
      <c r="BP138" s="80">
        <f t="shared" si="38"/>
        <v>0</v>
      </c>
      <c r="BQ138" s="80">
        <f t="shared" si="39"/>
        <v>0</v>
      </c>
      <c r="BR138" s="80"/>
      <c r="BS138" s="284"/>
      <c r="BT138" s="192">
        <f t="shared" si="40"/>
        <v>0</v>
      </c>
      <c r="BU138" s="192">
        <f t="shared" si="41"/>
        <v>0</v>
      </c>
      <c r="BV138" s="196">
        <f t="shared" si="42"/>
        <v>0</v>
      </c>
      <c r="BW138" s="29"/>
    </row>
    <row r="139" spans="1:75" ht="44.25" customHeight="1">
      <c r="A139" s="118" t="s">
        <v>247</v>
      </c>
      <c r="B139" s="10"/>
      <c r="C139" s="10">
        <v>1</v>
      </c>
      <c r="D139" s="11" t="s">
        <v>83</v>
      </c>
      <c r="E139" s="10" t="s">
        <v>170</v>
      </c>
      <c r="F139" s="14" t="s">
        <v>62</v>
      </c>
      <c r="G139" s="118" t="s">
        <v>207</v>
      </c>
      <c r="H139" s="118" t="s">
        <v>375</v>
      </c>
      <c r="I139" s="204"/>
      <c r="J139" s="204" t="s">
        <v>668</v>
      </c>
      <c r="K139" s="204"/>
      <c r="L139" s="13"/>
      <c r="M139" s="119" t="s">
        <v>76</v>
      </c>
      <c r="N139" s="29" t="s">
        <v>794</v>
      </c>
      <c r="O139" s="29"/>
      <c r="P139" s="29" t="s">
        <v>796</v>
      </c>
      <c r="Q139" s="218" t="s">
        <v>28</v>
      </c>
      <c r="R139" s="38"/>
      <c r="S139" s="219"/>
      <c r="T139" s="130" t="s">
        <v>614</v>
      </c>
      <c r="U139" s="130" t="s">
        <v>753</v>
      </c>
      <c r="V139" s="130"/>
      <c r="W139" s="276">
        <v>42066</v>
      </c>
      <c r="X139" s="130"/>
      <c r="Y139" s="130"/>
      <c r="Z139" s="44"/>
      <c r="AA139" s="44"/>
      <c r="AB139" s="244" t="s">
        <v>799</v>
      </c>
      <c r="AC139" s="248"/>
      <c r="AD139" s="249">
        <v>9.9</v>
      </c>
      <c r="AE139" s="248"/>
      <c r="AF139" s="249">
        <v>0.25</v>
      </c>
      <c r="AG139" s="249">
        <f t="shared" si="35"/>
        <v>10.15</v>
      </c>
      <c r="AH139" s="249">
        <f>AJ139/2.5</f>
        <v>19.98</v>
      </c>
      <c r="AI139" s="249">
        <v>49.95</v>
      </c>
      <c r="AJ139" s="249">
        <v>49.95</v>
      </c>
      <c r="AK139" s="255">
        <f t="shared" si="36"/>
        <v>0.49199199199199201</v>
      </c>
      <c r="AL139" s="304">
        <f>16*(1*AD139)</f>
        <v>158.4</v>
      </c>
      <c r="AM139" s="80"/>
      <c r="AN139" s="80"/>
      <c r="AO139" s="80"/>
      <c r="AP139" s="81">
        <v>41900</v>
      </c>
      <c r="AQ139" s="81"/>
      <c r="AR139" s="80"/>
      <c r="AS139" s="102">
        <v>16</v>
      </c>
      <c r="AT139" s="102" t="s">
        <v>289</v>
      </c>
      <c r="AU139" s="102"/>
      <c r="AV139" s="102"/>
      <c r="AW139" s="211"/>
      <c r="AX139" s="212">
        <v>41978</v>
      </c>
      <c r="AY139" s="212">
        <v>42030</v>
      </c>
      <c r="AZ139" s="103"/>
      <c r="BA139" s="120"/>
      <c r="BB139" s="90"/>
      <c r="BC139" s="91"/>
      <c r="BD139" s="92"/>
      <c r="BE139" s="80"/>
      <c r="BF139" s="80"/>
      <c r="BG139" s="81"/>
      <c r="BH139" s="102"/>
      <c r="BI139" s="102"/>
      <c r="BJ139" s="103"/>
      <c r="BK139" s="80"/>
      <c r="BL139" s="80">
        <f t="shared" si="37"/>
        <v>0</v>
      </c>
      <c r="BM139" s="81"/>
      <c r="BN139" s="80"/>
      <c r="BO139" s="80"/>
      <c r="BP139" s="80">
        <f t="shared" si="38"/>
        <v>0</v>
      </c>
      <c r="BQ139" s="80">
        <f t="shared" si="39"/>
        <v>0</v>
      </c>
      <c r="BR139" s="80"/>
      <c r="BS139" s="284"/>
      <c r="BT139" s="192">
        <f t="shared" si="40"/>
        <v>0</v>
      </c>
      <c r="BU139" s="192">
        <f t="shared" si="41"/>
        <v>0</v>
      </c>
      <c r="BV139" s="196">
        <f t="shared" si="42"/>
        <v>0</v>
      </c>
      <c r="BW139" s="29"/>
    </row>
    <row r="140" spans="1:75" ht="44.25" customHeight="1">
      <c r="A140" s="118" t="s">
        <v>248</v>
      </c>
      <c r="B140" s="10"/>
      <c r="C140" s="10">
        <v>1</v>
      </c>
      <c r="D140" s="11" t="s">
        <v>83</v>
      </c>
      <c r="E140" s="10" t="s">
        <v>170</v>
      </c>
      <c r="F140" s="14" t="s">
        <v>62</v>
      </c>
      <c r="G140" s="118" t="s">
        <v>207</v>
      </c>
      <c r="H140" s="118" t="s">
        <v>366</v>
      </c>
      <c r="I140" s="204"/>
      <c r="J140" s="204" t="s">
        <v>668</v>
      </c>
      <c r="K140" s="204"/>
      <c r="L140" s="13">
        <v>41927</v>
      </c>
      <c r="M140" s="119" t="s">
        <v>76</v>
      </c>
      <c r="N140" s="29" t="s">
        <v>794</v>
      </c>
      <c r="O140" s="29"/>
      <c r="P140" s="29" t="s">
        <v>796</v>
      </c>
      <c r="Q140" s="218" t="s">
        <v>28</v>
      </c>
      <c r="R140" s="38"/>
      <c r="S140" s="219"/>
      <c r="T140" s="130" t="s">
        <v>614</v>
      </c>
      <c r="U140" s="130" t="s">
        <v>753</v>
      </c>
      <c r="V140" s="130"/>
      <c r="W140" s="276">
        <v>42066</v>
      </c>
      <c r="X140" s="130"/>
      <c r="Y140" s="130"/>
      <c r="Z140" s="44"/>
      <c r="AA140" s="44"/>
      <c r="AB140" s="244" t="s">
        <v>799</v>
      </c>
      <c r="AC140" s="248"/>
      <c r="AD140" s="249">
        <v>9.9</v>
      </c>
      <c r="AE140" s="248"/>
      <c r="AF140" s="249">
        <v>0.25</v>
      </c>
      <c r="AG140" s="249">
        <f t="shared" si="35"/>
        <v>10.15</v>
      </c>
      <c r="AH140" s="249">
        <f>AJ140/2.5</f>
        <v>19.98</v>
      </c>
      <c r="AI140" s="249">
        <v>49.95</v>
      </c>
      <c r="AJ140" s="249">
        <v>49.95</v>
      </c>
      <c r="AK140" s="255">
        <f t="shared" si="36"/>
        <v>0.49199199199199201</v>
      </c>
      <c r="AL140" s="304">
        <f>16*(1*AD140)</f>
        <v>158.4</v>
      </c>
      <c r="AM140" s="80"/>
      <c r="AN140" s="80"/>
      <c r="AO140" s="80"/>
      <c r="AP140" s="81"/>
      <c r="AQ140" s="81"/>
      <c r="AR140" s="80"/>
      <c r="AS140" s="102">
        <v>16</v>
      </c>
      <c r="AT140" s="102" t="s">
        <v>289</v>
      </c>
      <c r="AU140" s="102"/>
      <c r="AV140" s="102"/>
      <c r="AW140" s="211"/>
      <c r="AX140" s="212">
        <v>41978</v>
      </c>
      <c r="AY140" s="212">
        <v>42009</v>
      </c>
      <c r="AZ140" s="103"/>
      <c r="BA140" s="120"/>
      <c r="BB140" s="90"/>
      <c r="BC140" s="91"/>
      <c r="BD140" s="92"/>
      <c r="BE140" s="80"/>
      <c r="BF140" s="80"/>
      <c r="BG140" s="81"/>
      <c r="BH140" s="102"/>
      <c r="BI140" s="102"/>
      <c r="BJ140" s="103"/>
      <c r="BK140" s="80"/>
      <c r="BL140" s="80">
        <f t="shared" si="37"/>
        <v>0</v>
      </c>
      <c r="BM140" s="81"/>
      <c r="BN140" s="80"/>
      <c r="BO140" s="80"/>
      <c r="BP140" s="80">
        <f t="shared" si="38"/>
        <v>0</v>
      </c>
      <c r="BQ140" s="80">
        <f t="shared" si="39"/>
        <v>0</v>
      </c>
      <c r="BR140" s="80"/>
      <c r="BS140" s="284"/>
      <c r="BT140" s="192">
        <f t="shared" si="40"/>
        <v>0</v>
      </c>
      <c r="BU140" s="192">
        <f t="shared" si="41"/>
        <v>0</v>
      </c>
      <c r="BV140" s="196">
        <f t="shared" si="42"/>
        <v>0</v>
      </c>
      <c r="BW140" s="29"/>
    </row>
    <row r="141" spans="1:75" s="170" customFormat="1" ht="44.25" customHeight="1">
      <c r="A141" s="160" t="s">
        <v>249</v>
      </c>
      <c r="B141" s="157" t="s">
        <v>566</v>
      </c>
      <c r="C141" s="157"/>
      <c r="D141" s="158" t="s">
        <v>83</v>
      </c>
      <c r="E141" s="157" t="s">
        <v>170</v>
      </c>
      <c r="F141" s="159" t="s">
        <v>62</v>
      </c>
      <c r="G141" s="160" t="s">
        <v>207</v>
      </c>
      <c r="H141" s="160" t="s">
        <v>392</v>
      </c>
      <c r="I141" s="205"/>
      <c r="J141" s="205"/>
      <c r="K141" s="205"/>
      <c r="L141" s="161">
        <v>41919</v>
      </c>
      <c r="M141" s="160" t="s">
        <v>75</v>
      </c>
      <c r="N141" s="162"/>
      <c r="O141" s="162"/>
      <c r="P141" s="162"/>
      <c r="Q141" s="163"/>
      <c r="R141" s="163"/>
      <c r="S141" s="223" t="s">
        <v>393</v>
      </c>
      <c r="T141" s="164"/>
      <c r="U141" s="164"/>
      <c r="V141" s="164"/>
      <c r="W141" s="164"/>
      <c r="X141" s="164"/>
      <c r="Y141" s="164"/>
      <c r="Z141" s="165"/>
      <c r="AA141" s="165"/>
      <c r="AB141" s="245"/>
      <c r="AC141" s="250"/>
      <c r="AD141" s="251"/>
      <c r="AE141" s="250"/>
      <c r="AF141" s="251">
        <f>(IF(AE141&gt;0, AE141, IF(AD141&gt;0, AD141, IF(AC141&gt;0, AC141, 0))))*0.3</f>
        <v>0</v>
      </c>
      <c r="AG141" s="251">
        <f t="shared" si="35"/>
        <v>0</v>
      </c>
      <c r="AH141" s="251">
        <f>AG141*2</f>
        <v>0</v>
      </c>
      <c r="AI141" s="251">
        <f>AG141*2.5</f>
        <v>0</v>
      </c>
      <c r="AJ141" s="251">
        <f>AH141*2.5</f>
        <v>0</v>
      </c>
      <c r="AK141" s="256" t="e">
        <f t="shared" si="36"/>
        <v>#DIV/0!</v>
      </c>
      <c r="AL141" s="304">
        <f>16*(2*AD141)</f>
        <v>0</v>
      </c>
      <c r="AM141" s="166"/>
      <c r="AN141" s="166"/>
      <c r="AO141" s="166"/>
      <c r="AP141" s="167">
        <v>41885</v>
      </c>
      <c r="AQ141" s="167"/>
      <c r="AR141" s="166"/>
      <c r="AS141" s="166">
        <v>16</v>
      </c>
      <c r="AT141" s="166" t="s">
        <v>289</v>
      </c>
      <c r="AU141" s="166"/>
      <c r="AV141" s="166"/>
      <c r="AW141" s="290"/>
      <c r="AX141" s="290" t="s">
        <v>631</v>
      </c>
      <c r="AY141" s="290"/>
      <c r="AZ141" s="167"/>
      <c r="BA141" s="165"/>
      <c r="BB141" s="167"/>
      <c r="BC141" s="168"/>
      <c r="BD141" s="169"/>
      <c r="BE141" s="166"/>
      <c r="BF141" s="166"/>
      <c r="BG141" s="167"/>
      <c r="BH141" s="166"/>
      <c r="BI141" s="166"/>
      <c r="BJ141" s="167"/>
      <c r="BK141" s="166"/>
      <c r="BL141" s="166">
        <f t="shared" si="37"/>
        <v>0</v>
      </c>
      <c r="BM141" s="167"/>
      <c r="BN141" s="166"/>
      <c r="BO141" s="166"/>
      <c r="BP141" s="166">
        <f t="shared" si="38"/>
        <v>0</v>
      </c>
      <c r="BQ141" s="166">
        <f t="shared" si="39"/>
        <v>0</v>
      </c>
      <c r="BR141" s="166"/>
      <c r="BS141" s="285"/>
      <c r="BT141" s="193">
        <f t="shared" si="40"/>
        <v>0</v>
      </c>
      <c r="BU141" s="193">
        <f t="shared" si="41"/>
        <v>0</v>
      </c>
      <c r="BV141" s="197" t="e">
        <f t="shared" si="42"/>
        <v>#DIV/0!</v>
      </c>
      <c r="BW141" s="162"/>
    </row>
    <row r="142" spans="1:75" ht="44.25" customHeight="1">
      <c r="A142" s="118" t="s">
        <v>249</v>
      </c>
      <c r="B142" s="10"/>
      <c r="C142" s="10">
        <v>3</v>
      </c>
      <c r="D142" s="11" t="s">
        <v>83</v>
      </c>
      <c r="E142" s="10" t="s">
        <v>170</v>
      </c>
      <c r="F142" s="14" t="s">
        <v>62</v>
      </c>
      <c r="G142" s="118" t="s">
        <v>207</v>
      </c>
      <c r="H142" s="118" t="s">
        <v>571</v>
      </c>
      <c r="I142" s="204"/>
      <c r="J142" s="204" t="s">
        <v>668</v>
      </c>
      <c r="K142" s="204"/>
      <c r="L142" s="13">
        <v>41919</v>
      </c>
      <c r="M142" s="119" t="s">
        <v>75</v>
      </c>
      <c r="N142" s="29" t="s">
        <v>795</v>
      </c>
      <c r="O142" s="29" t="s">
        <v>757</v>
      </c>
      <c r="P142" s="29" t="s">
        <v>782</v>
      </c>
      <c r="Q142" s="218" t="s">
        <v>28</v>
      </c>
      <c r="R142" s="38"/>
      <c r="S142" s="219"/>
      <c r="T142" s="219" t="s">
        <v>393</v>
      </c>
      <c r="U142" s="130" t="s">
        <v>753</v>
      </c>
      <c r="V142" s="130"/>
      <c r="W142" s="277">
        <v>41980</v>
      </c>
      <c r="X142" s="276">
        <v>42008</v>
      </c>
      <c r="Y142" s="276">
        <v>42036</v>
      </c>
      <c r="Z142" s="44"/>
      <c r="AA142" s="44"/>
      <c r="AB142" s="244" t="s">
        <v>799</v>
      </c>
      <c r="AC142" s="248"/>
      <c r="AD142" s="249">
        <v>19.5</v>
      </c>
      <c r="AE142" s="248">
        <v>18.2</v>
      </c>
      <c r="AF142" s="249">
        <f>(IF(AE142&gt;0, AE142, IF(AD142&gt;0, AD142, IF(AC142&gt;0, AC142, 0))))*0.3</f>
        <v>5.46</v>
      </c>
      <c r="AG142" s="249">
        <f t="shared" si="35"/>
        <v>23.66</v>
      </c>
      <c r="AH142" s="249">
        <f>AJ142/2.5</f>
        <v>27.98</v>
      </c>
      <c r="AI142" s="249">
        <v>69.95</v>
      </c>
      <c r="AJ142" s="249">
        <v>69.95</v>
      </c>
      <c r="AK142" s="255">
        <f t="shared" si="36"/>
        <v>0.15439599714081487</v>
      </c>
      <c r="AL142" s="304">
        <f>16*(2*AD142)</f>
        <v>624</v>
      </c>
      <c r="AM142" s="80"/>
      <c r="AN142" s="80"/>
      <c r="AO142" s="80"/>
      <c r="AP142" s="81"/>
      <c r="AQ142" s="81"/>
      <c r="AR142" s="80" t="s">
        <v>593</v>
      </c>
      <c r="AS142" s="102">
        <v>16</v>
      </c>
      <c r="AT142" s="102" t="s">
        <v>289</v>
      </c>
      <c r="AU142" s="102"/>
      <c r="AV142" s="102"/>
      <c r="AW142" s="212">
        <v>42020</v>
      </c>
      <c r="AX142" s="212">
        <v>42020</v>
      </c>
      <c r="AY142" s="212">
        <v>42020</v>
      </c>
      <c r="AZ142" s="103"/>
      <c r="BA142" s="120"/>
      <c r="BB142" s="90"/>
      <c r="BC142" s="91"/>
      <c r="BD142" s="92"/>
      <c r="BE142" s="80"/>
      <c r="BF142" s="80"/>
      <c r="BG142" s="81"/>
      <c r="BH142" s="102"/>
      <c r="BI142" s="102"/>
      <c r="BJ142" s="103"/>
      <c r="BK142" s="80"/>
      <c r="BL142" s="80">
        <f t="shared" si="37"/>
        <v>0</v>
      </c>
      <c r="BM142" s="81"/>
      <c r="BN142" s="80"/>
      <c r="BO142" s="80"/>
      <c r="BP142" s="80">
        <f t="shared" si="38"/>
        <v>0</v>
      </c>
      <c r="BQ142" s="80">
        <f t="shared" si="39"/>
        <v>0</v>
      </c>
      <c r="BR142" s="80"/>
      <c r="BS142" s="284"/>
      <c r="BT142" s="192">
        <f t="shared" si="40"/>
        <v>0</v>
      </c>
      <c r="BU142" s="192">
        <f t="shared" si="41"/>
        <v>0</v>
      </c>
      <c r="BV142" s="196">
        <f t="shared" si="42"/>
        <v>0</v>
      </c>
      <c r="BW142" s="29"/>
    </row>
    <row r="143" spans="1:75" ht="44.25" customHeight="1">
      <c r="A143" s="118" t="s">
        <v>251</v>
      </c>
      <c r="B143" s="10"/>
      <c r="C143" s="10">
        <v>1</v>
      </c>
      <c r="D143" s="11" t="s">
        <v>83</v>
      </c>
      <c r="E143" s="10" t="s">
        <v>170</v>
      </c>
      <c r="F143" s="14" t="s">
        <v>62</v>
      </c>
      <c r="G143" s="118" t="s">
        <v>209</v>
      </c>
      <c r="H143" s="172" t="s">
        <v>569</v>
      </c>
      <c r="I143" s="204"/>
      <c r="J143" s="204" t="s">
        <v>674</v>
      </c>
      <c r="K143" s="204"/>
      <c r="L143" s="13"/>
      <c r="M143" s="119" t="s">
        <v>76</v>
      </c>
      <c r="N143" s="29" t="s">
        <v>794</v>
      </c>
      <c r="O143" s="29"/>
      <c r="P143" s="29" t="s">
        <v>796</v>
      </c>
      <c r="Q143" s="218" t="s">
        <v>32</v>
      </c>
      <c r="R143" s="38"/>
      <c r="S143" s="219"/>
      <c r="T143" s="130" t="s">
        <v>614</v>
      </c>
      <c r="U143" s="130" t="s">
        <v>753</v>
      </c>
      <c r="V143" s="130"/>
      <c r="W143" s="276">
        <v>42066</v>
      </c>
      <c r="X143" s="130"/>
      <c r="Y143" s="130"/>
      <c r="Z143" s="44"/>
      <c r="AA143" s="44"/>
      <c r="AB143" s="244" t="s">
        <v>799</v>
      </c>
      <c r="AC143" s="248"/>
      <c r="AD143" s="249">
        <v>10.9</v>
      </c>
      <c r="AE143" s="248"/>
      <c r="AF143" s="249">
        <v>0.25</v>
      </c>
      <c r="AG143" s="249">
        <f t="shared" si="35"/>
        <v>11.15</v>
      </c>
      <c r="AH143" s="249">
        <f>AJ143/2.5</f>
        <v>27.98</v>
      </c>
      <c r="AI143" s="249">
        <v>69.95</v>
      </c>
      <c r="AJ143" s="249">
        <v>69.95</v>
      </c>
      <c r="AK143" s="255">
        <f t="shared" si="36"/>
        <v>0.6015010721944245</v>
      </c>
      <c r="AL143" s="304">
        <f>16*(1*AD143)</f>
        <v>174.4</v>
      </c>
      <c r="AM143" s="80"/>
      <c r="AN143" s="80"/>
      <c r="AO143" s="80"/>
      <c r="AP143" s="81">
        <v>41918</v>
      </c>
      <c r="AQ143" s="81"/>
      <c r="AR143" s="80"/>
      <c r="AS143" s="102">
        <v>16</v>
      </c>
      <c r="AT143" s="102" t="s">
        <v>289</v>
      </c>
      <c r="AU143" s="102"/>
      <c r="AV143" s="102"/>
      <c r="AW143" s="211"/>
      <c r="AX143" s="212">
        <v>41978</v>
      </c>
      <c r="AY143" s="212">
        <v>42009</v>
      </c>
      <c r="AZ143" s="103"/>
      <c r="BA143" s="120"/>
      <c r="BB143" s="90"/>
      <c r="BC143" s="91"/>
      <c r="BD143" s="92"/>
      <c r="BE143" s="80"/>
      <c r="BF143" s="80"/>
      <c r="BG143" s="81"/>
      <c r="BH143" s="102"/>
      <c r="BI143" s="102"/>
      <c r="BJ143" s="103"/>
      <c r="BK143" s="80"/>
      <c r="BL143" s="80">
        <f t="shared" si="37"/>
        <v>0</v>
      </c>
      <c r="BM143" s="81"/>
      <c r="BN143" s="80"/>
      <c r="BO143" s="80"/>
      <c r="BP143" s="80">
        <f t="shared" si="38"/>
        <v>0</v>
      </c>
      <c r="BQ143" s="80">
        <f t="shared" si="39"/>
        <v>0</v>
      </c>
      <c r="BR143" s="80"/>
      <c r="BS143" s="284"/>
      <c r="BT143" s="192">
        <f t="shared" si="40"/>
        <v>0</v>
      </c>
      <c r="BU143" s="192">
        <f t="shared" si="41"/>
        <v>0</v>
      </c>
      <c r="BV143" s="196">
        <f t="shared" si="42"/>
        <v>0</v>
      </c>
      <c r="BW143" s="29"/>
    </row>
    <row r="144" spans="1:75" s="170" customFormat="1" ht="44.25" customHeight="1">
      <c r="A144" s="160" t="s">
        <v>252</v>
      </c>
      <c r="B144" s="157" t="s">
        <v>566</v>
      </c>
      <c r="C144" s="157"/>
      <c r="D144" s="158" t="s">
        <v>83</v>
      </c>
      <c r="E144" s="157" t="s">
        <v>170</v>
      </c>
      <c r="F144" s="159" t="s">
        <v>62</v>
      </c>
      <c r="G144" s="160" t="s">
        <v>210</v>
      </c>
      <c r="H144" s="160" t="s">
        <v>373</v>
      </c>
      <c r="I144" s="205"/>
      <c r="J144" s="205"/>
      <c r="K144" s="205"/>
      <c r="L144" s="161">
        <v>41919</v>
      </c>
      <c r="M144" s="160" t="s">
        <v>79</v>
      </c>
      <c r="N144" s="162"/>
      <c r="O144" s="162"/>
      <c r="P144" s="162"/>
      <c r="Q144" s="163"/>
      <c r="R144" s="163"/>
      <c r="S144" s="223"/>
      <c r="T144" s="164"/>
      <c r="U144" s="164" t="s">
        <v>353</v>
      </c>
      <c r="V144" s="164"/>
      <c r="W144" s="164"/>
      <c r="X144" s="164"/>
      <c r="Y144" s="164"/>
      <c r="Z144" s="165"/>
      <c r="AA144" s="165"/>
      <c r="AB144" s="245"/>
      <c r="AC144" s="250"/>
      <c r="AD144" s="251"/>
      <c r="AE144" s="250"/>
      <c r="AF144" s="251"/>
      <c r="AG144" s="251">
        <f t="shared" si="35"/>
        <v>0</v>
      </c>
      <c r="AH144" s="251">
        <f>AG144*2</f>
        <v>0</v>
      </c>
      <c r="AI144" s="251">
        <f>AG144*2.5</f>
        <v>0</v>
      </c>
      <c r="AJ144" s="251">
        <f>AH144*2.5</f>
        <v>0</v>
      </c>
      <c r="AK144" s="256" t="e">
        <f t="shared" si="36"/>
        <v>#DIV/0!</v>
      </c>
      <c r="AL144" s="304">
        <f>16*(2*AD144)</f>
        <v>0</v>
      </c>
      <c r="AM144" s="166"/>
      <c r="AN144" s="166"/>
      <c r="AO144" s="166"/>
      <c r="AP144" s="167">
        <v>41918</v>
      </c>
      <c r="AQ144" s="167"/>
      <c r="AR144" s="166"/>
      <c r="AS144" s="166">
        <v>16</v>
      </c>
      <c r="AT144" s="166" t="s">
        <v>289</v>
      </c>
      <c r="AU144" s="166"/>
      <c r="AV144" s="166"/>
      <c r="AW144" s="290"/>
      <c r="AX144" s="290" t="s">
        <v>631</v>
      </c>
      <c r="AY144" s="290"/>
      <c r="AZ144" s="167"/>
      <c r="BA144" s="165"/>
      <c r="BB144" s="167"/>
      <c r="BC144" s="168"/>
      <c r="BD144" s="169"/>
      <c r="BE144" s="166"/>
      <c r="BF144" s="166"/>
      <c r="BG144" s="167"/>
      <c r="BH144" s="166"/>
      <c r="BI144" s="166"/>
      <c r="BJ144" s="167"/>
      <c r="BK144" s="166"/>
      <c r="BL144" s="166">
        <f t="shared" si="37"/>
        <v>0</v>
      </c>
      <c r="BM144" s="167"/>
      <c r="BN144" s="166"/>
      <c r="BO144" s="166"/>
      <c r="BP144" s="166">
        <f t="shared" si="38"/>
        <v>0</v>
      </c>
      <c r="BQ144" s="166">
        <f t="shared" si="39"/>
        <v>0</v>
      </c>
      <c r="BR144" s="166"/>
      <c r="BS144" s="285"/>
      <c r="BT144" s="193">
        <f t="shared" si="40"/>
        <v>0</v>
      </c>
      <c r="BU144" s="193">
        <f t="shared" si="41"/>
        <v>0</v>
      </c>
      <c r="BV144" s="197" t="e">
        <f t="shared" si="42"/>
        <v>#DIV/0!</v>
      </c>
      <c r="BW144" s="162"/>
    </row>
    <row r="145" spans="1:75" ht="44.25" customHeight="1">
      <c r="A145" s="118" t="s">
        <v>253</v>
      </c>
      <c r="B145" s="10"/>
      <c r="C145" s="10">
        <v>1</v>
      </c>
      <c r="D145" s="11" t="s">
        <v>83</v>
      </c>
      <c r="E145" s="10" t="s">
        <v>161</v>
      </c>
      <c r="F145" s="14" t="s">
        <v>62</v>
      </c>
      <c r="G145" s="118" t="s">
        <v>211</v>
      </c>
      <c r="H145" s="118" t="s">
        <v>600</v>
      </c>
      <c r="I145" s="204"/>
      <c r="J145" s="204" t="s">
        <v>684</v>
      </c>
      <c r="K145" s="204"/>
      <c r="L145" s="13">
        <v>41921</v>
      </c>
      <c r="M145" s="119" t="s">
        <v>76</v>
      </c>
      <c r="N145" s="29" t="s">
        <v>794</v>
      </c>
      <c r="O145" s="29"/>
      <c r="P145" s="29" t="s">
        <v>796</v>
      </c>
      <c r="Q145" s="218" t="s">
        <v>28</v>
      </c>
      <c r="R145" s="38"/>
      <c r="S145" s="219"/>
      <c r="T145" s="130" t="s">
        <v>345</v>
      </c>
      <c r="U145" s="130" t="s">
        <v>753</v>
      </c>
      <c r="V145" s="130"/>
      <c r="W145" s="276">
        <v>42066</v>
      </c>
      <c r="X145" s="130"/>
      <c r="Y145" s="130"/>
      <c r="Z145" s="44"/>
      <c r="AA145" s="44"/>
      <c r="AB145" s="244" t="s">
        <v>799</v>
      </c>
      <c r="AC145" s="248"/>
      <c r="AD145" s="249">
        <v>17.5</v>
      </c>
      <c r="AE145" s="248"/>
      <c r="AF145" s="249">
        <v>0.25</v>
      </c>
      <c r="AG145" s="249">
        <f t="shared" si="35"/>
        <v>17.75</v>
      </c>
      <c r="AH145" s="249">
        <f>AJ145/2.5</f>
        <v>39.980000000000004</v>
      </c>
      <c r="AI145" s="249">
        <v>99.95</v>
      </c>
      <c r="AJ145" s="249">
        <v>99.95</v>
      </c>
      <c r="AK145" s="255">
        <f t="shared" si="36"/>
        <v>0.55602801400700352</v>
      </c>
      <c r="AL145" s="304">
        <f>16*(1*AD145)</f>
        <v>280</v>
      </c>
      <c r="AM145" s="80"/>
      <c r="AN145" s="80"/>
      <c r="AO145" s="80"/>
      <c r="AP145" s="81">
        <v>41907</v>
      </c>
      <c r="AQ145" s="81"/>
      <c r="AR145" s="80" t="s">
        <v>610</v>
      </c>
      <c r="AS145" s="102">
        <v>16</v>
      </c>
      <c r="AT145" s="102" t="s">
        <v>289</v>
      </c>
      <c r="AU145" s="102"/>
      <c r="AV145" s="102"/>
      <c r="AW145" s="211"/>
      <c r="AX145" s="212">
        <v>41978</v>
      </c>
      <c r="AY145" s="212">
        <v>42009</v>
      </c>
      <c r="AZ145" s="103"/>
      <c r="BA145" s="120"/>
      <c r="BB145" s="90"/>
      <c r="BC145" s="91"/>
      <c r="BD145" s="92"/>
      <c r="BE145" s="80"/>
      <c r="BF145" s="80"/>
      <c r="BG145" s="81"/>
      <c r="BH145" s="102"/>
      <c r="BI145" s="102"/>
      <c r="BJ145" s="103"/>
      <c r="BK145" s="80"/>
      <c r="BL145" s="80">
        <f t="shared" si="37"/>
        <v>0</v>
      </c>
      <c r="BM145" s="81"/>
      <c r="BN145" s="80"/>
      <c r="BO145" s="80"/>
      <c r="BP145" s="80">
        <f t="shared" si="38"/>
        <v>0</v>
      </c>
      <c r="BQ145" s="80">
        <f t="shared" si="39"/>
        <v>0</v>
      </c>
      <c r="BR145" s="80"/>
      <c r="BS145" s="284"/>
      <c r="BT145" s="192">
        <f t="shared" si="40"/>
        <v>0</v>
      </c>
      <c r="BU145" s="192">
        <f t="shared" si="41"/>
        <v>0</v>
      </c>
      <c r="BV145" s="196">
        <f t="shared" si="42"/>
        <v>0</v>
      </c>
      <c r="BW145" s="29"/>
    </row>
    <row r="146" spans="1:75" ht="44.25" customHeight="1">
      <c r="A146" s="118" t="s">
        <v>254</v>
      </c>
      <c r="B146" s="10"/>
      <c r="C146" s="10">
        <v>1</v>
      </c>
      <c r="D146" s="11" t="s">
        <v>83</v>
      </c>
      <c r="E146" s="10" t="s">
        <v>161</v>
      </c>
      <c r="F146" s="14" t="s">
        <v>62</v>
      </c>
      <c r="G146" s="118" t="s">
        <v>211</v>
      </c>
      <c r="H146" s="118" t="s">
        <v>570</v>
      </c>
      <c r="I146" s="204"/>
      <c r="J146" s="204" t="s">
        <v>684</v>
      </c>
      <c r="K146" s="204"/>
      <c r="L146" s="13">
        <v>41919</v>
      </c>
      <c r="M146" s="119" t="s">
        <v>76</v>
      </c>
      <c r="N146" s="29" t="s">
        <v>794</v>
      </c>
      <c r="O146" s="29"/>
      <c r="P146" s="29" t="s">
        <v>796</v>
      </c>
      <c r="Q146" s="218" t="s">
        <v>28</v>
      </c>
      <c r="R146" s="38"/>
      <c r="S146" s="219"/>
      <c r="T146" s="130" t="s">
        <v>345</v>
      </c>
      <c r="U146" s="130" t="s">
        <v>753</v>
      </c>
      <c r="V146" s="130"/>
      <c r="W146" s="276">
        <v>42066</v>
      </c>
      <c r="X146" s="130"/>
      <c r="Y146" s="130"/>
      <c r="Z146" s="44"/>
      <c r="AA146" s="44"/>
      <c r="AB146" s="244" t="s">
        <v>799</v>
      </c>
      <c r="AC146" s="248"/>
      <c r="AD146" s="249">
        <v>21</v>
      </c>
      <c r="AE146" s="248"/>
      <c r="AF146" s="249">
        <v>0.25</v>
      </c>
      <c r="AG146" s="249">
        <f t="shared" si="35"/>
        <v>21.25</v>
      </c>
      <c r="AH146" s="249">
        <f>AJ146/2.5</f>
        <v>47.980000000000004</v>
      </c>
      <c r="AI146" s="249">
        <v>119.95</v>
      </c>
      <c r="AJ146" s="249">
        <v>119.95</v>
      </c>
      <c r="AK146" s="255">
        <f t="shared" si="36"/>
        <v>0.55710712796998751</v>
      </c>
      <c r="AL146" s="304">
        <f>16*(1*AD146)</f>
        <v>336</v>
      </c>
      <c r="AM146" s="80"/>
      <c r="AN146" s="80"/>
      <c r="AO146" s="80"/>
      <c r="AP146" s="81"/>
      <c r="AQ146" s="81"/>
      <c r="AR146" s="80" t="s">
        <v>610</v>
      </c>
      <c r="AS146" s="102">
        <v>17</v>
      </c>
      <c r="AT146" s="102" t="s">
        <v>628</v>
      </c>
      <c r="AU146" s="102"/>
      <c r="AV146" s="216"/>
      <c r="AW146" s="211"/>
      <c r="AX146" s="212">
        <v>41978</v>
      </c>
      <c r="AY146" s="211" t="s">
        <v>839</v>
      </c>
      <c r="AZ146" s="103"/>
      <c r="BA146" s="120"/>
      <c r="BB146" s="90"/>
      <c r="BC146" s="91"/>
      <c r="BD146" s="92"/>
      <c r="BE146" s="80"/>
      <c r="BF146" s="80"/>
      <c r="BG146" s="81"/>
      <c r="BH146" s="102"/>
      <c r="BI146" s="102"/>
      <c r="BJ146" s="103"/>
      <c r="BK146" s="80"/>
      <c r="BL146" s="80">
        <f t="shared" si="37"/>
        <v>0</v>
      </c>
      <c r="BM146" s="81"/>
      <c r="BN146" s="80"/>
      <c r="BO146" s="80"/>
      <c r="BP146" s="80">
        <f t="shared" si="38"/>
        <v>0</v>
      </c>
      <c r="BQ146" s="80">
        <f t="shared" si="39"/>
        <v>0</v>
      </c>
      <c r="BR146" s="80"/>
      <c r="BS146" s="284"/>
      <c r="BT146" s="192">
        <f t="shared" si="40"/>
        <v>0</v>
      </c>
      <c r="BU146" s="192">
        <f t="shared" si="41"/>
        <v>0</v>
      </c>
      <c r="BV146" s="196">
        <f t="shared" si="42"/>
        <v>0</v>
      </c>
      <c r="BW146" s="29"/>
    </row>
    <row r="147" spans="1:75" s="170" customFormat="1" ht="44.25" customHeight="1">
      <c r="A147" s="160" t="s">
        <v>254</v>
      </c>
      <c r="B147" s="157" t="s">
        <v>566</v>
      </c>
      <c r="C147" s="157"/>
      <c r="D147" s="158" t="s">
        <v>83</v>
      </c>
      <c r="E147" s="157" t="s">
        <v>161</v>
      </c>
      <c r="F147" s="159" t="s">
        <v>62</v>
      </c>
      <c r="G147" s="160" t="s">
        <v>211</v>
      </c>
      <c r="H147" s="160" t="s">
        <v>352</v>
      </c>
      <c r="I147" s="205"/>
      <c r="J147" s="205"/>
      <c r="K147" s="205"/>
      <c r="L147" s="161">
        <v>41919</v>
      </c>
      <c r="M147" s="160" t="s">
        <v>79</v>
      </c>
      <c r="N147" s="162"/>
      <c r="O147" s="162"/>
      <c r="P147" s="162"/>
      <c r="Q147" s="163"/>
      <c r="R147" s="163"/>
      <c r="S147" s="223"/>
      <c r="T147" s="164"/>
      <c r="U147" s="164" t="s">
        <v>356</v>
      </c>
      <c r="V147" s="164"/>
      <c r="W147" s="164"/>
      <c r="X147" s="164"/>
      <c r="Y147" s="164"/>
      <c r="Z147" s="165"/>
      <c r="AA147" s="165"/>
      <c r="AB147" s="245"/>
      <c r="AC147" s="250"/>
      <c r="AD147" s="251"/>
      <c r="AE147" s="250"/>
      <c r="AF147" s="251"/>
      <c r="AG147" s="251">
        <f t="shared" si="35"/>
        <v>0</v>
      </c>
      <c r="AH147" s="251">
        <f>AG147*2</f>
        <v>0</v>
      </c>
      <c r="AI147" s="251">
        <f>AG147*2.5</f>
        <v>0</v>
      </c>
      <c r="AJ147" s="251">
        <f>AH147*2.5</f>
        <v>0</v>
      </c>
      <c r="AK147" s="256" t="e">
        <f t="shared" si="36"/>
        <v>#DIV/0!</v>
      </c>
      <c r="AL147" s="304">
        <f>16*(2*AD147)</f>
        <v>0</v>
      </c>
      <c r="AM147" s="166"/>
      <c r="AN147" s="166"/>
      <c r="AO147" s="166"/>
      <c r="AP147" s="167">
        <v>41900</v>
      </c>
      <c r="AQ147" s="167"/>
      <c r="AR147" s="166"/>
      <c r="AS147" s="166">
        <v>16</v>
      </c>
      <c r="AT147" s="166" t="s">
        <v>289</v>
      </c>
      <c r="AU147" s="166"/>
      <c r="AV147" s="242"/>
      <c r="AW147" s="290"/>
      <c r="AX147" s="290" t="s">
        <v>631</v>
      </c>
      <c r="AY147" s="290"/>
      <c r="AZ147" s="167"/>
      <c r="BA147" s="165"/>
      <c r="BB147" s="167"/>
      <c r="BC147" s="168"/>
      <c r="BD147" s="169"/>
      <c r="BE147" s="166"/>
      <c r="BF147" s="166"/>
      <c r="BG147" s="167"/>
      <c r="BH147" s="166"/>
      <c r="BI147" s="166"/>
      <c r="BJ147" s="167"/>
      <c r="BK147" s="166"/>
      <c r="BL147" s="166">
        <f t="shared" si="37"/>
        <v>0</v>
      </c>
      <c r="BM147" s="167"/>
      <c r="BN147" s="166"/>
      <c r="BO147" s="166"/>
      <c r="BP147" s="166">
        <f t="shared" si="38"/>
        <v>0</v>
      </c>
      <c r="BQ147" s="166">
        <f t="shared" si="39"/>
        <v>0</v>
      </c>
      <c r="BR147" s="166"/>
      <c r="BS147" s="285"/>
      <c r="BT147" s="193">
        <f t="shared" si="40"/>
        <v>0</v>
      </c>
      <c r="BU147" s="193">
        <f t="shared" si="41"/>
        <v>0</v>
      </c>
      <c r="BV147" s="197" t="e">
        <f t="shared" si="42"/>
        <v>#DIV/0!</v>
      </c>
      <c r="BW147" s="162"/>
    </row>
    <row r="148" spans="1:75" s="170" customFormat="1" ht="44.25" customHeight="1">
      <c r="A148" s="118" t="s">
        <v>255</v>
      </c>
      <c r="B148" s="10"/>
      <c r="C148" s="10">
        <v>2</v>
      </c>
      <c r="D148" s="11" t="s">
        <v>83</v>
      </c>
      <c r="E148" s="10" t="s">
        <v>161</v>
      </c>
      <c r="F148" s="14" t="s">
        <v>62</v>
      </c>
      <c r="G148" s="118" t="s">
        <v>211</v>
      </c>
      <c r="H148" s="118" t="s">
        <v>366</v>
      </c>
      <c r="I148" s="204"/>
      <c r="J148" s="204" t="s">
        <v>684</v>
      </c>
      <c r="K148" s="204"/>
      <c r="L148" s="13"/>
      <c r="M148" s="119" t="s">
        <v>76</v>
      </c>
      <c r="N148" s="29" t="s">
        <v>794</v>
      </c>
      <c r="O148" s="29"/>
      <c r="P148" s="29" t="s">
        <v>796</v>
      </c>
      <c r="Q148" s="218" t="s">
        <v>28</v>
      </c>
      <c r="R148" s="38"/>
      <c r="S148" s="219"/>
      <c r="T148" s="130" t="s">
        <v>356</v>
      </c>
      <c r="U148" s="130" t="s">
        <v>753</v>
      </c>
      <c r="V148" s="130"/>
      <c r="W148" s="276">
        <v>42066</v>
      </c>
      <c r="X148" s="130"/>
      <c r="Y148" s="130"/>
      <c r="Z148" s="44"/>
      <c r="AA148" s="44"/>
      <c r="AB148" s="244" t="s">
        <v>799</v>
      </c>
      <c r="AC148" s="248"/>
      <c r="AD148" s="249">
        <v>19.5</v>
      </c>
      <c r="AE148" s="248"/>
      <c r="AF148" s="249">
        <v>0.25</v>
      </c>
      <c r="AG148" s="249">
        <f t="shared" si="35"/>
        <v>19.75</v>
      </c>
      <c r="AH148" s="249">
        <f>AJ148/2.5</f>
        <v>43.980000000000004</v>
      </c>
      <c r="AI148" s="249">
        <v>109.95</v>
      </c>
      <c r="AJ148" s="249">
        <v>109.95</v>
      </c>
      <c r="AK148" s="255">
        <f t="shared" si="36"/>
        <v>0.55093224192814916</v>
      </c>
      <c r="AL148" s="304">
        <f>16*(1*AD148)</f>
        <v>312</v>
      </c>
      <c r="AM148" s="80"/>
      <c r="AN148" s="80"/>
      <c r="AO148" s="80"/>
      <c r="AP148" s="81" t="s">
        <v>399</v>
      </c>
      <c r="AQ148" s="81"/>
      <c r="AR148" s="80"/>
      <c r="AS148" s="102">
        <v>16</v>
      </c>
      <c r="AT148" s="102" t="s">
        <v>289</v>
      </c>
      <c r="AU148" s="102"/>
      <c r="AV148" s="102"/>
      <c r="AW148" s="211"/>
      <c r="AX148" s="212">
        <v>41978</v>
      </c>
      <c r="AY148" s="212">
        <v>42009</v>
      </c>
      <c r="AZ148" s="103"/>
      <c r="BA148" s="120"/>
      <c r="BB148" s="90"/>
      <c r="BC148" s="91"/>
      <c r="BD148" s="92"/>
      <c r="BE148" s="80"/>
      <c r="BF148" s="80"/>
      <c r="BG148" s="81"/>
      <c r="BH148" s="102"/>
      <c r="BI148" s="102"/>
      <c r="BJ148" s="103"/>
      <c r="BK148" s="80"/>
      <c r="BL148" s="80">
        <f t="shared" si="37"/>
        <v>0</v>
      </c>
      <c r="BM148" s="81"/>
      <c r="BN148" s="80"/>
      <c r="BO148" s="80"/>
      <c r="BP148" s="80">
        <f t="shared" si="38"/>
        <v>0</v>
      </c>
      <c r="BQ148" s="80">
        <f t="shared" si="39"/>
        <v>0</v>
      </c>
      <c r="BR148" s="80"/>
      <c r="BS148" s="284"/>
      <c r="BT148" s="192">
        <f t="shared" si="40"/>
        <v>0</v>
      </c>
      <c r="BU148" s="192">
        <f t="shared" si="41"/>
        <v>0</v>
      </c>
      <c r="BV148" s="196">
        <f t="shared" si="42"/>
        <v>0</v>
      </c>
      <c r="BW148" s="162"/>
    </row>
    <row r="149" spans="1:75" s="170" customFormat="1" ht="44.25" customHeight="1">
      <c r="A149" s="160" t="s">
        <v>256</v>
      </c>
      <c r="B149" s="157" t="s">
        <v>566</v>
      </c>
      <c r="C149" s="157"/>
      <c r="D149" s="158" t="s">
        <v>83</v>
      </c>
      <c r="E149" s="157" t="s">
        <v>161</v>
      </c>
      <c r="F149" s="159" t="s">
        <v>62</v>
      </c>
      <c r="G149" s="160" t="s">
        <v>211</v>
      </c>
      <c r="H149" s="160" t="s">
        <v>371</v>
      </c>
      <c r="I149" s="205"/>
      <c r="J149" s="205"/>
      <c r="K149" s="205"/>
      <c r="L149" s="161"/>
      <c r="M149" s="160" t="s">
        <v>79</v>
      </c>
      <c r="N149" s="162"/>
      <c r="O149" s="162"/>
      <c r="P149" s="162"/>
      <c r="Q149" s="163"/>
      <c r="R149" s="163"/>
      <c r="S149" s="223"/>
      <c r="T149" s="164"/>
      <c r="U149" s="164" t="s">
        <v>356</v>
      </c>
      <c r="V149" s="164"/>
      <c r="W149" s="164"/>
      <c r="X149" s="164"/>
      <c r="Y149" s="164"/>
      <c r="Z149" s="165"/>
      <c r="AA149" s="165"/>
      <c r="AB149" s="245"/>
      <c r="AC149" s="250"/>
      <c r="AD149" s="251"/>
      <c r="AE149" s="250"/>
      <c r="AF149" s="251"/>
      <c r="AG149" s="251">
        <f t="shared" si="35"/>
        <v>0</v>
      </c>
      <c r="AH149" s="251">
        <f>AG149*2</f>
        <v>0</v>
      </c>
      <c r="AI149" s="251">
        <f>AG149*2.5</f>
        <v>0</v>
      </c>
      <c r="AJ149" s="251">
        <f>AH149*2.5</f>
        <v>0</v>
      </c>
      <c r="AK149" s="256" t="e">
        <f t="shared" si="36"/>
        <v>#DIV/0!</v>
      </c>
      <c r="AL149" s="304">
        <f>16*(2*AD149)</f>
        <v>0</v>
      </c>
      <c r="AM149" s="166"/>
      <c r="AN149" s="166"/>
      <c r="AO149" s="166"/>
      <c r="AP149" s="167" t="s">
        <v>399</v>
      </c>
      <c r="AQ149" s="167"/>
      <c r="AR149" s="166"/>
      <c r="AS149" s="166">
        <v>16</v>
      </c>
      <c r="AT149" s="166" t="s">
        <v>289</v>
      </c>
      <c r="AU149" s="166"/>
      <c r="AV149" s="242"/>
      <c r="AW149" s="290"/>
      <c r="AX149" s="290" t="s">
        <v>631</v>
      </c>
      <c r="AY149" s="290"/>
      <c r="AZ149" s="167"/>
      <c r="BA149" s="165"/>
      <c r="BB149" s="167"/>
      <c r="BC149" s="168"/>
      <c r="BD149" s="169"/>
      <c r="BE149" s="166"/>
      <c r="BF149" s="166"/>
      <c r="BG149" s="167"/>
      <c r="BH149" s="166"/>
      <c r="BI149" s="166"/>
      <c r="BJ149" s="167"/>
      <c r="BK149" s="166"/>
      <c r="BL149" s="166">
        <f t="shared" si="37"/>
        <v>0</v>
      </c>
      <c r="BM149" s="167"/>
      <c r="BN149" s="166"/>
      <c r="BO149" s="166"/>
      <c r="BP149" s="166">
        <f t="shared" si="38"/>
        <v>0</v>
      </c>
      <c r="BQ149" s="166">
        <f t="shared" si="39"/>
        <v>0</v>
      </c>
      <c r="BR149" s="166"/>
      <c r="BS149" s="285"/>
      <c r="BT149" s="193">
        <f t="shared" si="40"/>
        <v>0</v>
      </c>
      <c r="BU149" s="193">
        <f t="shared" si="41"/>
        <v>0</v>
      </c>
      <c r="BV149" s="197" t="e">
        <f t="shared" si="42"/>
        <v>#DIV/0!</v>
      </c>
      <c r="BW149" s="162"/>
    </row>
    <row r="150" spans="1:75" s="170" customFormat="1" ht="44.25" customHeight="1">
      <c r="A150" s="118" t="s">
        <v>257</v>
      </c>
      <c r="B150" s="10"/>
      <c r="C150" s="10">
        <v>2</v>
      </c>
      <c r="D150" s="11" t="s">
        <v>83</v>
      </c>
      <c r="E150" s="10" t="s">
        <v>161</v>
      </c>
      <c r="F150" s="14" t="s">
        <v>62</v>
      </c>
      <c r="G150" s="118" t="s">
        <v>211</v>
      </c>
      <c r="H150" s="118" t="s">
        <v>372</v>
      </c>
      <c r="I150" s="204"/>
      <c r="J150" s="204" t="s">
        <v>684</v>
      </c>
      <c r="K150" s="204"/>
      <c r="L150" s="13"/>
      <c r="M150" s="119" t="s">
        <v>76</v>
      </c>
      <c r="N150" s="29" t="s">
        <v>794</v>
      </c>
      <c r="O150" s="29"/>
      <c r="P150" s="29" t="s">
        <v>796</v>
      </c>
      <c r="Q150" s="218" t="s">
        <v>28</v>
      </c>
      <c r="R150" s="38"/>
      <c r="S150" s="219"/>
      <c r="T150" s="130"/>
      <c r="U150" s="130" t="s">
        <v>753</v>
      </c>
      <c r="V150" s="130"/>
      <c r="W150" s="276">
        <v>42066</v>
      </c>
      <c r="X150" s="130"/>
      <c r="Y150" s="130"/>
      <c r="Z150" s="44"/>
      <c r="AA150" s="44"/>
      <c r="AB150" s="244" t="s">
        <v>799</v>
      </c>
      <c r="AC150" s="248"/>
      <c r="AD150" s="249">
        <v>19.5</v>
      </c>
      <c r="AE150" s="248"/>
      <c r="AF150" s="249">
        <v>0.25</v>
      </c>
      <c r="AG150" s="249">
        <f t="shared" si="35"/>
        <v>19.75</v>
      </c>
      <c r="AH150" s="249">
        <f>AJ150/2.5</f>
        <v>43.980000000000004</v>
      </c>
      <c r="AI150" s="249">
        <v>109.95</v>
      </c>
      <c r="AJ150" s="249">
        <v>109.95</v>
      </c>
      <c r="AK150" s="255">
        <f t="shared" si="36"/>
        <v>0.55093224192814916</v>
      </c>
      <c r="AL150" s="304">
        <f>16*(1*AD150)</f>
        <v>312</v>
      </c>
      <c r="AM150" s="80"/>
      <c r="AN150" s="80"/>
      <c r="AO150" s="80"/>
      <c r="AP150" s="81" t="s">
        <v>399</v>
      </c>
      <c r="AQ150" s="81"/>
      <c r="AR150" s="80"/>
      <c r="AS150" s="102">
        <v>16</v>
      </c>
      <c r="AT150" s="102" t="s">
        <v>289</v>
      </c>
      <c r="AU150" s="102"/>
      <c r="AV150" s="216"/>
      <c r="AW150" s="211"/>
      <c r="AX150" s="212">
        <v>41978</v>
      </c>
      <c r="AY150" s="212">
        <v>42009</v>
      </c>
      <c r="AZ150" s="103"/>
      <c r="BA150" s="120"/>
      <c r="BB150" s="90"/>
      <c r="BC150" s="91"/>
      <c r="BD150" s="92"/>
      <c r="BE150" s="80"/>
      <c r="BF150" s="80"/>
      <c r="BG150" s="81"/>
      <c r="BH150" s="102"/>
      <c r="BI150" s="102"/>
      <c r="BJ150" s="103"/>
      <c r="BK150" s="80"/>
      <c r="BL150" s="80">
        <f t="shared" si="37"/>
        <v>0</v>
      </c>
      <c r="BM150" s="81"/>
      <c r="BN150" s="80"/>
      <c r="BO150" s="80"/>
      <c r="BP150" s="80">
        <f t="shared" si="38"/>
        <v>0</v>
      </c>
      <c r="BQ150" s="80">
        <f t="shared" si="39"/>
        <v>0</v>
      </c>
      <c r="BR150" s="80"/>
      <c r="BS150" s="284"/>
      <c r="BT150" s="192">
        <f t="shared" si="40"/>
        <v>0</v>
      </c>
      <c r="BU150" s="192">
        <f t="shared" si="41"/>
        <v>0</v>
      </c>
      <c r="BV150" s="196">
        <f t="shared" si="42"/>
        <v>0</v>
      </c>
      <c r="BW150" s="29"/>
    </row>
    <row r="151" spans="1:75" s="170" customFormat="1" ht="44.25" customHeight="1">
      <c r="A151" s="160" t="s">
        <v>258</v>
      </c>
      <c r="B151" s="157" t="s">
        <v>566</v>
      </c>
      <c r="C151" s="157"/>
      <c r="D151" s="158" t="s">
        <v>83</v>
      </c>
      <c r="E151" s="157" t="s">
        <v>161</v>
      </c>
      <c r="F151" s="159" t="s">
        <v>62</v>
      </c>
      <c r="G151" s="160" t="s">
        <v>211</v>
      </c>
      <c r="H151" s="160" t="s">
        <v>382</v>
      </c>
      <c r="I151" s="205"/>
      <c r="J151" s="205"/>
      <c r="K151" s="205"/>
      <c r="L151" s="161">
        <v>41919</v>
      </c>
      <c r="M151" s="160" t="s">
        <v>79</v>
      </c>
      <c r="N151" s="162"/>
      <c r="O151" s="162"/>
      <c r="P151" s="162"/>
      <c r="Q151" s="163"/>
      <c r="R151" s="163"/>
      <c r="S151" s="223"/>
      <c r="T151" s="164"/>
      <c r="U151" s="164" t="s">
        <v>356</v>
      </c>
      <c r="V151" s="164"/>
      <c r="W151" s="164"/>
      <c r="X151" s="164"/>
      <c r="Y151" s="164"/>
      <c r="Z151" s="165"/>
      <c r="AA151" s="165"/>
      <c r="AB151" s="245"/>
      <c r="AC151" s="250"/>
      <c r="AD151" s="251"/>
      <c r="AE151" s="250"/>
      <c r="AF151" s="251"/>
      <c r="AG151" s="251">
        <f t="shared" si="35"/>
        <v>0</v>
      </c>
      <c r="AH151" s="251">
        <f>AG151*2</f>
        <v>0</v>
      </c>
      <c r="AI151" s="251">
        <f>AG151*2.5</f>
        <v>0</v>
      </c>
      <c r="AJ151" s="251">
        <f>AH151*2.5</f>
        <v>0</v>
      </c>
      <c r="AK151" s="256" t="e">
        <f t="shared" si="36"/>
        <v>#DIV/0!</v>
      </c>
      <c r="AL151" s="304">
        <f>16*(2*AD151)</f>
        <v>0</v>
      </c>
      <c r="AM151" s="166"/>
      <c r="AN151" s="166"/>
      <c r="AO151" s="166"/>
      <c r="AP151" s="167" t="s">
        <v>399</v>
      </c>
      <c r="AQ151" s="167"/>
      <c r="AR151" s="166"/>
      <c r="AS151" s="166">
        <v>16</v>
      </c>
      <c r="AT151" s="166" t="s">
        <v>289</v>
      </c>
      <c r="AU151" s="166"/>
      <c r="AV151" s="242"/>
      <c r="AW151" s="290"/>
      <c r="AX151" s="290" t="s">
        <v>631</v>
      </c>
      <c r="AY151" s="290"/>
      <c r="AZ151" s="167"/>
      <c r="BA151" s="165"/>
      <c r="BB151" s="167"/>
      <c r="BC151" s="168"/>
      <c r="BD151" s="169"/>
      <c r="BE151" s="166"/>
      <c r="BF151" s="166"/>
      <c r="BG151" s="167"/>
      <c r="BH151" s="166"/>
      <c r="BI151" s="166"/>
      <c r="BJ151" s="167"/>
      <c r="BK151" s="166"/>
      <c r="BL151" s="166">
        <f t="shared" si="37"/>
        <v>0</v>
      </c>
      <c r="BM151" s="167"/>
      <c r="BN151" s="166"/>
      <c r="BO151" s="166"/>
      <c r="BP151" s="166">
        <f t="shared" si="38"/>
        <v>0</v>
      </c>
      <c r="BQ151" s="166">
        <f t="shared" si="39"/>
        <v>0</v>
      </c>
      <c r="BR151" s="166"/>
      <c r="BS151" s="285"/>
      <c r="BT151" s="193">
        <f t="shared" si="40"/>
        <v>0</v>
      </c>
      <c r="BU151" s="193">
        <f t="shared" si="41"/>
        <v>0</v>
      </c>
      <c r="BV151" s="197" t="e">
        <f t="shared" si="42"/>
        <v>#DIV/0!</v>
      </c>
      <c r="BW151" s="162"/>
    </row>
    <row r="152" spans="1:75" s="170" customFormat="1" ht="44.25" customHeight="1">
      <c r="A152" s="160" t="s">
        <v>259</v>
      </c>
      <c r="B152" s="157" t="s">
        <v>566</v>
      </c>
      <c r="C152" s="157"/>
      <c r="D152" s="158" t="s">
        <v>83</v>
      </c>
      <c r="E152" s="157" t="s">
        <v>161</v>
      </c>
      <c r="F152" s="159" t="s">
        <v>62</v>
      </c>
      <c r="G152" s="160" t="s">
        <v>211</v>
      </c>
      <c r="H152" s="160" t="s">
        <v>390</v>
      </c>
      <c r="I152" s="205"/>
      <c r="J152" s="205"/>
      <c r="K152" s="205"/>
      <c r="L152" s="161">
        <v>41919</v>
      </c>
      <c r="M152" s="160" t="s">
        <v>75</v>
      </c>
      <c r="N152" s="162"/>
      <c r="O152" s="162"/>
      <c r="P152" s="162"/>
      <c r="Q152" s="163"/>
      <c r="R152" s="163"/>
      <c r="S152" s="223" t="s">
        <v>337</v>
      </c>
      <c r="T152" s="164"/>
      <c r="U152" s="164"/>
      <c r="V152" s="164"/>
      <c r="W152" s="164"/>
      <c r="X152" s="164"/>
      <c r="Y152" s="164"/>
      <c r="Z152" s="165"/>
      <c r="AA152" s="165"/>
      <c r="AB152" s="245"/>
      <c r="AC152" s="250"/>
      <c r="AD152" s="251"/>
      <c r="AE152" s="250"/>
      <c r="AF152" s="251">
        <f>(IF(AE152&gt;0, AE152, IF(AD152&gt;0, AD152, IF(AC152&gt;0, AC152, 0))))*0.3</f>
        <v>0</v>
      </c>
      <c r="AG152" s="251">
        <f t="shared" si="35"/>
        <v>0</v>
      </c>
      <c r="AH152" s="251">
        <f>AG152*2</f>
        <v>0</v>
      </c>
      <c r="AI152" s="251">
        <f>AG152*2.5</f>
        <v>0</v>
      </c>
      <c r="AJ152" s="251">
        <f>AH152*2.5</f>
        <v>0</v>
      </c>
      <c r="AK152" s="256" t="e">
        <f t="shared" si="36"/>
        <v>#DIV/0!</v>
      </c>
      <c r="AL152" s="304">
        <f>16*(2*AD152)</f>
        <v>0</v>
      </c>
      <c r="AM152" s="166"/>
      <c r="AN152" s="166"/>
      <c r="AO152" s="166"/>
      <c r="AP152" s="167">
        <v>41885</v>
      </c>
      <c r="AQ152" s="167"/>
      <c r="AR152" s="166"/>
      <c r="AS152" s="166">
        <v>16</v>
      </c>
      <c r="AT152" s="166" t="s">
        <v>289</v>
      </c>
      <c r="AU152" s="166"/>
      <c r="AV152" s="242"/>
      <c r="AW152" s="290"/>
      <c r="AX152" s="290" t="s">
        <v>631</v>
      </c>
      <c r="AY152" s="290"/>
      <c r="AZ152" s="167"/>
      <c r="BA152" s="165"/>
      <c r="BB152" s="167"/>
      <c r="BC152" s="168"/>
      <c r="BD152" s="169"/>
      <c r="BE152" s="166"/>
      <c r="BF152" s="166"/>
      <c r="BG152" s="167"/>
      <c r="BH152" s="166"/>
      <c r="BI152" s="166"/>
      <c r="BJ152" s="167"/>
      <c r="BK152" s="166"/>
      <c r="BL152" s="166">
        <f t="shared" si="37"/>
        <v>0</v>
      </c>
      <c r="BM152" s="167"/>
      <c r="BN152" s="166"/>
      <c r="BO152" s="166"/>
      <c r="BP152" s="166">
        <f t="shared" si="38"/>
        <v>0</v>
      </c>
      <c r="BQ152" s="166">
        <f t="shared" si="39"/>
        <v>0</v>
      </c>
      <c r="BR152" s="166"/>
      <c r="BS152" s="285"/>
      <c r="BT152" s="193">
        <f t="shared" si="40"/>
        <v>0</v>
      </c>
      <c r="BU152" s="193">
        <f t="shared" si="41"/>
        <v>0</v>
      </c>
      <c r="BV152" s="197" t="e">
        <f t="shared" si="42"/>
        <v>#DIV/0!</v>
      </c>
      <c r="BW152" s="162"/>
    </row>
    <row r="153" spans="1:75" s="170" customFormat="1" ht="44.25" customHeight="1">
      <c r="A153" s="118" t="s">
        <v>259</v>
      </c>
      <c r="B153" s="10"/>
      <c r="C153" s="10">
        <v>3</v>
      </c>
      <c r="D153" s="11" t="s">
        <v>83</v>
      </c>
      <c r="E153" s="10" t="s">
        <v>161</v>
      </c>
      <c r="F153" s="14" t="s">
        <v>62</v>
      </c>
      <c r="G153" s="118" t="s">
        <v>211</v>
      </c>
      <c r="H153" s="118" t="s">
        <v>571</v>
      </c>
      <c r="I153" s="204"/>
      <c r="J153" s="204" t="s">
        <v>684</v>
      </c>
      <c r="K153" s="204"/>
      <c r="L153" s="13">
        <v>41919</v>
      </c>
      <c r="M153" s="119" t="s">
        <v>75</v>
      </c>
      <c r="N153" s="29" t="s">
        <v>795</v>
      </c>
      <c r="O153" s="29" t="s">
        <v>757</v>
      </c>
      <c r="P153" s="29" t="s">
        <v>782</v>
      </c>
      <c r="Q153" s="218" t="s">
        <v>28</v>
      </c>
      <c r="R153" s="38"/>
      <c r="S153" s="219"/>
      <c r="T153" s="130" t="s">
        <v>337</v>
      </c>
      <c r="U153" s="130" t="s">
        <v>753</v>
      </c>
      <c r="V153" s="130"/>
      <c r="W153" s="277">
        <v>41980</v>
      </c>
      <c r="X153" s="276">
        <v>42008</v>
      </c>
      <c r="Y153" s="276">
        <v>42036</v>
      </c>
      <c r="Z153" s="44"/>
      <c r="AA153" s="44"/>
      <c r="AB153" s="244" t="s">
        <v>799</v>
      </c>
      <c r="AC153" s="248"/>
      <c r="AD153" s="249">
        <v>30.65</v>
      </c>
      <c r="AE153" s="248">
        <v>28.15</v>
      </c>
      <c r="AF153" s="249">
        <f>(IF(AE153&gt;0, AE153, IF(AD153&gt;0, AD153, IF(AC153&gt;0, AC153, 0))))*0.3</f>
        <v>8.4449999999999985</v>
      </c>
      <c r="AG153" s="249">
        <f t="shared" si="35"/>
        <v>36.594999999999999</v>
      </c>
      <c r="AH153" s="249">
        <f>AJ153/2.5</f>
        <v>59.98</v>
      </c>
      <c r="AI153" s="249">
        <v>149.94999999999999</v>
      </c>
      <c r="AJ153" s="249">
        <v>149.94999999999999</v>
      </c>
      <c r="AK153" s="255">
        <f t="shared" si="36"/>
        <v>0.38987995998666219</v>
      </c>
      <c r="AL153" s="304">
        <f>16*(2*AD153)</f>
        <v>980.8</v>
      </c>
      <c r="AM153" s="80"/>
      <c r="AN153" s="80"/>
      <c r="AO153" s="80"/>
      <c r="AP153" s="81"/>
      <c r="AQ153" s="81"/>
      <c r="AR153" s="80" t="s">
        <v>593</v>
      </c>
      <c r="AS153" s="102">
        <v>16</v>
      </c>
      <c r="AT153" s="102" t="s">
        <v>289</v>
      </c>
      <c r="AU153" s="102"/>
      <c r="AV153" s="102"/>
      <c r="AW153" s="212">
        <v>42020</v>
      </c>
      <c r="AX153" s="212">
        <v>42020</v>
      </c>
      <c r="AY153" s="212">
        <v>42020</v>
      </c>
      <c r="AZ153" s="103"/>
      <c r="BA153" s="120"/>
      <c r="BB153" s="90"/>
      <c r="BC153" s="91"/>
      <c r="BD153" s="92"/>
      <c r="BE153" s="80"/>
      <c r="BF153" s="80"/>
      <c r="BG153" s="81"/>
      <c r="BH153" s="102"/>
      <c r="BI153" s="102"/>
      <c r="BJ153" s="103"/>
      <c r="BK153" s="80"/>
      <c r="BL153" s="80">
        <f t="shared" si="37"/>
        <v>0</v>
      </c>
      <c r="BM153" s="81"/>
      <c r="BN153" s="80"/>
      <c r="BO153" s="80"/>
      <c r="BP153" s="80">
        <f t="shared" si="38"/>
        <v>0</v>
      </c>
      <c r="BQ153" s="80">
        <f t="shared" si="39"/>
        <v>0</v>
      </c>
      <c r="BR153" s="80"/>
      <c r="BS153" s="284"/>
      <c r="BT153" s="192">
        <f t="shared" si="40"/>
        <v>0</v>
      </c>
      <c r="BU153" s="192">
        <f t="shared" si="41"/>
        <v>0</v>
      </c>
      <c r="BV153" s="196">
        <f t="shared" si="42"/>
        <v>0</v>
      </c>
      <c r="BW153" s="29"/>
    </row>
    <row r="154" spans="1:75" ht="44.25" customHeight="1">
      <c r="A154" s="118" t="s">
        <v>260</v>
      </c>
      <c r="B154" s="10"/>
      <c r="C154" s="10">
        <v>1</v>
      </c>
      <c r="D154" s="11" t="s">
        <v>83</v>
      </c>
      <c r="E154" s="10" t="s">
        <v>161</v>
      </c>
      <c r="F154" s="14" t="s">
        <v>62</v>
      </c>
      <c r="G154" s="118" t="s">
        <v>211</v>
      </c>
      <c r="H154" s="118" t="s">
        <v>361</v>
      </c>
      <c r="I154" s="204"/>
      <c r="J154" s="204" t="s">
        <v>684</v>
      </c>
      <c r="K154" s="204"/>
      <c r="L154" s="13"/>
      <c r="M154" s="119" t="s">
        <v>76</v>
      </c>
      <c r="N154" s="29" t="s">
        <v>794</v>
      </c>
      <c r="O154" s="29"/>
      <c r="P154" s="29" t="s">
        <v>796</v>
      </c>
      <c r="Q154" s="218" t="s">
        <v>28</v>
      </c>
      <c r="R154" s="38"/>
      <c r="S154" s="219"/>
      <c r="T154" s="130" t="s">
        <v>362</v>
      </c>
      <c r="U154" s="130" t="s">
        <v>753</v>
      </c>
      <c r="V154" s="130"/>
      <c r="W154" s="276">
        <v>42066</v>
      </c>
      <c r="X154" s="130"/>
      <c r="Y154" s="130"/>
      <c r="Z154" s="44"/>
      <c r="AA154" s="44"/>
      <c r="AB154" s="244" t="s">
        <v>799</v>
      </c>
      <c r="AC154" s="248"/>
      <c r="AD154" s="249">
        <v>22.8</v>
      </c>
      <c r="AE154" s="248"/>
      <c r="AF154" s="249">
        <v>0.25</v>
      </c>
      <c r="AG154" s="249">
        <f t="shared" si="35"/>
        <v>23.05</v>
      </c>
      <c r="AH154" s="249">
        <f>AJ154/2.5</f>
        <v>51.98</v>
      </c>
      <c r="AI154" s="249">
        <v>129.94999999999999</v>
      </c>
      <c r="AJ154" s="249">
        <v>129.94999999999999</v>
      </c>
      <c r="AK154" s="255">
        <f t="shared" si="36"/>
        <v>0.55656021546748746</v>
      </c>
      <c r="AL154" s="304">
        <f>16*(1*AD154)</f>
        <v>364.8</v>
      </c>
      <c r="AM154" s="80"/>
      <c r="AN154" s="80"/>
      <c r="AO154" s="80"/>
      <c r="AP154" s="81">
        <v>41907</v>
      </c>
      <c r="AQ154" s="81"/>
      <c r="AR154" s="80" t="s">
        <v>610</v>
      </c>
      <c r="AS154" s="102">
        <v>16</v>
      </c>
      <c r="AT154" s="102" t="s">
        <v>289</v>
      </c>
      <c r="AU154" s="102"/>
      <c r="AV154" s="216"/>
      <c r="AW154" s="211"/>
      <c r="AX154" s="212">
        <v>41978</v>
      </c>
      <c r="AY154" s="212">
        <v>42030</v>
      </c>
      <c r="AZ154" s="103"/>
      <c r="BA154" s="120"/>
      <c r="BB154" s="90"/>
      <c r="BC154" s="91"/>
      <c r="BD154" s="92"/>
      <c r="BE154" s="80"/>
      <c r="BF154" s="80"/>
      <c r="BG154" s="81"/>
      <c r="BH154" s="102"/>
      <c r="BI154" s="102"/>
      <c r="BJ154" s="103"/>
      <c r="BK154" s="80"/>
      <c r="BL154" s="80">
        <f t="shared" si="37"/>
        <v>0</v>
      </c>
      <c r="BM154" s="81"/>
      <c r="BN154" s="80"/>
      <c r="BO154" s="80"/>
      <c r="BP154" s="80">
        <f t="shared" si="38"/>
        <v>0</v>
      </c>
      <c r="BQ154" s="80">
        <f t="shared" si="39"/>
        <v>0</v>
      </c>
      <c r="BR154" s="80"/>
      <c r="BS154" s="284"/>
      <c r="BT154" s="192">
        <f t="shared" si="40"/>
        <v>0</v>
      </c>
      <c r="BU154" s="192">
        <f t="shared" si="41"/>
        <v>0</v>
      </c>
      <c r="BV154" s="196">
        <f t="shared" si="42"/>
        <v>0</v>
      </c>
      <c r="BW154" s="29"/>
    </row>
    <row r="155" spans="1:75" ht="44.25" customHeight="1">
      <c r="A155" s="118" t="s">
        <v>804</v>
      </c>
      <c r="B155" s="10"/>
      <c r="C155" s="10">
        <v>2</v>
      </c>
      <c r="D155" s="11" t="s">
        <v>83</v>
      </c>
      <c r="E155" s="10" t="s">
        <v>161</v>
      </c>
      <c r="F155" s="14" t="s">
        <v>62</v>
      </c>
      <c r="G155" s="118" t="s">
        <v>211</v>
      </c>
      <c r="H155" s="118" t="s">
        <v>601</v>
      </c>
      <c r="I155" s="204"/>
      <c r="J155" s="204" t="s">
        <v>684</v>
      </c>
      <c r="K155" s="204"/>
      <c r="L155" s="13">
        <v>41919</v>
      </c>
      <c r="M155" s="119" t="s">
        <v>76</v>
      </c>
      <c r="N155" s="29" t="s">
        <v>794</v>
      </c>
      <c r="O155" s="29"/>
      <c r="P155" s="29" t="s">
        <v>796</v>
      </c>
      <c r="Q155" s="218" t="s">
        <v>28</v>
      </c>
      <c r="R155" s="38"/>
      <c r="S155" s="219"/>
      <c r="T155" s="130" t="s">
        <v>362</v>
      </c>
      <c r="U155" s="130" t="s">
        <v>753</v>
      </c>
      <c r="V155" s="130"/>
      <c r="W155" s="276">
        <v>42066</v>
      </c>
      <c r="X155" s="130"/>
      <c r="Y155" s="130"/>
      <c r="Z155" s="44"/>
      <c r="AA155" s="44"/>
      <c r="AB155" s="244" t="s">
        <v>799</v>
      </c>
      <c r="AC155" s="248"/>
      <c r="AD155" s="249">
        <v>27.9</v>
      </c>
      <c r="AE155" s="248"/>
      <c r="AF155" s="249">
        <v>0.25</v>
      </c>
      <c r="AG155" s="249">
        <f t="shared" si="35"/>
        <v>28.15</v>
      </c>
      <c r="AH155" s="249">
        <f>AJ155/2.5</f>
        <v>59.98</v>
      </c>
      <c r="AI155" s="249">
        <v>149.94999999999999</v>
      </c>
      <c r="AJ155" s="249">
        <v>149.94999999999999</v>
      </c>
      <c r="AK155" s="255">
        <f t="shared" si="36"/>
        <v>0.53067689229743242</v>
      </c>
      <c r="AL155" s="304">
        <f>16*(1*AD155)</f>
        <v>446.4</v>
      </c>
      <c r="AM155" s="80"/>
      <c r="AN155" s="80"/>
      <c r="AO155" s="80"/>
      <c r="AP155" s="81">
        <v>41907</v>
      </c>
      <c r="AQ155" s="81"/>
      <c r="AR155" s="80" t="s">
        <v>610</v>
      </c>
      <c r="AS155" s="102">
        <v>16</v>
      </c>
      <c r="AT155" s="102" t="s">
        <v>289</v>
      </c>
      <c r="AU155" s="102"/>
      <c r="AV155" s="216"/>
      <c r="AW155" s="211"/>
      <c r="AX155" s="212">
        <v>41978</v>
      </c>
      <c r="AY155" s="212">
        <v>42030</v>
      </c>
      <c r="AZ155" s="103"/>
      <c r="BA155" s="120"/>
      <c r="BB155" s="90"/>
      <c r="BC155" s="91"/>
      <c r="BD155" s="92"/>
      <c r="BE155" s="80"/>
      <c r="BF155" s="80"/>
      <c r="BG155" s="81"/>
      <c r="BH155" s="102"/>
      <c r="BI155" s="102"/>
      <c r="BJ155" s="103"/>
      <c r="BK155" s="80"/>
      <c r="BL155" s="80">
        <f t="shared" si="37"/>
        <v>0</v>
      </c>
      <c r="BM155" s="81"/>
      <c r="BN155" s="80"/>
      <c r="BO155" s="80"/>
      <c r="BP155" s="80">
        <f t="shared" si="38"/>
        <v>0</v>
      </c>
      <c r="BQ155" s="80">
        <f t="shared" si="39"/>
        <v>0</v>
      </c>
      <c r="BR155" s="80"/>
      <c r="BS155" s="284"/>
      <c r="BT155" s="192">
        <f t="shared" si="40"/>
        <v>0</v>
      </c>
      <c r="BU155" s="192">
        <f t="shared" si="41"/>
        <v>0</v>
      </c>
      <c r="BV155" s="196">
        <f t="shared" si="42"/>
        <v>0</v>
      </c>
      <c r="BW155" s="162"/>
    </row>
    <row r="156" spans="1:75" s="170" customFormat="1" ht="44.25" customHeight="1">
      <c r="A156" s="160" t="s">
        <v>261</v>
      </c>
      <c r="B156" s="157" t="s">
        <v>566</v>
      </c>
      <c r="C156" s="157"/>
      <c r="D156" s="158" t="s">
        <v>83</v>
      </c>
      <c r="E156" s="157"/>
      <c r="F156" s="159" t="s">
        <v>62</v>
      </c>
      <c r="G156" s="160" t="s">
        <v>212</v>
      </c>
      <c r="H156" s="160" t="s">
        <v>313</v>
      </c>
      <c r="I156" s="205"/>
      <c r="J156" s="205"/>
      <c r="K156" s="205"/>
      <c r="L156" s="161">
        <v>41919</v>
      </c>
      <c r="M156" s="160" t="s">
        <v>75</v>
      </c>
      <c r="N156" s="162"/>
      <c r="O156" s="162"/>
      <c r="P156" s="162"/>
      <c r="Q156" s="163"/>
      <c r="R156" s="163"/>
      <c r="S156" s="223" t="s">
        <v>346</v>
      </c>
      <c r="T156" s="164"/>
      <c r="U156" s="164"/>
      <c r="V156" s="164"/>
      <c r="W156" s="164"/>
      <c r="X156" s="164"/>
      <c r="Y156" s="164"/>
      <c r="Z156" s="165"/>
      <c r="AA156" s="165"/>
      <c r="AB156" s="245"/>
      <c r="AC156" s="250"/>
      <c r="AD156" s="251"/>
      <c r="AE156" s="250"/>
      <c r="AF156" s="251">
        <f>(IF(AE156&gt;0, AE156, IF(AD156&gt;0, AD156, IF(AC156&gt;0, AC156, 0))))*0.3</f>
        <v>0</v>
      </c>
      <c r="AG156" s="251">
        <f t="shared" ref="AG156:AG187" si="43">(IF(AE156&gt;0, AE156, IF(AD156&gt;0, AD156, IF(AC156&gt;0, AC156, 0))))+AF156</f>
        <v>0</v>
      </c>
      <c r="AH156" s="251">
        <f>AG156*2</f>
        <v>0</v>
      </c>
      <c r="AI156" s="251">
        <f>AG156*2.5</f>
        <v>0</v>
      </c>
      <c r="AJ156" s="251">
        <f>AH156*2.5</f>
        <v>0</v>
      </c>
      <c r="AK156" s="256" t="e">
        <f t="shared" si="36"/>
        <v>#DIV/0!</v>
      </c>
      <c r="AL156" s="304">
        <f>16*(2*AD156)</f>
        <v>0</v>
      </c>
      <c r="AM156" s="166"/>
      <c r="AN156" s="166"/>
      <c r="AO156" s="166"/>
      <c r="AP156" s="167">
        <v>41885</v>
      </c>
      <c r="AQ156" s="167"/>
      <c r="AR156" s="166" t="s">
        <v>595</v>
      </c>
      <c r="AS156" s="166">
        <v>16</v>
      </c>
      <c r="AT156" s="166" t="s">
        <v>289</v>
      </c>
      <c r="AU156" s="166"/>
      <c r="AV156" s="166"/>
      <c r="AW156" s="290"/>
      <c r="AX156" s="290" t="s">
        <v>631</v>
      </c>
      <c r="AY156" s="290"/>
      <c r="AZ156" s="167"/>
      <c r="BA156" s="165"/>
      <c r="BB156" s="167"/>
      <c r="BC156" s="168"/>
      <c r="BD156" s="169"/>
      <c r="BE156" s="166"/>
      <c r="BF156" s="166"/>
      <c r="BG156" s="167"/>
      <c r="BH156" s="166"/>
      <c r="BI156" s="166"/>
      <c r="BJ156" s="167"/>
      <c r="BK156" s="166"/>
      <c r="BL156" s="166">
        <f t="shared" si="37"/>
        <v>0</v>
      </c>
      <c r="BM156" s="167"/>
      <c r="BN156" s="166"/>
      <c r="BO156" s="166"/>
      <c r="BP156" s="166">
        <f t="shared" si="38"/>
        <v>0</v>
      </c>
      <c r="BQ156" s="166">
        <f t="shared" si="39"/>
        <v>0</v>
      </c>
      <c r="BR156" s="166"/>
      <c r="BS156" s="285"/>
      <c r="BT156" s="193">
        <f t="shared" si="40"/>
        <v>0</v>
      </c>
      <c r="BU156" s="193">
        <f t="shared" si="41"/>
        <v>0</v>
      </c>
      <c r="BV156" s="197" t="e">
        <f t="shared" si="42"/>
        <v>#DIV/0!</v>
      </c>
      <c r="BW156" s="162"/>
    </row>
    <row r="157" spans="1:75" s="170" customFormat="1" ht="44.25" customHeight="1">
      <c r="A157" s="160" t="s">
        <v>262</v>
      </c>
      <c r="B157" s="157" t="s">
        <v>566</v>
      </c>
      <c r="C157" s="157"/>
      <c r="D157" s="158" t="s">
        <v>83</v>
      </c>
      <c r="E157" s="157" t="s">
        <v>161</v>
      </c>
      <c r="F157" s="159" t="s">
        <v>62</v>
      </c>
      <c r="G157" s="160" t="s">
        <v>213</v>
      </c>
      <c r="H157" s="160" t="s">
        <v>367</v>
      </c>
      <c r="I157" s="205"/>
      <c r="J157" s="205"/>
      <c r="K157" s="205"/>
      <c r="L157" s="161">
        <v>41919</v>
      </c>
      <c r="M157" s="160" t="s">
        <v>76</v>
      </c>
      <c r="N157" s="162"/>
      <c r="O157" s="162"/>
      <c r="P157" s="162"/>
      <c r="Q157" s="163"/>
      <c r="R157" s="163"/>
      <c r="S157" s="223"/>
      <c r="T157" s="164"/>
      <c r="U157" s="164" t="s">
        <v>368</v>
      </c>
      <c r="V157" s="164"/>
      <c r="W157" s="164"/>
      <c r="X157" s="164"/>
      <c r="Y157" s="164"/>
      <c r="Z157" s="165"/>
      <c r="AA157" s="165"/>
      <c r="AB157" s="245"/>
      <c r="AC157" s="250"/>
      <c r="AD157" s="251"/>
      <c r="AE157" s="250"/>
      <c r="AF157" s="251">
        <v>0.25</v>
      </c>
      <c r="AG157" s="251">
        <f t="shared" si="43"/>
        <v>0.25</v>
      </c>
      <c r="AH157" s="251">
        <f>AG157*2</f>
        <v>0.5</v>
      </c>
      <c r="AI157" s="251">
        <f>AG157*2.5</f>
        <v>0.625</v>
      </c>
      <c r="AJ157" s="251">
        <f>AH157*2.5</f>
        <v>1.25</v>
      </c>
      <c r="AK157" s="256">
        <f t="shared" si="36"/>
        <v>0.5</v>
      </c>
      <c r="AL157" s="304">
        <f>16*(2*AD157)</f>
        <v>0</v>
      </c>
      <c r="AM157" s="166"/>
      <c r="AN157" s="166"/>
      <c r="AO157" s="166"/>
      <c r="AP157" s="167">
        <v>41907</v>
      </c>
      <c r="AQ157" s="167"/>
      <c r="AR157" s="166"/>
      <c r="AS157" s="166">
        <v>16</v>
      </c>
      <c r="AT157" s="166" t="s">
        <v>289</v>
      </c>
      <c r="AU157" s="166"/>
      <c r="AV157" s="242"/>
      <c r="AW157" s="290"/>
      <c r="AX157" s="290" t="s">
        <v>631</v>
      </c>
      <c r="AY157" s="290"/>
      <c r="AZ157" s="167"/>
      <c r="BA157" s="165"/>
      <c r="BB157" s="167"/>
      <c r="BC157" s="168"/>
      <c r="BD157" s="169"/>
      <c r="BE157" s="166"/>
      <c r="BF157" s="166"/>
      <c r="BG157" s="167"/>
      <c r="BH157" s="166"/>
      <c r="BI157" s="166"/>
      <c r="BJ157" s="167"/>
      <c r="BK157" s="166"/>
      <c r="BL157" s="166">
        <f t="shared" si="37"/>
        <v>0</v>
      </c>
      <c r="BM157" s="167"/>
      <c r="BN157" s="166"/>
      <c r="BO157" s="166"/>
      <c r="BP157" s="166">
        <f t="shared" si="38"/>
        <v>0</v>
      </c>
      <c r="BQ157" s="166">
        <f t="shared" si="39"/>
        <v>0</v>
      </c>
      <c r="BR157" s="166"/>
      <c r="BS157" s="285"/>
      <c r="BT157" s="193">
        <f t="shared" si="40"/>
        <v>0</v>
      </c>
      <c r="BU157" s="193">
        <f t="shared" si="41"/>
        <v>0</v>
      </c>
      <c r="BV157" s="197">
        <f t="shared" si="42"/>
        <v>0</v>
      </c>
      <c r="BW157" s="162"/>
    </row>
    <row r="158" spans="1:75" ht="44.25" customHeight="1">
      <c r="A158" s="118" t="s">
        <v>263</v>
      </c>
      <c r="B158" s="10"/>
      <c r="C158" s="10">
        <v>1</v>
      </c>
      <c r="D158" s="11" t="s">
        <v>83</v>
      </c>
      <c r="E158" s="10" t="s">
        <v>161</v>
      </c>
      <c r="F158" s="14" t="s">
        <v>62</v>
      </c>
      <c r="G158" s="118" t="s">
        <v>214</v>
      </c>
      <c r="H158" s="118" t="s">
        <v>370</v>
      </c>
      <c r="I158" s="204"/>
      <c r="J158" s="204" t="s">
        <v>674</v>
      </c>
      <c r="K158" s="204"/>
      <c r="L158" s="13"/>
      <c r="M158" s="119" t="s">
        <v>76</v>
      </c>
      <c r="N158" s="29" t="s">
        <v>794</v>
      </c>
      <c r="O158" s="29"/>
      <c r="P158" s="29" t="s">
        <v>796</v>
      </c>
      <c r="Q158" s="218" t="s">
        <v>32</v>
      </c>
      <c r="R158" s="38"/>
      <c r="S158" s="219"/>
      <c r="T158" s="130" t="s">
        <v>369</v>
      </c>
      <c r="U158" s="130" t="s">
        <v>753</v>
      </c>
      <c r="V158" s="130"/>
      <c r="W158" s="276">
        <v>42066</v>
      </c>
      <c r="X158" s="130"/>
      <c r="Y158" s="130"/>
      <c r="Z158" s="44"/>
      <c r="AA158" s="44"/>
      <c r="AB158" s="244" t="s">
        <v>799</v>
      </c>
      <c r="AC158" s="248"/>
      <c r="AD158" s="249">
        <v>17.649999999999999</v>
      </c>
      <c r="AE158" s="248"/>
      <c r="AF158" s="249">
        <v>0.25</v>
      </c>
      <c r="AG158" s="249">
        <f t="shared" si="43"/>
        <v>17.899999999999999</v>
      </c>
      <c r="AH158" s="249">
        <f t="shared" ref="AH158:AH163" si="44">AJ158/2.5</f>
        <v>43.980000000000004</v>
      </c>
      <c r="AI158" s="249">
        <v>109.95</v>
      </c>
      <c r="AJ158" s="249">
        <v>109.95</v>
      </c>
      <c r="AK158" s="255">
        <f t="shared" si="36"/>
        <v>0.59299681673487958</v>
      </c>
      <c r="AL158" s="304">
        <f>16*(1*AD158)</f>
        <v>282.39999999999998</v>
      </c>
      <c r="AM158" s="80"/>
      <c r="AN158" s="80"/>
      <c r="AO158" s="80"/>
      <c r="AP158" s="81">
        <v>41918</v>
      </c>
      <c r="AQ158" s="81"/>
      <c r="AR158" s="80"/>
      <c r="AS158" s="102">
        <v>16</v>
      </c>
      <c r="AT158" s="102" t="s">
        <v>289</v>
      </c>
      <c r="AU158" s="102"/>
      <c r="AV158" s="102"/>
      <c r="AW158" s="211"/>
      <c r="AX158" s="212">
        <v>41978</v>
      </c>
      <c r="AY158" s="212">
        <v>42009</v>
      </c>
      <c r="AZ158" s="103"/>
      <c r="BA158" s="120"/>
      <c r="BB158" s="90"/>
      <c r="BC158" s="91"/>
      <c r="BD158" s="92"/>
      <c r="BE158" s="80"/>
      <c r="BF158" s="80"/>
      <c r="BG158" s="81"/>
      <c r="BH158" s="102"/>
      <c r="BI158" s="102"/>
      <c r="BJ158" s="103"/>
      <c r="BK158" s="80"/>
      <c r="BL158" s="80">
        <f t="shared" si="37"/>
        <v>0</v>
      </c>
      <c r="BM158" s="81"/>
      <c r="BN158" s="80"/>
      <c r="BO158" s="80"/>
      <c r="BP158" s="80">
        <f t="shared" si="38"/>
        <v>0</v>
      </c>
      <c r="BQ158" s="80">
        <f t="shared" si="39"/>
        <v>0</v>
      </c>
      <c r="BR158" s="80"/>
      <c r="BS158" s="284"/>
      <c r="BT158" s="192">
        <f t="shared" si="40"/>
        <v>0</v>
      </c>
      <c r="BU158" s="192">
        <f t="shared" si="41"/>
        <v>0</v>
      </c>
      <c r="BV158" s="196">
        <f t="shared" si="42"/>
        <v>0</v>
      </c>
      <c r="BW158" s="29"/>
    </row>
    <row r="159" spans="1:75" ht="44.25" customHeight="1">
      <c r="A159" s="118" t="s">
        <v>616</v>
      </c>
      <c r="B159" s="10"/>
      <c r="C159" s="10">
        <v>1</v>
      </c>
      <c r="D159" s="11" t="s">
        <v>83</v>
      </c>
      <c r="E159" s="10" t="s">
        <v>161</v>
      </c>
      <c r="F159" s="14" t="s">
        <v>62</v>
      </c>
      <c r="G159" s="118" t="s">
        <v>617</v>
      </c>
      <c r="H159" s="118" t="s">
        <v>618</v>
      </c>
      <c r="I159" s="204"/>
      <c r="J159" s="204" t="s">
        <v>685</v>
      </c>
      <c r="K159" s="204"/>
      <c r="L159" s="13">
        <v>41928</v>
      </c>
      <c r="M159" s="119" t="s">
        <v>75</v>
      </c>
      <c r="N159" s="29" t="s">
        <v>795</v>
      </c>
      <c r="O159" s="29" t="s">
        <v>757</v>
      </c>
      <c r="P159" s="29" t="s">
        <v>782</v>
      </c>
      <c r="Q159" s="218" t="s">
        <v>32</v>
      </c>
      <c r="R159" s="38"/>
      <c r="S159" s="219"/>
      <c r="T159" s="130"/>
      <c r="U159" s="130" t="s">
        <v>753</v>
      </c>
      <c r="V159" s="130"/>
      <c r="W159" s="276">
        <v>42010</v>
      </c>
      <c r="X159" s="276">
        <v>42038</v>
      </c>
      <c r="Y159" s="276">
        <v>42066</v>
      </c>
      <c r="Z159" s="44"/>
      <c r="AA159" s="44"/>
      <c r="AB159" s="244" t="s">
        <v>799</v>
      </c>
      <c r="AC159" s="248"/>
      <c r="AD159" s="249">
        <v>15</v>
      </c>
      <c r="AE159" s="248">
        <v>13.5</v>
      </c>
      <c r="AF159" s="249">
        <f>(IF(AE159&gt;0, AE159, IF(AD159&gt;0, AD159, IF(AC159&gt;0, AC159, 0))))*0.3</f>
        <v>4.05</v>
      </c>
      <c r="AG159" s="249">
        <f t="shared" si="43"/>
        <v>17.55</v>
      </c>
      <c r="AH159" s="249">
        <f t="shared" si="44"/>
        <v>39.980000000000004</v>
      </c>
      <c r="AI159" s="249">
        <v>99.95</v>
      </c>
      <c r="AJ159" s="249">
        <v>99.95</v>
      </c>
      <c r="AK159" s="255">
        <f t="shared" si="36"/>
        <v>0.56103051525762881</v>
      </c>
      <c r="AL159" s="304">
        <f>16*(2*AD159)</f>
        <v>480</v>
      </c>
      <c r="AM159" s="80"/>
      <c r="AN159" s="80"/>
      <c r="AO159" s="80"/>
      <c r="AP159" s="81">
        <v>41918</v>
      </c>
      <c r="AQ159" s="81">
        <v>41967</v>
      </c>
      <c r="AR159" s="80"/>
      <c r="AS159" s="102">
        <v>16</v>
      </c>
      <c r="AT159" s="102" t="s">
        <v>289</v>
      </c>
      <c r="AU159" s="102"/>
      <c r="AV159" s="102"/>
      <c r="AW159" s="212">
        <v>42020</v>
      </c>
      <c r="AX159" s="212">
        <v>42020</v>
      </c>
      <c r="AY159" s="212">
        <v>42020</v>
      </c>
      <c r="AZ159" s="103"/>
      <c r="BA159" s="120"/>
      <c r="BB159" s="90"/>
      <c r="BC159" s="91"/>
      <c r="BD159" s="92"/>
      <c r="BE159" s="80"/>
      <c r="BF159" s="80"/>
      <c r="BG159" s="81"/>
      <c r="BH159" s="102"/>
      <c r="BI159" s="102"/>
      <c r="BJ159" s="103"/>
      <c r="BK159" s="80"/>
      <c r="BL159" s="80">
        <f t="shared" si="37"/>
        <v>0</v>
      </c>
      <c r="BM159" s="81"/>
      <c r="BN159" s="80"/>
      <c r="BO159" s="80"/>
      <c r="BP159" s="80">
        <f t="shared" si="38"/>
        <v>0</v>
      </c>
      <c r="BQ159" s="80">
        <f t="shared" si="39"/>
        <v>0</v>
      </c>
      <c r="BR159" s="80"/>
      <c r="BS159" s="284"/>
      <c r="BT159" s="192">
        <f t="shared" si="40"/>
        <v>0</v>
      </c>
      <c r="BU159" s="192">
        <f t="shared" si="41"/>
        <v>0</v>
      </c>
      <c r="BV159" s="196">
        <f t="shared" si="42"/>
        <v>0</v>
      </c>
      <c r="BW159" s="29"/>
    </row>
    <row r="160" spans="1:75" ht="44.25" customHeight="1">
      <c r="A160" s="118" t="s">
        <v>264</v>
      </c>
      <c r="B160" s="10"/>
      <c r="C160" s="10">
        <v>2</v>
      </c>
      <c r="D160" s="11" t="s">
        <v>83</v>
      </c>
      <c r="E160" s="10" t="s">
        <v>52</v>
      </c>
      <c r="F160" s="14" t="s">
        <v>62</v>
      </c>
      <c r="G160" s="118" t="s">
        <v>215</v>
      </c>
      <c r="H160" s="174" t="s">
        <v>354</v>
      </c>
      <c r="I160" s="204"/>
      <c r="J160" s="204" t="s">
        <v>674</v>
      </c>
      <c r="K160" s="204"/>
      <c r="L160" s="13"/>
      <c r="M160" s="119" t="s">
        <v>77</v>
      </c>
      <c r="N160" s="29"/>
      <c r="O160" s="29"/>
      <c r="P160" s="29" t="s">
        <v>734</v>
      </c>
      <c r="Q160" s="218" t="s">
        <v>32</v>
      </c>
      <c r="R160" s="38"/>
      <c r="S160" s="219"/>
      <c r="T160" s="130" t="s">
        <v>355</v>
      </c>
      <c r="U160" s="130" t="s">
        <v>790</v>
      </c>
      <c r="V160" s="130"/>
      <c r="W160" s="276">
        <v>42034</v>
      </c>
      <c r="X160" s="276">
        <v>42062</v>
      </c>
      <c r="Y160" s="276">
        <v>42090</v>
      </c>
      <c r="Z160" s="44"/>
      <c r="AA160" s="44"/>
      <c r="AB160" s="244" t="s">
        <v>799</v>
      </c>
      <c r="AC160" s="248"/>
      <c r="AD160" s="249">
        <v>39</v>
      </c>
      <c r="AE160" s="248">
        <v>48.8</v>
      </c>
      <c r="AF160" s="249">
        <v>0.25</v>
      </c>
      <c r="AG160" s="249">
        <f t="shared" si="43"/>
        <v>49.05</v>
      </c>
      <c r="AH160" s="249">
        <f t="shared" si="44"/>
        <v>87.97999999999999</v>
      </c>
      <c r="AI160" s="249">
        <v>199.95</v>
      </c>
      <c r="AJ160" s="249">
        <v>219.95</v>
      </c>
      <c r="AK160" s="255">
        <f t="shared" si="36"/>
        <v>0.44248692884746532</v>
      </c>
      <c r="AL160" s="304">
        <f>16*(2*AD160)</f>
        <v>1248</v>
      </c>
      <c r="AM160" s="80"/>
      <c r="AN160" s="80"/>
      <c r="AO160" s="80"/>
      <c r="AP160" s="81">
        <v>41915</v>
      </c>
      <c r="AQ160" s="81"/>
      <c r="AR160" s="80"/>
      <c r="AS160" s="102">
        <v>16</v>
      </c>
      <c r="AT160" s="102" t="s">
        <v>289</v>
      </c>
      <c r="AU160" s="102"/>
      <c r="AV160" s="216"/>
      <c r="AW160" s="211"/>
      <c r="AX160" s="212">
        <v>41978</v>
      </c>
      <c r="AY160" s="212">
        <v>41978</v>
      </c>
      <c r="AZ160" s="103"/>
      <c r="BA160" s="120"/>
      <c r="BB160" s="90"/>
      <c r="BC160" s="91"/>
      <c r="BD160" s="92"/>
      <c r="BE160" s="80"/>
      <c r="BF160" s="80"/>
      <c r="BG160" s="81"/>
      <c r="BH160" s="102"/>
      <c r="BI160" s="102"/>
      <c r="BJ160" s="103"/>
      <c r="BK160" s="80"/>
      <c r="BL160" s="80">
        <f t="shared" si="37"/>
        <v>0</v>
      </c>
      <c r="BM160" s="81"/>
      <c r="BN160" s="80"/>
      <c r="BO160" s="80"/>
      <c r="BP160" s="80">
        <f t="shared" si="38"/>
        <v>0</v>
      </c>
      <c r="BQ160" s="80">
        <f t="shared" si="39"/>
        <v>0</v>
      </c>
      <c r="BR160" s="80"/>
      <c r="BS160" s="284"/>
      <c r="BT160" s="192">
        <f t="shared" si="40"/>
        <v>0</v>
      </c>
      <c r="BU160" s="192">
        <f t="shared" si="41"/>
        <v>0</v>
      </c>
      <c r="BV160" s="196">
        <f t="shared" si="42"/>
        <v>0</v>
      </c>
      <c r="BW160" s="29"/>
    </row>
    <row r="161" spans="1:75" s="170" customFormat="1" ht="44.25" customHeight="1">
      <c r="A161" s="118" t="s">
        <v>265</v>
      </c>
      <c r="B161" s="10"/>
      <c r="C161" s="10">
        <v>3</v>
      </c>
      <c r="D161" s="11" t="s">
        <v>83</v>
      </c>
      <c r="E161" s="10" t="s">
        <v>52</v>
      </c>
      <c r="F161" s="14" t="s">
        <v>62</v>
      </c>
      <c r="G161" s="118" t="s">
        <v>216</v>
      </c>
      <c r="H161" s="174" t="s">
        <v>568</v>
      </c>
      <c r="I161" s="204"/>
      <c r="J161" s="204" t="s">
        <v>674</v>
      </c>
      <c r="K161" s="204"/>
      <c r="L161" s="13"/>
      <c r="M161" s="119" t="s">
        <v>77</v>
      </c>
      <c r="N161" s="29"/>
      <c r="O161" s="29"/>
      <c r="P161" s="29" t="s">
        <v>734</v>
      </c>
      <c r="Q161" s="38"/>
      <c r="R161" s="38"/>
      <c r="S161" s="219"/>
      <c r="T161" s="130" t="s">
        <v>358</v>
      </c>
      <c r="U161" s="130" t="s">
        <v>791</v>
      </c>
      <c r="V161" s="130"/>
      <c r="W161" s="276">
        <v>42034</v>
      </c>
      <c r="X161" s="276">
        <v>42062</v>
      </c>
      <c r="Y161" s="276">
        <v>42090</v>
      </c>
      <c r="Z161" s="44"/>
      <c r="AA161" s="44"/>
      <c r="AB161" s="244" t="s">
        <v>799</v>
      </c>
      <c r="AC161" s="249">
        <v>24.5</v>
      </c>
      <c r="AD161" s="249">
        <v>22.5</v>
      </c>
      <c r="AE161" s="248">
        <v>27.9</v>
      </c>
      <c r="AF161" s="249">
        <v>0.25</v>
      </c>
      <c r="AG161" s="249">
        <f t="shared" si="43"/>
        <v>28.15</v>
      </c>
      <c r="AH161" s="249">
        <f t="shared" si="44"/>
        <v>59.98</v>
      </c>
      <c r="AI161" s="249">
        <v>149.94999999999999</v>
      </c>
      <c r="AJ161" s="249">
        <v>149.94999999999999</v>
      </c>
      <c r="AK161" s="255">
        <f t="shared" si="36"/>
        <v>0.53067689229743242</v>
      </c>
      <c r="AL161" s="304">
        <f>16*(2*AD161)</f>
        <v>720</v>
      </c>
      <c r="AM161" s="80"/>
      <c r="AN161" s="80"/>
      <c r="AO161" s="80"/>
      <c r="AP161" s="81">
        <v>41915</v>
      </c>
      <c r="AQ161" s="81"/>
      <c r="AR161" s="80"/>
      <c r="AS161" s="102">
        <v>16</v>
      </c>
      <c r="AT161" s="102" t="s">
        <v>289</v>
      </c>
      <c r="AU161" s="102"/>
      <c r="AV161" s="216"/>
      <c r="AW161" s="211"/>
      <c r="AX161" s="212">
        <v>41978</v>
      </c>
      <c r="AY161" s="212">
        <v>41978</v>
      </c>
      <c r="AZ161" s="103"/>
      <c r="BA161" s="120"/>
      <c r="BB161" s="90"/>
      <c r="BC161" s="91"/>
      <c r="BD161" s="92"/>
      <c r="BE161" s="80"/>
      <c r="BF161" s="80"/>
      <c r="BG161" s="81"/>
      <c r="BH161" s="102"/>
      <c r="BI161" s="102"/>
      <c r="BJ161" s="103"/>
      <c r="BK161" s="80"/>
      <c r="BL161" s="80">
        <f t="shared" si="37"/>
        <v>0</v>
      </c>
      <c r="BM161" s="81"/>
      <c r="BN161" s="80"/>
      <c r="BO161" s="80"/>
      <c r="BP161" s="80">
        <f t="shared" si="38"/>
        <v>0</v>
      </c>
      <c r="BQ161" s="80">
        <f t="shared" si="39"/>
        <v>0</v>
      </c>
      <c r="BR161" s="80"/>
      <c r="BS161" s="284"/>
      <c r="BT161" s="192">
        <f t="shared" si="40"/>
        <v>0</v>
      </c>
      <c r="BU161" s="192">
        <f t="shared" si="41"/>
        <v>0</v>
      </c>
      <c r="BV161" s="196">
        <f t="shared" si="42"/>
        <v>0</v>
      </c>
      <c r="BW161" s="29"/>
    </row>
    <row r="162" spans="1:75" ht="44.25" customHeight="1">
      <c r="A162" s="118" t="s">
        <v>611</v>
      </c>
      <c r="B162" s="10"/>
      <c r="C162" s="10">
        <v>3</v>
      </c>
      <c r="D162" s="11" t="s">
        <v>83</v>
      </c>
      <c r="E162" s="10" t="s">
        <v>52</v>
      </c>
      <c r="F162" s="14" t="s">
        <v>62</v>
      </c>
      <c r="G162" s="118" t="s">
        <v>612</v>
      </c>
      <c r="H162" s="174" t="s">
        <v>574</v>
      </c>
      <c r="I162" s="204"/>
      <c r="J162" s="204" t="s">
        <v>674</v>
      </c>
      <c r="K162" s="204"/>
      <c r="L162" s="13"/>
      <c r="M162" s="119" t="s">
        <v>77</v>
      </c>
      <c r="N162" s="29"/>
      <c r="O162" s="29"/>
      <c r="P162" s="29" t="s">
        <v>734</v>
      </c>
      <c r="Q162" s="218" t="s">
        <v>32</v>
      </c>
      <c r="R162" s="38"/>
      <c r="S162" s="219"/>
      <c r="T162" s="130" t="s">
        <v>358</v>
      </c>
      <c r="U162" s="130" t="s">
        <v>789</v>
      </c>
      <c r="V162" s="130"/>
      <c r="W162" s="276">
        <v>42034</v>
      </c>
      <c r="X162" s="276">
        <v>42062</v>
      </c>
      <c r="Y162" s="276">
        <v>42090</v>
      </c>
      <c r="Z162" s="44"/>
      <c r="AA162" s="44"/>
      <c r="AB162" s="244" t="s">
        <v>799</v>
      </c>
      <c r="AC162" s="249">
        <v>31.5</v>
      </c>
      <c r="AD162" s="249">
        <v>30.5</v>
      </c>
      <c r="AE162" s="248">
        <v>37.5</v>
      </c>
      <c r="AF162" s="249">
        <v>0.25</v>
      </c>
      <c r="AG162" s="249">
        <f t="shared" si="43"/>
        <v>37.75</v>
      </c>
      <c r="AH162" s="249">
        <f t="shared" si="44"/>
        <v>71.97999999999999</v>
      </c>
      <c r="AI162" s="249">
        <v>179.95</v>
      </c>
      <c r="AJ162" s="249">
        <v>179.95</v>
      </c>
      <c r="AK162" s="255">
        <f t="shared" si="36"/>
        <v>0.47554876354542919</v>
      </c>
      <c r="AL162" s="304">
        <f>16*(2*AD162)</f>
        <v>976</v>
      </c>
      <c r="AM162" s="80"/>
      <c r="AN162" s="80"/>
      <c r="AO162" s="80"/>
      <c r="AP162" s="81"/>
      <c r="AQ162" s="81"/>
      <c r="AR162" s="80"/>
      <c r="AS162" s="102">
        <v>16</v>
      </c>
      <c r="AT162" s="102" t="s">
        <v>289</v>
      </c>
      <c r="AU162" s="102"/>
      <c r="AV162" s="216"/>
      <c r="AW162" s="211"/>
      <c r="AX162" s="212">
        <v>41978</v>
      </c>
      <c r="AY162" s="212">
        <v>41978</v>
      </c>
      <c r="AZ162" s="103"/>
      <c r="BA162" s="120"/>
      <c r="BB162" s="90"/>
      <c r="BC162" s="91"/>
      <c r="BD162" s="92"/>
      <c r="BE162" s="80"/>
      <c r="BF162" s="80"/>
      <c r="BG162" s="81"/>
      <c r="BH162" s="102"/>
      <c r="BI162" s="102"/>
      <c r="BJ162" s="103"/>
      <c r="BK162" s="80"/>
      <c r="BL162" s="80">
        <f t="shared" si="37"/>
        <v>0</v>
      </c>
      <c r="BM162" s="81"/>
      <c r="BN162" s="80"/>
      <c r="BO162" s="80"/>
      <c r="BP162" s="80">
        <f t="shared" si="38"/>
        <v>0</v>
      </c>
      <c r="BQ162" s="80">
        <f t="shared" si="39"/>
        <v>0</v>
      </c>
      <c r="BR162" s="80"/>
      <c r="BS162" s="284"/>
      <c r="BT162" s="192">
        <f t="shared" si="40"/>
        <v>0</v>
      </c>
      <c r="BU162" s="192">
        <f t="shared" si="41"/>
        <v>0</v>
      </c>
      <c r="BV162" s="196">
        <f t="shared" si="42"/>
        <v>0</v>
      </c>
      <c r="BW162" s="29"/>
    </row>
    <row r="163" spans="1:75" s="170" customFormat="1" ht="44.25" customHeight="1">
      <c r="A163" s="118" t="s">
        <v>615</v>
      </c>
      <c r="B163" s="10"/>
      <c r="C163" s="10">
        <v>2</v>
      </c>
      <c r="D163" s="11" t="s">
        <v>83</v>
      </c>
      <c r="E163" s="10" t="s">
        <v>161</v>
      </c>
      <c r="F163" s="14" t="s">
        <v>62</v>
      </c>
      <c r="G163" s="118" t="s">
        <v>599</v>
      </c>
      <c r="H163" s="172" t="s">
        <v>47</v>
      </c>
      <c r="I163" s="204"/>
      <c r="J163" s="204" t="s">
        <v>684</v>
      </c>
      <c r="K163" s="204"/>
      <c r="L163" s="13" t="s">
        <v>637</v>
      </c>
      <c r="M163" s="119" t="s">
        <v>76</v>
      </c>
      <c r="N163" s="29" t="s">
        <v>794</v>
      </c>
      <c r="O163" s="29"/>
      <c r="P163" s="29" t="s">
        <v>796</v>
      </c>
      <c r="Q163" s="218" t="s">
        <v>32</v>
      </c>
      <c r="R163" s="38"/>
      <c r="S163" s="219"/>
      <c r="T163" s="130"/>
      <c r="U163" s="130" t="s">
        <v>753</v>
      </c>
      <c r="V163" s="130"/>
      <c r="W163" s="276">
        <v>42066</v>
      </c>
      <c r="X163" s="130"/>
      <c r="Y163" s="130"/>
      <c r="Z163" s="44"/>
      <c r="AA163" s="44"/>
      <c r="AB163" s="244" t="s">
        <v>799</v>
      </c>
      <c r="AC163" s="248"/>
      <c r="AD163" s="249">
        <v>15.5</v>
      </c>
      <c r="AE163" s="248"/>
      <c r="AF163" s="249">
        <v>0.25</v>
      </c>
      <c r="AG163" s="249">
        <f t="shared" si="43"/>
        <v>15.75</v>
      </c>
      <c r="AH163" s="249">
        <f t="shared" si="44"/>
        <v>39.980000000000004</v>
      </c>
      <c r="AI163" s="249">
        <v>99.95</v>
      </c>
      <c r="AJ163" s="249">
        <v>99.95</v>
      </c>
      <c r="AK163" s="255">
        <f t="shared" si="36"/>
        <v>0.60605302651325665</v>
      </c>
      <c r="AL163" s="304">
        <f>16*(1*AD163)</f>
        <v>248</v>
      </c>
      <c r="AM163" s="80"/>
      <c r="AN163" s="80"/>
      <c r="AO163" s="80"/>
      <c r="AP163" s="81"/>
      <c r="AQ163" s="81"/>
      <c r="AR163" s="80"/>
      <c r="AS163" s="102">
        <v>16</v>
      </c>
      <c r="AT163" s="102" t="s">
        <v>289</v>
      </c>
      <c r="AU163" s="102"/>
      <c r="AV163" s="216"/>
      <c r="AW163" s="211"/>
      <c r="AX163" s="212">
        <v>41978</v>
      </c>
      <c r="AY163" s="212">
        <v>42030</v>
      </c>
      <c r="AZ163" s="103"/>
      <c r="BA163" s="89"/>
      <c r="BB163" s="90"/>
      <c r="BC163" s="91"/>
      <c r="BD163" s="92"/>
      <c r="BE163" s="80"/>
      <c r="BF163" s="80"/>
      <c r="BG163" s="81"/>
      <c r="BH163" s="102"/>
      <c r="BI163" s="102"/>
      <c r="BJ163" s="103"/>
      <c r="BK163" s="80"/>
      <c r="BL163" s="80">
        <f t="shared" si="37"/>
        <v>0</v>
      </c>
      <c r="BM163" s="81"/>
      <c r="BN163" s="80"/>
      <c r="BO163" s="80"/>
      <c r="BP163" s="80">
        <f t="shared" si="38"/>
        <v>0</v>
      </c>
      <c r="BQ163" s="80">
        <f t="shared" si="39"/>
        <v>0</v>
      </c>
      <c r="BR163" s="80"/>
      <c r="BS163" s="284"/>
      <c r="BT163" s="192">
        <f t="shared" si="40"/>
        <v>0</v>
      </c>
      <c r="BU163" s="192">
        <f t="shared" si="41"/>
        <v>0</v>
      </c>
      <c r="BV163" s="196">
        <f t="shared" si="42"/>
        <v>0</v>
      </c>
      <c r="BW163" s="162"/>
    </row>
    <row r="164" spans="1:75" s="170" customFormat="1" ht="44.25" customHeight="1">
      <c r="A164" s="160" t="s">
        <v>615</v>
      </c>
      <c r="B164" s="157" t="s">
        <v>566</v>
      </c>
      <c r="C164" s="157"/>
      <c r="D164" s="158" t="s">
        <v>83</v>
      </c>
      <c r="E164" s="157" t="s">
        <v>161</v>
      </c>
      <c r="F164" s="159" t="s">
        <v>62</v>
      </c>
      <c r="G164" s="160" t="s">
        <v>599</v>
      </c>
      <c r="H164" s="187" t="s">
        <v>47</v>
      </c>
      <c r="I164" s="205"/>
      <c r="J164" s="205"/>
      <c r="K164" s="205"/>
      <c r="L164" s="161">
        <v>41921</v>
      </c>
      <c r="M164" s="160" t="s">
        <v>79</v>
      </c>
      <c r="N164" s="162"/>
      <c r="O164" s="162"/>
      <c r="P164" s="162"/>
      <c r="Q164" s="163"/>
      <c r="R164" s="163"/>
      <c r="S164" s="223"/>
      <c r="T164" s="164"/>
      <c r="U164" s="164"/>
      <c r="V164" s="164"/>
      <c r="W164" s="164"/>
      <c r="X164" s="164"/>
      <c r="Y164" s="164"/>
      <c r="Z164" s="165"/>
      <c r="AA164" s="165"/>
      <c r="AB164" s="245"/>
      <c r="AC164" s="250"/>
      <c r="AD164" s="251"/>
      <c r="AE164" s="250"/>
      <c r="AF164" s="251"/>
      <c r="AG164" s="251">
        <f t="shared" si="43"/>
        <v>0</v>
      </c>
      <c r="AH164" s="251">
        <f>AG164*2</f>
        <v>0</v>
      </c>
      <c r="AI164" s="251">
        <f>AG164*2.5</f>
        <v>0</v>
      </c>
      <c r="AJ164" s="251">
        <f>AH164*2.5</f>
        <v>0</v>
      </c>
      <c r="AK164" s="256" t="e">
        <f t="shared" si="36"/>
        <v>#DIV/0!</v>
      </c>
      <c r="AL164" s="304">
        <f t="shared" ref="AL164:AL208" si="45">16*(2*AD164)</f>
        <v>0</v>
      </c>
      <c r="AM164" s="166"/>
      <c r="AN164" s="166"/>
      <c r="AO164" s="166"/>
      <c r="AP164" s="167"/>
      <c r="AQ164" s="167"/>
      <c r="AR164" s="166"/>
      <c r="AS164" s="166">
        <v>16</v>
      </c>
      <c r="AT164" s="166" t="s">
        <v>289</v>
      </c>
      <c r="AU164" s="166"/>
      <c r="AV164" s="166"/>
      <c r="AW164" s="290"/>
      <c r="AX164" s="290" t="s">
        <v>631</v>
      </c>
      <c r="AY164" s="290"/>
      <c r="AZ164" s="167"/>
      <c r="BA164" s="165"/>
      <c r="BB164" s="167"/>
      <c r="BC164" s="168"/>
      <c r="BD164" s="169"/>
      <c r="BE164" s="166"/>
      <c r="BF164" s="166"/>
      <c r="BG164" s="167"/>
      <c r="BH164" s="166"/>
      <c r="BI164" s="166"/>
      <c r="BJ164" s="167"/>
      <c r="BK164" s="166"/>
      <c r="BL164" s="166">
        <f t="shared" si="37"/>
        <v>0</v>
      </c>
      <c r="BM164" s="167"/>
      <c r="BN164" s="166"/>
      <c r="BO164" s="166"/>
      <c r="BP164" s="166">
        <f t="shared" si="38"/>
        <v>0</v>
      </c>
      <c r="BQ164" s="166">
        <f t="shared" si="39"/>
        <v>0</v>
      </c>
      <c r="BR164" s="166"/>
      <c r="BS164" s="285"/>
      <c r="BT164" s="193">
        <f t="shared" si="40"/>
        <v>0</v>
      </c>
      <c r="BU164" s="193">
        <f t="shared" si="41"/>
        <v>0</v>
      </c>
      <c r="BV164" s="197" t="e">
        <f t="shared" si="42"/>
        <v>#DIV/0!</v>
      </c>
      <c r="BW164" s="162"/>
    </row>
    <row r="165" spans="1:75" s="170" customFormat="1" ht="44.25" customHeight="1">
      <c r="A165" s="118" t="s">
        <v>266</v>
      </c>
      <c r="B165" s="10"/>
      <c r="C165" s="10">
        <v>3</v>
      </c>
      <c r="D165" s="11" t="s">
        <v>83</v>
      </c>
      <c r="E165" s="10" t="s">
        <v>168</v>
      </c>
      <c r="F165" s="14" t="s">
        <v>62</v>
      </c>
      <c r="G165" s="118" t="s">
        <v>217</v>
      </c>
      <c r="H165" s="173" t="s">
        <v>574</v>
      </c>
      <c r="I165" s="204"/>
      <c r="J165" s="204" t="s">
        <v>674</v>
      </c>
      <c r="K165" s="204"/>
      <c r="L165" s="13"/>
      <c r="M165" s="119" t="s">
        <v>75</v>
      </c>
      <c r="N165" s="29" t="s">
        <v>788</v>
      </c>
      <c r="O165" s="29" t="s">
        <v>757</v>
      </c>
      <c r="P165" s="29" t="s">
        <v>782</v>
      </c>
      <c r="Q165" s="218" t="s">
        <v>32</v>
      </c>
      <c r="R165" s="38"/>
      <c r="S165" s="224"/>
      <c r="T165" s="224" t="s">
        <v>768</v>
      </c>
      <c r="U165" s="130" t="s">
        <v>753</v>
      </c>
      <c r="V165" s="130"/>
      <c r="W165" s="276">
        <v>42010</v>
      </c>
      <c r="X165" s="276">
        <v>42038</v>
      </c>
      <c r="Y165" s="276">
        <v>42066</v>
      </c>
      <c r="Z165" s="44"/>
      <c r="AA165" s="44"/>
      <c r="AB165" s="244" t="s">
        <v>799</v>
      </c>
      <c r="AC165" s="248"/>
      <c r="AD165" s="249">
        <v>39.299999999999997</v>
      </c>
      <c r="AE165" s="248">
        <v>36.799999999999997</v>
      </c>
      <c r="AF165" s="249">
        <f>(IF(AE165&gt;0, AE165, IF(AD165&gt;0, AD165, IF(AC165&gt;0, AC165, 0))))*0.3</f>
        <v>11.04</v>
      </c>
      <c r="AG165" s="249">
        <f t="shared" si="43"/>
        <v>47.839999999999996</v>
      </c>
      <c r="AH165" s="249">
        <f>AJ165/2.5</f>
        <v>111.97999999999999</v>
      </c>
      <c r="AI165" s="249">
        <v>279.95</v>
      </c>
      <c r="AJ165" s="249">
        <v>279.95</v>
      </c>
      <c r="AK165" s="255">
        <f>((AH165-AG165)/AH165)</f>
        <v>0.57278085372387921</v>
      </c>
      <c r="AL165" s="304">
        <f t="shared" si="45"/>
        <v>1257.5999999999999</v>
      </c>
      <c r="AM165" s="80"/>
      <c r="AN165" s="80"/>
      <c r="AO165" s="80"/>
      <c r="AP165" s="81">
        <v>41933</v>
      </c>
      <c r="AQ165" s="81"/>
      <c r="AR165" s="80" t="s">
        <v>641</v>
      </c>
      <c r="AS165" s="102">
        <v>17</v>
      </c>
      <c r="AT165" s="102" t="s">
        <v>628</v>
      </c>
      <c r="AU165" s="102"/>
      <c r="AV165" s="102"/>
      <c r="AW165" s="211"/>
      <c r="AX165" s="211" t="s">
        <v>60</v>
      </c>
      <c r="AY165" s="212">
        <v>42030</v>
      </c>
      <c r="AZ165" s="103"/>
      <c r="BA165" s="120"/>
      <c r="BB165" s="90"/>
      <c r="BC165" s="91"/>
      <c r="BD165" s="92"/>
      <c r="BE165" s="80"/>
      <c r="BF165" s="80"/>
      <c r="BG165" s="81"/>
      <c r="BH165" s="102"/>
      <c r="BI165" s="102"/>
      <c r="BJ165" s="103"/>
      <c r="BK165" s="80"/>
      <c r="BL165" s="80">
        <f t="shared" si="37"/>
        <v>0</v>
      </c>
      <c r="BM165" s="81"/>
      <c r="BN165" s="80"/>
      <c r="BO165" s="80"/>
      <c r="BP165" s="80">
        <f t="shared" si="38"/>
        <v>0</v>
      </c>
      <c r="BQ165" s="80">
        <f t="shared" si="39"/>
        <v>0</v>
      </c>
      <c r="BR165" s="80"/>
      <c r="BS165" s="284"/>
      <c r="BT165" s="192">
        <f t="shared" si="40"/>
        <v>0</v>
      </c>
      <c r="BU165" s="192">
        <f t="shared" si="41"/>
        <v>0</v>
      </c>
      <c r="BV165" s="196">
        <f t="shared" si="42"/>
        <v>0</v>
      </c>
      <c r="BW165" s="29"/>
    </row>
    <row r="166" spans="1:75" s="170" customFormat="1" ht="44.25" customHeight="1">
      <c r="A166" s="160" t="s">
        <v>567</v>
      </c>
      <c r="B166" s="157" t="s">
        <v>566</v>
      </c>
      <c r="C166" s="157"/>
      <c r="D166" s="158" t="s">
        <v>83</v>
      </c>
      <c r="E166" s="157" t="s">
        <v>170</v>
      </c>
      <c r="F166" s="159" t="s">
        <v>62</v>
      </c>
      <c r="G166" s="160" t="s">
        <v>208</v>
      </c>
      <c r="H166" s="187" t="s">
        <v>568</v>
      </c>
      <c r="I166" s="205"/>
      <c r="J166" s="205"/>
      <c r="K166" s="205"/>
      <c r="L166" s="161" t="s">
        <v>637</v>
      </c>
      <c r="M166" s="160" t="s">
        <v>76</v>
      </c>
      <c r="N166" s="162"/>
      <c r="O166" s="162"/>
      <c r="P166" s="162"/>
      <c r="Q166" s="163"/>
      <c r="R166" s="163"/>
      <c r="S166" s="223"/>
      <c r="T166" s="164"/>
      <c r="U166" s="164"/>
      <c r="V166" s="164"/>
      <c r="W166" s="164"/>
      <c r="X166" s="164"/>
      <c r="Y166" s="164"/>
      <c r="Z166" s="165"/>
      <c r="AA166" s="165"/>
      <c r="AB166" s="245"/>
      <c r="AC166" s="250"/>
      <c r="AD166" s="251"/>
      <c r="AE166" s="250"/>
      <c r="AF166" s="251">
        <v>0.25</v>
      </c>
      <c r="AG166" s="251">
        <f t="shared" si="43"/>
        <v>0.25</v>
      </c>
      <c r="AH166" s="251">
        <f>AG166*2</f>
        <v>0.5</v>
      </c>
      <c r="AI166" s="251">
        <f>AG166*2.5</f>
        <v>0.625</v>
      </c>
      <c r="AJ166" s="251">
        <f>AH166*2.5</f>
        <v>1.25</v>
      </c>
      <c r="AK166" s="256"/>
      <c r="AL166" s="304">
        <f t="shared" si="45"/>
        <v>0</v>
      </c>
      <c r="AM166" s="166"/>
      <c r="AN166" s="166"/>
      <c r="AO166" s="166"/>
      <c r="AP166" s="167" t="s">
        <v>285</v>
      </c>
      <c r="AQ166" s="167"/>
      <c r="AR166" s="166"/>
      <c r="AS166" s="166">
        <v>16</v>
      </c>
      <c r="AT166" s="166" t="s">
        <v>289</v>
      </c>
      <c r="AU166" s="166"/>
      <c r="AV166" s="166"/>
      <c r="AW166" s="290"/>
      <c r="AX166" s="290" t="s">
        <v>631</v>
      </c>
      <c r="AY166" s="290"/>
      <c r="AZ166" s="167"/>
      <c r="BA166" s="165"/>
      <c r="BB166" s="167"/>
      <c r="BC166" s="168"/>
      <c r="BD166" s="169"/>
      <c r="BE166" s="166"/>
      <c r="BF166" s="166"/>
      <c r="BG166" s="167"/>
      <c r="BH166" s="166"/>
      <c r="BI166" s="166"/>
      <c r="BJ166" s="167"/>
      <c r="BK166" s="166"/>
      <c r="BL166" s="166">
        <f t="shared" si="37"/>
        <v>0</v>
      </c>
      <c r="BM166" s="167"/>
      <c r="BN166" s="166"/>
      <c r="BO166" s="166"/>
      <c r="BP166" s="166">
        <f t="shared" si="38"/>
        <v>0</v>
      </c>
      <c r="BQ166" s="166">
        <f t="shared" si="39"/>
        <v>0</v>
      </c>
      <c r="BR166" s="166"/>
      <c r="BS166" s="285"/>
      <c r="BT166" s="193">
        <f t="shared" si="40"/>
        <v>0</v>
      </c>
      <c r="BU166" s="193">
        <f t="shared" si="41"/>
        <v>0</v>
      </c>
      <c r="BV166" s="197">
        <f t="shared" si="42"/>
        <v>0</v>
      </c>
      <c r="BW166" s="162"/>
    </row>
    <row r="167" spans="1:75" s="170" customFormat="1" ht="44.25" customHeight="1">
      <c r="A167" s="118" t="s">
        <v>267</v>
      </c>
      <c r="B167" s="10"/>
      <c r="C167" s="10">
        <v>1</v>
      </c>
      <c r="D167" s="11" t="s">
        <v>83</v>
      </c>
      <c r="E167" s="118" t="s">
        <v>166</v>
      </c>
      <c r="F167" s="14" t="s">
        <v>62</v>
      </c>
      <c r="G167" s="118" t="s">
        <v>218</v>
      </c>
      <c r="H167" s="118" t="s">
        <v>366</v>
      </c>
      <c r="I167" s="204"/>
      <c r="J167" s="204"/>
      <c r="K167" s="204"/>
      <c r="L167" s="13"/>
      <c r="M167" s="119" t="s">
        <v>75</v>
      </c>
      <c r="N167" s="29" t="s">
        <v>781</v>
      </c>
      <c r="O167" s="29" t="s">
        <v>757</v>
      </c>
      <c r="P167" s="29" t="s">
        <v>782</v>
      </c>
      <c r="Q167" s="218" t="s">
        <v>28</v>
      </c>
      <c r="R167" s="38"/>
      <c r="S167" s="219"/>
      <c r="T167" s="130"/>
      <c r="U167" s="130" t="s">
        <v>785</v>
      </c>
      <c r="V167" s="130"/>
      <c r="W167" s="276">
        <v>42010</v>
      </c>
      <c r="X167" s="276">
        <v>42038</v>
      </c>
      <c r="Y167" s="276">
        <v>42066</v>
      </c>
      <c r="Z167" s="44"/>
      <c r="AA167" s="44"/>
      <c r="AB167" s="244" t="s">
        <v>799</v>
      </c>
      <c r="AC167" s="248"/>
      <c r="AD167" s="249">
        <v>15.2</v>
      </c>
      <c r="AE167" s="248">
        <v>12.36</v>
      </c>
      <c r="AF167" s="249">
        <f>(IF(AE167&gt;0, AE167, IF(AD167&gt;0, AD167, IF(AC167&gt;0, AC167, 0))))*0.3</f>
        <v>3.7079999999999997</v>
      </c>
      <c r="AG167" s="249">
        <f t="shared" si="43"/>
        <v>16.067999999999998</v>
      </c>
      <c r="AH167" s="249">
        <f>AJ167/2.2</f>
        <v>18.15909090909091</v>
      </c>
      <c r="AI167" s="249">
        <v>19.95</v>
      </c>
      <c r="AJ167" s="249">
        <v>39.950000000000003</v>
      </c>
      <c r="AK167" s="255">
        <f>((AH167-AG167)/AH167)</f>
        <v>0.11515394242803521</v>
      </c>
      <c r="AL167" s="304">
        <f t="shared" si="45"/>
        <v>486.4</v>
      </c>
      <c r="AM167" s="80"/>
      <c r="AN167" s="80"/>
      <c r="AO167" s="80"/>
      <c r="AP167" s="81">
        <v>41915</v>
      </c>
      <c r="AQ167" s="81"/>
      <c r="AR167" s="80" t="s">
        <v>594</v>
      </c>
      <c r="AS167" s="102">
        <v>16</v>
      </c>
      <c r="AT167" s="102" t="s">
        <v>289</v>
      </c>
      <c r="AU167" s="102"/>
      <c r="AV167" s="102"/>
      <c r="AW167" s="212">
        <v>42020</v>
      </c>
      <c r="AX167" s="212">
        <v>42020</v>
      </c>
      <c r="AY167" s="212">
        <v>42020</v>
      </c>
      <c r="AZ167" s="103"/>
      <c r="BA167" s="120"/>
      <c r="BB167" s="90"/>
      <c r="BC167" s="91"/>
      <c r="BD167" s="92"/>
      <c r="BE167" s="80"/>
      <c r="BF167" s="80"/>
      <c r="BG167" s="81"/>
      <c r="BH167" s="102"/>
      <c r="BI167" s="102"/>
      <c r="BJ167" s="103"/>
      <c r="BK167" s="80"/>
      <c r="BL167" s="80">
        <f t="shared" si="37"/>
        <v>0</v>
      </c>
      <c r="BM167" s="81"/>
      <c r="BN167" s="80"/>
      <c r="BO167" s="80"/>
      <c r="BP167" s="80">
        <f t="shared" si="38"/>
        <v>0</v>
      </c>
      <c r="BQ167" s="80">
        <f t="shared" si="39"/>
        <v>0</v>
      </c>
      <c r="BR167" s="80"/>
      <c r="BS167" s="284"/>
      <c r="BT167" s="192">
        <f t="shared" si="40"/>
        <v>0</v>
      </c>
      <c r="BU167" s="192">
        <f t="shared" si="41"/>
        <v>0</v>
      </c>
      <c r="BV167" s="196">
        <f t="shared" si="42"/>
        <v>0</v>
      </c>
      <c r="BW167" s="29"/>
    </row>
    <row r="168" spans="1:75" s="170" customFormat="1" ht="44.25" customHeight="1">
      <c r="A168" s="118" t="s">
        <v>268</v>
      </c>
      <c r="B168" s="10"/>
      <c r="C168" s="10">
        <v>2</v>
      </c>
      <c r="D168" s="11" t="s">
        <v>83</v>
      </c>
      <c r="E168" s="118" t="s">
        <v>166</v>
      </c>
      <c r="F168" s="14" t="s">
        <v>62</v>
      </c>
      <c r="G168" s="118" t="s">
        <v>219</v>
      </c>
      <c r="H168" s="118" t="s">
        <v>575</v>
      </c>
      <c r="I168" s="204"/>
      <c r="J168" s="204"/>
      <c r="K168" s="204"/>
      <c r="L168" s="13">
        <v>41981</v>
      </c>
      <c r="M168" s="119" t="s">
        <v>75</v>
      </c>
      <c r="N168" s="29" t="s">
        <v>781</v>
      </c>
      <c r="O168" s="29"/>
      <c r="P168" s="29"/>
      <c r="Q168" s="218"/>
      <c r="R168" s="38"/>
      <c r="S168" s="219"/>
      <c r="T168" s="130"/>
      <c r="U168" s="130"/>
      <c r="V168" s="130"/>
      <c r="W168" s="276">
        <v>41980</v>
      </c>
      <c r="X168" s="276">
        <v>42008</v>
      </c>
      <c r="Y168" s="276">
        <v>42036</v>
      </c>
      <c r="Z168" s="44"/>
      <c r="AA168" s="44"/>
      <c r="AB168" s="244" t="s">
        <v>799</v>
      </c>
      <c r="AC168" s="248"/>
      <c r="AD168" s="249">
        <v>15.3</v>
      </c>
      <c r="AE168" s="248">
        <v>14.5</v>
      </c>
      <c r="AF168" s="249">
        <f>(IF(AE168&gt;0, AE168, IF(AD168&gt;0, AD168, IF(AC168&gt;0, AC168, 0))))*0.3</f>
        <v>4.3499999999999996</v>
      </c>
      <c r="AG168" s="249">
        <f t="shared" si="43"/>
        <v>18.850000000000001</v>
      </c>
      <c r="AH168" s="249">
        <f>AJ168/2.2</f>
        <v>36.340909090909086</v>
      </c>
      <c r="AI168" s="249">
        <v>79.95</v>
      </c>
      <c r="AJ168" s="249">
        <v>79.95</v>
      </c>
      <c r="AK168" s="255">
        <f>((AH168-AG168)/AH168)</f>
        <v>0.48130081300812999</v>
      </c>
      <c r="AL168" s="304">
        <f t="shared" si="45"/>
        <v>489.6</v>
      </c>
      <c r="AM168" s="80"/>
      <c r="AN168" s="80"/>
      <c r="AO168" s="80"/>
      <c r="AP168" s="81">
        <v>41908</v>
      </c>
      <c r="AQ168" s="81" t="s">
        <v>717</v>
      </c>
      <c r="AR168" s="80" t="s">
        <v>609</v>
      </c>
      <c r="AS168" s="102">
        <v>16</v>
      </c>
      <c r="AT168" s="102" t="s">
        <v>289</v>
      </c>
      <c r="AU168" s="102"/>
      <c r="AV168" s="102"/>
      <c r="AW168" s="211"/>
      <c r="AX168" s="212">
        <v>41980</v>
      </c>
      <c r="AY168" s="212">
        <v>42030</v>
      </c>
      <c r="AZ168" s="103"/>
      <c r="BA168" s="120"/>
      <c r="BB168" s="90"/>
      <c r="BC168" s="91"/>
      <c r="BD168" s="92"/>
      <c r="BE168" s="80"/>
      <c r="BF168" s="80"/>
      <c r="BG168" s="81"/>
      <c r="BH168" s="102"/>
      <c r="BI168" s="102"/>
      <c r="BJ168" s="103"/>
      <c r="BK168" s="80"/>
      <c r="BL168" s="80">
        <f t="shared" si="37"/>
        <v>0</v>
      </c>
      <c r="BM168" s="81"/>
      <c r="BN168" s="80"/>
      <c r="BO168" s="80"/>
      <c r="BP168" s="80">
        <f t="shared" si="38"/>
        <v>0</v>
      </c>
      <c r="BQ168" s="80">
        <f t="shared" si="39"/>
        <v>0</v>
      </c>
      <c r="BR168" s="80"/>
      <c r="BS168" s="284"/>
      <c r="BT168" s="192">
        <f t="shared" si="40"/>
        <v>0</v>
      </c>
      <c r="BU168" s="192">
        <f t="shared" si="41"/>
        <v>0</v>
      </c>
      <c r="BV168" s="196">
        <f t="shared" si="42"/>
        <v>0</v>
      </c>
      <c r="BW168" s="29"/>
    </row>
    <row r="169" spans="1:75" s="170" customFormat="1" ht="44.25" customHeight="1">
      <c r="A169" s="160" t="s">
        <v>269</v>
      </c>
      <c r="B169" s="157" t="s">
        <v>566</v>
      </c>
      <c r="C169" s="157">
        <v>1</v>
      </c>
      <c r="D169" s="158" t="s">
        <v>83</v>
      </c>
      <c r="E169" s="160" t="s">
        <v>166</v>
      </c>
      <c r="F169" s="159" t="s">
        <v>62</v>
      </c>
      <c r="G169" s="160" t="s">
        <v>220</v>
      </c>
      <c r="H169" s="266"/>
      <c r="I169" s="205"/>
      <c r="J169" s="205"/>
      <c r="K169" s="205"/>
      <c r="L169" s="161"/>
      <c r="M169" s="160" t="s">
        <v>80</v>
      </c>
      <c r="N169" s="162"/>
      <c r="O169" s="162"/>
      <c r="P169" s="162"/>
      <c r="Q169" s="235" t="s">
        <v>28</v>
      </c>
      <c r="R169" s="163"/>
      <c r="S169" s="223"/>
      <c r="T169" s="164"/>
      <c r="U169" s="164"/>
      <c r="V169" s="164"/>
      <c r="W169" s="164"/>
      <c r="X169" s="164"/>
      <c r="Y169" s="164"/>
      <c r="Z169" s="165"/>
      <c r="AA169" s="165"/>
      <c r="AB169" s="245" t="s">
        <v>799</v>
      </c>
      <c r="AC169" s="250"/>
      <c r="AD169" s="250">
        <v>13.15</v>
      </c>
      <c r="AE169" s="250"/>
      <c r="AF169" s="251">
        <v>0</v>
      </c>
      <c r="AG169" s="251">
        <f t="shared" si="43"/>
        <v>13.15</v>
      </c>
      <c r="AH169" s="251">
        <f>AJ169/2.2</f>
        <v>22.704545454545453</v>
      </c>
      <c r="AI169" s="251">
        <v>49.95</v>
      </c>
      <c r="AJ169" s="251">
        <v>49.95</v>
      </c>
      <c r="AK169" s="256">
        <f>((AH169-AG169)/AH169)</f>
        <v>0.42082082082082078</v>
      </c>
      <c r="AL169" s="304">
        <f t="shared" si="45"/>
        <v>420.8</v>
      </c>
      <c r="AM169" s="166"/>
      <c r="AN169" s="166"/>
      <c r="AO169" s="166"/>
      <c r="AP169" s="167"/>
      <c r="AQ169" s="167"/>
      <c r="AR169" s="166"/>
      <c r="AS169" s="166"/>
      <c r="AT169" s="166"/>
      <c r="AU169" s="166"/>
      <c r="AV169" s="166"/>
      <c r="AW169" s="295"/>
      <c r="AX169" s="290" t="s">
        <v>812</v>
      </c>
      <c r="AY169" s="295"/>
      <c r="AZ169" s="167"/>
      <c r="BA169" s="176"/>
      <c r="BB169" s="167"/>
      <c r="BC169" s="168"/>
      <c r="BD169" s="169"/>
      <c r="BE169" s="166"/>
      <c r="BF169" s="166"/>
      <c r="BG169" s="167"/>
      <c r="BH169" s="166"/>
      <c r="BI169" s="166"/>
      <c r="BJ169" s="167"/>
      <c r="BK169" s="166"/>
      <c r="BL169" s="166">
        <f t="shared" si="37"/>
        <v>0</v>
      </c>
      <c r="BM169" s="167"/>
      <c r="BN169" s="166"/>
      <c r="BO169" s="166"/>
      <c r="BP169" s="166">
        <f t="shared" si="38"/>
        <v>0</v>
      </c>
      <c r="BQ169" s="166">
        <f t="shared" si="39"/>
        <v>0</v>
      </c>
      <c r="BR169" s="166"/>
      <c r="BS169" s="285"/>
      <c r="BT169" s="193">
        <f t="shared" si="40"/>
        <v>0</v>
      </c>
      <c r="BU169" s="193">
        <f t="shared" si="41"/>
        <v>0</v>
      </c>
      <c r="BV169" s="197">
        <f t="shared" si="42"/>
        <v>0</v>
      </c>
      <c r="BW169" s="162"/>
    </row>
    <row r="170" spans="1:75" s="170" customFormat="1" ht="44.25" customHeight="1">
      <c r="A170" s="160" t="s">
        <v>270</v>
      </c>
      <c r="B170" s="157" t="s">
        <v>566</v>
      </c>
      <c r="C170" s="157">
        <v>1</v>
      </c>
      <c r="D170" s="158" t="s">
        <v>83</v>
      </c>
      <c r="E170" s="160" t="s">
        <v>166</v>
      </c>
      <c r="F170" s="159" t="s">
        <v>62</v>
      </c>
      <c r="G170" s="160" t="s">
        <v>221</v>
      </c>
      <c r="H170" s="266"/>
      <c r="I170" s="205"/>
      <c r="J170" s="205"/>
      <c r="K170" s="205"/>
      <c r="L170" s="161"/>
      <c r="M170" s="160" t="s">
        <v>80</v>
      </c>
      <c r="N170" s="162"/>
      <c r="O170" s="162"/>
      <c r="P170" s="162"/>
      <c r="Q170" s="235" t="s">
        <v>28</v>
      </c>
      <c r="R170" s="163"/>
      <c r="S170" s="223"/>
      <c r="T170" s="164"/>
      <c r="U170" s="164"/>
      <c r="V170" s="164"/>
      <c r="W170" s="164"/>
      <c r="X170" s="164"/>
      <c r="Y170" s="164"/>
      <c r="Z170" s="165"/>
      <c r="AA170" s="165"/>
      <c r="AB170" s="245" t="s">
        <v>799</v>
      </c>
      <c r="AC170" s="250"/>
      <c r="AD170" s="250">
        <v>10.4</v>
      </c>
      <c r="AE170" s="250"/>
      <c r="AF170" s="251">
        <v>0</v>
      </c>
      <c r="AG170" s="251">
        <f t="shared" si="43"/>
        <v>10.4</v>
      </c>
      <c r="AH170" s="251">
        <f>AJ170/2.2</f>
        <v>18.15909090909091</v>
      </c>
      <c r="AI170" s="251">
        <v>39.950000000000003</v>
      </c>
      <c r="AJ170" s="251">
        <v>39.950000000000003</v>
      </c>
      <c r="AK170" s="256">
        <f>((AH170-AG170)/AH170)</f>
        <v>0.42728410513141429</v>
      </c>
      <c r="AL170" s="304">
        <f t="shared" si="45"/>
        <v>332.8</v>
      </c>
      <c r="AM170" s="166"/>
      <c r="AN170" s="166"/>
      <c r="AO170" s="166"/>
      <c r="AP170" s="167"/>
      <c r="AQ170" s="167"/>
      <c r="AR170" s="166"/>
      <c r="AS170" s="166"/>
      <c r="AT170" s="166"/>
      <c r="AU170" s="166"/>
      <c r="AV170" s="166"/>
      <c r="AW170" s="295"/>
      <c r="AX170" s="290" t="s">
        <v>812</v>
      </c>
      <c r="AY170" s="295"/>
      <c r="AZ170" s="167"/>
      <c r="BA170" s="176"/>
      <c r="BB170" s="167"/>
      <c r="BC170" s="168"/>
      <c r="BD170" s="169"/>
      <c r="BE170" s="166"/>
      <c r="BF170" s="166"/>
      <c r="BG170" s="167"/>
      <c r="BH170" s="166"/>
      <c r="BI170" s="166"/>
      <c r="BJ170" s="167"/>
      <c r="BK170" s="166"/>
      <c r="BL170" s="166">
        <f t="shared" si="37"/>
        <v>0</v>
      </c>
      <c r="BM170" s="167"/>
      <c r="BN170" s="166"/>
      <c r="BO170" s="166"/>
      <c r="BP170" s="166">
        <f t="shared" si="38"/>
        <v>0</v>
      </c>
      <c r="BQ170" s="166">
        <f t="shared" si="39"/>
        <v>0</v>
      </c>
      <c r="BR170" s="166"/>
      <c r="BS170" s="285"/>
      <c r="BT170" s="193">
        <f t="shared" si="40"/>
        <v>0</v>
      </c>
      <c r="BU170" s="193">
        <f t="shared" si="41"/>
        <v>0</v>
      </c>
      <c r="BV170" s="197">
        <f t="shared" si="42"/>
        <v>0</v>
      </c>
      <c r="BW170" s="162"/>
    </row>
    <row r="171" spans="1:75" s="170" customFormat="1" ht="44.25" customHeight="1">
      <c r="A171" s="160" t="s">
        <v>271</v>
      </c>
      <c r="B171" s="157" t="s">
        <v>566</v>
      </c>
      <c r="C171" s="157"/>
      <c r="D171" s="158" t="s">
        <v>83</v>
      </c>
      <c r="E171" s="157"/>
      <c r="F171" s="159" t="s">
        <v>62</v>
      </c>
      <c r="G171" s="160" t="s">
        <v>222</v>
      </c>
      <c r="H171" s="157"/>
      <c r="I171" s="205"/>
      <c r="J171" s="205"/>
      <c r="K171" s="205"/>
      <c r="L171" s="161">
        <v>41919</v>
      </c>
      <c r="M171" s="160" t="s">
        <v>81</v>
      </c>
      <c r="N171" s="162"/>
      <c r="O171" s="162"/>
      <c r="P171" s="162"/>
      <c r="Q171" s="163"/>
      <c r="R171" s="163"/>
      <c r="S171" s="223"/>
      <c r="T171" s="164"/>
      <c r="U171" s="164"/>
      <c r="V171" s="164"/>
      <c r="W171" s="164"/>
      <c r="X171" s="164"/>
      <c r="Y171" s="164"/>
      <c r="Z171" s="165"/>
      <c r="AA171" s="165"/>
      <c r="AB171" s="245"/>
      <c r="AC171" s="250"/>
      <c r="AD171" s="251"/>
      <c r="AE171" s="250"/>
      <c r="AF171" s="251"/>
      <c r="AG171" s="251">
        <f t="shared" si="43"/>
        <v>0</v>
      </c>
      <c r="AH171" s="251">
        <f>AG171*2</f>
        <v>0</v>
      </c>
      <c r="AI171" s="251">
        <f>AG171*2.5</f>
        <v>0</v>
      </c>
      <c r="AJ171" s="251">
        <f>AH171*2.5</f>
        <v>0</v>
      </c>
      <c r="AK171" s="256"/>
      <c r="AL171" s="304">
        <f t="shared" si="45"/>
        <v>0</v>
      </c>
      <c r="AM171" s="166"/>
      <c r="AN171" s="166"/>
      <c r="AO171" s="166"/>
      <c r="AP171" s="167"/>
      <c r="AQ171" s="167"/>
      <c r="AR171" s="166"/>
      <c r="AS171" s="166"/>
      <c r="AT171" s="166"/>
      <c r="AU171" s="166"/>
      <c r="AV171" s="166"/>
      <c r="AW171" s="295"/>
      <c r="AX171" s="295"/>
      <c r="AY171" s="295"/>
      <c r="AZ171" s="167"/>
      <c r="BA171" s="176"/>
      <c r="BB171" s="167"/>
      <c r="BC171" s="168"/>
      <c r="BD171" s="169"/>
      <c r="BE171" s="166"/>
      <c r="BF171" s="166"/>
      <c r="BG171" s="167"/>
      <c r="BH171" s="166"/>
      <c r="BI171" s="166"/>
      <c r="BJ171" s="167"/>
      <c r="BK171" s="166"/>
      <c r="BL171" s="166">
        <f t="shared" si="37"/>
        <v>0</v>
      </c>
      <c r="BM171" s="167"/>
      <c r="BN171" s="166"/>
      <c r="BO171" s="166"/>
      <c r="BP171" s="166">
        <f t="shared" si="38"/>
        <v>0</v>
      </c>
      <c r="BQ171" s="166">
        <f t="shared" si="39"/>
        <v>0</v>
      </c>
      <c r="BR171" s="166"/>
      <c r="BS171" s="285"/>
      <c r="BT171" s="193">
        <f t="shared" si="40"/>
        <v>0</v>
      </c>
      <c r="BU171" s="193">
        <f t="shared" si="41"/>
        <v>0</v>
      </c>
      <c r="BV171" s="197">
        <f t="shared" si="42"/>
        <v>0</v>
      </c>
      <c r="BW171" s="162"/>
    </row>
    <row r="172" spans="1:75" ht="44.25" customHeight="1">
      <c r="A172" s="118" t="s">
        <v>272</v>
      </c>
      <c r="B172" s="10"/>
      <c r="C172" s="10">
        <v>1</v>
      </c>
      <c r="D172" s="11" t="s">
        <v>83</v>
      </c>
      <c r="E172" s="118" t="s">
        <v>166</v>
      </c>
      <c r="F172" s="14" t="s">
        <v>62</v>
      </c>
      <c r="G172" s="118" t="s">
        <v>223</v>
      </c>
      <c r="H172" s="118" t="s">
        <v>576</v>
      </c>
      <c r="I172" s="204"/>
      <c r="J172" s="204"/>
      <c r="K172" s="204"/>
      <c r="L172" s="13"/>
      <c r="M172" s="119" t="s">
        <v>82</v>
      </c>
      <c r="N172" s="29"/>
      <c r="O172" s="29"/>
      <c r="P172" s="29" t="s">
        <v>783</v>
      </c>
      <c r="Q172" s="218" t="s">
        <v>28</v>
      </c>
      <c r="R172" s="38"/>
      <c r="S172" s="219"/>
      <c r="T172" s="130"/>
      <c r="U172" s="238" t="s">
        <v>784</v>
      </c>
      <c r="V172" s="130"/>
      <c r="W172" s="276">
        <v>42062</v>
      </c>
      <c r="X172" s="276">
        <v>42090</v>
      </c>
      <c r="Y172" s="276">
        <v>42087</v>
      </c>
      <c r="Z172" s="44"/>
      <c r="AA172" s="44"/>
      <c r="AB172" s="244" t="s">
        <v>799</v>
      </c>
      <c r="AC172" s="248"/>
      <c r="AD172" s="249">
        <v>9.8000000000000007</v>
      </c>
      <c r="AE172" s="248"/>
      <c r="AF172" s="249">
        <v>0.25</v>
      </c>
      <c r="AG172" s="249">
        <f t="shared" si="43"/>
        <v>10.050000000000001</v>
      </c>
      <c r="AH172" s="249">
        <f t="shared" ref="AH172:AH177" si="46">AJ172/2.2</f>
        <v>27.25</v>
      </c>
      <c r="AI172" s="249">
        <v>59.95</v>
      </c>
      <c r="AJ172" s="249">
        <v>59.95</v>
      </c>
      <c r="AK172" s="255">
        <f t="shared" ref="AK172:AK177" si="47">((AH172-AG172)/AH172)</f>
        <v>0.63119266055045864</v>
      </c>
      <c r="AL172" s="304">
        <f t="shared" si="45"/>
        <v>313.60000000000002</v>
      </c>
      <c r="AM172" s="80"/>
      <c r="AN172" s="80"/>
      <c r="AO172" s="80"/>
      <c r="AP172" s="81"/>
      <c r="AQ172" s="81"/>
      <c r="AR172" s="80"/>
      <c r="AS172" s="102">
        <v>17</v>
      </c>
      <c r="AT172" s="102" t="s">
        <v>814</v>
      </c>
      <c r="AU172" s="102"/>
      <c r="AV172" s="102"/>
      <c r="AW172" s="212">
        <v>42020</v>
      </c>
      <c r="AX172" s="212">
        <v>42020</v>
      </c>
      <c r="AY172" s="212">
        <v>42020</v>
      </c>
      <c r="AZ172" s="103"/>
      <c r="BA172" s="89"/>
      <c r="BB172" s="90"/>
      <c r="BC172" s="91"/>
      <c r="BD172" s="92"/>
      <c r="BE172" s="80"/>
      <c r="BF172" s="80"/>
      <c r="BG172" s="81"/>
      <c r="BH172" s="102"/>
      <c r="BI172" s="102"/>
      <c r="BJ172" s="103"/>
      <c r="BK172" s="80"/>
      <c r="BL172" s="80">
        <f t="shared" si="37"/>
        <v>0</v>
      </c>
      <c r="BM172" s="81"/>
      <c r="BN172" s="80"/>
      <c r="BO172" s="80"/>
      <c r="BP172" s="80">
        <f t="shared" si="38"/>
        <v>0</v>
      </c>
      <c r="BQ172" s="80">
        <f t="shared" si="39"/>
        <v>0</v>
      </c>
      <c r="BR172" s="80"/>
      <c r="BS172" s="284"/>
      <c r="BT172" s="192">
        <f t="shared" si="40"/>
        <v>0</v>
      </c>
      <c r="BU172" s="192">
        <f t="shared" si="41"/>
        <v>0</v>
      </c>
      <c r="BV172" s="196">
        <f t="shared" si="42"/>
        <v>0</v>
      </c>
      <c r="BW172" s="29"/>
    </row>
    <row r="173" spans="1:75" s="170" customFormat="1" ht="44.25" customHeight="1">
      <c r="A173" s="118" t="s">
        <v>273</v>
      </c>
      <c r="B173" s="10"/>
      <c r="C173" s="10">
        <v>1</v>
      </c>
      <c r="D173" s="11" t="s">
        <v>83</v>
      </c>
      <c r="E173" s="118" t="s">
        <v>166</v>
      </c>
      <c r="F173" s="14" t="s">
        <v>62</v>
      </c>
      <c r="G173" s="118" t="s">
        <v>638</v>
      </c>
      <c r="H173" s="118" t="s">
        <v>639</v>
      </c>
      <c r="I173" s="204"/>
      <c r="J173" s="204"/>
      <c r="K173" s="204"/>
      <c r="L173" s="13"/>
      <c r="M173" s="119" t="s">
        <v>82</v>
      </c>
      <c r="N173" s="29"/>
      <c r="O173" s="29"/>
      <c r="P173" s="29" t="s">
        <v>783</v>
      </c>
      <c r="Q173" s="218" t="s">
        <v>28</v>
      </c>
      <c r="R173" s="38"/>
      <c r="S173" s="219"/>
      <c r="T173" s="130"/>
      <c r="U173" s="238" t="s">
        <v>784</v>
      </c>
      <c r="V173" s="130"/>
      <c r="W173" s="276">
        <v>42062</v>
      </c>
      <c r="X173" s="276">
        <v>42090</v>
      </c>
      <c r="Y173" s="276">
        <v>42087</v>
      </c>
      <c r="Z173" s="44"/>
      <c r="AA173" s="44"/>
      <c r="AB173" s="244" t="s">
        <v>799</v>
      </c>
      <c r="AC173" s="248"/>
      <c r="AD173" s="249">
        <v>1.42</v>
      </c>
      <c r="AE173" s="248"/>
      <c r="AF173" s="249">
        <v>0.25</v>
      </c>
      <c r="AG173" s="249">
        <f t="shared" si="43"/>
        <v>1.67</v>
      </c>
      <c r="AH173" s="249">
        <f t="shared" si="46"/>
        <v>4.5227272727272716</v>
      </c>
      <c r="AI173" s="249">
        <v>9.9499999999999993</v>
      </c>
      <c r="AJ173" s="249">
        <v>9.9499999999999993</v>
      </c>
      <c r="AK173" s="255">
        <f t="shared" si="47"/>
        <v>0.63075376884422107</v>
      </c>
      <c r="AL173" s="304">
        <f t="shared" si="45"/>
        <v>45.44</v>
      </c>
      <c r="AM173" s="80"/>
      <c r="AN173" s="80"/>
      <c r="AO173" s="80"/>
      <c r="AP173" s="81"/>
      <c r="AQ173" s="81"/>
      <c r="AR173" s="80"/>
      <c r="AS173" s="102">
        <v>0</v>
      </c>
      <c r="AT173" s="102" t="s">
        <v>814</v>
      </c>
      <c r="AU173" s="102"/>
      <c r="AV173" s="216"/>
      <c r="AW173" s="300"/>
      <c r="AX173" s="212" t="s">
        <v>812</v>
      </c>
      <c r="AY173" s="212">
        <v>42030</v>
      </c>
      <c r="AZ173" s="103"/>
      <c r="BA173" s="89"/>
      <c r="BB173" s="90"/>
      <c r="BC173" s="91"/>
      <c r="BD173" s="92"/>
      <c r="BE173" s="80"/>
      <c r="BF173" s="80"/>
      <c r="BG173" s="81"/>
      <c r="BH173" s="102"/>
      <c r="BI173" s="102"/>
      <c r="BJ173" s="103"/>
      <c r="BK173" s="80"/>
      <c r="BL173" s="80">
        <f t="shared" si="37"/>
        <v>0</v>
      </c>
      <c r="BM173" s="81"/>
      <c r="BN173" s="80"/>
      <c r="BO173" s="80"/>
      <c r="BP173" s="80">
        <f t="shared" si="38"/>
        <v>0</v>
      </c>
      <c r="BQ173" s="80">
        <f t="shared" si="39"/>
        <v>0</v>
      </c>
      <c r="BR173" s="80"/>
      <c r="BS173" s="284"/>
      <c r="BT173" s="192">
        <f t="shared" si="40"/>
        <v>0</v>
      </c>
      <c r="BU173" s="192">
        <f t="shared" si="41"/>
        <v>0</v>
      </c>
      <c r="BV173" s="196">
        <f t="shared" si="42"/>
        <v>0</v>
      </c>
      <c r="BW173" s="29"/>
    </row>
    <row r="174" spans="1:75" ht="44.25" customHeight="1">
      <c r="A174" s="118" t="s">
        <v>274</v>
      </c>
      <c r="B174" s="10"/>
      <c r="C174" s="10">
        <v>1</v>
      </c>
      <c r="D174" s="11" t="s">
        <v>83</v>
      </c>
      <c r="E174" s="118" t="s">
        <v>166</v>
      </c>
      <c r="F174" s="14" t="s">
        <v>62</v>
      </c>
      <c r="G174" s="118" t="s">
        <v>638</v>
      </c>
      <c r="H174" s="118" t="s">
        <v>640</v>
      </c>
      <c r="I174" s="204"/>
      <c r="J174" s="204"/>
      <c r="K174" s="204"/>
      <c r="L174" s="13"/>
      <c r="M174" s="119" t="s">
        <v>82</v>
      </c>
      <c r="N174" s="29"/>
      <c r="O174" s="29"/>
      <c r="P174" s="29" t="s">
        <v>783</v>
      </c>
      <c r="Q174" s="218" t="s">
        <v>28</v>
      </c>
      <c r="R174" s="38"/>
      <c r="S174" s="219"/>
      <c r="T174" s="130"/>
      <c r="U174" s="238" t="s">
        <v>784</v>
      </c>
      <c r="V174" s="130"/>
      <c r="W174" s="276">
        <v>42062</v>
      </c>
      <c r="X174" s="276">
        <v>42090</v>
      </c>
      <c r="Y174" s="276">
        <v>42087</v>
      </c>
      <c r="Z174" s="44"/>
      <c r="AA174" s="44"/>
      <c r="AB174" s="244" t="s">
        <v>799</v>
      </c>
      <c r="AC174" s="248"/>
      <c r="AD174" s="249">
        <v>1.42</v>
      </c>
      <c r="AE174" s="248"/>
      <c r="AF174" s="249">
        <v>0.25</v>
      </c>
      <c r="AG174" s="249">
        <f t="shared" si="43"/>
        <v>1.67</v>
      </c>
      <c r="AH174" s="249">
        <f t="shared" si="46"/>
        <v>4.5227272727272716</v>
      </c>
      <c r="AI174" s="249">
        <v>9.9499999999999993</v>
      </c>
      <c r="AJ174" s="249">
        <v>9.9499999999999993</v>
      </c>
      <c r="AK174" s="255">
        <f t="shared" si="47"/>
        <v>0.63075376884422107</v>
      </c>
      <c r="AL174" s="304">
        <f t="shared" si="45"/>
        <v>45.44</v>
      </c>
      <c r="AM174" s="80"/>
      <c r="AN174" s="80"/>
      <c r="AO174" s="80"/>
      <c r="AP174" s="81"/>
      <c r="AQ174" s="81"/>
      <c r="AR174" s="80"/>
      <c r="AS174" s="102">
        <v>0</v>
      </c>
      <c r="AT174" s="102" t="s">
        <v>814</v>
      </c>
      <c r="AU174" s="102"/>
      <c r="AV174" s="102"/>
      <c r="AW174" s="300"/>
      <c r="AX174" s="212" t="s">
        <v>812</v>
      </c>
      <c r="AY174" s="212">
        <v>42030</v>
      </c>
      <c r="AZ174" s="103"/>
      <c r="BA174" s="89"/>
      <c r="BB174" s="90"/>
      <c r="BC174" s="91"/>
      <c r="BD174" s="92"/>
      <c r="BE174" s="80"/>
      <c r="BF174" s="80"/>
      <c r="BG174" s="81"/>
      <c r="BH174" s="102"/>
      <c r="BI174" s="102"/>
      <c r="BJ174" s="103"/>
      <c r="BK174" s="80"/>
      <c r="BL174" s="80">
        <f t="shared" si="37"/>
        <v>0</v>
      </c>
      <c r="BM174" s="81"/>
      <c r="BN174" s="80"/>
      <c r="BO174" s="80"/>
      <c r="BP174" s="80">
        <f t="shared" si="38"/>
        <v>0</v>
      </c>
      <c r="BQ174" s="80">
        <f t="shared" si="39"/>
        <v>0</v>
      </c>
      <c r="BR174" s="80"/>
      <c r="BS174" s="284"/>
      <c r="BT174" s="192">
        <f t="shared" si="40"/>
        <v>0</v>
      </c>
      <c r="BU174" s="192">
        <f t="shared" si="41"/>
        <v>0</v>
      </c>
      <c r="BV174" s="196">
        <f t="shared" si="42"/>
        <v>0</v>
      </c>
      <c r="BW174" s="29"/>
    </row>
    <row r="175" spans="1:75" s="170" customFormat="1" ht="44.25" customHeight="1">
      <c r="A175" s="118" t="s">
        <v>160</v>
      </c>
      <c r="B175" s="10"/>
      <c r="C175" s="10">
        <v>3</v>
      </c>
      <c r="D175" s="11" t="s">
        <v>83</v>
      </c>
      <c r="E175" s="118" t="s">
        <v>166</v>
      </c>
      <c r="F175" s="14" t="s">
        <v>62</v>
      </c>
      <c r="G175" s="118" t="s">
        <v>224</v>
      </c>
      <c r="H175" s="118" t="s">
        <v>723</v>
      </c>
      <c r="I175" s="204"/>
      <c r="J175" s="204"/>
      <c r="K175" s="204"/>
      <c r="L175" s="13"/>
      <c r="M175" s="119" t="s">
        <v>75</v>
      </c>
      <c r="N175" s="29" t="s">
        <v>781</v>
      </c>
      <c r="O175" s="29" t="s">
        <v>757</v>
      </c>
      <c r="P175" s="29" t="s">
        <v>782</v>
      </c>
      <c r="Q175" s="218" t="s">
        <v>32</v>
      </c>
      <c r="R175" s="38"/>
      <c r="S175" s="224"/>
      <c r="T175" s="224" t="s">
        <v>765</v>
      </c>
      <c r="U175" s="130" t="s">
        <v>753</v>
      </c>
      <c r="V175" s="130"/>
      <c r="W175" s="276">
        <v>41980</v>
      </c>
      <c r="X175" s="276">
        <v>42008</v>
      </c>
      <c r="Y175" s="276">
        <v>42036</v>
      </c>
      <c r="Z175" s="44"/>
      <c r="AA175" s="44"/>
      <c r="AB175" s="244" t="s">
        <v>799</v>
      </c>
      <c r="AC175" s="248"/>
      <c r="AD175" s="249">
        <v>9.15</v>
      </c>
      <c r="AE175" s="248">
        <v>7.35</v>
      </c>
      <c r="AF175" s="249">
        <f>(IF(AE175&gt;0, AE175, IF(AD175&gt;0, AD175, IF(AC175&gt;0, AC175, 0))))*0.3</f>
        <v>2.2049999999999996</v>
      </c>
      <c r="AG175" s="249">
        <f t="shared" si="43"/>
        <v>9.5549999999999997</v>
      </c>
      <c r="AH175" s="249">
        <f t="shared" si="46"/>
        <v>27.25</v>
      </c>
      <c r="AI175" s="249">
        <v>59.95</v>
      </c>
      <c r="AJ175" s="249">
        <v>59.95</v>
      </c>
      <c r="AK175" s="255">
        <f t="shared" si="47"/>
        <v>0.64935779816513761</v>
      </c>
      <c r="AL175" s="304">
        <f t="shared" si="45"/>
        <v>292.8</v>
      </c>
      <c r="AM175" s="80"/>
      <c r="AN175" s="80"/>
      <c r="AO175" s="80"/>
      <c r="AP175" s="81" t="s">
        <v>397</v>
      </c>
      <c r="AQ175" s="81"/>
      <c r="AR175" s="80" t="s">
        <v>592</v>
      </c>
      <c r="AS175" s="102">
        <v>16</v>
      </c>
      <c r="AT175" s="102" t="s">
        <v>289</v>
      </c>
      <c r="AU175" s="102"/>
      <c r="AV175" s="102"/>
      <c r="AW175" s="211"/>
      <c r="AX175" s="212">
        <v>41980</v>
      </c>
      <c r="AY175" s="212">
        <v>42009</v>
      </c>
      <c r="AZ175" s="103"/>
      <c r="BA175" s="120"/>
      <c r="BB175" s="90"/>
      <c r="BC175" s="91"/>
      <c r="BD175" s="92"/>
      <c r="BE175" s="80"/>
      <c r="BF175" s="80"/>
      <c r="BG175" s="81"/>
      <c r="BH175" s="102"/>
      <c r="BI175" s="102"/>
      <c r="BJ175" s="103"/>
      <c r="BK175" s="80"/>
      <c r="BL175" s="80">
        <f t="shared" si="37"/>
        <v>0</v>
      </c>
      <c r="BM175" s="81"/>
      <c r="BN175" s="80"/>
      <c r="BO175" s="80"/>
      <c r="BP175" s="80">
        <f t="shared" si="38"/>
        <v>0</v>
      </c>
      <c r="BQ175" s="80">
        <f t="shared" si="39"/>
        <v>0</v>
      </c>
      <c r="BR175" s="80"/>
      <c r="BS175" s="284"/>
      <c r="BT175" s="192">
        <f t="shared" si="40"/>
        <v>0</v>
      </c>
      <c r="BU175" s="192">
        <f t="shared" si="41"/>
        <v>0</v>
      </c>
      <c r="BV175" s="196">
        <f t="shared" si="42"/>
        <v>0</v>
      </c>
      <c r="BW175" s="29"/>
    </row>
    <row r="176" spans="1:75" ht="44.25" customHeight="1">
      <c r="A176" s="118" t="s">
        <v>275</v>
      </c>
      <c r="B176" s="10"/>
      <c r="C176" s="10">
        <v>3</v>
      </c>
      <c r="D176" s="11" t="s">
        <v>83</v>
      </c>
      <c r="E176" s="118" t="s">
        <v>166</v>
      </c>
      <c r="F176" s="14" t="s">
        <v>62</v>
      </c>
      <c r="G176" s="118" t="s">
        <v>225</v>
      </c>
      <c r="H176" s="118" t="s">
        <v>723</v>
      </c>
      <c r="I176" s="204"/>
      <c r="J176" s="204"/>
      <c r="K176" s="204"/>
      <c r="L176" s="13"/>
      <c r="M176" s="119" t="s">
        <v>75</v>
      </c>
      <c r="N176" s="29" t="s">
        <v>781</v>
      </c>
      <c r="O176" s="29" t="s">
        <v>757</v>
      </c>
      <c r="P176" s="29" t="s">
        <v>782</v>
      </c>
      <c r="Q176" s="218" t="s">
        <v>32</v>
      </c>
      <c r="R176" s="38"/>
      <c r="S176" s="224"/>
      <c r="T176" s="224" t="s">
        <v>765</v>
      </c>
      <c r="U176" s="130" t="s">
        <v>753</v>
      </c>
      <c r="V176" s="130"/>
      <c r="W176" s="276">
        <v>41980</v>
      </c>
      <c r="X176" s="276">
        <v>42008</v>
      </c>
      <c r="Y176" s="276">
        <v>42036</v>
      </c>
      <c r="Z176" s="44"/>
      <c r="AA176" s="44"/>
      <c r="AB176" s="244" t="s">
        <v>799</v>
      </c>
      <c r="AC176" s="248"/>
      <c r="AD176" s="249">
        <v>7.7</v>
      </c>
      <c r="AE176" s="248">
        <v>6.1</v>
      </c>
      <c r="AF176" s="249">
        <f>(IF(AE176&gt;0, AE176, IF(AD176&gt;0, AD176, IF(AC176&gt;0, AC176, 0))))*0.3</f>
        <v>1.8299999999999998</v>
      </c>
      <c r="AG176" s="249">
        <f t="shared" si="43"/>
        <v>7.93</v>
      </c>
      <c r="AH176" s="249">
        <f t="shared" si="46"/>
        <v>13.613636363636362</v>
      </c>
      <c r="AI176" s="249">
        <v>29.95</v>
      </c>
      <c r="AJ176" s="249">
        <v>29.95</v>
      </c>
      <c r="AK176" s="255">
        <f t="shared" si="47"/>
        <v>0.41749582637729543</v>
      </c>
      <c r="AL176" s="304">
        <f t="shared" si="45"/>
        <v>246.4</v>
      </c>
      <c r="AM176" s="80"/>
      <c r="AN176" s="80"/>
      <c r="AO176" s="80"/>
      <c r="AP176" s="81" t="s">
        <v>397</v>
      </c>
      <c r="AQ176" s="81"/>
      <c r="AR176" s="80" t="s">
        <v>592</v>
      </c>
      <c r="AS176" s="102">
        <v>16</v>
      </c>
      <c r="AT176" s="102" t="s">
        <v>289</v>
      </c>
      <c r="AU176" s="102"/>
      <c r="AV176" s="102"/>
      <c r="AW176" s="211"/>
      <c r="AX176" s="212">
        <v>41980</v>
      </c>
      <c r="AY176" s="212">
        <v>42009</v>
      </c>
      <c r="AZ176" s="103"/>
      <c r="BA176" s="120"/>
      <c r="BB176" s="90"/>
      <c r="BC176" s="91"/>
      <c r="BD176" s="92"/>
      <c r="BE176" s="80"/>
      <c r="BF176" s="80"/>
      <c r="BG176" s="81"/>
      <c r="BH176" s="102"/>
      <c r="BI176" s="102"/>
      <c r="BJ176" s="103"/>
      <c r="BK176" s="80"/>
      <c r="BL176" s="80">
        <f t="shared" si="37"/>
        <v>0</v>
      </c>
      <c r="BM176" s="81"/>
      <c r="BN176" s="80"/>
      <c r="BO176" s="80"/>
      <c r="BP176" s="80">
        <f t="shared" si="38"/>
        <v>0</v>
      </c>
      <c r="BQ176" s="80">
        <f t="shared" si="39"/>
        <v>0</v>
      </c>
      <c r="BR176" s="80"/>
      <c r="BS176" s="284"/>
      <c r="BT176" s="192">
        <f t="shared" si="40"/>
        <v>0</v>
      </c>
      <c r="BU176" s="192">
        <f t="shared" si="41"/>
        <v>0</v>
      </c>
      <c r="BV176" s="196">
        <f t="shared" si="42"/>
        <v>0</v>
      </c>
      <c r="BW176" s="29"/>
    </row>
    <row r="177" spans="1:75" s="170" customFormat="1" ht="44.25" customHeight="1">
      <c r="A177" s="160" t="s">
        <v>276</v>
      </c>
      <c r="B177" s="157" t="s">
        <v>566</v>
      </c>
      <c r="C177" s="157">
        <v>3</v>
      </c>
      <c r="D177" s="158" t="s">
        <v>83</v>
      </c>
      <c r="E177" s="160" t="s">
        <v>166</v>
      </c>
      <c r="F177" s="159" t="s">
        <v>50</v>
      </c>
      <c r="G177" s="160" t="s">
        <v>132</v>
      </c>
      <c r="H177" s="160" t="s">
        <v>723</v>
      </c>
      <c r="I177" s="205"/>
      <c r="J177" s="205"/>
      <c r="K177" s="205"/>
      <c r="L177" s="161"/>
      <c r="M177" s="160" t="s">
        <v>75</v>
      </c>
      <c r="N177" s="160" t="s">
        <v>75</v>
      </c>
      <c r="O177" s="162"/>
      <c r="P177" s="162"/>
      <c r="Q177" s="218" t="s">
        <v>32</v>
      </c>
      <c r="R177" s="38"/>
      <c r="S177" s="219"/>
      <c r="T177" s="130"/>
      <c r="U177" s="130"/>
      <c r="V177" s="130"/>
      <c r="W177" s="276">
        <v>41980</v>
      </c>
      <c r="X177" s="276">
        <v>42008</v>
      </c>
      <c r="Y177" s="276">
        <v>42036</v>
      </c>
      <c r="Z177" s="44"/>
      <c r="AA177" s="44"/>
      <c r="AB177" s="244" t="s">
        <v>799</v>
      </c>
      <c r="AC177" s="249">
        <v>75.7</v>
      </c>
      <c r="AD177" s="249">
        <v>140</v>
      </c>
      <c r="AE177" s="248">
        <v>80</v>
      </c>
      <c r="AF177" s="249">
        <f>(IF(AE177&gt;0, AE177, IF(AD177&gt;0, AD177, IF(AC177&gt;0, AC177, 0))))*0.3</f>
        <v>24</v>
      </c>
      <c r="AG177" s="249">
        <f t="shared" si="43"/>
        <v>104</v>
      </c>
      <c r="AH177" s="249">
        <f t="shared" si="46"/>
        <v>227.24999999999997</v>
      </c>
      <c r="AI177" s="249">
        <v>299.95</v>
      </c>
      <c r="AJ177" s="262">
        <v>499.95</v>
      </c>
      <c r="AK177" s="255">
        <f t="shared" si="47"/>
        <v>0.54235423542354233</v>
      </c>
      <c r="AL177" s="304">
        <f t="shared" si="45"/>
        <v>4480</v>
      </c>
      <c r="AM177" s="80"/>
      <c r="AN177" s="80"/>
      <c r="AO177" s="81">
        <v>41961</v>
      </c>
      <c r="AP177" s="81">
        <v>41953</v>
      </c>
      <c r="AQ177" s="81"/>
      <c r="AR177" s="80" t="s">
        <v>592</v>
      </c>
      <c r="AS177" s="166">
        <v>16</v>
      </c>
      <c r="AT177" s="166"/>
      <c r="AU177" s="166"/>
      <c r="AV177" s="242"/>
      <c r="AW177" s="290"/>
      <c r="AX177" s="298">
        <v>42016</v>
      </c>
      <c r="AY177" s="290"/>
      <c r="AZ177" s="167"/>
      <c r="BA177" s="165"/>
      <c r="BB177" s="167"/>
      <c r="BC177" s="168"/>
      <c r="BD177" s="169"/>
      <c r="BE177" s="166"/>
      <c r="BF177" s="166"/>
      <c r="BG177" s="167"/>
      <c r="BH177" s="166"/>
      <c r="BI177" s="166"/>
      <c r="BJ177" s="167"/>
      <c r="BK177" s="166"/>
      <c r="BL177" s="166">
        <f t="shared" si="37"/>
        <v>0</v>
      </c>
      <c r="BM177" s="167"/>
      <c r="BN177" s="166"/>
      <c r="BO177" s="166"/>
      <c r="BP177" s="166">
        <f t="shared" si="38"/>
        <v>0</v>
      </c>
      <c r="BQ177" s="166">
        <f t="shared" si="39"/>
        <v>0</v>
      </c>
      <c r="BR177" s="166"/>
      <c r="BS177" s="285"/>
      <c r="BT177" s="193">
        <f t="shared" si="40"/>
        <v>0</v>
      </c>
      <c r="BU177" s="193">
        <f t="shared" si="41"/>
        <v>0</v>
      </c>
      <c r="BV177" s="197">
        <f t="shared" si="42"/>
        <v>0</v>
      </c>
      <c r="BW177" s="162"/>
    </row>
    <row r="178" spans="1:75" s="170" customFormat="1" ht="44.25" customHeight="1">
      <c r="A178" s="160" t="s">
        <v>276</v>
      </c>
      <c r="B178" s="157" t="s">
        <v>566</v>
      </c>
      <c r="C178" s="157"/>
      <c r="D178" s="158" t="s">
        <v>83</v>
      </c>
      <c r="E178" s="179" t="s">
        <v>560</v>
      </c>
      <c r="F178" s="159" t="s">
        <v>62</v>
      </c>
      <c r="G178" s="160" t="s">
        <v>227</v>
      </c>
      <c r="H178" s="160" t="s">
        <v>547</v>
      </c>
      <c r="I178" s="205"/>
      <c r="J178" s="205"/>
      <c r="K178" s="205"/>
      <c r="L178" s="161">
        <v>41919</v>
      </c>
      <c r="M178" s="160" t="s">
        <v>73</v>
      </c>
      <c r="N178" s="162"/>
      <c r="O178" s="162"/>
      <c r="P178" s="162"/>
      <c r="Q178" s="163"/>
      <c r="R178" s="163"/>
      <c r="S178" s="223"/>
      <c r="T178" s="164"/>
      <c r="U178" s="164"/>
      <c r="V178" s="164"/>
      <c r="W178" s="164"/>
      <c r="X178" s="164"/>
      <c r="Y178" s="164"/>
      <c r="Z178" s="165"/>
      <c r="AA178" s="165"/>
      <c r="AB178" s="245"/>
      <c r="AC178" s="250"/>
      <c r="AD178" s="251"/>
      <c r="AE178" s="250"/>
      <c r="AF178" s="251"/>
      <c r="AG178" s="251">
        <f t="shared" si="43"/>
        <v>0</v>
      </c>
      <c r="AH178" s="251">
        <f>AG178*2</f>
        <v>0</v>
      </c>
      <c r="AI178" s="251">
        <f>AG178*2.5</f>
        <v>0</v>
      </c>
      <c r="AJ178" s="251">
        <f>AH178*2.5</f>
        <v>0</v>
      </c>
      <c r="AK178" s="256"/>
      <c r="AL178" s="304">
        <f t="shared" si="45"/>
        <v>0</v>
      </c>
      <c r="AM178" s="166"/>
      <c r="AN178" s="166"/>
      <c r="AO178" s="166"/>
      <c r="AP178" s="167" t="s">
        <v>561</v>
      </c>
      <c r="AQ178" s="167"/>
      <c r="AR178" s="166"/>
      <c r="AS178" s="166">
        <v>17</v>
      </c>
      <c r="AT178" s="166" t="s">
        <v>304</v>
      </c>
      <c r="AU178" s="166"/>
      <c r="AV178" s="242"/>
      <c r="AW178" s="296"/>
      <c r="AX178" s="296" t="s">
        <v>303</v>
      </c>
      <c r="AY178" s="296"/>
      <c r="AZ178" s="167"/>
      <c r="BA178" s="165"/>
      <c r="BB178" s="167"/>
      <c r="BC178" s="168"/>
      <c r="BD178" s="169"/>
      <c r="BE178" s="166"/>
      <c r="BF178" s="166"/>
      <c r="BG178" s="167"/>
      <c r="BH178" s="166"/>
      <c r="BI178" s="166"/>
      <c r="BJ178" s="167"/>
      <c r="BK178" s="166"/>
      <c r="BL178" s="166">
        <f t="shared" si="37"/>
        <v>0</v>
      </c>
      <c r="BM178" s="167"/>
      <c r="BN178" s="166"/>
      <c r="BO178" s="166"/>
      <c r="BP178" s="166">
        <f t="shared" si="38"/>
        <v>0</v>
      </c>
      <c r="BQ178" s="166">
        <f t="shared" si="39"/>
        <v>0</v>
      </c>
      <c r="BR178" s="166"/>
      <c r="BS178" s="285"/>
      <c r="BT178" s="193">
        <f t="shared" si="40"/>
        <v>0</v>
      </c>
      <c r="BU178" s="193">
        <f t="shared" si="41"/>
        <v>0</v>
      </c>
      <c r="BV178" s="197">
        <f t="shared" si="42"/>
        <v>0</v>
      </c>
      <c r="BW178" s="162"/>
    </row>
    <row r="179" spans="1:75" ht="44.25" customHeight="1">
      <c r="A179" s="118" t="s">
        <v>686</v>
      </c>
      <c r="B179" s="10"/>
      <c r="C179" s="10">
        <v>1</v>
      </c>
      <c r="D179" s="11" t="s">
        <v>83</v>
      </c>
      <c r="E179" s="118" t="s">
        <v>462</v>
      </c>
      <c r="F179" s="208" t="s">
        <v>50</v>
      </c>
      <c r="G179" s="118" t="s">
        <v>420</v>
      </c>
      <c r="H179" s="180" t="s">
        <v>49</v>
      </c>
      <c r="I179" s="204" t="s">
        <v>555</v>
      </c>
      <c r="J179" s="204" t="s">
        <v>670</v>
      </c>
      <c r="K179" s="204"/>
      <c r="L179" s="13"/>
      <c r="M179" s="230" t="s">
        <v>73</v>
      </c>
      <c r="N179" s="231" t="s">
        <v>78</v>
      </c>
      <c r="O179" s="230" t="s">
        <v>732</v>
      </c>
      <c r="P179" s="231" t="s">
        <v>735</v>
      </c>
      <c r="Q179" s="218" t="s">
        <v>28</v>
      </c>
      <c r="R179" s="218"/>
      <c r="S179" s="219" t="s">
        <v>737</v>
      </c>
      <c r="T179" s="219">
        <v>9541</v>
      </c>
      <c r="U179" s="219" t="s">
        <v>743</v>
      </c>
      <c r="V179" s="130"/>
      <c r="W179" s="276">
        <v>42023</v>
      </c>
      <c r="X179" s="276">
        <v>42044</v>
      </c>
      <c r="Y179" s="276">
        <v>42079</v>
      </c>
      <c r="Z179" s="44">
        <v>1.19</v>
      </c>
      <c r="AA179" s="44"/>
      <c r="AB179" s="244" t="s">
        <v>799</v>
      </c>
      <c r="AC179" s="248"/>
      <c r="AD179" s="249">
        <v>18.03</v>
      </c>
      <c r="AE179" s="248">
        <v>18.03</v>
      </c>
      <c r="AF179" s="249">
        <v>0.25</v>
      </c>
      <c r="AG179" s="249">
        <f t="shared" si="43"/>
        <v>18.28</v>
      </c>
      <c r="AH179" s="249">
        <f t="shared" ref="AH179:AH208" si="48">AJ179/2.5</f>
        <v>39.980000000000004</v>
      </c>
      <c r="AI179" s="249">
        <v>99.95</v>
      </c>
      <c r="AJ179" s="249">
        <v>99.95</v>
      </c>
      <c r="AK179" s="255">
        <f t="shared" ref="AK179:AK208" si="49">((AH179-AG179)/AH179)</f>
        <v>0.54277138569284644</v>
      </c>
      <c r="AL179" s="304">
        <f t="shared" si="45"/>
        <v>576.96</v>
      </c>
      <c r="AM179" s="80"/>
      <c r="AN179" s="80"/>
      <c r="AO179" s="80"/>
      <c r="AP179" s="81"/>
      <c r="AQ179" s="81"/>
      <c r="AR179" s="80"/>
      <c r="AS179" s="102">
        <v>2</v>
      </c>
      <c r="AT179" s="102" t="s">
        <v>626</v>
      </c>
      <c r="AU179" s="102">
        <v>3</v>
      </c>
      <c r="AV179" s="278">
        <v>41977</v>
      </c>
      <c r="AW179" s="211"/>
      <c r="AX179" s="212">
        <v>41978</v>
      </c>
      <c r="AY179" s="212">
        <v>42018</v>
      </c>
      <c r="AZ179" s="103"/>
      <c r="BA179" s="120" t="s">
        <v>626</v>
      </c>
      <c r="BB179" s="90"/>
      <c r="BC179" s="91"/>
      <c r="BD179" s="92"/>
      <c r="BE179" s="80"/>
      <c r="BF179" s="80"/>
      <c r="BG179" s="81"/>
      <c r="BH179" s="102"/>
      <c r="BI179" s="102"/>
      <c r="BJ179" s="103"/>
      <c r="BK179" s="80"/>
      <c r="BL179" s="80">
        <f t="shared" si="37"/>
        <v>0</v>
      </c>
      <c r="BM179" s="81"/>
      <c r="BN179" s="80">
        <v>300</v>
      </c>
      <c r="BO179" s="80">
        <v>200</v>
      </c>
      <c r="BP179" s="80">
        <f t="shared" si="38"/>
        <v>500</v>
      </c>
      <c r="BQ179" s="80">
        <f t="shared" si="39"/>
        <v>595</v>
      </c>
      <c r="BR179" s="80"/>
      <c r="BS179" s="284"/>
      <c r="BT179" s="192">
        <f t="shared" si="40"/>
        <v>19990.000000000004</v>
      </c>
      <c r="BU179" s="192">
        <f t="shared" si="41"/>
        <v>10850.000000000004</v>
      </c>
      <c r="BV179" s="196">
        <f t="shared" si="42"/>
        <v>271.38569284642324</v>
      </c>
      <c r="BW179" s="29"/>
    </row>
    <row r="180" spans="1:75" s="170" customFormat="1" ht="44.25" customHeight="1">
      <c r="A180" s="118" t="s">
        <v>687</v>
      </c>
      <c r="B180" s="10"/>
      <c r="C180" s="10">
        <v>1</v>
      </c>
      <c r="D180" s="11" t="s">
        <v>83</v>
      </c>
      <c r="E180" s="118" t="s">
        <v>462</v>
      </c>
      <c r="F180" s="208" t="s">
        <v>50</v>
      </c>
      <c r="G180" s="118" t="s">
        <v>420</v>
      </c>
      <c r="H180" s="180" t="s">
        <v>463</v>
      </c>
      <c r="I180" s="204" t="s">
        <v>555</v>
      </c>
      <c r="J180" s="204" t="s">
        <v>670</v>
      </c>
      <c r="K180" s="204"/>
      <c r="L180" s="13"/>
      <c r="M180" s="230" t="s">
        <v>73</v>
      </c>
      <c r="N180" s="231" t="s">
        <v>78</v>
      </c>
      <c r="O180" s="230" t="s">
        <v>732</v>
      </c>
      <c r="P180" s="231" t="s">
        <v>735</v>
      </c>
      <c r="Q180" s="218" t="s">
        <v>28</v>
      </c>
      <c r="R180" s="218"/>
      <c r="S180" s="219" t="s">
        <v>737</v>
      </c>
      <c r="T180" s="219">
        <v>9541</v>
      </c>
      <c r="U180" s="219" t="s">
        <v>743</v>
      </c>
      <c r="V180" s="130"/>
      <c r="W180" s="276">
        <v>42023</v>
      </c>
      <c r="X180" s="276">
        <v>42044</v>
      </c>
      <c r="Y180" s="276">
        <v>42079</v>
      </c>
      <c r="Z180" s="44">
        <v>1.19</v>
      </c>
      <c r="AA180" s="44"/>
      <c r="AB180" s="244" t="s">
        <v>799</v>
      </c>
      <c r="AC180" s="248"/>
      <c r="AD180" s="249">
        <v>23.38</v>
      </c>
      <c r="AE180" s="248">
        <v>23.38</v>
      </c>
      <c r="AF180" s="249">
        <v>0.25</v>
      </c>
      <c r="AG180" s="249">
        <f t="shared" si="43"/>
        <v>23.63</v>
      </c>
      <c r="AH180" s="249">
        <f t="shared" si="48"/>
        <v>47.980000000000004</v>
      </c>
      <c r="AI180" s="249">
        <v>119.95</v>
      </c>
      <c r="AJ180" s="249">
        <v>119.95</v>
      </c>
      <c r="AK180" s="255">
        <f t="shared" si="49"/>
        <v>0.50750312630262617</v>
      </c>
      <c r="AL180" s="304">
        <f t="shared" si="45"/>
        <v>748.16</v>
      </c>
      <c r="AM180" s="80"/>
      <c r="AN180" s="80"/>
      <c r="AO180" s="80"/>
      <c r="AP180" s="81"/>
      <c r="AQ180" s="81"/>
      <c r="AR180" s="80"/>
      <c r="AS180" s="102">
        <v>2</v>
      </c>
      <c r="AT180" s="102" t="s">
        <v>626</v>
      </c>
      <c r="AU180" s="102"/>
      <c r="AV180" s="102"/>
      <c r="AW180" s="211"/>
      <c r="AX180" s="211" t="s">
        <v>797</v>
      </c>
      <c r="AY180" s="212">
        <v>42018</v>
      </c>
      <c r="AZ180" s="103"/>
      <c r="BA180" s="120" t="s">
        <v>833</v>
      </c>
      <c r="BB180" s="90"/>
      <c r="BC180" s="91"/>
      <c r="BD180" s="92"/>
      <c r="BE180" s="80"/>
      <c r="BF180" s="80"/>
      <c r="BG180" s="81"/>
      <c r="BH180" s="102"/>
      <c r="BI180" s="102"/>
      <c r="BJ180" s="103"/>
      <c r="BK180" s="80"/>
      <c r="BL180" s="80">
        <f t="shared" si="37"/>
        <v>0</v>
      </c>
      <c r="BM180" s="81"/>
      <c r="BN180" s="80">
        <v>800</v>
      </c>
      <c r="BO180" s="80">
        <v>300</v>
      </c>
      <c r="BP180" s="80">
        <f t="shared" si="38"/>
        <v>1100</v>
      </c>
      <c r="BQ180" s="80">
        <f t="shared" si="39"/>
        <v>1309</v>
      </c>
      <c r="BR180" s="80"/>
      <c r="BS180" s="284"/>
      <c r="BT180" s="192">
        <f t="shared" si="40"/>
        <v>52778.000000000007</v>
      </c>
      <c r="BU180" s="192">
        <f t="shared" si="41"/>
        <v>26785.000000000007</v>
      </c>
      <c r="BV180" s="196">
        <f t="shared" si="42"/>
        <v>558.2534389328888</v>
      </c>
      <c r="BW180" s="29"/>
    </row>
    <row r="181" spans="1:75" ht="44.25" customHeight="1">
      <c r="A181" s="118" t="s">
        <v>688</v>
      </c>
      <c r="B181" s="10"/>
      <c r="C181" s="10">
        <v>1</v>
      </c>
      <c r="D181" s="11" t="s">
        <v>83</v>
      </c>
      <c r="E181" s="118" t="s">
        <v>462</v>
      </c>
      <c r="F181" s="208" t="s">
        <v>50</v>
      </c>
      <c r="G181" s="118" t="s">
        <v>420</v>
      </c>
      <c r="H181" s="180" t="s">
        <v>464</v>
      </c>
      <c r="I181" s="204" t="s">
        <v>555</v>
      </c>
      <c r="J181" s="204" t="s">
        <v>670</v>
      </c>
      <c r="K181" s="204"/>
      <c r="L181" s="13"/>
      <c r="M181" s="230" t="s">
        <v>73</v>
      </c>
      <c r="N181" s="231" t="s">
        <v>78</v>
      </c>
      <c r="O181" s="230" t="s">
        <v>732</v>
      </c>
      <c r="P181" s="231" t="s">
        <v>735</v>
      </c>
      <c r="Q181" s="218" t="s">
        <v>28</v>
      </c>
      <c r="R181" s="218"/>
      <c r="S181" s="219" t="s">
        <v>737</v>
      </c>
      <c r="T181" s="219">
        <v>9541</v>
      </c>
      <c r="U181" s="219" t="s">
        <v>743</v>
      </c>
      <c r="V181" s="130"/>
      <c r="W181" s="276">
        <v>42023</v>
      </c>
      <c r="X181" s="276">
        <v>42044</v>
      </c>
      <c r="Y181" s="276">
        <v>42079</v>
      </c>
      <c r="Z181" s="44">
        <v>1.19</v>
      </c>
      <c r="AA181" s="44"/>
      <c r="AB181" s="244" t="s">
        <v>799</v>
      </c>
      <c r="AC181" s="248"/>
      <c r="AD181" s="249">
        <v>22.96</v>
      </c>
      <c r="AE181" s="248">
        <v>22.96</v>
      </c>
      <c r="AF181" s="249">
        <v>0.25</v>
      </c>
      <c r="AG181" s="249">
        <f t="shared" si="43"/>
        <v>23.21</v>
      </c>
      <c r="AH181" s="249">
        <f t="shared" si="48"/>
        <v>51.98</v>
      </c>
      <c r="AI181" s="249">
        <v>129.94999999999999</v>
      </c>
      <c r="AJ181" s="249">
        <v>129.94999999999999</v>
      </c>
      <c r="AK181" s="255">
        <f t="shared" si="49"/>
        <v>0.5534821085032704</v>
      </c>
      <c r="AL181" s="304">
        <f t="shared" si="45"/>
        <v>734.72</v>
      </c>
      <c r="AM181" s="80"/>
      <c r="AN181" s="80"/>
      <c r="AO181" s="80"/>
      <c r="AP181" s="81"/>
      <c r="AQ181" s="81"/>
      <c r="AR181" s="80"/>
      <c r="AS181" s="102">
        <v>2</v>
      </c>
      <c r="AT181" s="102" t="s">
        <v>626</v>
      </c>
      <c r="AU181" s="102">
        <v>2</v>
      </c>
      <c r="AV181" s="240">
        <v>41977</v>
      </c>
      <c r="AW181" s="211"/>
      <c r="AX181" s="212">
        <v>41978</v>
      </c>
      <c r="AY181" s="212">
        <v>41978</v>
      </c>
      <c r="AZ181" s="103"/>
      <c r="BA181" s="120" t="s">
        <v>626</v>
      </c>
      <c r="BB181" s="90"/>
      <c r="BC181" s="91"/>
      <c r="BD181" s="92"/>
      <c r="BE181" s="80"/>
      <c r="BF181" s="80"/>
      <c r="BG181" s="81"/>
      <c r="BH181" s="102"/>
      <c r="BI181" s="102"/>
      <c r="BJ181" s="103"/>
      <c r="BK181" s="80"/>
      <c r="BL181" s="80">
        <f t="shared" si="37"/>
        <v>0</v>
      </c>
      <c r="BM181" s="81"/>
      <c r="BN181" s="80">
        <v>800</v>
      </c>
      <c r="BO181" s="80">
        <v>300</v>
      </c>
      <c r="BP181" s="80">
        <f t="shared" si="38"/>
        <v>1100</v>
      </c>
      <c r="BQ181" s="80">
        <f t="shared" si="39"/>
        <v>1309</v>
      </c>
      <c r="BR181" s="80"/>
      <c r="BS181" s="284"/>
      <c r="BT181" s="192">
        <f t="shared" si="40"/>
        <v>57178</v>
      </c>
      <c r="BU181" s="192">
        <f t="shared" si="41"/>
        <v>31647</v>
      </c>
      <c r="BV181" s="196">
        <f t="shared" si="42"/>
        <v>608.83031935359747</v>
      </c>
      <c r="BW181" s="29"/>
    </row>
    <row r="182" spans="1:75" s="170" customFormat="1" ht="44.25" customHeight="1">
      <c r="A182" s="118" t="s">
        <v>689</v>
      </c>
      <c r="B182" s="10"/>
      <c r="C182" s="10">
        <v>1</v>
      </c>
      <c r="D182" s="11" t="s">
        <v>83</v>
      </c>
      <c r="E182" s="118" t="s">
        <v>462</v>
      </c>
      <c r="F182" s="208" t="s">
        <v>50</v>
      </c>
      <c r="G182" s="180" t="s">
        <v>420</v>
      </c>
      <c r="H182" s="180" t="s">
        <v>465</v>
      </c>
      <c r="I182" s="204" t="s">
        <v>555</v>
      </c>
      <c r="J182" s="204" t="s">
        <v>670</v>
      </c>
      <c r="K182" s="204"/>
      <c r="L182" s="13"/>
      <c r="M182" s="230" t="s">
        <v>73</v>
      </c>
      <c r="N182" s="231" t="s">
        <v>78</v>
      </c>
      <c r="O182" s="230" t="s">
        <v>732</v>
      </c>
      <c r="P182" s="231" t="s">
        <v>735</v>
      </c>
      <c r="Q182" s="218" t="s">
        <v>28</v>
      </c>
      <c r="R182" s="218"/>
      <c r="S182" s="219" t="s">
        <v>738</v>
      </c>
      <c r="T182" s="219" t="s">
        <v>741</v>
      </c>
      <c r="U182" s="219" t="s">
        <v>743</v>
      </c>
      <c r="V182" s="130"/>
      <c r="W182" s="277">
        <v>41995</v>
      </c>
      <c r="X182" s="276">
        <v>42016</v>
      </c>
      <c r="Y182" s="276">
        <v>42051</v>
      </c>
      <c r="Z182" s="44"/>
      <c r="AA182" s="44"/>
      <c r="AB182" s="244" t="s">
        <v>799</v>
      </c>
      <c r="AC182" s="248"/>
      <c r="AD182" s="274" t="s">
        <v>816</v>
      </c>
      <c r="AE182" s="275"/>
      <c r="AF182" s="249">
        <v>0.25</v>
      </c>
      <c r="AG182" s="249" t="e">
        <f t="shared" si="43"/>
        <v>#VALUE!</v>
      </c>
      <c r="AH182" s="249">
        <f t="shared" si="48"/>
        <v>51.98</v>
      </c>
      <c r="AI182" s="249">
        <v>129.94999999999999</v>
      </c>
      <c r="AJ182" s="249">
        <v>129.94999999999999</v>
      </c>
      <c r="AK182" s="255" t="e">
        <f t="shared" si="49"/>
        <v>#VALUE!</v>
      </c>
      <c r="AL182" s="304" t="e">
        <f t="shared" si="45"/>
        <v>#VALUE!</v>
      </c>
      <c r="AM182" s="80"/>
      <c r="AN182" s="80"/>
      <c r="AO182" s="80"/>
      <c r="AP182" s="81"/>
      <c r="AQ182" s="81"/>
      <c r="AR182" s="80"/>
      <c r="AS182" s="102">
        <v>0</v>
      </c>
      <c r="AT182" s="102" t="s">
        <v>626</v>
      </c>
      <c r="AU182" s="102"/>
      <c r="AV182" s="102"/>
      <c r="AW182" s="211"/>
      <c r="AX182" s="211" t="s">
        <v>720</v>
      </c>
      <c r="AY182" s="211"/>
      <c r="AZ182" s="103"/>
      <c r="BA182" s="120" t="s">
        <v>833</v>
      </c>
      <c r="BB182" s="90"/>
      <c r="BC182" s="91"/>
      <c r="BD182" s="92"/>
      <c r="BE182" s="80"/>
      <c r="BF182" s="80"/>
      <c r="BG182" s="81"/>
      <c r="BH182" s="102"/>
      <c r="BI182" s="102"/>
      <c r="BJ182" s="103"/>
      <c r="BK182" s="80"/>
      <c r="BL182" s="80">
        <f t="shared" si="37"/>
        <v>0</v>
      </c>
      <c r="BM182" s="81"/>
      <c r="BN182" s="80">
        <v>1000</v>
      </c>
      <c r="BO182" s="80">
        <v>400</v>
      </c>
      <c r="BP182" s="80">
        <f t="shared" si="38"/>
        <v>1400</v>
      </c>
      <c r="BQ182" s="80">
        <f t="shared" si="39"/>
        <v>0</v>
      </c>
      <c r="BR182" s="80"/>
      <c r="BS182" s="284"/>
      <c r="BT182" s="192">
        <f t="shared" si="40"/>
        <v>72772</v>
      </c>
      <c r="BU182" s="192" t="e">
        <f t="shared" si="41"/>
        <v>#VALUE!</v>
      </c>
      <c r="BV182" s="196" t="e">
        <f t="shared" si="42"/>
        <v>#VALUE!</v>
      </c>
      <c r="BW182" s="29"/>
    </row>
    <row r="183" spans="1:75" ht="44.25" customHeight="1">
      <c r="A183" s="118" t="s">
        <v>690</v>
      </c>
      <c r="B183" s="10"/>
      <c r="C183" s="10">
        <v>1</v>
      </c>
      <c r="D183" s="11" t="s">
        <v>83</v>
      </c>
      <c r="E183" s="118" t="s">
        <v>462</v>
      </c>
      <c r="F183" s="208" t="s">
        <v>50</v>
      </c>
      <c r="G183" s="180" t="s">
        <v>420</v>
      </c>
      <c r="H183" s="180" t="s">
        <v>466</v>
      </c>
      <c r="I183" s="204" t="s">
        <v>555</v>
      </c>
      <c r="J183" s="204" t="s">
        <v>670</v>
      </c>
      <c r="K183" s="204"/>
      <c r="L183" s="13"/>
      <c r="M183" s="230" t="s">
        <v>73</v>
      </c>
      <c r="N183" s="231" t="s">
        <v>78</v>
      </c>
      <c r="O183" s="230" t="s">
        <v>732</v>
      </c>
      <c r="P183" s="231" t="s">
        <v>735</v>
      </c>
      <c r="Q183" s="218" t="s">
        <v>28</v>
      </c>
      <c r="R183" s="218"/>
      <c r="S183" s="219" t="s">
        <v>738</v>
      </c>
      <c r="T183" s="219" t="s">
        <v>741</v>
      </c>
      <c r="U183" s="219" t="s">
        <v>743</v>
      </c>
      <c r="V183" s="130"/>
      <c r="W183" s="277">
        <v>41995</v>
      </c>
      <c r="X183" s="276">
        <v>42016</v>
      </c>
      <c r="Y183" s="276">
        <v>42051</v>
      </c>
      <c r="Z183" s="44"/>
      <c r="AA183" s="44"/>
      <c r="AB183" s="244" t="s">
        <v>799</v>
      </c>
      <c r="AC183" s="248"/>
      <c r="AD183" s="274" t="s">
        <v>816</v>
      </c>
      <c r="AE183" s="275"/>
      <c r="AF183" s="249">
        <v>0.25</v>
      </c>
      <c r="AG183" s="249" t="e">
        <f t="shared" si="43"/>
        <v>#VALUE!</v>
      </c>
      <c r="AH183" s="249">
        <f t="shared" si="48"/>
        <v>39.980000000000004</v>
      </c>
      <c r="AI183" s="249">
        <v>99.95</v>
      </c>
      <c r="AJ183" s="249">
        <v>99.95</v>
      </c>
      <c r="AK183" s="255" t="e">
        <f t="shared" si="49"/>
        <v>#VALUE!</v>
      </c>
      <c r="AL183" s="304" t="e">
        <f t="shared" si="45"/>
        <v>#VALUE!</v>
      </c>
      <c r="AM183" s="80"/>
      <c r="AN183" s="80"/>
      <c r="AO183" s="80"/>
      <c r="AP183" s="81"/>
      <c r="AQ183" s="81"/>
      <c r="AR183" s="80"/>
      <c r="AS183" s="102">
        <v>0</v>
      </c>
      <c r="AT183" s="102" t="s">
        <v>626</v>
      </c>
      <c r="AU183" s="102"/>
      <c r="AV183" s="102"/>
      <c r="AW183" s="211"/>
      <c r="AX183" s="211" t="s">
        <v>720</v>
      </c>
      <c r="AY183" s="211"/>
      <c r="AZ183" s="103"/>
      <c r="BA183" s="120" t="s">
        <v>833</v>
      </c>
      <c r="BB183" s="90"/>
      <c r="BC183" s="91"/>
      <c r="BD183" s="92"/>
      <c r="BE183" s="80"/>
      <c r="BF183" s="80"/>
      <c r="BG183" s="81"/>
      <c r="BH183" s="102"/>
      <c r="BI183" s="102"/>
      <c r="BJ183" s="103"/>
      <c r="BK183" s="80"/>
      <c r="BL183" s="80">
        <f t="shared" si="37"/>
        <v>0</v>
      </c>
      <c r="BM183" s="81"/>
      <c r="BN183" s="80">
        <v>300</v>
      </c>
      <c r="BO183" s="80">
        <v>150</v>
      </c>
      <c r="BP183" s="80">
        <f t="shared" si="38"/>
        <v>450</v>
      </c>
      <c r="BQ183" s="80">
        <f t="shared" si="39"/>
        <v>0</v>
      </c>
      <c r="BR183" s="80"/>
      <c r="BS183" s="284"/>
      <c r="BT183" s="192">
        <f t="shared" si="40"/>
        <v>17991</v>
      </c>
      <c r="BU183" s="192" t="e">
        <f t="shared" si="41"/>
        <v>#VALUE!</v>
      </c>
      <c r="BV183" s="196" t="e">
        <f t="shared" si="42"/>
        <v>#VALUE!</v>
      </c>
      <c r="BW183" s="29"/>
    </row>
    <row r="184" spans="1:75" ht="44.25" customHeight="1">
      <c r="A184" s="118" t="s">
        <v>691</v>
      </c>
      <c r="B184" s="10"/>
      <c r="C184" s="10">
        <v>1</v>
      </c>
      <c r="D184" s="11" t="s">
        <v>83</v>
      </c>
      <c r="E184" s="118" t="s">
        <v>462</v>
      </c>
      <c r="F184" s="208" t="s">
        <v>50</v>
      </c>
      <c r="G184" s="118" t="s">
        <v>421</v>
      </c>
      <c r="H184" s="180" t="s">
        <v>49</v>
      </c>
      <c r="I184" s="204" t="s">
        <v>555</v>
      </c>
      <c r="J184" s="204" t="s">
        <v>668</v>
      </c>
      <c r="K184" s="204"/>
      <c r="L184" s="13"/>
      <c r="M184" s="230" t="s">
        <v>73</v>
      </c>
      <c r="N184" s="231" t="s">
        <v>78</v>
      </c>
      <c r="O184" s="230" t="s">
        <v>732</v>
      </c>
      <c r="P184" s="231" t="s">
        <v>735</v>
      </c>
      <c r="Q184" s="218" t="s">
        <v>28</v>
      </c>
      <c r="R184" s="218"/>
      <c r="S184" s="219" t="s">
        <v>737</v>
      </c>
      <c r="T184" s="219">
        <v>9541</v>
      </c>
      <c r="U184" s="219" t="s">
        <v>743</v>
      </c>
      <c r="V184" s="130"/>
      <c r="W184" s="276">
        <v>42023</v>
      </c>
      <c r="X184" s="276">
        <v>42044</v>
      </c>
      <c r="Y184" s="276">
        <v>42079</v>
      </c>
      <c r="Z184" s="44">
        <v>1.19</v>
      </c>
      <c r="AA184" s="44"/>
      <c r="AB184" s="244" t="s">
        <v>799</v>
      </c>
      <c r="AC184" s="248"/>
      <c r="AD184" s="249">
        <v>18.5</v>
      </c>
      <c r="AE184" s="248">
        <v>18.5</v>
      </c>
      <c r="AF184" s="249">
        <v>0.25</v>
      </c>
      <c r="AG184" s="249">
        <f t="shared" si="43"/>
        <v>18.75</v>
      </c>
      <c r="AH184" s="249">
        <f t="shared" si="48"/>
        <v>39.980000000000004</v>
      </c>
      <c r="AI184" s="249">
        <v>99.95</v>
      </c>
      <c r="AJ184" s="249">
        <v>99.95</v>
      </c>
      <c r="AK184" s="255">
        <f t="shared" si="49"/>
        <v>0.53101550775387696</v>
      </c>
      <c r="AL184" s="304">
        <f t="shared" si="45"/>
        <v>592</v>
      </c>
      <c r="AM184" s="80"/>
      <c r="AN184" s="80"/>
      <c r="AO184" s="80"/>
      <c r="AP184" s="81"/>
      <c r="AQ184" s="81"/>
      <c r="AR184" s="80"/>
      <c r="AS184" s="102">
        <v>2</v>
      </c>
      <c r="AT184" s="102" t="s">
        <v>626</v>
      </c>
      <c r="AU184" s="102"/>
      <c r="AV184" s="102"/>
      <c r="AW184" s="211"/>
      <c r="AX184" s="211" t="s">
        <v>797</v>
      </c>
      <c r="AY184" s="212">
        <v>42018</v>
      </c>
      <c r="AZ184" s="103"/>
      <c r="BA184" s="120" t="s">
        <v>833</v>
      </c>
      <c r="BB184" s="90"/>
      <c r="BC184" s="91"/>
      <c r="BD184" s="92"/>
      <c r="BE184" s="80"/>
      <c r="BF184" s="80"/>
      <c r="BG184" s="81"/>
      <c r="BH184" s="102"/>
      <c r="BI184" s="102"/>
      <c r="BJ184" s="103"/>
      <c r="BK184" s="80"/>
      <c r="BL184" s="80">
        <f t="shared" si="37"/>
        <v>0</v>
      </c>
      <c r="BM184" s="81"/>
      <c r="BN184" s="80">
        <v>250</v>
      </c>
      <c r="BO184" s="80">
        <v>150</v>
      </c>
      <c r="BP184" s="80">
        <f t="shared" si="38"/>
        <v>400</v>
      </c>
      <c r="BQ184" s="80">
        <f t="shared" si="39"/>
        <v>476</v>
      </c>
      <c r="BR184" s="80"/>
      <c r="BS184" s="284"/>
      <c r="BT184" s="192">
        <f t="shared" si="40"/>
        <v>15992.000000000002</v>
      </c>
      <c r="BU184" s="192">
        <f t="shared" si="41"/>
        <v>8492.0000000000018</v>
      </c>
      <c r="BV184" s="196">
        <f t="shared" si="42"/>
        <v>212.40620310155077</v>
      </c>
      <c r="BW184" s="29"/>
    </row>
    <row r="185" spans="1:75" s="170" customFormat="1" ht="44.25" customHeight="1">
      <c r="A185" s="118" t="s">
        <v>692</v>
      </c>
      <c r="B185" s="10"/>
      <c r="C185" s="10">
        <v>1</v>
      </c>
      <c r="D185" s="11" t="s">
        <v>83</v>
      </c>
      <c r="E185" s="118" t="s">
        <v>462</v>
      </c>
      <c r="F185" s="208" t="s">
        <v>50</v>
      </c>
      <c r="G185" s="118" t="s">
        <v>421</v>
      </c>
      <c r="H185" s="180" t="s">
        <v>463</v>
      </c>
      <c r="I185" s="204" t="s">
        <v>555</v>
      </c>
      <c r="J185" s="204" t="s">
        <v>668</v>
      </c>
      <c r="K185" s="204"/>
      <c r="L185" s="13"/>
      <c r="M185" s="230" t="s">
        <v>73</v>
      </c>
      <c r="N185" s="231" t="s">
        <v>78</v>
      </c>
      <c r="O185" s="230" t="s">
        <v>732</v>
      </c>
      <c r="P185" s="231" t="s">
        <v>735</v>
      </c>
      <c r="Q185" s="218" t="s">
        <v>28</v>
      </c>
      <c r="R185" s="218"/>
      <c r="S185" s="219" t="s">
        <v>737</v>
      </c>
      <c r="T185" s="219">
        <v>9541</v>
      </c>
      <c r="U185" s="219" t="s">
        <v>743</v>
      </c>
      <c r="V185" s="130"/>
      <c r="W185" s="276">
        <v>42023</v>
      </c>
      <c r="X185" s="276">
        <v>42044</v>
      </c>
      <c r="Y185" s="276">
        <v>42079</v>
      </c>
      <c r="Z185" s="44">
        <v>1.19</v>
      </c>
      <c r="AA185" s="44"/>
      <c r="AB185" s="244" t="s">
        <v>799</v>
      </c>
      <c r="AC185" s="248"/>
      <c r="AD185" s="249">
        <v>23.85</v>
      </c>
      <c r="AE185" s="248">
        <v>23.85</v>
      </c>
      <c r="AF185" s="249">
        <v>0.25</v>
      </c>
      <c r="AG185" s="249">
        <f t="shared" si="43"/>
        <v>24.1</v>
      </c>
      <c r="AH185" s="249">
        <f t="shared" si="48"/>
        <v>47.980000000000004</v>
      </c>
      <c r="AI185" s="249">
        <v>119.95</v>
      </c>
      <c r="AJ185" s="249">
        <v>119.95</v>
      </c>
      <c r="AK185" s="255">
        <f t="shared" si="49"/>
        <v>0.49770737807419757</v>
      </c>
      <c r="AL185" s="304">
        <f t="shared" si="45"/>
        <v>763.2</v>
      </c>
      <c r="AM185" s="80"/>
      <c r="AN185" s="80"/>
      <c r="AO185" s="80"/>
      <c r="AP185" s="81"/>
      <c r="AQ185" s="81"/>
      <c r="AR185" s="80"/>
      <c r="AS185" s="102">
        <v>2</v>
      </c>
      <c r="AT185" s="102" t="s">
        <v>626</v>
      </c>
      <c r="AU185" s="102"/>
      <c r="AV185" s="102"/>
      <c r="AW185" s="211"/>
      <c r="AX185" s="211" t="s">
        <v>797</v>
      </c>
      <c r="AY185" s="212">
        <v>42018</v>
      </c>
      <c r="AZ185" s="103"/>
      <c r="BA185" s="120" t="s">
        <v>626</v>
      </c>
      <c r="BB185" s="90"/>
      <c r="BC185" s="91"/>
      <c r="BD185" s="92"/>
      <c r="BE185" s="80"/>
      <c r="BF185" s="80"/>
      <c r="BG185" s="81"/>
      <c r="BH185" s="102"/>
      <c r="BI185" s="102"/>
      <c r="BJ185" s="103"/>
      <c r="BK185" s="80"/>
      <c r="BL185" s="80">
        <f t="shared" si="37"/>
        <v>0</v>
      </c>
      <c r="BM185" s="81"/>
      <c r="BN185" s="80">
        <v>500</v>
      </c>
      <c r="BO185" s="80">
        <v>300</v>
      </c>
      <c r="BP185" s="80">
        <f t="shared" si="38"/>
        <v>800</v>
      </c>
      <c r="BQ185" s="80">
        <f t="shared" si="39"/>
        <v>952</v>
      </c>
      <c r="BR185" s="80"/>
      <c r="BS185" s="284"/>
      <c r="BT185" s="192">
        <f t="shared" si="40"/>
        <v>38384</v>
      </c>
      <c r="BU185" s="192">
        <f t="shared" si="41"/>
        <v>19104</v>
      </c>
      <c r="BV185" s="196">
        <f t="shared" si="42"/>
        <v>398.16590245935805</v>
      </c>
      <c r="BW185" s="29"/>
    </row>
    <row r="186" spans="1:75" s="170" customFormat="1" ht="44.25" customHeight="1">
      <c r="A186" s="118" t="s">
        <v>693</v>
      </c>
      <c r="B186" s="10"/>
      <c r="C186" s="10">
        <v>1</v>
      </c>
      <c r="D186" s="11" t="s">
        <v>83</v>
      </c>
      <c r="E186" s="118" t="s">
        <v>462</v>
      </c>
      <c r="F186" s="208" t="s">
        <v>50</v>
      </c>
      <c r="G186" s="118" t="s">
        <v>421</v>
      </c>
      <c r="H186" s="180" t="s">
        <v>464</v>
      </c>
      <c r="I186" s="204" t="s">
        <v>555</v>
      </c>
      <c r="J186" s="204" t="s">
        <v>668</v>
      </c>
      <c r="K186" s="204"/>
      <c r="L186" s="13"/>
      <c r="M186" s="230" t="s">
        <v>73</v>
      </c>
      <c r="N186" s="231" t="s">
        <v>78</v>
      </c>
      <c r="O186" s="230" t="s">
        <v>732</v>
      </c>
      <c r="P186" s="231" t="s">
        <v>735</v>
      </c>
      <c r="Q186" s="218" t="s">
        <v>28</v>
      </c>
      <c r="R186" s="218"/>
      <c r="S186" s="219" t="s">
        <v>737</v>
      </c>
      <c r="T186" s="219">
        <v>9541</v>
      </c>
      <c r="U186" s="219" t="s">
        <v>743</v>
      </c>
      <c r="V186" s="130"/>
      <c r="W186" s="276">
        <v>42023</v>
      </c>
      <c r="X186" s="276">
        <v>42044</v>
      </c>
      <c r="Y186" s="276">
        <v>42079</v>
      </c>
      <c r="Z186" s="44">
        <v>1.41</v>
      </c>
      <c r="AA186" s="44"/>
      <c r="AB186" s="244" t="s">
        <v>799</v>
      </c>
      <c r="AC186" s="248"/>
      <c r="AD186" s="249">
        <v>23.45</v>
      </c>
      <c r="AE186" s="248">
        <v>23.45</v>
      </c>
      <c r="AF186" s="249">
        <v>0.25</v>
      </c>
      <c r="AG186" s="249">
        <f t="shared" si="43"/>
        <v>23.7</v>
      </c>
      <c r="AH186" s="249">
        <f t="shared" si="48"/>
        <v>51.98</v>
      </c>
      <c r="AI186" s="249">
        <v>129.94999999999999</v>
      </c>
      <c r="AJ186" s="249">
        <v>129.94999999999999</v>
      </c>
      <c r="AK186" s="255">
        <f t="shared" si="49"/>
        <v>0.54405540592535584</v>
      </c>
      <c r="AL186" s="304">
        <f t="shared" si="45"/>
        <v>750.4</v>
      </c>
      <c r="AM186" s="80"/>
      <c r="AN186" s="80"/>
      <c r="AO186" s="80"/>
      <c r="AP186" s="81"/>
      <c r="AQ186" s="81"/>
      <c r="AR186" s="80"/>
      <c r="AS186" s="102">
        <v>2</v>
      </c>
      <c r="AT186" s="102" t="s">
        <v>626</v>
      </c>
      <c r="AU186" s="102">
        <v>2</v>
      </c>
      <c r="AV186" s="240">
        <v>41977</v>
      </c>
      <c r="AW186" s="211"/>
      <c r="AX186" s="212">
        <v>41978</v>
      </c>
      <c r="AY186" s="212">
        <v>41978</v>
      </c>
      <c r="AZ186" s="103"/>
      <c r="BA186" s="120" t="s">
        <v>833</v>
      </c>
      <c r="BB186" s="90"/>
      <c r="BC186" s="91"/>
      <c r="BD186" s="92"/>
      <c r="BE186" s="80"/>
      <c r="BF186" s="80"/>
      <c r="BG186" s="81"/>
      <c r="BH186" s="102"/>
      <c r="BI186" s="102"/>
      <c r="BJ186" s="103"/>
      <c r="BK186" s="80"/>
      <c r="BL186" s="80">
        <f t="shared" si="37"/>
        <v>0</v>
      </c>
      <c r="BM186" s="81"/>
      <c r="BN186" s="80">
        <v>400</v>
      </c>
      <c r="BO186" s="80">
        <v>250</v>
      </c>
      <c r="BP186" s="80">
        <f t="shared" si="38"/>
        <v>650</v>
      </c>
      <c r="BQ186" s="80">
        <f t="shared" si="39"/>
        <v>916.5</v>
      </c>
      <c r="BR186" s="80"/>
      <c r="BS186" s="284"/>
      <c r="BT186" s="192">
        <f t="shared" si="40"/>
        <v>33787</v>
      </c>
      <c r="BU186" s="192">
        <f t="shared" si="41"/>
        <v>18382</v>
      </c>
      <c r="BV186" s="196">
        <f t="shared" si="42"/>
        <v>353.63601385148132</v>
      </c>
      <c r="BW186" s="29"/>
    </row>
    <row r="187" spans="1:75" s="170" customFormat="1" ht="44.25" customHeight="1">
      <c r="A187" s="118" t="s">
        <v>694</v>
      </c>
      <c r="B187" s="10"/>
      <c r="C187" s="10">
        <v>1</v>
      </c>
      <c r="D187" s="11" t="s">
        <v>83</v>
      </c>
      <c r="E187" s="118" t="s">
        <v>462</v>
      </c>
      <c r="F187" s="208" t="s">
        <v>50</v>
      </c>
      <c r="G187" s="180" t="s">
        <v>421</v>
      </c>
      <c r="H187" s="180" t="s">
        <v>465</v>
      </c>
      <c r="I187" s="204" t="s">
        <v>555</v>
      </c>
      <c r="J187" s="204" t="s">
        <v>668</v>
      </c>
      <c r="K187" s="204"/>
      <c r="L187" s="13"/>
      <c r="M187" s="230" t="s">
        <v>73</v>
      </c>
      <c r="N187" s="231" t="s">
        <v>78</v>
      </c>
      <c r="O187" s="230" t="s">
        <v>732</v>
      </c>
      <c r="P187" s="231" t="s">
        <v>735</v>
      </c>
      <c r="Q187" s="218" t="s">
        <v>28</v>
      </c>
      <c r="R187" s="218"/>
      <c r="S187" s="219" t="s">
        <v>738</v>
      </c>
      <c r="T187" s="224" t="s">
        <v>741</v>
      </c>
      <c r="U187" s="224" t="s">
        <v>743</v>
      </c>
      <c r="V187" s="130"/>
      <c r="W187" s="277">
        <v>41995</v>
      </c>
      <c r="X187" s="276">
        <v>42016</v>
      </c>
      <c r="Y187" s="276">
        <v>42051</v>
      </c>
      <c r="Z187" s="44">
        <v>1.41</v>
      </c>
      <c r="AA187" s="44"/>
      <c r="AB187" s="244" t="s">
        <v>799</v>
      </c>
      <c r="AC187" s="248"/>
      <c r="AD187" s="249">
        <v>24.61</v>
      </c>
      <c r="AE187" s="248">
        <v>24.61</v>
      </c>
      <c r="AF187" s="249">
        <v>0.25</v>
      </c>
      <c r="AG187" s="249">
        <f t="shared" si="43"/>
        <v>24.86</v>
      </c>
      <c r="AH187" s="249">
        <f t="shared" si="48"/>
        <v>51.98</v>
      </c>
      <c r="AI187" s="249">
        <v>129.94999999999999</v>
      </c>
      <c r="AJ187" s="249">
        <v>129.94999999999999</v>
      </c>
      <c r="AK187" s="255">
        <f t="shared" si="49"/>
        <v>0.52173913043478259</v>
      </c>
      <c r="AL187" s="304">
        <f t="shared" si="45"/>
        <v>787.52</v>
      </c>
      <c r="AM187" s="80"/>
      <c r="AN187" s="80"/>
      <c r="AO187" s="80"/>
      <c r="AP187" s="81"/>
      <c r="AQ187" s="81"/>
      <c r="AR187" s="80"/>
      <c r="AS187" s="102">
        <v>2</v>
      </c>
      <c r="AT187" s="102" t="s">
        <v>626</v>
      </c>
      <c r="AU187" s="102">
        <v>2</v>
      </c>
      <c r="AV187" s="240">
        <v>41977</v>
      </c>
      <c r="AW187" s="211"/>
      <c r="AX187" s="212">
        <v>41978</v>
      </c>
      <c r="AY187" s="212">
        <v>41978</v>
      </c>
      <c r="AZ187" s="103"/>
      <c r="BA187" s="120" t="s">
        <v>626</v>
      </c>
      <c r="BB187" s="90"/>
      <c r="BC187" s="91"/>
      <c r="BD187" s="92"/>
      <c r="BE187" s="80"/>
      <c r="BF187" s="80"/>
      <c r="BG187" s="81"/>
      <c r="BH187" s="102"/>
      <c r="BI187" s="102"/>
      <c r="BJ187" s="103"/>
      <c r="BK187" s="80"/>
      <c r="BL187" s="80">
        <f t="shared" si="37"/>
        <v>0</v>
      </c>
      <c r="BM187" s="81"/>
      <c r="BN187" s="80">
        <v>200</v>
      </c>
      <c r="BO187" s="80">
        <v>100</v>
      </c>
      <c r="BP187" s="80">
        <f t="shared" si="38"/>
        <v>300</v>
      </c>
      <c r="BQ187" s="80">
        <f t="shared" si="39"/>
        <v>423</v>
      </c>
      <c r="BR187" s="80"/>
      <c r="BS187" s="284"/>
      <c r="BT187" s="192">
        <f t="shared" si="40"/>
        <v>15593.999999999998</v>
      </c>
      <c r="BU187" s="192">
        <f t="shared" si="41"/>
        <v>8135.9999999999982</v>
      </c>
      <c r="BV187" s="196">
        <f t="shared" si="42"/>
        <v>156.52173913043478</v>
      </c>
      <c r="BW187" s="29"/>
    </row>
    <row r="188" spans="1:75" s="170" customFormat="1" ht="44.25" customHeight="1">
      <c r="A188" s="118" t="s">
        <v>695</v>
      </c>
      <c r="B188" s="10"/>
      <c r="C188" s="10">
        <v>1</v>
      </c>
      <c r="D188" s="11" t="s">
        <v>83</v>
      </c>
      <c r="E188" s="118" t="s">
        <v>462</v>
      </c>
      <c r="F188" s="208" t="s">
        <v>50</v>
      </c>
      <c r="G188" s="180" t="s">
        <v>421</v>
      </c>
      <c r="H188" s="180" t="s">
        <v>466</v>
      </c>
      <c r="I188" s="204" t="s">
        <v>555</v>
      </c>
      <c r="J188" s="204" t="s">
        <v>668</v>
      </c>
      <c r="K188" s="204"/>
      <c r="L188" s="13"/>
      <c r="M188" s="230" t="s">
        <v>73</v>
      </c>
      <c r="N188" s="231" t="s">
        <v>78</v>
      </c>
      <c r="O188" s="230" t="s">
        <v>732</v>
      </c>
      <c r="P188" s="231" t="s">
        <v>735</v>
      </c>
      <c r="Q188" s="218" t="s">
        <v>28</v>
      </c>
      <c r="R188" s="218"/>
      <c r="S188" s="219" t="s">
        <v>738</v>
      </c>
      <c r="T188" s="219" t="s">
        <v>741</v>
      </c>
      <c r="U188" s="219" t="s">
        <v>743</v>
      </c>
      <c r="V188" s="130"/>
      <c r="W188" s="277">
        <v>41995</v>
      </c>
      <c r="X188" s="276">
        <v>42016</v>
      </c>
      <c r="Y188" s="276">
        <v>42051</v>
      </c>
      <c r="Z188" s="44">
        <v>1.42</v>
      </c>
      <c r="AA188" s="44"/>
      <c r="AB188" s="244" t="s">
        <v>799</v>
      </c>
      <c r="AC188" s="248"/>
      <c r="AD188" s="249">
        <v>19.79</v>
      </c>
      <c r="AE188" s="248">
        <v>19.79</v>
      </c>
      <c r="AF188" s="249">
        <v>0.25</v>
      </c>
      <c r="AG188" s="249">
        <f t="shared" ref="AG188:AG219" si="50">(IF(AE188&gt;0, AE188, IF(AD188&gt;0, AD188, IF(AC188&gt;0, AC188, 0))))+AF188</f>
        <v>20.04</v>
      </c>
      <c r="AH188" s="249">
        <f t="shared" si="48"/>
        <v>39.980000000000004</v>
      </c>
      <c r="AI188" s="249">
        <v>99.95</v>
      </c>
      <c r="AJ188" s="249">
        <v>99.95</v>
      </c>
      <c r="AK188" s="255">
        <f t="shared" si="49"/>
        <v>0.49874937468734376</v>
      </c>
      <c r="AL188" s="304">
        <f t="shared" si="45"/>
        <v>633.28</v>
      </c>
      <c r="AM188" s="80"/>
      <c r="AN188" s="80"/>
      <c r="AO188" s="80"/>
      <c r="AP188" s="81"/>
      <c r="AQ188" s="81"/>
      <c r="AR188" s="80"/>
      <c r="AS188" s="102">
        <v>2</v>
      </c>
      <c r="AT188" s="102" t="s">
        <v>626</v>
      </c>
      <c r="AU188" s="102"/>
      <c r="AV188" s="102"/>
      <c r="AW188" s="211"/>
      <c r="AX188" s="211" t="s">
        <v>729</v>
      </c>
      <c r="AY188" s="212">
        <v>42018</v>
      </c>
      <c r="AZ188" s="103"/>
      <c r="BA188" s="120" t="s">
        <v>626</v>
      </c>
      <c r="BB188" s="90"/>
      <c r="BC188" s="91"/>
      <c r="BD188" s="92"/>
      <c r="BE188" s="80"/>
      <c r="BF188" s="80"/>
      <c r="BG188" s="81"/>
      <c r="BH188" s="102"/>
      <c r="BI188" s="102"/>
      <c r="BJ188" s="103"/>
      <c r="BK188" s="80"/>
      <c r="BL188" s="80">
        <f t="shared" si="37"/>
        <v>0</v>
      </c>
      <c r="BM188" s="81"/>
      <c r="BN188" s="80">
        <v>200</v>
      </c>
      <c r="BO188" s="80">
        <v>100</v>
      </c>
      <c r="BP188" s="80">
        <f t="shared" si="38"/>
        <v>300</v>
      </c>
      <c r="BQ188" s="80">
        <f t="shared" si="39"/>
        <v>426</v>
      </c>
      <c r="BR188" s="80"/>
      <c r="BS188" s="284"/>
      <c r="BT188" s="192">
        <f t="shared" si="40"/>
        <v>11994.000000000002</v>
      </c>
      <c r="BU188" s="192">
        <f t="shared" si="41"/>
        <v>5982.0000000000018</v>
      </c>
      <c r="BV188" s="196">
        <f t="shared" si="42"/>
        <v>149.62481240620312</v>
      </c>
      <c r="BW188" s="29"/>
    </row>
    <row r="189" spans="1:75" s="170" customFormat="1" ht="44.25" customHeight="1">
      <c r="A189" s="118" t="s">
        <v>696</v>
      </c>
      <c r="B189" s="10"/>
      <c r="C189" s="10">
        <v>1</v>
      </c>
      <c r="D189" s="11" t="s">
        <v>83</v>
      </c>
      <c r="E189" s="118" t="s">
        <v>462</v>
      </c>
      <c r="F189" s="208" t="s">
        <v>50</v>
      </c>
      <c r="G189" s="118" t="s">
        <v>422</v>
      </c>
      <c r="H189" s="180" t="s">
        <v>49</v>
      </c>
      <c r="I189" s="204" t="s">
        <v>553</v>
      </c>
      <c r="J189" s="204" t="s">
        <v>667</v>
      </c>
      <c r="K189" s="204"/>
      <c r="L189" s="13"/>
      <c r="M189" s="230" t="s">
        <v>73</v>
      </c>
      <c r="N189" s="231" t="s">
        <v>78</v>
      </c>
      <c r="O189" s="230" t="s">
        <v>732</v>
      </c>
      <c r="P189" s="231" t="s">
        <v>735</v>
      </c>
      <c r="Q189" s="218" t="s">
        <v>28</v>
      </c>
      <c r="R189" s="218"/>
      <c r="S189" s="219" t="s">
        <v>737</v>
      </c>
      <c r="T189" s="219">
        <v>9541</v>
      </c>
      <c r="U189" s="219" t="s">
        <v>743</v>
      </c>
      <c r="V189" s="130"/>
      <c r="W189" s="276">
        <v>42023</v>
      </c>
      <c r="X189" s="276">
        <v>42044</v>
      </c>
      <c r="Y189" s="276">
        <v>42079</v>
      </c>
      <c r="Z189" s="44">
        <v>1.18</v>
      </c>
      <c r="AA189" s="44"/>
      <c r="AB189" s="244" t="s">
        <v>799</v>
      </c>
      <c r="AC189" s="248"/>
      <c r="AD189" s="249">
        <v>18.239999999999998</v>
      </c>
      <c r="AE189" s="248">
        <v>18.28</v>
      </c>
      <c r="AF189" s="249">
        <v>0.25</v>
      </c>
      <c r="AG189" s="249">
        <f t="shared" si="50"/>
        <v>18.53</v>
      </c>
      <c r="AH189" s="249">
        <f t="shared" si="48"/>
        <v>39.980000000000004</v>
      </c>
      <c r="AI189" s="249">
        <v>99.95</v>
      </c>
      <c r="AJ189" s="249">
        <v>99.95</v>
      </c>
      <c r="AK189" s="255">
        <f t="shared" si="49"/>
        <v>0.53651825912956475</v>
      </c>
      <c r="AL189" s="304">
        <f t="shared" si="45"/>
        <v>583.67999999999995</v>
      </c>
      <c r="AM189" s="80"/>
      <c r="AN189" s="80"/>
      <c r="AO189" s="80"/>
      <c r="AP189" s="81"/>
      <c r="AQ189" s="81"/>
      <c r="AR189" s="80"/>
      <c r="AS189" s="102">
        <v>2</v>
      </c>
      <c r="AT189" s="102" t="s">
        <v>626</v>
      </c>
      <c r="AU189" s="102">
        <v>2</v>
      </c>
      <c r="AV189" s="278">
        <v>41977</v>
      </c>
      <c r="AW189" s="211"/>
      <c r="AX189" s="212">
        <v>41978</v>
      </c>
      <c r="AY189" s="212">
        <v>41978</v>
      </c>
      <c r="AZ189" s="103"/>
      <c r="BA189" s="120" t="s">
        <v>833</v>
      </c>
      <c r="BB189" s="90"/>
      <c r="BC189" s="91"/>
      <c r="BD189" s="92"/>
      <c r="BE189" s="80"/>
      <c r="BF189" s="80"/>
      <c r="BG189" s="81"/>
      <c r="BH189" s="102"/>
      <c r="BI189" s="102"/>
      <c r="BJ189" s="103"/>
      <c r="BK189" s="80"/>
      <c r="BL189" s="80">
        <f t="shared" si="37"/>
        <v>0</v>
      </c>
      <c r="BM189" s="81"/>
      <c r="BN189" s="80">
        <v>400</v>
      </c>
      <c r="BO189" s="80">
        <v>200</v>
      </c>
      <c r="BP189" s="80">
        <f t="shared" si="38"/>
        <v>600</v>
      </c>
      <c r="BQ189" s="80">
        <f t="shared" si="39"/>
        <v>708</v>
      </c>
      <c r="BR189" s="80"/>
      <c r="BS189" s="284"/>
      <c r="BT189" s="192">
        <f t="shared" si="40"/>
        <v>23988.000000000004</v>
      </c>
      <c r="BU189" s="192">
        <f t="shared" si="41"/>
        <v>12870.000000000004</v>
      </c>
      <c r="BV189" s="196">
        <f t="shared" si="42"/>
        <v>321.91095547773887</v>
      </c>
      <c r="BW189" s="29"/>
    </row>
    <row r="190" spans="1:75" s="170" customFormat="1" ht="44.25" customHeight="1">
      <c r="A190" s="118" t="s">
        <v>697</v>
      </c>
      <c r="B190" s="10"/>
      <c r="C190" s="10">
        <v>1</v>
      </c>
      <c r="D190" s="11" t="s">
        <v>83</v>
      </c>
      <c r="E190" s="118" t="s">
        <v>462</v>
      </c>
      <c r="F190" s="208" t="s">
        <v>50</v>
      </c>
      <c r="G190" s="118" t="s">
        <v>422</v>
      </c>
      <c r="H190" s="180" t="s">
        <v>463</v>
      </c>
      <c r="I190" s="204" t="s">
        <v>555</v>
      </c>
      <c r="J190" s="204" t="s">
        <v>667</v>
      </c>
      <c r="K190" s="204"/>
      <c r="L190" s="13"/>
      <c r="M190" s="230" t="s">
        <v>73</v>
      </c>
      <c r="N190" s="231" t="s">
        <v>78</v>
      </c>
      <c r="O190" s="230" t="s">
        <v>732</v>
      </c>
      <c r="P190" s="231" t="s">
        <v>735</v>
      </c>
      <c r="Q190" s="218" t="s">
        <v>28</v>
      </c>
      <c r="R190" s="218"/>
      <c r="S190" s="219" t="s">
        <v>737</v>
      </c>
      <c r="T190" s="219">
        <v>9541</v>
      </c>
      <c r="U190" s="219" t="s">
        <v>743</v>
      </c>
      <c r="V190" s="130"/>
      <c r="W190" s="276">
        <v>42023</v>
      </c>
      <c r="X190" s="276">
        <v>42044</v>
      </c>
      <c r="Y190" s="276">
        <v>42079</v>
      </c>
      <c r="Z190" s="44">
        <v>1.18</v>
      </c>
      <c r="AA190" s="44"/>
      <c r="AB190" s="244" t="s">
        <v>799</v>
      </c>
      <c r="AC190" s="248"/>
      <c r="AD190" s="249">
        <v>23.63</v>
      </c>
      <c r="AE190" s="248">
        <v>23.63</v>
      </c>
      <c r="AF190" s="249">
        <v>0.25</v>
      </c>
      <c r="AG190" s="249">
        <f t="shared" si="50"/>
        <v>23.88</v>
      </c>
      <c r="AH190" s="249">
        <f t="shared" si="48"/>
        <v>47.980000000000004</v>
      </c>
      <c r="AI190" s="249">
        <v>119.95</v>
      </c>
      <c r="AJ190" s="249">
        <v>119.95</v>
      </c>
      <c r="AK190" s="255">
        <f t="shared" si="49"/>
        <v>0.50229262192580248</v>
      </c>
      <c r="AL190" s="304">
        <f t="shared" si="45"/>
        <v>756.16</v>
      </c>
      <c r="AM190" s="80"/>
      <c r="AN190" s="80"/>
      <c r="AO190" s="80"/>
      <c r="AP190" s="81"/>
      <c r="AQ190" s="81"/>
      <c r="AR190" s="80"/>
      <c r="AS190" s="102">
        <v>2</v>
      </c>
      <c r="AT190" s="102" t="s">
        <v>626</v>
      </c>
      <c r="AU190" s="102">
        <v>2</v>
      </c>
      <c r="AV190" s="240">
        <v>41977</v>
      </c>
      <c r="AW190" s="211"/>
      <c r="AX190" s="212">
        <v>41978</v>
      </c>
      <c r="AY190" s="212">
        <v>41978</v>
      </c>
      <c r="AZ190" s="103"/>
      <c r="BA190" s="120" t="s">
        <v>626</v>
      </c>
      <c r="BB190" s="90"/>
      <c r="BC190" s="91"/>
      <c r="BD190" s="92"/>
      <c r="BE190" s="80"/>
      <c r="BF190" s="80"/>
      <c r="BG190" s="81"/>
      <c r="BH190" s="102"/>
      <c r="BI190" s="102"/>
      <c r="BJ190" s="103"/>
      <c r="BK190" s="80"/>
      <c r="BL190" s="80">
        <f t="shared" si="37"/>
        <v>0</v>
      </c>
      <c r="BM190" s="81"/>
      <c r="BN190" s="80">
        <v>250</v>
      </c>
      <c r="BO190" s="80">
        <v>150</v>
      </c>
      <c r="BP190" s="80">
        <f t="shared" si="38"/>
        <v>400</v>
      </c>
      <c r="BQ190" s="80">
        <f t="shared" si="39"/>
        <v>472</v>
      </c>
      <c r="BR190" s="80"/>
      <c r="BS190" s="284"/>
      <c r="BT190" s="192">
        <f t="shared" si="40"/>
        <v>19192</v>
      </c>
      <c r="BU190" s="192">
        <f t="shared" si="41"/>
        <v>9640</v>
      </c>
      <c r="BV190" s="196">
        <f t="shared" si="42"/>
        <v>200.917048770321</v>
      </c>
      <c r="BW190" s="29"/>
    </row>
    <row r="191" spans="1:75" s="170" customFormat="1" ht="44.25" customHeight="1">
      <c r="A191" s="118" t="s">
        <v>698</v>
      </c>
      <c r="B191" s="10"/>
      <c r="C191" s="10">
        <v>1</v>
      </c>
      <c r="D191" s="11" t="s">
        <v>83</v>
      </c>
      <c r="E191" s="118" t="s">
        <v>462</v>
      </c>
      <c r="F191" s="208" t="s">
        <v>50</v>
      </c>
      <c r="G191" s="118" t="s">
        <v>422</v>
      </c>
      <c r="H191" s="180" t="s">
        <v>464</v>
      </c>
      <c r="I191" s="204" t="s">
        <v>555</v>
      </c>
      <c r="J191" s="204" t="s">
        <v>667</v>
      </c>
      <c r="K191" s="204"/>
      <c r="L191" s="13"/>
      <c r="M191" s="230" t="s">
        <v>73</v>
      </c>
      <c r="N191" s="231" t="s">
        <v>78</v>
      </c>
      <c r="O191" s="230" t="s">
        <v>732</v>
      </c>
      <c r="P191" s="231" t="s">
        <v>735</v>
      </c>
      <c r="Q191" s="218" t="s">
        <v>28</v>
      </c>
      <c r="R191" s="218"/>
      <c r="S191" s="219" t="s">
        <v>737</v>
      </c>
      <c r="T191" s="219">
        <v>9541</v>
      </c>
      <c r="U191" s="224" t="s">
        <v>743</v>
      </c>
      <c r="V191" s="130"/>
      <c r="W191" s="276">
        <v>42023</v>
      </c>
      <c r="X191" s="276">
        <v>42044</v>
      </c>
      <c r="Y191" s="276">
        <v>42079</v>
      </c>
      <c r="Z191" s="44">
        <v>1.18</v>
      </c>
      <c r="AA191" s="44"/>
      <c r="AB191" s="244" t="s">
        <v>799</v>
      </c>
      <c r="AC191" s="248"/>
      <c r="AD191" s="249">
        <v>23.23</v>
      </c>
      <c r="AE191" s="248">
        <v>23.23</v>
      </c>
      <c r="AF191" s="249">
        <v>0.25</v>
      </c>
      <c r="AG191" s="249">
        <f t="shared" si="50"/>
        <v>23.48</v>
      </c>
      <c r="AH191" s="249">
        <f t="shared" si="48"/>
        <v>51.98</v>
      </c>
      <c r="AI191" s="249">
        <v>129.94999999999999</v>
      </c>
      <c r="AJ191" s="249">
        <v>129.94999999999999</v>
      </c>
      <c r="AK191" s="255">
        <f t="shared" si="49"/>
        <v>0.54828780300115421</v>
      </c>
      <c r="AL191" s="304">
        <f t="shared" si="45"/>
        <v>743.36</v>
      </c>
      <c r="AM191" s="80"/>
      <c r="AN191" s="80"/>
      <c r="AO191" s="80"/>
      <c r="AP191" s="81"/>
      <c r="AQ191" s="81"/>
      <c r="AR191" s="80"/>
      <c r="AS191" s="102">
        <v>2</v>
      </c>
      <c r="AT191" s="102" t="s">
        <v>626</v>
      </c>
      <c r="AU191" s="102">
        <v>2</v>
      </c>
      <c r="AV191" s="240">
        <v>41977</v>
      </c>
      <c r="AW191" s="211"/>
      <c r="AX191" s="212">
        <v>41978</v>
      </c>
      <c r="AY191" s="212">
        <v>41978</v>
      </c>
      <c r="AZ191" s="103"/>
      <c r="BA191" s="120" t="s">
        <v>626</v>
      </c>
      <c r="BB191" s="90"/>
      <c r="BC191" s="91"/>
      <c r="BD191" s="92"/>
      <c r="BE191" s="80"/>
      <c r="BF191" s="80"/>
      <c r="BG191" s="81"/>
      <c r="BH191" s="102"/>
      <c r="BI191" s="102"/>
      <c r="BJ191" s="103"/>
      <c r="BK191" s="80"/>
      <c r="BL191" s="80">
        <f t="shared" si="37"/>
        <v>0</v>
      </c>
      <c r="BM191" s="81"/>
      <c r="BN191" s="80">
        <v>300</v>
      </c>
      <c r="BO191" s="80">
        <v>150</v>
      </c>
      <c r="BP191" s="80">
        <f t="shared" si="38"/>
        <v>450</v>
      </c>
      <c r="BQ191" s="80">
        <f t="shared" si="39"/>
        <v>531</v>
      </c>
      <c r="BR191" s="80">
        <v>10000</v>
      </c>
      <c r="BS191" s="284">
        <v>42019</v>
      </c>
      <c r="BT191" s="192">
        <f t="shared" si="40"/>
        <v>23391</v>
      </c>
      <c r="BU191" s="192">
        <f t="shared" si="41"/>
        <v>12825</v>
      </c>
      <c r="BV191" s="196">
        <f t="shared" si="42"/>
        <v>246.7295113505194</v>
      </c>
      <c r="BW191" s="29"/>
    </row>
    <row r="192" spans="1:75" ht="44.25" customHeight="1">
      <c r="A192" s="118" t="s">
        <v>699</v>
      </c>
      <c r="B192" s="10"/>
      <c r="C192" s="10">
        <v>1</v>
      </c>
      <c r="D192" s="11" t="s">
        <v>83</v>
      </c>
      <c r="E192" s="118" t="s">
        <v>462</v>
      </c>
      <c r="F192" s="208" t="s">
        <v>50</v>
      </c>
      <c r="G192" s="180" t="s">
        <v>422</v>
      </c>
      <c r="H192" s="180" t="s">
        <v>465</v>
      </c>
      <c r="I192" s="204" t="s">
        <v>555</v>
      </c>
      <c r="J192" s="204" t="s">
        <v>667</v>
      </c>
      <c r="K192" s="204"/>
      <c r="L192" s="13"/>
      <c r="M192" s="230" t="s">
        <v>73</v>
      </c>
      <c r="N192" s="231" t="s">
        <v>78</v>
      </c>
      <c r="O192" s="230" t="s">
        <v>732</v>
      </c>
      <c r="P192" s="231" t="s">
        <v>735</v>
      </c>
      <c r="Q192" s="218" t="s">
        <v>28</v>
      </c>
      <c r="R192" s="218"/>
      <c r="S192" s="219" t="s">
        <v>738</v>
      </c>
      <c r="T192" s="219" t="s">
        <v>741</v>
      </c>
      <c r="U192" s="219" t="s">
        <v>743</v>
      </c>
      <c r="V192" s="130"/>
      <c r="W192" s="277">
        <v>41995</v>
      </c>
      <c r="X192" s="276">
        <v>42016</v>
      </c>
      <c r="Y192" s="276">
        <v>42051</v>
      </c>
      <c r="Z192" s="44">
        <v>1.38</v>
      </c>
      <c r="AA192" s="44"/>
      <c r="AB192" s="244" t="s">
        <v>799</v>
      </c>
      <c r="AC192" s="248"/>
      <c r="AD192" s="249">
        <v>24.41</v>
      </c>
      <c r="AE192" s="248">
        <v>24.41</v>
      </c>
      <c r="AF192" s="249">
        <v>0.25</v>
      </c>
      <c r="AG192" s="249">
        <f t="shared" si="50"/>
        <v>24.66</v>
      </c>
      <c r="AH192" s="249">
        <f t="shared" si="48"/>
        <v>51.98</v>
      </c>
      <c r="AI192" s="249">
        <v>129.94999999999999</v>
      </c>
      <c r="AJ192" s="249">
        <v>129.94999999999999</v>
      </c>
      <c r="AK192" s="255">
        <f t="shared" si="49"/>
        <v>0.52558676414005379</v>
      </c>
      <c r="AL192" s="304">
        <f t="shared" si="45"/>
        <v>781.12</v>
      </c>
      <c r="AM192" s="80"/>
      <c r="AN192" s="80"/>
      <c r="AO192" s="80"/>
      <c r="AP192" s="81"/>
      <c r="AQ192" s="81"/>
      <c r="AR192" s="80"/>
      <c r="AS192" s="102">
        <v>2</v>
      </c>
      <c r="AT192" s="102" t="s">
        <v>626</v>
      </c>
      <c r="AU192" s="102">
        <v>2</v>
      </c>
      <c r="AV192" s="240">
        <v>41977</v>
      </c>
      <c r="AW192" s="211"/>
      <c r="AX192" s="212">
        <v>41978</v>
      </c>
      <c r="AY192" s="212">
        <v>41978</v>
      </c>
      <c r="AZ192" s="103"/>
      <c r="BA192" s="120" t="s">
        <v>833</v>
      </c>
      <c r="BB192" s="90"/>
      <c r="BC192" s="91"/>
      <c r="BD192" s="92"/>
      <c r="BE192" s="80"/>
      <c r="BF192" s="80"/>
      <c r="BG192" s="81"/>
      <c r="BH192" s="102"/>
      <c r="BI192" s="102"/>
      <c r="BJ192" s="103"/>
      <c r="BK192" s="80"/>
      <c r="BL192" s="80">
        <f t="shared" si="37"/>
        <v>0</v>
      </c>
      <c r="BM192" s="81"/>
      <c r="BN192" s="80">
        <v>500</v>
      </c>
      <c r="BO192" s="80">
        <v>200</v>
      </c>
      <c r="BP192" s="80">
        <f t="shared" si="38"/>
        <v>700</v>
      </c>
      <c r="BQ192" s="80">
        <f t="shared" si="39"/>
        <v>965.99999999999989</v>
      </c>
      <c r="BR192" s="80"/>
      <c r="BS192" s="284"/>
      <c r="BT192" s="192">
        <f t="shared" si="40"/>
        <v>36386</v>
      </c>
      <c r="BU192" s="192">
        <f t="shared" si="41"/>
        <v>19124</v>
      </c>
      <c r="BV192" s="196">
        <f t="shared" si="42"/>
        <v>367.91073489803767</v>
      </c>
      <c r="BW192" s="29"/>
    </row>
    <row r="193" spans="1:75" ht="44.25" customHeight="1">
      <c r="A193" s="118" t="s">
        <v>700</v>
      </c>
      <c r="B193" s="10"/>
      <c r="C193" s="10">
        <v>1</v>
      </c>
      <c r="D193" s="11" t="s">
        <v>83</v>
      </c>
      <c r="E193" s="118" t="s">
        <v>462</v>
      </c>
      <c r="F193" s="208" t="s">
        <v>50</v>
      </c>
      <c r="G193" s="180" t="s">
        <v>422</v>
      </c>
      <c r="H193" s="180" t="s">
        <v>466</v>
      </c>
      <c r="I193" s="204" t="s">
        <v>555</v>
      </c>
      <c r="J193" s="204" t="s">
        <v>667</v>
      </c>
      <c r="K193" s="204"/>
      <c r="L193" s="13"/>
      <c r="M193" s="230" t="s">
        <v>73</v>
      </c>
      <c r="N193" s="231" t="s">
        <v>78</v>
      </c>
      <c r="O193" s="230" t="s">
        <v>732</v>
      </c>
      <c r="P193" s="231" t="s">
        <v>735</v>
      </c>
      <c r="Q193" s="218" t="s">
        <v>28</v>
      </c>
      <c r="R193" s="218"/>
      <c r="S193" s="219" t="s">
        <v>738</v>
      </c>
      <c r="T193" s="219" t="s">
        <v>741</v>
      </c>
      <c r="U193" s="219" t="s">
        <v>743</v>
      </c>
      <c r="V193" s="130"/>
      <c r="W193" s="277">
        <v>41995</v>
      </c>
      <c r="X193" s="276">
        <v>42016</v>
      </c>
      <c r="Y193" s="276">
        <v>42051</v>
      </c>
      <c r="Z193" s="44"/>
      <c r="AA193" s="44"/>
      <c r="AB193" s="244" t="s">
        <v>799</v>
      </c>
      <c r="AC193" s="248"/>
      <c r="AD193" s="274" t="s">
        <v>816</v>
      </c>
      <c r="AE193" s="275"/>
      <c r="AF193" s="249">
        <v>0.25</v>
      </c>
      <c r="AG193" s="249" t="e">
        <f t="shared" si="50"/>
        <v>#VALUE!</v>
      </c>
      <c r="AH193" s="249">
        <f t="shared" si="48"/>
        <v>39.980000000000004</v>
      </c>
      <c r="AI193" s="249">
        <v>99.95</v>
      </c>
      <c r="AJ193" s="249">
        <v>99.95</v>
      </c>
      <c r="AK193" s="255" t="e">
        <f t="shared" si="49"/>
        <v>#VALUE!</v>
      </c>
      <c r="AL193" s="304" t="e">
        <f t="shared" si="45"/>
        <v>#VALUE!</v>
      </c>
      <c r="AM193" s="80"/>
      <c r="AN193" s="80"/>
      <c r="AO193" s="80"/>
      <c r="AP193" s="81"/>
      <c r="AQ193" s="81"/>
      <c r="AR193" s="80"/>
      <c r="AS193" s="102">
        <v>0</v>
      </c>
      <c r="AT193" s="102" t="s">
        <v>626</v>
      </c>
      <c r="AU193" s="102"/>
      <c r="AV193" s="102"/>
      <c r="AW193" s="211"/>
      <c r="AX193" s="211" t="s">
        <v>720</v>
      </c>
      <c r="AY193" s="211"/>
      <c r="AZ193" s="103"/>
      <c r="BA193" s="120" t="s">
        <v>833</v>
      </c>
      <c r="BB193" s="90"/>
      <c r="BC193" s="91"/>
      <c r="BD193" s="92"/>
      <c r="BE193" s="80"/>
      <c r="BF193" s="80"/>
      <c r="BG193" s="81"/>
      <c r="BH193" s="102"/>
      <c r="BI193" s="102"/>
      <c r="BJ193" s="103"/>
      <c r="BK193" s="80"/>
      <c r="BL193" s="80">
        <f t="shared" si="37"/>
        <v>0</v>
      </c>
      <c r="BM193" s="81"/>
      <c r="BN193" s="80">
        <v>300</v>
      </c>
      <c r="BO193" s="80">
        <v>150</v>
      </c>
      <c r="BP193" s="80">
        <f t="shared" si="38"/>
        <v>450</v>
      </c>
      <c r="BQ193" s="80">
        <f t="shared" si="39"/>
        <v>0</v>
      </c>
      <c r="BR193" s="80"/>
      <c r="BS193" s="284"/>
      <c r="BT193" s="192">
        <f t="shared" si="40"/>
        <v>17991</v>
      </c>
      <c r="BU193" s="192" t="e">
        <f t="shared" si="41"/>
        <v>#VALUE!</v>
      </c>
      <c r="BV193" s="196" t="e">
        <f t="shared" si="42"/>
        <v>#VALUE!</v>
      </c>
      <c r="BW193" s="29"/>
    </row>
    <row r="194" spans="1:75" ht="44.25" customHeight="1">
      <c r="A194" s="118" t="s">
        <v>701</v>
      </c>
      <c r="B194" s="10"/>
      <c r="C194" s="10">
        <v>1</v>
      </c>
      <c r="D194" s="11" t="s">
        <v>83</v>
      </c>
      <c r="E194" s="118" t="s">
        <v>462</v>
      </c>
      <c r="F194" s="14" t="s">
        <v>62</v>
      </c>
      <c r="G194" s="118" t="s">
        <v>495</v>
      </c>
      <c r="H194" s="118" t="s">
        <v>463</v>
      </c>
      <c r="I194" s="204"/>
      <c r="J194" s="204" t="s">
        <v>682</v>
      </c>
      <c r="K194" s="204"/>
      <c r="L194" s="13"/>
      <c r="M194" s="119" t="s">
        <v>73</v>
      </c>
      <c r="N194" s="29" t="s">
        <v>78</v>
      </c>
      <c r="O194" s="237" t="s">
        <v>732</v>
      </c>
      <c r="P194" s="29" t="s">
        <v>735</v>
      </c>
      <c r="Q194" s="218" t="s">
        <v>28</v>
      </c>
      <c r="R194" s="38"/>
      <c r="S194" s="130" t="s">
        <v>818</v>
      </c>
      <c r="T194" s="130" t="s">
        <v>817</v>
      </c>
      <c r="U194" s="130" t="s">
        <v>819</v>
      </c>
      <c r="V194" s="130"/>
      <c r="W194" s="276">
        <v>42023</v>
      </c>
      <c r="X194" s="276">
        <v>42044</v>
      </c>
      <c r="Y194" s="276">
        <v>42079</v>
      </c>
      <c r="Z194" s="44">
        <v>1.27</v>
      </c>
      <c r="AA194" s="44"/>
      <c r="AB194" s="244" t="s">
        <v>799</v>
      </c>
      <c r="AC194" s="248"/>
      <c r="AD194" s="249">
        <v>24.33</v>
      </c>
      <c r="AE194" s="248">
        <v>24.33</v>
      </c>
      <c r="AF194" s="249">
        <v>0.25</v>
      </c>
      <c r="AG194" s="249">
        <f t="shared" si="50"/>
        <v>24.58</v>
      </c>
      <c r="AH194" s="249">
        <f t="shared" si="48"/>
        <v>51.98</v>
      </c>
      <c r="AI194" s="249">
        <v>119.95</v>
      </c>
      <c r="AJ194" s="249">
        <v>129.94999999999999</v>
      </c>
      <c r="AK194" s="255">
        <f t="shared" si="49"/>
        <v>0.52712581762216237</v>
      </c>
      <c r="AL194" s="304">
        <f t="shared" si="45"/>
        <v>778.56</v>
      </c>
      <c r="AM194" s="80"/>
      <c r="AN194" s="80"/>
      <c r="AO194" s="80"/>
      <c r="AP194" s="81"/>
      <c r="AQ194" s="81"/>
      <c r="AR194" s="80"/>
      <c r="AS194" s="102">
        <v>2</v>
      </c>
      <c r="AT194" s="102" t="s">
        <v>834</v>
      </c>
      <c r="AU194" s="102">
        <v>2</v>
      </c>
      <c r="AV194" s="240">
        <v>41977</v>
      </c>
      <c r="AW194" s="211"/>
      <c r="AX194" s="212">
        <v>41978</v>
      </c>
      <c r="AY194" s="212">
        <v>41978</v>
      </c>
      <c r="AZ194" s="103"/>
      <c r="BA194" s="120" t="s">
        <v>834</v>
      </c>
      <c r="BB194" s="90"/>
      <c r="BC194" s="91"/>
      <c r="BD194" s="92"/>
      <c r="BE194" s="80"/>
      <c r="BF194" s="80"/>
      <c r="BG194" s="81"/>
      <c r="BH194" s="102"/>
      <c r="BI194" s="102"/>
      <c r="BJ194" s="103"/>
      <c r="BK194" s="80"/>
      <c r="BL194" s="80">
        <f t="shared" si="37"/>
        <v>0</v>
      </c>
      <c r="BM194" s="81"/>
      <c r="BN194" s="80">
        <v>400</v>
      </c>
      <c r="BO194" s="80">
        <v>200</v>
      </c>
      <c r="BP194" s="80">
        <f t="shared" si="38"/>
        <v>600</v>
      </c>
      <c r="BQ194" s="80">
        <f t="shared" si="39"/>
        <v>762</v>
      </c>
      <c r="BR194" s="80"/>
      <c r="BS194" s="284"/>
      <c r="BT194" s="192">
        <f t="shared" si="40"/>
        <v>31187.999999999996</v>
      </c>
      <c r="BU194" s="192">
        <f t="shared" si="41"/>
        <v>16440</v>
      </c>
      <c r="BV194" s="196">
        <f t="shared" si="42"/>
        <v>316.27549057329742</v>
      </c>
      <c r="BW194" s="29"/>
    </row>
    <row r="195" spans="1:75" s="170" customFormat="1" ht="44.25" customHeight="1">
      <c r="A195" s="118" t="s">
        <v>702</v>
      </c>
      <c r="B195" s="10"/>
      <c r="C195" s="10">
        <v>1</v>
      </c>
      <c r="D195" s="11" t="s">
        <v>83</v>
      </c>
      <c r="E195" s="118" t="s">
        <v>462</v>
      </c>
      <c r="F195" s="14" t="s">
        <v>62</v>
      </c>
      <c r="G195" s="180" t="s">
        <v>495</v>
      </c>
      <c r="H195" s="118" t="s">
        <v>464</v>
      </c>
      <c r="I195" s="204"/>
      <c r="J195" s="204" t="s">
        <v>682</v>
      </c>
      <c r="K195" s="204"/>
      <c r="L195" s="13"/>
      <c r="M195" s="119" t="s">
        <v>73</v>
      </c>
      <c r="N195" s="29" t="s">
        <v>78</v>
      </c>
      <c r="O195" s="237" t="s">
        <v>732</v>
      </c>
      <c r="P195" s="29" t="s">
        <v>735</v>
      </c>
      <c r="Q195" s="218" t="s">
        <v>28</v>
      </c>
      <c r="R195" s="38"/>
      <c r="S195" s="130" t="s">
        <v>818</v>
      </c>
      <c r="T195" s="130" t="s">
        <v>817</v>
      </c>
      <c r="U195" s="130" t="s">
        <v>819</v>
      </c>
      <c r="V195" s="130"/>
      <c r="W195" s="277">
        <v>41995</v>
      </c>
      <c r="X195" s="276">
        <v>42016</v>
      </c>
      <c r="Y195" s="276">
        <v>42051</v>
      </c>
      <c r="Z195" s="44">
        <v>1.27</v>
      </c>
      <c r="AA195" s="44"/>
      <c r="AB195" s="244" t="s">
        <v>799</v>
      </c>
      <c r="AC195" s="248"/>
      <c r="AD195" s="249">
        <v>23.96</v>
      </c>
      <c r="AE195" s="248">
        <v>23.96</v>
      </c>
      <c r="AF195" s="249">
        <v>0.25</v>
      </c>
      <c r="AG195" s="249">
        <f t="shared" si="50"/>
        <v>24.21</v>
      </c>
      <c r="AH195" s="249">
        <f t="shared" si="48"/>
        <v>47.980000000000004</v>
      </c>
      <c r="AI195" s="249">
        <v>119.95</v>
      </c>
      <c r="AJ195" s="249">
        <v>119.95</v>
      </c>
      <c r="AK195" s="255">
        <f t="shared" si="49"/>
        <v>0.4954147561483952</v>
      </c>
      <c r="AL195" s="304">
        <f t="shared" si="45"/>
        <v>766.72</v>
      </c>
      <c r="AM195" s="80"/>
      <c r="AN195" s="80"/>
      <c r="AO195" s="80"/>
      <c r="AP195" s="81"/>
      <c r="AQ195" s="81"/>
      <c r="AR195" s="80"/>
      <c r="AS195" s="102">
        <v>2</v>
      </c>
      <c r="AT195" s="102" t="s">
        <v>834</v>
      </c>
      <c r="AU195" s="102">
        <v>1</v>
      </c>
      <c r="AV195" s="279">
        <v>41984</v>
      </c>
      <c r="AW195" s="211"/>
      <c r="AX195" s="212">
        <v>41978</v>
      </c>
      <c r="AY195" s="212">
        <v>42018</v>
      </c>
      <c r="AZ195" s="103"/>
      <c r="BA195" s="120" t="s">
        <v>833</v>
      </c>
      <c r="BB195" s="90"/>
      <c r="BC195" s="91"/>
      <c r="BD195" s="92"/>
      <c r="BE195" s="80"/>
      <c r="BF195" s="80"/>
      <c r="BG195" s="81"/>
      <c r="BH195" s="102"/>
      <c r="BI195" s="102"/>
      <c r="BJ195" s="103"/>
      <c r="BK195" s="80"/>
      <c r="BL195" s="80">
        <f t="shared" ref="BL195:BL258" si="51">+WEEKNUM(BK195)</f>
        <v>0</v>
      </c>
      <c r="BM195" s="81"/>
      <c r="BN195" s="80">
        <v>300</v>
      </c>
      <c r="BO195" s="80">
        <v>150</v>
      </c>
      <c r="BP195" s="80">
        <f t="shared" ref="BP195:BP208" si="52">BN195+BO195</f>
        <v>450</v>
      </c>
      <c r="BQ195" s="80">
        <f t="shared" ref="BQ195:BQ208" si="53">BP195*Z195</f>
        <v>571.5</v>
      </c>
      <c r="BR195" s="80"/>
      <c r="BS195" s="284"/>
      <c r="BT195" s="192">
        <f t="shared" ref="BT195:BT237" si="54">BP195*AH195</f>
        <v>21591</v>
      </c>
      <c r="BU195" s="192">
        <f t="shared" ref="BU195:BU258" si="55">BT195-(BP195*AG195)</f>
        <v>10696.5</v>
      </c>
      <c r="BV195" s="196">
        <f t="shared" ref="BV195:BV258" si="56">BP195*AK195</f>
        <v>222.93664026677783</v>
      </c>
      <c r="BW195" s="29"/>
    </row>
    <row r="196" spans="1:75" ht="44.25" customHeight="1">
      <c r="A196" s="118" t="s">
        <v>703</v>
      </c>
      <c r="B196" s="10"/>
      <c r="C196" s="10">
        <v>1</v>
      </c>
      <c r="D196" s="11" t="s">
        <v>83</v>
      </c>
      <c r="E196" s="118" t="s">
        <v>462</v>
      </c>
      <c r="F196" s="14" t="s">
        <v>62</v>
      </c>
      <c r="G196" s="180" t="s">
        <v>495</v>
      </c>
      <c r="H196" s="118" t="s">
        <v>485</v>
      </c>
      <c r="I196" s="204"/>
      <c r="J196" s="204" t="s">
        <v>682</v>
      </c>
      <c r="K196" s="204"/>
      <c r="L196" s="13"/>
      <c r="M196" s="119" t="s">
        <v>73</v>
      </c>
      <c r="N196" s="29" t="s">
        <v>78</v>
      </c>
      <c r="O196" s="237" t="s">
        <v>732</v>
      </c>
      <c r="P196" s="29" t="s">
        <v>735</v>
      </c>
      <c r="Q196" s="218" t="s">
        <v>28</v>
      </c>
      <c r="R196" s="38"/>
      <c r="S196" s="130" t="s">
        <v>738</v>
      </c>
      <c r="T196" s="130" t="s">
        <v>741</v>
      </c>
      <c r="U196" s="130" t="s">
        <v>743</v>
      </c>
      <c r="V196" s="130"/>
      <c r="W196" s="277">
        <v>41995</v>
      </c>
      <c r="X196" s="276">
        <v>42016</v>
      </c>
      <c r="Y196" s="276">
        <v>42051</v>
      </c>
      <c r="Z196" s="44">
        <v>1.42</v>
      </c>
      <c r="AA196" s="44"/>
      <c r="AB196" s="244" t="s">
        <v>799</v>
      </c>
      <c r="AC196" s="248"/>
      <c r="AD196" s="249">
        <v>24.65</v>
      </c>
      <c r="AE196" s="248">
        <v>24.65</v>
      </c>
      <c r="AF196" s="249">
        <v>0.25</v>
      </c>
      <c r="AG196" s="249">
        <f t="shared" si="50"/>
        <v>24.9</v>
      </c>
      <c r="AH196" s="249">
        <f t="shared" si="48"/>
        <v>51.98</v>
      </c>
      <c r="AI196" s="249">
        <v>119.95</v>
      </c>
      <c r="AJ196" s="249">
        <v>129.94999999999999</v>
      </c>
      <c r="AK196" s="255">
        <f t="shared" si="49"/>
        <v>0.52096960369372836</v>
      </c>
      <c r="AL196" s="304">
        <f t="shared" si="45"/>
        <v>788.8</v>
      </c>
      <c r="AM196" s="80"/>
      <c r="AN196" s="80"/>
      <c r="AO196" s="80"/>
      <c r="AP196" s="81"/>
      <c r="AQ196" s="81"/>
      <c r="AR196" s="80"/>
      <c r="AS196" s="102">
        <v>2</v>
      </c>
      <c r="AT196" s="102" t="s">
        <v>834</v>
      </c>
      <c r="AU196" s="102">
        <v>2</v>
      </c>
      <c r="AV196" s="240">
        <v>41977</v>
      </c>
      <c r="AW196" s="211"/>
      <c r="AX196" s="212">
        <v>41978</v>
      </c>
      <c r="AY196" s="212">
        <v>41978</v>
      </c>
      <c r="AZ196" s="103"/>
      <c r="BA196" s="120" t="s">
        <v>834</v>
      </c>
      <c r="BB196" s="90"/>
      <c r="BC196" s="91"/>
      <c r="BD196" s="92"/>
      <c r="BE196" s="80"/>
      <c r="BF196" s="80"/>
      <c r="BG196" s="81"/>
      <c r="BH196" s="102"/>
      <c r="BI196" s="102"/>
      <c r="BJ196" s="103"/>
      <c r="BK196" s="80"/>
      <c r="BL196" s="80">
        <f t="shared" si="51"/>
        <v>0</v>
      </c>
      <c r="BM196" s="81"/>
      <c r="BN196" s="80">
        <v>300</v>
      </c>
      <c r="BO196" s="80">
        <v>200</v>
      </c>
      <c r="BP196" s="80">
        <f t="shared" si="52"/>
        <v>500</v>
      </c>
      <c r="BQ196" s="80">
        <f t="shared" si="53"/>
        <v>710</v>
      </c>
      <c r="BR196" s="80"/>
      <c r="BS196" s="284"/>
      <c r="BT196" s="192">
        <f t="shared" si="54"/>
        <v>25990</v>
      </c>
      <c r="BU196" s="192">
        <f t="shared" si="55"/>
        <v>13540</v>
      </c>
      <c r="BV196" s="196">
        <f t="shared" si="56"/>
        <v>260.48480184686417</v>
      </c>
      <c r="BW196" s="29"/>
    </row>
    <row r="197" spans="1:75" s="170" customFormat="1" ht="44.25" customHeight="1">
      <c r="A197" s="118" t="s">
        <v>704</v>
      </c>
      <c r="B197" s="10"/>
      <c r="C197" s="10">
        <v>1</v>
      </c>
      <c r="D197" s="11" t="s">
        <v>83</v>
      </c>
      <c r="E197" s="118" t="s">
        <v>462</v>
      </c>
      <c r="F197" s="14" t="s">
        <v>62</v>
      </c>
      <c r="G197" s="180" t="s">
        <v>495</v>
      </c>
      <c r="H197" s="118" t="s">
        <v>466</v>
      </c>
      <c r="I197" s="204"/>
      <c r="J197" s="204" t="s">
        <v>682</v>
      </c>
      <c r="K197" s="204"/>
      <c r="L197" s="13"/>
      <c r="M197" s="230" t="s">
        <v>73</v>
      </c>
      <c r="N197" s="231" t="s">
        <v>78</v>
      </c>
      <c r="O197" s="237" t="s">
        <v>732</v>
      </c>
      <c r="P197" s="231" t="s">
        <v>735</v>
      </c>
      <c r="Q197" s="218" t="s">
        <v>28</v>
      </c>
      <c r="R197" s="218"/>
      <c r="S197" s="130" t="s">
        <v>738</v>
      </c>
      <c r="T197" s="130" t="s">
        <v>741</v>
      </c>
      <c r="U197" s="130" t="s">
        <v>743</v>
      </c>
      <c r="V197" s="130"/>
      <c r="W197" s="277">
        <v>41995</v>
      </c>
      <c r="X197" s="276">
        <v>42016</v>
      </c>
      <c r="Y197" s="276">
        <v>42051</v>
      </c>
      <c r="Z197" s="44">
        <v>1.4</v>
      </c>
      <c r="AA197" s="44"/>
      <c r="AB197" s="244" t="s">
        <v>799</v>
      </c>
      <c r="AC197" s="248"/>
      <c r="AD197" s="274" t="s">
        <v>816</v>
      </c>
      <c r="AE197" s="275"/>
      <c r="AF197" s="249">
        <v>0.25</v>
      </c>
      <c r="AG197" s="249" t="e">
        <f t="shared" si="50"/>
        <v>#VALUE!</v>
      </c>
      <c r="AH197" s="249">
        <f t="shared" si="48"/>
        <v>39.980000000000004</v>
      </c>
      <c r="AI197" s="249">
        <v>99.95</v>
      </c>
      <c r="AJ197" s="249">
        <v>99.95</v>
      </c>
      <c r="AK197" s="255" t="e">
        <f t="shared" si="49"/>
        <v>#VALUE!</v>
      </c>
      <c r="AL197" s="304" t="e">
        <f t="shared" si="45"/>
        <v>#VALUE!</v>
      </c>
      <c r="AM197" s="80"/>
      <c r="AN197" s="80"/>
      <c r="AO197" s="80"/>
      <c r="AP197" s="81"/>
      <c r="AQ197" s="81"/>
      <c r="AR197" s="80"/>
      <c r="AS197" s="102">
        <v>0</v>
      </c>
      <c r="AT197" s="102" t="s">
        <v>834</v>
      </c>
      <c r="AU197" s="102"/>
      <c r="AV197" s="102"/>
      <c r="AW197" s="211"/>
      <c r="AX197" s="211" t="s">
        <v>797</v>
      </c>
      <c r="AY197" s="211"/>
      <c r="AZ197" s="103"/>
      <c r="BA197" s="120" t="s">
        <v>833</v>
      </c>
      <c r="BB197" s="90"/>
      <c r="BC197" s="91"/>
      <c r="BD197" s="92"/>
      <c r="BE197" s="80"/>
      <c r="BF197" s="80"/>
      <c r="BG197" s="81"/>
      <c r="BH197" s="102"/>
      <c r="BI197" s="102"/>
      <c r="BJ197" s="103"/>
      <c r="BK197" s="80"/>
      <c r="BL197" s="80">
        <f t="shared" si="51"/>
        <v>0</v>
      </c>
      <c r="BM197" s="81"/>
      <c r="BN197" s="80">
        <v>400</v>
      </c>
      <c r="BO197" s="80">
        <v>250</v>
      </c>
      <c r="BP197" s="80">
        <f t="shared" si="52"/>
        <v>650</v>
      </c>
      <c r="BQ197" s="80">
        <f t="shared" si="53"/>
        <v>909.99999999999989</v>
      </c>
      <c r="BR197" s="80"/>
      <c r="BS197" s="284"/>
      <c r="BT197" s="192">
        <f t="shared" si="54"/>
        <v>25987.000000000004</v>
      </c>
      <c r="BU197" s="192" t="e">
        <f t="shared" si="55"/>
        <v>#VALUE!</v>
      </c>
      <c r="BV197" s="196" t="e">
        <f t="shared" si="56"/>
        <v>#VALUE!</v>
      </c>
      <c r="BW197" s="29"/>
    </row>
    <row r="198" spans="1:75" ht="44.25" customHeight="1">
      <c r="A198" s="118" t="s">
        <v>705</v>
      </c>
      <c r="B198" s="10"/>
      <c r="C198" s="10">
        <v>1</v>
      </c>
      <c r="D198" s="11" t="s">
        <v>83</v>
      </c>
      <c r="E198" s="118" t="s">
        <v>462</v>
      </c>
      <c r="F198" s="14" t="s">
        <v>62</v>
      </c>
      <c r="G198" s="180" t="s">
        <v>496</v>
      </c>
      <c r="H198" s="118" t="s">
        <v>463</v>
      </c>
      <c r="I198" s="204"/>
      <c r="J198" s="204" t="s">
        <v>681</v>
      </c>
      <c r="K198" s="204"/>
      <c r="L198" s="13"/>
      <c r="M198" s="119" t="s">
        <v>73</v>
      </c>
      <c r="N198" s="29" t="s">
        <v>78</v>
      </c>
      <c r="O198" s="237" t="s">
        <v>732</v>
      </c>
      <c r="P198" s="29" t="s">
        <v>735</v>
      </c>
      <c r="Q198" s="218" t="s">
        <v>28</v>
      </c>
      <c r="R198" s="38"/>
      <c r="S198" s="130" t="s">
        <v>818</v>
      </c>
      <c r="T198" s="130" t="s">
        <v>817</v>
      </c>
      <c r="U198" s="130" t="s">
        <v>819</v>
      </c>
      <c r="V198" s="130"/>
      <c r="W198" s="277">
        <v>41995</v>
      </c>
      <c r="X198" s="276">
        <v>42016</v>
      </c>
      <c r="Y198" s="276">
        <v>42051</v>
      </c>
      <c r="Z198" s="44">
        <v>1.26</v>
      </c>
      <c r="AA198" s="44"/>
      <c r="AB198" s="244" t="s">
        <v>799</v>
      </c>
      <c r="AC198" s="248"/>
      <c r="AD198" s="249">
        <v>24.16</v>
      </c>
      <c r="AE198" s="248">
        <v>24.16</v>
      </c>
      <c r="AF198" s="249">
        <v>0.25</v>
      </c>
      <c r="AG198" s="249">
        <f t="shared" si="50"/>
        <v>24.41</v>
      </c>
      <c r="AH198" s="249">
        <f t="shared" si="48"/>
        <v>51.98</v>
      </c>
      <c r="AI198" s="249">
        <v>129.94999999999999</v>
      </c>
      <c r="AJ198" s="249">
        <v>129.94999999999999</v>
      </c>
      <c r="AK198" s="255">
        <f t="shared" si="49"/>
        <v>0.53039630627164291</v>
      </c>
      <c r="AL198" s="304">
        <f t="shared" si="45"/>
        <v>773.12</v>
      </c>
      <c r="AM198" s="80"/>
      <c r="AN198" s="80"/>
      <c r="AO198" s="80"/>
      <c r="AP198" s="81"/>
      <c r="AQ198" s="81"/>
      <c r="AR198" s="80"/>
      <c r="AS198" s="102">
        <v>2</v>
      </c>
      <c r="AT198" s="102" t="s">
        <v>834</v>
      </c>
      <c r="AU198" s="102">
        <v>2</v>
      </c>
      <c r="AV198" s="240">
        <v>41977</v>
      </c>
      <c r="AW198" s="211"/>
      <c r="AX198" s="212">
        <v>41978</v>
      </c>
      <c r="AY198" s="212">
        <v>42018</v>
      </c>
      <c r="AZ198" s="103"/>
      <c r="BA198" s="120" t="s">
        <v>833</v>
      </c>
      <c r="BB198" s="90"/>
      <c r="BC198" s="91"/>
      <c r="BD198" s="92"/>
      <c r="BE198" s="80"/>
      <c r="BF198" s="80"/>
      <c r="BG198" s="81"/>
      <c r="BH198" s="102"/>
      <c r="BI198" s="102"/>
      <c r="BJ198" s="103"/>
      <c r="BK198" s="80"/>
      <c r="BL198" s="80">
        <f t="shared" si="51"/>
        <v>0</v>
      </c>
      <c r="BM198" s="81"/>
      <c r="BN198" s="80">
        <v>400</v>
      </c>
      <c r="BO198" s="80">
        <v>250</v>
      </c>
      <c r="BP198" s="80">
        <f t="shared" si="52"/>
        <v>650</v>
      </c>
      <c r="BQ198" s="80">
        <f t="shared" si="53"/>
        <v>819</v>
      </c>
      <c r="BR198" s="80"/>
      <c r="BS198" s="284"/>
      <c r="BT198" s="192">
        <f t="shared" si="54"/>
        <v>33787</v>
      </c>
      <c r="BU198" s="192">
        <f t="shared" si="55"/>
        <v>17920.5</v>
      </c>
      <c r="BV198" s="196">
        <f t="shared" si="56"/>
        <v>344.75759907656789</v>
      </c>
      <c r="BW198" s="29"/>
    </row>
    <row r="199" spans="1:75" ht="44.25" customHeight="1">
      <c r="A199" s="118" t="s">
        <v>706</v>
      </c>
      <c r="B199" s="10"/>
      <c r="C199" s="10">
        <v>1</v>
      </c>
      <c r="D199" s="11" t="s">
        <v>83</v>
      </c>
      <c r="E199" s="118" t="s">
        <v>462</v>
      </c>
      <c r="F199" s="14" t="s">
        <v>62</v>
      </c>
      <c r="G199" s="180" t="s">
        <v>496</v>
      </c>
      <c r="H199" s="118" t="s">
        <v>464</v>
      </c>
      <c r="I199" s="204"/>
      <c r="J199" s="204" t="s">
        <v>681</v>
      </c>
      <c r="K199" s="204"/>
      <c r="L199" s="13"/>
      <c r="M199" s="119" t="s">
        <v>73</v>
      </c>
      <c r="N199" s="29" t="s">
        <v>78</v>
      </c>
      <c r="O199" s="237" t="s">
        <v>732</v>
      </c>
      <c r="P199" s="29" t="s">
        <v>735</v>
      </c>
      <c r="Q199" s="218" t="s">
        <v>28</v>
      </c>
      <c r="R199" s="38"/>
      <c r="S199" s="130" t="s">
        <v>818</v>
      </c>
      <c r="T199" s="130" t="s">
        <v>817</v>
      </c>
      <c r="U199" s="130" t="s">
        <v>819</v>
      </c>
      <c r="V199" s="130"/>
      <c r="W199" s="277">
        <v>41995</v>
      </c>
      <c r="X199" s="276">
        <v>42016</v>
      </c>
      <c r="Y199" s="276">
        <v>42051</v>
      </c>
      <c r="Z199" s="44">
        <v>1.26</v>
      </c>
      <c r="AA199" s="44"/>
      <c r="AB199" s="244" t="s">
        <v>799</v>
      </c>
      <c r="AC199" s="248"/>
      <c r="AD199" s="249">
        <v>23.74</v>
      </c>
      <c r="AE199" s="248">
        <v>23.74</v>
      </c>
      <c r="AF199" s="249">
        <v>0.25</v>
      </c>
      <c r="AG199" s="249">
        <f t="shared" si="50"/>
        <v>23.99</v>
      </c>
      <c r="AH199" s="249">
        <f t="shared" si="48"/>
        <v>47.980000000000004</v>
      </c>
      <c r="AI199" s="249">
        <v>119.95</v>
      </c>
      <c r="AJ199" s="249">
        <v>119.95</v>
      </c>
      <c r="AK199" s="255">
        <f t="shared" si="49"/>
        <v>0.50000000000000011</v>
      </c>
      <c r="AL199" s="304">
        <f t="shared" si="45"/>
        <v>759.68</v>
      </c>
      <c r="AM199" s="80"/>
      <c r="AN199" s="80"/>
      <c r="AO199" s="80"/>
      <c r="AP199" s="81"/>
      <c r="AQ199" s="81"/>
      <c r="AR199" s="80"/>
      <c r="AS199" s="102">
        <v>2</v>
      </c>
      <c r="AT199" s="102" t="s">
        <v>834</v>
      </c>
      <c r="AU199" s="102">
        <v>2</v>
      </c>
      <c r="AV199" s="240">
        <v>41977</v>
      </c>
      <c r="AW199" s="211"/>
      <c r="AX199" s="212">
        <v>41978</v>
      </c>
      <c r="AY199" s="212">
        <v>41978</v>
      </c>
      <c r="AZ199" s="103"/>
      <c r="BA199" s="120" t="s">
        <v>834</v>
      </c>
      <c r="BB199" s="90"/>
      <c r="BC199" s="91"/>
      <c r="BD199" s="92"/>
      <c r="BE199" s="80"/>
      <c r="BF199" s="80"/>
      <c r="BG199" s="81"/>
      <c r="BH199" s="102"/>
      <c r="BI199" s="102"/>
      <c r="BJ199" s="103"/>
      <c r="BK199" s="80"/>
      <c r="BL199" s="80">
        <f t="shared" si="51"/>
        <v>0</v>
      </c>
      <c r="BM199" s="81"/>
      <c r="BN199" s="80">
        <v>400</v>
      </c>
      <c r="BO199" s="80">
        <v>250</v>
      </c>
      <c r="BP199" s="80">
        <f t="shared" si="52"/>
        <v>650</v>
      </c>
      <c r="BQ199" s="80">
        <f t="shared" si="53"/>
        <v>819</v>
      </c>
      <c r="BR199" s="80"/>
      <c r="BS199" s="284"/>
      <c r="BT199" s="192">
        <f t="shared" si="54"/>
        <v>31187.000000000004</v>
      </c>
      <c r="BU199" s="192">
        <f t="shared" si="55"/>
        <v>15593.500000000005</v>
      </c>
      <c r="BV199" s="196">
        <f t="shared" si="56"/>
        <v>325.00000000000006</v>
      </c>
      <c r="BW199" s="29"/>
    </row>
    <row r="200" spans="1:75" s="170" customFormat="1" ht="44.25" customHeight="1">
      <c r="A200" s="118" t="s">
        <v>707</v>
      </c>
      <c r="B200" s="10"/>
      <c r="C200" s="10">
        <v>1</v>
      </c>
      <c r="D200" s="11" t="s">
        <v>83</v>
      </c>
      <c r="E200" s="118" t="s">
        <v>462</v>
      </c>
      <c r="F200" s="14" t="s">
        <v>62</v>
      </c>
      <c r="G200" s="180" t="s">
        <v>496</v>
      </c>
      <c r="H200" s="118" t="s">
        <v>485</v>
      </c>
      <c r="I200" s="204"/>
      <c r="J200" s="204" t="s">
        <v>681</v>
      </c>
      <c r="K200" s="204"/>
      <c r="L200" s="13"/>
      <c r="M200" s="119" t="s">
        <v>73</v>
      </c>
      <c r="N200" s="29" t="s">
        <v>78</v>
      </c>
      <c r="O200" s="237" t="s">
        <v>732</v>
      </c>
      <c r="P200" s="29" t="s">
        <v>735</v>
      </c>
      <c r="Q200" s="218" t="s">
        <v>28</v>
      </c>
      <c r="R200" s="38"/>
      <c r="S200" s="130" t="s">
        <v>738</v>
      </c>
      <c r="T200" s="130" t="s">
        <v>741</v>
      </c>
      <c r="U200" s="130" t="s">
        <v>743</v>
      </c>
      <c r="V200" s="130"/>
      <c r="W200" s="277">
        <v>41995</v>
      </c>
      <c r="X200" s="276">
        <v>42016</v>
      </c>
      <c r="Y200" s="276">
        <v>42051</v>
      </c>
      <c r="Z200" s="44">
        <v>1.41</v>
      </c>
      <c r="AA200" s="44"/>
      <c r="AB200" s="244" t="s">
        <v>799</v>
      </c>
      <c r="AC200" s="248"/>
      <c r="AD200" s="249">
        <v>24.45</v>
      </c>
      <c r="AE200" s="248">
        <v>24.45</v>
      </c>
      <c r="AF200" s="249">
        <v>0.25</v>
      </c>
      <c r="AG200" s="249">
        <f t="shared" si="50"/>
        <v>24.7</v>
      </c>
      <c r="AH200" s="249">
        <f t="shared" si="48"/>
        <v>51.98</v>
      </c>
      <c r="AI200" s="249">
        <v>129.94999999999999</v>
      </c>
      <c r="AJ200" s="249">
        <v>129.94999999999999</v>
      </c>
      <c r="AK200" s="255">
        <f t="shared" si="49"/>
        <v>0.52481723739899955</v>
      </c>
      <c r="AL200" s="304">
        <f t="shared" si="45"/>
        <v>782.4</v>
      </c>
      <c r="AM200" s="80"/>
      <c r="AN200" s="80"/>
      <c r="AO200" s="80"/>
      <c r="AP200" s="81"/>
      <c r="AQ200" s="81"/>
      <c r="AR200" s="80"/>
      <c r="AS200" s="102">
        <v>2</v>
      </c>
      <c r="AT200" s="102" t="s">
        <v>834</v>
      </c>
      <c r="AU200" s="102">
        <v>1</v>
      </c>
      <c r="AV200" s="279">
        <v>41984</v>
      </c>
      <c r="AW200" s="211"/>
      <c r="AX200" s="212">
        <v>41978</v>
      </c>
      <c r="AY200" s="212">
        <v>42018</v>
      </c>
      <c r="AZ200" s="103"/>
      <c r="BA200" s="120" t="s">
        <v>833</v>
      </c>
      <c r="BB200" s="90"/>
      <c r="BC200" s="91"/>
      <c r="BD200" s="92"/>
      <c r="BE200" s="80"/>
      <c r="BF200" s="80"/>
      <c r="BG200" s="81"/>
      <c r="BH200" s="102"/>
      <c r="BI200" s="102"/>
      <c r="BJ200" s="103"/>
      <c r="BK200" s="80"/>
      <c r="BL200" s="80">
        <f t="shared" si="51"/>
        <v>0</v>
      </c>
      <c r="BM200" s="81"/>
      <c r="BN200" s="80">
        <v>500</v>
      </c>
      <c r="BO200" s="80">
        <v>250</v>
      </c>
      <c r="BP200" s="80">
        <f t="shared" si="52"/>
        <v>750</v>
      </c>
      <c r="BQ200" s="80">
        <f t="shared" si="53"/>
        <v>1057.5</v>
      </c>
      <c r="BR200" s="80"/>
      <c r="BS200" s="284"/>
      <c r="BT200" s="192">
        <f t="shared" si="54"/>
        <v>38985</v>
      </c>
      <c r="BU200" s="192">
        <f t="shared" si="55"/>
        <v>20460</v>
      </c>
      <c r="BV200" s="196">
        <f t="shared" si="56"/>
        <v>393.61292804924966</v>
      </c>
      <c r="BW200" s="29"/>
    </row>
    <row r="201" spans="1:75" ht="44.25" customHeight="1">
      <c r="A201" s="118" t="s">
        <v>708</v>
      </c>
      <c r="B201" s="10"/>
      <c r="C201" s="10">
        <v>1</v>
      </c>
      <c r="D201" s="11" t="s">
        <v>83</v>
      </c>
      <c r="E201" s="118" t="s">
        <v>462</v>
      </c>
      <c r="F201" s="14" t="s">
        <v>62</v>
      </c>
      <c r="G201" s="180" t="s">
        <v>496</v>
      </c>
      <c r="H201" s="118" t="s">
        <v>466</v>
      </c>
      <c r="I201" s="204"/>
      <c r="J201" s="204" t="s">
        <v>681</v>
      </c>
      <c r="K201" s="204"/>
      <c r="L201" s="13"/>
      <c r="M201" s="230" t="s">
        <v>73</v>
      </c>
      <c r="N201" s="29" t="s">
        <v>78</v>
      </c>
      <c r="O201" s="237" t="s">
        <v>732</v>
      </c>
      <c r="P201" s="231" t="s">
        <v>735</v>
      </c>
      <c r="Q201" s="218" t="s">
        <v>28</v>
      </c>
      <c r="R201" s="218"/>
      <c r="S201" s="130" t="s">
        <v>738</v>
      </c>
      <c r="T201" s="130" t="s">
        <v>741</v>
      </c>
      <c r="U201" s="130" t="s">
        <v>743</v>
      </c>
      <c r="V201" s="130"/>
      <c r="W201" s="277">
        <v>41995</v>
      </c>
      <c r="X201" s="276">
        <v>42016</v>
      </c>
      <c r="Y201" s="276">
        <v>42051</v>
      </c>
      <c r="Z201" s="44"/>
      <c r="AA201" s="44"/>
      <c r="AB201" s="244" t="s">
        <v>799</v>
      </c>
      <c r="AC201" s="248"/>
      <c r="AD201" s="274" t="s">
        <v>816</v>
      </c>
      <c r="AE201" s="275"/>
      <c r="AF201" s="249">
        <v>0.25</v>
      </c>
      <c r="AG201" s="249" t="e">
        <f t="shared" si="50"/>
        <v>#VALUE!</v>
      </c>
      <c r="AH201" s="249">
        <f t="shared" si="48"/>
        <v>39.980000000000004</v>
      </c>
      <c r="AI201" s="249">
        <v>99.95</v>
      </c>
      <c r="AJ201" s="249">
        <v>99.95</v>
      </c>
      <c r="AK201" s="255" t="e">
        <f t="shared" si="49"/>
        <v>#VALUE!</v>
      </c>
      <c r="AL201" s="304" t="e">
        <f t="shared" si="45"/>
        <v>#VALUE!</v>
      </c>
      <c r="AM201" s="80"/>
      <c r="AN201" s="80"/>
      <c r="AO201" s="80"/>
      <c r="AP201" s="81"/>
      <c r="AQ201" s="81"/>
      <c r="AR201" s="80"/>
      <c r="AS201" s="102">
        <v>0</v>
      </c>
      <c r="AT201" s="102" t="s">
        <v>834</v>
      </c>
      <c r="AU201" s="102"/>
      <c r="AV201" s="102"/>
      <c r="AW201" s="211"/>
      <c r="AX201" s="211" t="s">
        <v>797</v>
      </c>
      <c r="AY201" s="211"/>
      <c r="AZ201" s="103"/>
      <c r="BA201" s="120" t="s">
        <v>834</v>
      </c>
      <c r="BB201" s="90"/>
      <c r="BC201" s="91"/>
      <c r="BD201" s="92"/>
      <c r="BE201" s="80"/>
      <c r="BF201" s="80"/>
      <c r="BG201" s="81"/>
      <c r="BH201" s="102"/>
      <c r="BI201" s="102"/>
      <c r="BJ201" s="103"/>
      <c r="BK201" s="80"/>
      <c r="BL201" s="80">
        <f t="shared" si="51"/>
        <v>0</v>
      </c>
      <c r="BM201" s="81"/>
      <c r="BN201" s="80">
        <v>500</v>
      </c>
      <c r="BO201" s="80">
        <v>250</v>
      </c>
      <c r="BP201" s="80">
        <f t="shared" si="52"/>
        <v>750</v>
      </c>
      <c r="BQ201" s="80">
        <f t="shared" si="53"/>
        <v>0</v>
      </c>
      <c r="BR201" s="80"/>
      <c r="BS201" s="284"/>
      <c r="BT201" s="192">
        <f t="shared" si="54"/>
        <v>29985.000000000004</v>
      </c>
      <c r="BU201" s="192" t="e">
        <f t="shared" si="55"/>
        <v>#VALUE!</v>
      </c>
      <c r="BV201" s="196" t="e">
        <f t="shared" si="56"/>
        <v>#VALUE!</v>
      </c>
      <c r="BW201" s="29"/>
    </row>
    <row r="202" spans="1:75" s="170" customFormat="1" ht="44.25" customHeight="1">
      <c r="A202" s="118" t="s">
        <v>709</v>
      </c>
      <c r="B202" s="10"/>
      <c r="C202" s="10">
        <v>1</v>
      </c>
      <c r="D202" s="11" t="s">
        <v>83</v>
      </c>
      <c r="E202" s="118" t="s">
        <v>462</v>
      </c>
      <c r="F202" s="14" t="s">
        <v>62</v>
      </c>
      <c r="G202" s="180" t="s">
        <v>497</v>
      </c>
      <c r="H202" s="118" t="s">
        <v>463</v>
      </c>
      <c r="I202" s="204"/>
      <c r="J202" s="204" t="s">
        <v>683</v>
      </c>
      <c r="K202" s="204"/>
      <c r="L202" s="13"/>
      <c r="M202" s="230" t="s">
        <v>73</v>
      </c>
      <c r="N202" s="29" t="s">
        <v>78</v>
      </c>
      <c r="O202" s="237" t="s">
        <v>732</v>
      </c>
      <c r="P202" s="231" t="s">
        <v>735</v>
      </c>
      <c r="Q202" s="218" t="s">
        <v>28</v>
      </c>
      <c r="R202" s="218"/>
      <c r="S202" s="130" t="s">
        <v>818</v>
      </c>
      <c r="T202" s="130" t="s">
        <v>817</v>
      </c>
      <c r="U202" s="130" t="s">
        <v>819</v>
      </c>
      <c r="V202" s="130"/>
      <c r="W202" s="277">
        <v>41995</v>
      </c>
      <c r="X202" s="276">
        <v>42016</v>
      </c>
      <c r="Y202" s="276">
        <v>42051</v>
      </c>
      <c r="Z202" s="44">
        <v>1.28</v>
      </c>
      <c r="AA202" s="44"/>
      <c r="AB202" s="244" t="s">
        <v>799</v>
      </c>
      <c r="AC202" s="248"/>
      <c r="AD202" s="249">
        <v>24.33</v>
      </c>
      <c r="AE202" s="248">
        <v>24.33</v>
      </c>
      <c r="AF202" s="249">
        <v>0.25</v>
      </c>
      <c r="AG202" s="249">
        <f t="shared" si="50"/>
        <v>24.58</v>
      </c>
      <c r="AH202" s="249">
        <f t="shared" si="48"/>
        <v>51.98</v>
      </c>
      <c r="AI202" s="249">
        <v>129.94999999999999</v>
      </c>
      <c r="AJ202" s="249">
        <v>129.94999999999999</v>
      </c>
      <c r="AK202" s="255">
        <f t="shared" si="49"/>
        <v>0.52712581762216237</v>
      </c>
      <c r="AL202" s="304">
        <f t="shared" si="45"/>
        <v>778.56</v>
      </c>
      <c r="AM202" s="80"/>
      <c r="AN202" s="80"/>
      <c r="AO202" s="80"/>
      <c r="AP202" s="81"/>
      <c r="AQ202" s="81"/>
      <c r="AR202" s="80"/>
      <c r="AS202" s="102">
        <v>2</v>
      </c>
      <c r="AT202" s="102" t="s">
        <v>834</v>
      </c>
      <c r="AU202" s="102">
        <v>1</v>
      </c>
      <c r="AV202" s="240">
        <v>41977</v>
      </c>
      <c r="AW202" s="211"/>
      <c r="AX202" s="211" t="s">
        <v>797</v>
      </c>
      <c r="AY202" s="212">
        <v>42018</v>
      </c>
      <c r="AZ202" s="103"/>
      <c r="BA202" s="120" t="s">
        <v>834</v>
      </c>
      <c r="BB202" s="90"/>
      <c r="BC202" s="91"/>
      <c r="BD202" s="92"/>
      <c r="BE202" s="80"/>
      <c r="BF202" s="80"/>
      <c r="BG202" s="81"/>
      <c r="BH202" s="102"/>
      <c r="BI202" s="102"/>
      <c r="BJ202" s="103"/>
      <c r="BK202" s="80"/>
      <c r="BL202" s="80">
        <f t="shared" si="51"/>
        <v>0</v>
      </c>
      <c r="BM202" s="81"/>
      <c r="BN202" s="80">
        <f>600+800</f>
        <v>1400</v>
      </c>
      <c r="BO202" s="80">
        <v>400</v>
      </c>
      <c r="BP202" s="80">
        <f t="shared" si="52"/>
        <v>1800</v>
      </c>
      <c r="BQ202" s="80">
        <f t="shared" si="53"/>
        <v>2304</v>
      </c>
      <c r="BR202" s="80"/>
      <c r="BS202" s="284"/>
      <c r="BT202" s="192">
        <f t="shared" si="54"/>
        <v>93564</v>
      </c>
      <c r="BU202" s="192">
        <f t="shared" si="55"/>
        <v>49320</v>
      </c>
      <c r="BV202" s="196">
        <f t="shared" si="56"/>
        <v>948.82647171989231</v>
      </c>
      <c r="BW202" s="29"/>
    </row>
    <row r="203" spans="1:75" ht="44.25" customHeight="1">
      <c r="A203" s="118" t="s">
        <v>710</v>
      </c>
      <c r="B203" s="10"/>
      <c r="C203" s="10">
        <v>1</v>
      </c>
      <c r="D203" s="11" t="s">
        <v>83</v>
      </c>
      <c r="E203" s="118" t="s">
        <v>462</v>
      </c>
      <c r="F203" s="14" t="s">
        <v>62</v>
      </c>
      <c r="G203" s="180" t="s">
        <v>497</v>
      </c>
      <c r="H203" s="118" t="s">
        <v>464</v>
      </c>
      <c r="I203" s="204"/>
      <c r="J203" s="204" t="s">
        <v>683</v>
      </c>
      <c r="K203" s="204"/>
      <c r="L203" s="13"/>
      <c r="M203" s="230" t="s">
        <v>73</v>
      </c>
      <c r="N203" s="29" t="s">
        <v>78</v>
      </c>
      <c r="O203" s="237" t="s">
        <v>732</v>
      </c>
      <c r="P203" s="231" t="s">
        <v>735</v>
      </c>
      <c r="Q203" s="218" t="s">
        <v>28</v>
      </c>
      <c r="R203" s="218"/>
      <c r="S203" s="130" t="s">
        <v>818</v>
      </c>
      <c r="T203" s="130" t="s">
        <v>817</v>
      </c>
      <c r="U203" s="130" t="s">
        <v>819</v>
      </c>
      <c r="V203" s="130"/>
      <c r="W203" s="277">
        <v>41995</v>
      </c>
      <c r="X203" s="276">
        <v>42016</v>
      </c>
      <c r="Y203" s="276">
        <v>42051</v>
      </c>
      <c r="Z203" s="44">
        <v>1.26</v>
      </c>
      <c r="AA203" s="44"/>
      <c r="AB203" s="244" t="s">
        <v>799</v>
      </c>
      <c r="AC203" s="248"/>
      <c r="AD203" s="274" t="s">
        <v>816</v>
      </c>
      <c r="AE203" s="248">
        <v>23.74</v>
      </c>
      <c r="AF203" s="249">
        <v>0.25</v>
      </c>
      <c r="AG203" s="249">
        <f t="shared" si="50"/>
        <v>23.99</v>
      </c>
      <c r="AH203" s="249">
        <f t="shared" si="48"/>
        <v>47.980000000000004</v>
      </c>
      <c r="AI203" s="249">
        <v>119.95</v>
      </c>
      <c r="AJ203" s="249">
        <v>119.95</v>
      </c>
      <c r="AK203" s="255">
        <f t="shared" si="49"/>
        <v>0.50000000000000011</v>
      </c>
      <c r="AL203" s="304" t="e">
        <f t="shared" si="45"/>
        <v>#VALUE!</v>
      </c>
      <c r="AM203" s="80"/>
      <c r="AN203" s="80"/>
      <c r="AO203" s="80"/>
      <c r="AP203" s="81"/>
      <c r="AQ203" s="81"/>
      <c r="AR203" s="80"/>
      <c r="AS203" s="102">
        <v>0</v>
      </c>
      <c r="AT203" s="102" t="s">
        <v>834</v>
      </c>
      <c r="AU203" s="102">
        <v>5</v>
      </c>
      <c r="AV203" s="278">
        <v>41977</v>
      </c>
      <c r="AW203" s="211"/>
      <c r="AX203" s="211" t="s">
        <v>720</v>
      </c>
      <c r="AY203" s="212">
        <v>41990</v>
      </c>
      <c r="AZ203" s="103"/>
      <c r="BA203" s="120" t="s">
        <v>833</v>
      </c>
      <c r="BB203" s="90"/>
      <c r="BC203" s="91"/>
      <c r="BD203" s="92"/>
      <c r="BE203" s="80"/>
      <c r="BF203" s="80"/>
      <c r="BG203" s="81"/>
      <c r="BH203" s="102"/>
      <c r="BI203" s="102"/>
      <c r="BJ203" s="103"/>
      <c r="BK203" s="80"/>
      <c r="BL203" s="80">
        <f t="shared" si="51"/>
        <v>0</v>
      </c>
      <c r="BM203" s="81"/>
      <c r="BN203" s="80">
        <f>600+800</f>
        <v>1400</v>
      </c>
      <c r="BO203" s="80">
        <v>400</v>
      </c>
      <c r="BP203" s="80">
        <f t="shared" si="52"/>
        <v>1800</v>
      </c>
      <c r="BQ203" s="80">
        <f t="shared" si="53"/>
        <v>2268</v>
      </c>
      <c r="BR203" s="80"/>
      <c r="BS203" s="284"/>
      <c r="BT203" s="192">
        <f t="shared" si="54"/>
        <v>86364</v>
      </c>
      <c r="BU203" s="192">
        <f t="shared" si="55"/>
        <v>43182</v>
      </c>
      <c r="BV203" s="196">
        <f t="shared" si="56"/>
        <v>900.00000000000023</v>
      </c>
      <c r="BW203" s="29"/>
    </row>
    <row r="204" spans="1:75" ht="44.25" customHeight="1">
      <c r="A204" s="118" t="s">
        <v>711</v>
      </c>
      <c r="B204" s="10"/>
      <c r="C204" s="10">
        <v>1</v>
      </c>
      <c r="D204" s="11" t="s">
        <v>83</v>
      </c>
      <c r="E204" s="118" t="s">
        <v>462</v>
      </c>
      <c r="F204" s="14" t="s">
        <v>62</v>
      </c>
      <c r="G204" s="180" t="s">
        <v>497</v>
      </c>
      <c r="H204" s="118" t="s">
        <v>485</v>
      </c>
      <c r="I204" s="204"/>
      <c r="J204" s="204" t="s">
        <v>683</v>
      </c>
      <c r="K204" s="204"/>
      <c r="L204" s="13"/>
      <c r="M204" s="230" t="s">
        <v>73</v>
      </c>
      <c r="N204" s="29" t="s">
        <v>78</v>
      </c>
      <c r="O204" s="237" t="s">
        <v>732</v>
      </c>
      <c r="P204" s="231" t="s">
        <v>735</v>
      </c>
      <c r="Q204" s="218" t="s">
        <v>28</v>
      </c>
      <c r="R204" s="218"/>
      <c r="S204" s="130" t="s">
        <v>738</v>
      </c>
      <c r="T204" s="130" t="s">
        <v>741</v>
      </c>
      <c r="U204" s="130" t="s">
        <v>743</v>
      </c>
      <c r="V204" s="130"/>
      <c r="W204" s="277">
        <v>41995</v>
      </c>
      <c r="X204" s="276">
        <v>42016</v>
      </c>
      <c r="Y204" s="276">
        <v>42051</v>
      </c>
      <c r="Z204" s="44"/>
      <c r="AA204" s="44"/>
      <c r="AB204" s="244" t="s">
        <v>799</v>
      </c>
      <c r="AC204" s="248"/>
      <c r="AD204" s="274" t="s">
        <v>816</v>
      </c>
      <c r="AE204" s="275"/>
      <c r="AF204" s="249">
        <v>0.25</v>
      </c>
      <c r="AG204" s="249" t="e">
        <f t="shared" si="50"/>
        <v>#VALUE!</v>
      </c>
      <c r="AH204" s="249">
        <f t="shared" si="48"/>
        <v>51.98</v>
      </c>
      <c r="AI204" s="249">
        <v>129.94999999999999</v>
      </c>
      <c r="AJ204" s="249">
        <v>129.94999999999999</v>
      </c>
      <c r="AK204" s="255" t="e">
        <f t="shared" si="49"/>
        <v>#VALUE!</v>
      </c>
      <c r="AL204" s="304" t="e">
        <f t="shared" si="45"/>
        <v>#VALUE!</v>
      </c>
      <c r="AM204" s="80"/>
      <c r="AN204" s="80"/>
      <c r="AO204" s="80"/>
      <c r="AP204" s="81"/>
      <c r="AQ204" s="81"/>
      <c r="AR204" s="80"/>
      <c r="AS204" s="102">
        <v>0</v>
      </c>
      <c r="AT204" s="102" t="s">
        <v>834</v>
      </c>
      <c r="AU204" s="102"/>
      <c r="AV204" s="102"/>
      <c r="AW204" s="211"/>
      <c r="AX204" s="211" t="s">
        <v>720</v>
      </c>
      <c r="AY204" s="211"/>
      <c r="AZ204" s="103"/>
      <c r="BA204" s="120" t="s">
        <v>833</v>
      </c>
      <c r="BB204" s="90"/>
      <c r="BC204" s="91"/>
      <c r="BD204" s="92"/>
      <c r="BE204" s="80"/>
      <c r="BF204" s="80"/>
      <c r="BG204" s="81"/>
      <c r="BH204" s="102"/>
      <c r="BI204" s="102"/>
      <c r="BJ204" s="103"/>
      <c r="BK204" s="80"/>
      <c r="BL204" s="80">
        <f t="shared" si="51"/>
        <v>0</v>
      </c>
      <c r="BM204" s="81"/>
      <c r="BN204" s="80">
        <f>600+800</f>
        <v>1400</v>
      </c>
      <c r="BO204" s="80">
        <v>500</v>
      </c>
      <c r="BP204" s="80">
        <f t="shared" si="52"/>
        <v>1900</v>
      </c>
      <c r="BQ204" s="80">
        <f t="shared" si="53"/>
        <v>0</v>
      </c>
      <c r="BR204" s="80"/>
      <c r="BS204" s="284"/>
      <c r="BT204" s="192">
        <f t="shared" si="54"/>
        <v>98762</v>
      </c>
      <c r="BU204" s="192" t="e">
        <f t="shared" si="55"/>
        <v>#VALUE!</v>
      </c>
      <c r="BV204" s="196" t="e">
        <f t="shared" si="56"/>
        <v>#VALUE!</v>
      </c>
      <c r="BW204" s="29"/>
    </row>
    <row r="205" spans="1:75" ht="44.25" customHeight="1">
      <c r="A205" s="118" t="s">
        <v>712</v>
      </c>
      <c r="B205" s="10"/>
      <c r="C205" s="10">
        <v>1</v>
      </c>
      <c r="D205" s="11" t="s">
        <v>83</v>
      </c>
      <c r="E205" s="118" t="s">
        <v>462</v>
      </c>
      <c r="F205" s="14" t="s">
        <v>62</v>
      </c>
      <c r="G205" s="180" t="s">
        <v>497</v>
      </c>
      <c r="H205" s="118" t="s">
        <v>466</v>
      </c>
      <c r="I205" s="204"/>
      <c r="J205" s="204" t="s">
        <v>683</v>
      </c>
      <c r="K205" s="204"/>
      <c r="L205" s="13"/>
      <c r="M205" s="230" t="s">
        <v>73</v>
      </c>
      <c r="N205" s="29" t="s">
        <v>78</v>
      </c>
      <c r="O205" s="237" t="s">
        <v>732</v>
      </c>
      <c r="P205" s="231" t="s">
        <v>735</v>
      </c>
      <c r="Q205" s="218" t="s">
        <v>28</v>
      </c>
      <c r="R205" s="218"/>
      <c r="S205" s="130" t="s">
        <v>738</v>
      </c>
      <c r="T205" s="130" t="s">
        <v>741</v>
      </c>
      <c r="U205" s="130" t="s">
        <v>743</v>
      </c>
      <c r="V205" s="130"/>
      <c r="W205" s="277">
        <v>41995</v>
      </c>
      <c r="X205" s="276">
        <v>42016</v>
      </c>
      <c r="Y205" s="276">
        <v>42051</v>
      </c>
      <c r="Z205" s="44"/>
      <c r="AA205" s="44"/>
      <c r="AB205" s="244" t="s">
        <v>799</v>
      </c>
      <c r="AC205" s="248"/>
      <c r="AD205" s="274" t="s">
        <v>816</v>
      </c>
      <c r="AE205" s="275"/>
      <c r="AF205" s="249">
        <v>0.25</v>
      </c>
      <c r="AG205" s="249" t="e">
        <f t="shared" si="50"/>
        <v>#VALUE!</v>
      </c>
      <c r="AH205" s="249">
        <f t="shared" si="48"/>
        <v>39.980000000000004</v>
      </c>
      <c r="AI205" s="249">
        <v>99.95</v>
      </c>
      <c r="AJ205" s="249">
        <v>99.95</v>
      </c>
      <c r="AK205" s="255" t="e">
        <f t="shared" si="49"/>
        <v>#VALUE!</v>
      </c>
      <c r="AL205" s="304" t="e">
        <f t="shared" si="45"/>
        <v>#VALUE!</v>
      </c>
      <c r="AM205" s="80"/>
      <c r="AN205" s="80"/>
      <c r="AO205" s="80"/>
      <c r="AP205" s="81"/>
      <c r="AQ205" s="81"/>
      <c r="AR205" s="80"/>
      <c r="AS205" s="102">
        <v>0</v>
      </c>
      <c r="AT205" s="102" t="s">
        <v>834</v>
      </c>
      <c r="AU205" s="102"/>
      <c r="AV205" s="102"/>
      <c r="AW205" s="211"/>
      <c r="AX205" s="211" t="s">
        <v>720</v>
      </c>
      <c r="AY205" s="211"/>
      <c r="AZ205" s="103"/>
      <c r="BA205" s="120" t="s">
        <v>834</v>
      </c>
      <c r="BB205" s="90"/>
      <c r="BC205" s="91"/>
      <c r="BD205" s="92"/>
      <c r="BE205" s="80"/>
      <c r="BF205" s="80"/>
      <c r="BG205" s="81"/>
      <c r="BH205" s="102"/>
      <c r="BI205" s="102"/>
      <c r="BJ205" s="103"/>
      <c r="BK205" s="80"/>
      <c r="BL205" s="80">
        <f t="shared" si="51"/>
        <v>0</v>
      </c>
      <c r="BM205" s="81"/>
      <c r="BN205" s="80">
        <v>300</v>
      </c>
      <c r="BO205" s="80">
        <v>200</v>
      </c>
      <c r="BP205" s="80">
        <f t="shared" si="52"/>
        <v>500</v>
      </c>
      <c r="BQ205" s="80">
        <f t="shared" si="53"/>
        <v>0</v>
      </c>
      <c r="BR205" s="80"/>
      <c r="BS205" s="284"/>
      <c r="BT205" s="192">
        <f t="shared" si="54"/>
        <v>19990.000000000004</v>
      </c>
      <c r="BU205" s="192" t="e">
        <f t="shared" si="55"/>
        <v>#VALUE!</v>
      </c>
      <c r="BV205" s="196" t="e">
        <f t="shared" si="56"/>
        <v>#VALUE!</v>
      </c>
      <c r="BW205" s="29"/>
    </row>
    <row r="206" spans="1:75" ht="44.25" customHeight="1">
      <c r="A206" s="118" t="s">
        <v>713</v>
      </c>
      <c r="B206" s="10"/>
      <c r="C206" s="10">
        <v>1</v>
      </c>
      <c r="D206" s="11" t="s">
        <v>83</v>
      </c>
      <c r="E206" s="118" t="s">
        <v>462</v>
      </c>
      <c r="F206" s="14" t="s">
        <v>62</v>
      </c>
      <c r="G206" s="180" t="s">
        <v>498</v>
      </c>
      <c r="H206" s="118" t="s">
        <v>463</v>
      </c>
      <c r="I206" s="204"/>
      <c r="J206" s="204" t="s">
        <v>672</v>
      </c>
      <c r="K206" s="204"/>
      <c r="L206" s="13"/>
      <c r="M206" s="119" t="s">
        <v>73</v>
      </c>
      <c r="N206" s="29" t="s">
        <v>78</v>
      </c>
      <c r="O206" s="29" t="s">
        <v>732</v>
      </c>
      <c r="P206" s="29" t="s">
        <v>735</v>
      </c>
      <c r="Q206" s="218" t="s">
        <v>32</v>
      </c>
      <c r="R206" s="38"/>
      <c r="S206" s="130" t="s">
        <v>818</v>
      </c>
      <c r="T206" s="130" t="s">
        <v>817</v>
      </c>
      <c r="U206" s="130" t="s">
        <v>819</v>
      </c>
      <c r="V206" s="130"/>
      <c r="W206" s="277">
        <v>41995</v>
      </c>
      <c r="X206" s="276">
        <v>42016</v>
      </c>
      <c r="Y206" s="276">
        <v>42051</v>
      </c>
      <c r="Z206" s="44">
        <v>1.36</v>
      </c>
      <c r="AA206" s="44"/>
      <c r="AB206" s="244" t="s">
        <v>799</v>
      </c>
      <c r="AC206" s="248"/>
      <c r="AD206" s="249">
        <v>24.33</v>
      </c>
      <c r="AE206" s="248">
        <v>24.68</v>
      </c>
      <c r="AF206" s="249">
        <v>0.25</v>
      </c>
      <c r="AG206" s="249">
        <f t="shared" si="50"/>
        <v>24.93</v>
      </c>
      <c r="AH206" s="249">
        <f t="shared" si="48"/>
        <v>51.98</v>
      </c>
      <c r="AI206" s="249">
        <v>129.94999999999999</v>
      </c>
      <c r="AJ206" s="249">
        <v>129.94999999999999</v>
      </c>
      <c r="AK206" s="255">
        <f t="shared" si="49"/>
        <v>0.52039245863793759</v>
      </c>
      <c r="AL206" s="304">
        <f t="shared" si="45"/>
        <v>778.56</v>
      </c>
      <c r="AM206" s="80"/>
      <c r="AN206" s="80"/>
      <c r="AO206" s="80"/>
      <c r="AP206" s="81"/>
      <c r="AQ206" s="81"/>
      <c r="AR206" s="80"/>
      <c r="AS206" s="102">
        <v>2</v>
      </c>
      <c r="AT206" s="102" t="s">
        <v>834</v>
      </c>
      <c r="AU206" s="102">
        <v>2</v>
      </c>
      <c r="AV206" s="240">
        <v>41977</v>
      </c>
      <c r="AW206" s="211"/>
      <c r="AX206" s="212">
        <v>41978</v>
      </c>
      <c r="AY206" s="212">
        <v>41978</v>
      </c>
      <c r="AZ206" s="103"/>
      <c r="BA206" s="120" t="s">
        <v>833</v>
      </c>
      <c r="BB206" s="90"/>
      <c r="BC206" s="91"/>
      <c r="BD206" s="92"/>
      <c r="BE206" s="80"/>
      <c r="BF206" s="80"/>
      <c r="BG206" s="81"/>
      <c r="BH206" s="102"/>
      <c r="BI206" s="102"/>
      <c r="BJ206" s="103"/>
      <c r="BK206" s="80"/>
      <c r="BL206" s="80">
        <f t="shared" si="51"/>
        <v>0</v>
      </c>
      <c r="BM206" s="81"/>
      <c r="BN206" s="80">
        <v>500</v>
      </c>
      <c r="BO206" s="80">
        <v>250</v>
      </c>
      <c r="BP206" s="80">
        <f t="shared" si="52"/>
        <v>750</v>
      </c>
      <c r="BQ206" s="80">
        <f t="shared" si="53"/>
        <v>1020.0000000000001</v>
      </c>
      <c r="BR206" s="80"/>
      <c r="BS206" s="284"/>
      <c r="BT206" s="192">
        <f t="shared" si="54"/>
        <v>38985</v>
      </c>
      <c r="BU206" s="192">
        <f t="shared" si="55"/>
        <v>20287.5</v>
      </c>
      <c r="BV206" s="196">
        <f t="shared" si="56"/>
        <v>390.29434397845318</v>
      </c>
      <c r="BW206" s="29"/>
    </row>
    <row r="207" spans="1:75" ht="44.25" customHeight="1">
      <c r="A207" s="118" t="s">
        <v>714</v>
      </c>
      <c r="B207" s="10"/>
      <c r="C207" s="10">
        <v>1</v>
      </c>
      <c r="D207" s="11" t="s">
        <v>83</v>
      </c>
      <c r="E207" s="118" t="s">
        <v>462</v>
      </c>
      <c r="F207" s="14" t="s">
        <v>62</v>
      </c>
      <c r="G207" s="180" t="s">
        <v>498</v>
      </c>
      <c r="H207" s="118" t="s">
        <v>464</v>
      </c>
      <c r="I207" s="204"/>
      <c r="J207" s="204" t="s">
        <v>672</v>
      </c>
      <c r="K207" s="204"/>
      <c r="L207" s="13"/>
      <c r="M207" s="230" t="s">
        <v>73</v>
      </c>
      <c r="N207" s="231" t="s">
        <v>78</v>
      </c>
      <c r="O207" s="29" t="s">
        <v>732</v>
      </c>
      <c r="P207" s="231" t="s">
        <v>735</v>
      </c>
      <c r="Q207" s="218" t="s">
        <v>32</v>
      </c>
      <c r="R207" s="218"/>
      <c r="S207" s="130" t="s">
        <v>818</v>
      </c>
      <c r="T207" s="130" t="s">
        <v>817</v>
      </c>
      <c r="U207" s="130" t="s">
        <v>819</v>
      </c>
      <c r="V207" s="130"/>
      <c r="W207" s="277">
        <v>41995</v>
      </c>
      <c r="X207" s="276">
        <v>42016</v>
      </c>
      <c r="Y207" s="276">
        <v>42051</v>
      </c>
      <c r="Z207" s="44">
        <v>1.34</v>
      </c>
      <c r="AA207" s="44"/>
      <c r="AB207" s="244" t="s">
        <v>799</v>
      </c>
      <c r="AC207" s="248"/>
      <c r="AD207" s="249">
        <v>24.17</v>
      </c>
      <c r="AE207" s="248">
        <v>24.17</v>
      </c>
      <c r="AF207" s="249">
        <v>0.25</v>
      </c>
      <c r="AG207" s="249">
        <f t="shared" si="50"/>
        <v>24.42</v>
      </c>
      <c r="AH207" s="249">
        <f t="shared" si="48"/>
        <v>47.980000000000004</v>
      </c>
      <c r="AI207" s="249">
        <v>119.95</v>
      </c>
      <c r="AJ207" s="249">
        <v>119.95</v>
      </c>
      <c r="AK207" s="255">
        <f t="shared" si="49"/>
        <v>0.49103793247186328</v>
      </c>
      <c r="AL207" s="304">
        <f t="shared" si="45"/>
        <v>773.44</v>
      </c>
      <c r="AM207" s="80"/>
      <c r="AN207" s="80"/>
      <c r="AO207" s="80"/>
      <c r="AP207" s="81"/>
      <c r="AQ207" s="81"/>
      <c r="AR207" s="80"/>
      <c r="AS207" s="102">
        <v>2</v>
      </c>
      <c r="AT207" s="102" t="s">
        <v>834</v>
      </c>
      <c r="AU207" s="102"/>
      <c r="AV207" s="102"/>
      <c r="AW207" s="211"/>
      <c r="AX207" s="211" t="s">
        <v>729</v>
      </c>
      <c r="AY207" s="211" t="s">
        <v>838</v>
      </c>
      <c r="AZ207" s="103"/>
      <c r="BA207" s="120" t="s">
        <v>834</v>
      </c>
      <c r="BB207" s="90"/>
      <c r="BC207" s="91"/>
      <c r="BD207" s="92"/>
      <c r="BE207" s="80"/>
      <c r="BF207" s="80"/>
      <c r="BG207" s="81"/>
      <c r="BH207" s="102"/>
      <c r="BI207" s="102"/>
      <c r="BJ207" s="103"/>
      <c r="BK207" s="80"/>
      <c r="BL207" s="80">
        <f t="shared" si="51"/>
        <v>0</v>
      </c>
      <c r="BM207" s="81"/>
      <c r="BN207" s="80">
        <v>300</v>
      </c>
      <c r="BO207" s="80">
        <v>150</v>
      </c>
      <c r="BP207" s="80">
        <f t="shared" si="52"/>
        <v>450</v>
      </c>
      <c r="BQ207" s="80">
        <f t="shared" si="53"/>
        <v>603</v>
      </c>
      <c r="BR207" s="80">
        <v>10000</v>
      </c>
      <c r="BS207" s="284">
        <v>42019</v>
      </c>
      <c r="BT207" s="192">
        <f t="shared" si="54"/>
        <v>21591</v>
      </c>
      <c r="BU207" s="192">
        <f t="shared" si="55"/>
        <v>10602</v>
      </c>
      <c r="BV207" s="196">
        <f t="shared" si="56"/>
        <v>220.96706961233846</v>
      </c>
      <c r="BW207" s="29"/>
    </row>
    <row r="208" spans="1:75" s="170" customFormat="1" ht="44.25" customHeight="1">
      <c r="A208" s="118" t="s">
        <v>715</v>
      </c>
      <c r="B208" s="10"/>
      <c r="C208" s="10">
        <v>1</v>
      </c>
      <c r="D208" s="11" t="s">
        <v>83</v>
      </c>
      <c r="E208" s="118" t="s">
        <v>462</v>
      </c>
      <c r="F208" s="14" t="s">
        <v>62</v>
      </c>
      <c r="G208" s="180" t="s">
        <v>498</v>
      </c>
      <c r="H208" s="118" t="s">
        <v>485</v>
      </c>
      <c r="I208" s="204"/>
      <c r="J208" s="204" t="s">
        <v>672</v>
      </c>
      <c r="K208" s="204"/>
      <c r="L208" s="13"/>
      <c r="M208" s="119" t="s">
        <v>73</v>
      </c>
      <c r="N208" s="29" t="s">
        <v>78</v>
      </c>
      <c r="O208" s="29" t="s">
        <v>732</v>
      </c>
      <c r="P208" s="29" t="s">
        <v>735</v>
      </c>
      <c r="Q208" s="218" t="s">
        <v>32</v>
      </c>
      <c r="R208" s="38"/>
      <c r="S208" s="130" t="s">
        <v>738</v>
      </c>
      <c r="T208" s="130" t="s">
        <v>741</v>
      </c>
      <c r="U208" s="130" t="s">
        <v>743</v>
      </c>
      <c r="V208" s="130"/>
      <c r="W208" s="277">
        <v>41995</v>
      </c>
      <c r="X208" s="276">
        <v>42016</v>
      </c>
      <c r="Y208" s="276">
        <v>42051</v>
      </c>
      <c r="Z208" s="44">
        <v>1.43</v>
      </c>
      <c r="AA208" s="44"/>
      <c r="AB208" s="244" t="s">
        <v>799</v>
      </c>
      <c r="AC208" s="248"/>
      <c r="AD208" s="249">
        <v>24.65</v>
      </c>
      <c r="AE208" s="248">
        <v>24.79</v>
      </c>
      <c r="AF208" s="249">
        <v>0.25</v>
      </c>
      <c r="AG208" s="249">
        <f t="shared" si="50"/>
        <v>25.04</v>
      </c>
      <c r="AH208" s="249">
        <f t="shared" si="48"/>
        <v>51.98</v>
      </c>
      <c r="AI208" s="249">
        <v>129.94999999999999</v>
      </c>
      <c r="AJ208" s="249">
        <v>129.94999999999999</v>
      </c>
      <c r="AK208" s="255">
        <f t="shared" si="49"/>
        <v>0.51827626010003847</v>
      </c>
      <c r="AL208" s="304">
        <f t="shared" si="45"/>
        <v>788.8</v>
      </c>
      <c r="AM208" s="80"/>
      <c r="AN208" s="80"/>
      <c r="AO208" s="80"/>
      <c r="AP208" s="81"/>
      <c r="AQ208" s="81"/>
      <c r="AR208" s="80"/>
      <c r="AS208" s="102">
        <v>2</v>
      </c>
      <c r="AT208" s="102" t="s">
        <v>834</v>
      </c>
      <c r="AU208" s="102">
        <v>2</v>
      </c>
      <c r="AV208" s="240">
        <v>41977</v>
      </c>
      <c r="AW208" s="211"/>
      <c r="AX208" s="212">
        <v>41978</v>
      </c>
      <c r="AY208" s="212">
        <v>41978</v>
      </c>
      <c r="AZ208" s="103"/>
      <c r="BA208" s="120" t="s">
        <v>834</v>
      </c>
      <c r="BB208" s="90"/>
      <c r="BC208" s="91"/>
      <c r="BD208" s="92"/>
      <c r="BE208" s="80"/>
      <c r="BF208" s="80"/>
      <c r="BG208" s="81"/>
      <c r="BH208" s="102"/>
      <c r="BI208" s="102"/>
      <c r="BJ208" s="103"/>
      <c r="BK208" s="80"/>
      <c r="BL208" s="80">
        <f t="shared" si="51"/>
        <v>0</v>
      </c>
      <c r="BM208" s="81"/>
      <c r="BN208" s="80">
        <v>300</v>
      </c>
      <c r="BO208" s="80">
        <v>150</v>
      </c>
      <c r="BP208" s="80">
        <f t="shared" si="52"/>
        <v>450</v>
      </c>
      <c r="BQ208" s="80">
        <f t="shared" si="53"/>
        <v>643.5</v>
      </c>
      <c r="BR208" s="80">
        <v>11000</v>
      </c>
      <c r="BS208" s="284">
        <v>42019</v>
      </c>
      <c r="BT208" s="192">
        <f t="shared" si="54"/>
        <v>23391</v>
      </c>
      <c r="BU208" s="192">
        <f t="shared" si="55"/>
        <v>12123</v>
      </c>
      <c r="BV208" s="196">
        <f t="shared" si="56"/>
        <v>233.2243170450173</v>
      </c>
      <c r="BW208" s="29"/>
    </row>
    <row r="209" spans="1:75" ht="15" customHeight="1">
      <c r="A209" s="118"/>
      <c r="B209" s="10"/>
      <c r="C209" s="10"/>
      <c r="D209" s="11"/>
      <c r="E209" s="118"/>
      <c r="F209" s="14" t="s">
        <v>62</v>
      </c>
      <c r="G209" s="118"/>
      <c r="H209" s="118"/>
      <c r="I209" s="204"/>
      <c r="J209" s="204"/>
      <c r="K209" s="204"/>
      <c r="L209" s="13"/>
      <c r="M209" s="119"/>
      <c r="N209" s="29"/>
      <c r="O209" s="29"/>
      <c r="P209" s="29"/>
      <c r="Q209" s="38"/>
      <c r="R209" s="38"/>
      <c r="S209" s="219"/>
      <c r="T209" s="130"/>
      <c r="U209" s="130"/>
      <c r="V209" s="130"/>
      <c r="W209" s="130"/>
      <c r="X209" s="130"/>
      <c r="Y209" s="130"/>
      <c r="Z209" s="44"/>
      <c r="AA209" s="44"/>
      <c r="AB209" s="244" t="s">
        <v>799</v>
      </c>
      <c r="AC209" s="248"/>
      <c r="AD209" s="249"/>
      <c r="AE209" s="248"/>
      <c r="AF209" s="249"/>
      <c r="AG209" s="249">
        <f t="shared" si="50"/>
        <v>0</v>
      </c>
      <c r="AH209" s="249">
        <f t="shared" ref="AH209:AH240" si="57">AG209*2</f>
        <v>0</v>
      </c>
      <c r="AI209" s="249">
        <f t="shared" ref="AI209:AI240" si="58">AG209*2.5</f>
        <v>0</v>
      </c>
      <c r="AJ209" s="249">
        <f t="shared" ref="AJ209:AJ240" si="59">AH209*2.5</f>
        <v>0</v>
      </c>
      <c r="AK209" s="255"/>
      <c r="AL209" s="304"/>
      <c r="AM209" s="80"/>
      <c r="AN209" s="80"/>
      <c r="AO209" s="80"/>
      <c r="AP209" s="81"/>
      <c r="AQ209" s="81"/>
      <c r="AR209" s="80"/>
      <c r="AS209" s="102"/>
      <c r="AT209" s="102"/>
      <c r="AU209" s="102"/>
      <c r="AV209" s="102"/>
      <c r="AW209" s="144"/>
      <c r="AX209" s="211"/>
      <c r="AY209" s="144"/>
      <c r="AZ209" s="103"/>
      <c r="BA209" s="120"/>
      <c r="BB209" s="90"/>
      <c r="BC209" s="91"/>
      <c r="BD209" s="92"/>
      <c r="BE209" s="80"/>
      <c r="BF209" s="80"/>
      <c r="BG209" s="81"/>
      <c r="BH209" s="102"/>
      <c r="BI209" s="102"/>
      <c r="BJ209" s="103"/>
      <c r="BK209" s="80"/>
      <c r="BL209" s="80">
        <f t="shared" si="51"/>
        <v>0</v>
      </c>
      <c r="BM209" s="81"/>
      <c r="BN209" s="80"/>
      <c r="BO209" s="80"/>
      <c r="BP209" s="80"/>
      <c r="BQ209" s="80"/>
      <c r="BR209" s="80"/>
      <c r="BS209" s="284"/>
      <c r="BT209" s="192">
        <f t="shared" si="54"/>
        <v>0</v>
      </c>
      <c r="BU209" s="192">
        <f t="shared" si="55"/>
        <v>0</v>
      </c>
      <c r="BV209" s="196">
        <f t="shared" si="56"/>
        <v>0</v>
      </c>
      <c r="BW209" s="29"/>
    </row>
    <row r="210" spans="1:75" ht="15" customHeight="1">
      <c r="A210" s="136"/>
      <c r="B210" s="136"/>
      <c r="C210" s="136"/>
      <c r="D210" s="137" t="s">
        <v>85</v>
      </c>
      <c r="E210" s="136"/>
      <c r="F210" s="136"/>
      <c r="G210" s="136"/>
      <c r="H210" s="136"/>
      <c r="I210" s="206"/>
      <c r="J210" s="206"/>
      <c r="K210" s="206"/>
      <c r="L210" s="139"/>
      <c r="M210" s="136"/>
      <c r="N210" s="136"/>
      <c r="O210" s="136"/>
      <c r="P210" s="136"/>
      <c r="Q210" s="136"/>
      <c r="R210" s="136"/>
      <c r="S210" s="219"/>
      <c r="T210" s="136"/>
      <c r="U210" s="136"/>
      <c r="V210" s="136"/>
      <c r="W210" s="136"/>
      <c r="X210" s="136"/>
      <c r="Y210" s="136"/>
      <c r="Z210" s="140"/>
      <c r="AA210" s="140"/>
      <c r="AB210" s="244" t="s">
        <v>799</v>
      </c>
      <c r="AC210" s="252"/>
      <c r="AD210" s="252"/>
      <c r="AE210" s="252"/>
      <c r="AF210" s="252"/>
      <c r="AG210" s="249">
        <f t="shared" si="50"/>
        <v>0</v>
      </c>
      <c r="AH210" s="249">
        <f t="shared" si="57"/>
        <v>0</v>
      </c>
      <c r="AI210" s="249">
        <f t="shared" si="58"/>
        <v>0</v>
      </c>
      <c r="AJ210" s="249">
        <f t="shared" si="59"/>
        <v>0</v>
      </c>
      <c r="AK210" s="257"/>
      <c r="AL210" s="305"/>
      <c r="AM210" s="140"/>
      <c r="AN210" s="140"/>
      <c r="AO210" s="140"/>
      <c r="AP210" s="136"/>
      <c r="AQ210" s="136"/>
      <c r="AR210" s="140"/>
      <c r="AS210" s="136"/>
      <c r="AT210" s="136"/>
      <c r="AU210" s="136"/>
      <c r="AV210" s="136"/>
      <c r="AW210" s="136"/>
      <c r="AX210" s="136"/>
      <c r="AY210" s="136"/>
      <c r="AZ210" s="136"/>
      <c r="BA210" s="136"/>
      <c r="BB210" s="136"/>
      <c r="BC210" s="136"/>
      <c r="BD210" s="136"/>
      <c r="BE210" s="140"/>
      <c r="BF210" s="140"/>
      <c r="BG210" s="136"/>
      <c r="BH210" s="136"/>
      <c r="BI210" s="136"/>
      <c r="BJ210" s="136"/>
      <c r="BK210" s="140"/>
      <c r="BL210" s="80">
        <f t="shared" si="51"/>
        <v>0</v>
      </c>
      <c r="BM210" s="136"/>
      <c r="BN210" s="140"/>
      <c r="BO210" s="80"/>
      <c r="BP210" s="200"/>
      <c r="BQ210" s="200"/>
      <c r="BR210" s="200"/>
      <c r="BS210" s="286"/>
      <c r="BT210" s="192">
        <f t="shared" si="54"/>
        <v>0</v>
      </c>
      <c r="BU210" s="192">
        <f t="shared" si="55"/>
        <v>0</v>
      </c>
      <c r="BV210" s="196">
        <f t="shared" si="56"/>
        <v>0</v>
      </c>
      <c r="BW210" s="29"/>
    </row>
    <row r="211" spans="1:75" ht="15" customHeight="1">
      <c r="A211" s="15"/>
      <c r="B211" s="10"/>
      <c r="C211" s="10"/>
      <c r="D211" s="11" t="s">
        <v>83</v>
      </c>
      <c r="E211" s="10"/>
      <c r="F211" s="14"/>
      <c r="G211" s="10"/>
      <c r="H211" s="10"/>
      <c r="I211" s="204"/>
      <c r="J211" s="204"/>
      <c r="K211" s="204"/>
      <c r="L211" s="13"/>
      <c r="M211" s="29"/>
      <c r="N211" s="29"/>
      <c r="O211" s="29"/>
      <c r="P211" s="29"/>
      <c r="Q211" s="38"/>
      <c r="R211" s="38"/>
      <c r="S211" s="219"/>
      <c r="T211" s="35"/>
      <c r="U211" s="35"/>
      <c r="V211" s="35"/>
      <c r="W211" s="35"/>
      <c r="X211" s="35"/>
      <c r="Y211" s="35"/>
      <c r="Z211" s="44"/>
      <c r="AA211" s="44"/>
      <c r="AB211" s="244" t="s">
        <v>799</v>
      </c>
      <c r="AC211" s="248"/>
      <c r="AD211" s="249"/>
      <c r="AE211" s="248"/>
      <c r="AF211" s="249"/>
      <c r="AG211" s="249">
        <f t="shared" si="50"/>
        <v>0</v>
      </c>
      <c r="AH211" s="249">
        <f t="shared" si="57"/>
        <v>0</v>
      </c>
      <c r="AI211" s="249">
        <f t="shared" si="58"/>
        <v>0</v>
      </c>
      <c r="AJ211" s="249">
        <f t="shared" si="59"/>
        <v>0</v>
      </c>
      <c r="AK211" s="255"/>
      <c r="AL211" s="304"/>
      <c r="AM211" s="80"/>
      <c r="AN211" s="80"/>
      <c r="AO211" s="80"/>
      <c r="AP211" s="81"/>
      <c r="AQ211" s="81"/>
      <c r="AR211" s="80"/>
      <c r="AS211" s="102"/>
      <c r="AT211" s="102"/>
      <c r="AU211" s="102"/>
      <c r="AV211" s="102"/>
      <c r="AW211" s="146"/>
      <c r="AX211" s="146"/>
      <c r="AY211" s="146"/>
      <c r="AZ211" s="103"/>
      <c r="BA211" s="89"/>
      <c r="BB211" s="90"/>
      <c r="BC211" s="91"/>
      <c r="BD211" s="92"/>
      <c r="BE211" s="80"/>
      <c r="BF211" s="80"/>
      <c r="BG211" s="81"/>
      <c r="BH211" s="102"/>
      <c r="BI211" s="102"/>
      <c r="BJ211" s="103"/>
      <c r="BK211" s="80"/>
      <c r="BL211" s="80">
        <f t="shared" si="51"/>
        <v>0</v>
      </c>
      <c r="BM211" s="81"/>
      <c r="BN211" s="80"/>
      <c r="BO211" s="80"/>
      <c r="BP211" s="80"/>
      <c r="BQ211" s="80"/>
      <c r="BR211" s="80"/>
      <c r="BS211" s="284"/>
      <c r="BT211" s="192">
        <f t="shared" si="54"/>
        <v>0</v>
      </c>
      <c r="BU211" s="192">
        <f t="shared" si="55"/>
        <v>0</v>
      </c>
      <c r="BV211" s="196">
        <f t="shared" si="56"/>
        <v>0</v>
      </c>
      <c r="BW211" s="29"/>
    </row>
    <row r="212" spans="1:75" ht="15" customHeight="1">
      <c r="A212" s="15"/>
      <c r="B212" s="10"/>
      <c r="C212" s="10"/>
      <c r="D212" s="11" t="s">
        <v>83</v>
      </c>
      <c r="E212" s="10"/>
      <c r="F212" s="14"/>
      <c r="G212" s="10"/>
      <c r="H212" s="10"/>
      <c r="I212" s="204"/>
      <c r="J212" s="204"/>
      <c r="K212" s="204"/>
      <c r="L212" s="13"/>
      <c r="M212" s="29"/>
      <c r="N212" s="29"/>
      <c r="O212" s="29"/>
      <c r="P212" s="29"/>
      <c r="Q212" s="38"/>
      <c r="R212" s="38"/>
      <c r="S212" s="219"/>
      <c r="T212" s="35"/>
      <c r="U212" s="35"/>
      <c r="V212" s="35"/>
      <c r="W212" s="35"/>
      <c r="X212" s="35"/>
      <c r="Y212" s="35"/>
      <c r="Z212" s="44"/>
      <c r="AA212" s="44"/>
      <c r="AB212" s="244" t="s">
        <v>799</v>
      </c>
      <c r="AC212" s="248"/>
      <c r="AD212" s="249"/>
      <c r="AE212" s="248"/>
      <c r="AF212" s="249"/>
      <c r="AG212" s="249">
        <f t="shared" si="50"/>
        <v>0</v>
      </c>
      <c r="AH212" s="249">
        <f t="shared" si="57"/>
        <v>0</v>
      </c>
      <c r="AI212" s="249">
        <f t="shared" si="58"/>
        <v>0</v>
      </c>
      <c r="AJ212" s="249">
        <f t="shared" si="59"/>
        <v>0</v>
      </c>
      <c r="AK212" s="255"/>
      <c r="AL212" s="304"/>
      <c r="AM212" s="80"/>
      <c r="AN212" s="80"/>
      <c r="AO212" s="80"/>
      <c r="AP212" s="81"/>
      <c r="AQ212" s="81"/>
      <c r="AR212" s="80"/>
      <c r="AS212" s="102"/>
      <c r="AT212" s="102"/>
      <c r="AU212" s="102"/>
      <c r="AV212" s="102"/>
      <c r="AW212" s="146"/>
      <c r="AX212" s="146"/>
      <c r="AY212" s="146"/>
      <c r="AZ212" s="103"/>
      <c r="BA212" s="89"/>
      <c r="BB212" s="90"/>
      <c r="BC212" s="91"/>
      <c r="BD212" s="92"/>
      <c r="BE212" s="80"/>
      <c r="BF212" s="80"/>
      <c r="BG212" s="81"/>
      <c r="BH212" s="102"/>
      <c r="BI212" s="102"/>
      <c r="BJ212" s="103"/>
      <c r="BK212" s="80"/>
      <c r="BL212" s="80">
        <f t="shared" si="51"/>
        <v>0</v>
      </c>
      <c r="BM212" s="81"/>
      <c r="BN212" s="80"/>
      <c r="BO212" s="80"/>
      <c r="BP212" s="80"/>
      <c r="BQ212" s="80"/>
      <c r="BR212" s="80"/>
      <c r="BS212" s="284"/>
      <c r="BT212" s="192">
        <f t="shared" si="54"/>
        <v>0</v>
      </c>
      <c r="BU212" s="192">
        <f t="shared" si="55"/>
        <v>0</v>
      </c>
      <c r="BV212" s="196">
        <f t="shared" si="56"/>
        <v>0</v>
      </c>
      <c r="BW212" s="29"/>
    </row>
    <row r="213" spans="1:75" ht="15" customHeight="1">
      <c r="A213" s="15"/>
      <c r="B213" s="10"/>
      <c r="C213" s="10"/>
      <c r="D213" s="11" t="s">
        <v>83</v>
      </c>
      <c r="E213" s="10"/>
      <c r="F213" s="14"/>
      <c r="G213" s="10"/>
      <c r="H213" s="10"/>
      <c r="I213" s="204"/>
      <c r="J213" s="204"/>
      <c r="K213" s="204"/>
      <c r="L213" s="13"/>
      <c r="M213" s="29"/>
      <c r="N213" s="29"/>
      <c r="O213" s="29"/>
      <c r="P213" s="29"/>
      <c r="Q213" s="38"/>
      <c r="R213" s="38"/>
      <c r="S213" s="219"/>
      <c r="T213" s="35"/>
      <c r="U213" s="35"/>
      <c r="V213" s="35"/>
      <c r="W213" s="35"/>
      <c r="X213" s="35"/>
      <c r="Y213" s="35"/>
      <c r="Z213" s="44"/>
      <c r="AA213" s="44"/>
      <c r="AB213" s="244" t="s">
        <v>799</v>
      </c>
      <c r="AC213" s="248"/>
      <c r="AD213" s="249"/>
      <c r="AE213" s="248"/>
      <c r="AF213" s="249"/>
      <c r="AG213" s="249">
        <f t="shared" si="50"/>
        <v>0</v>
      </c>
      <c r="AH213" s="249">
        <f t="shared" si="57"/>
        <v>0</v>
      </c>
      <c r="AI213" s="249">
        <f t="shared" si="58"/>
        <v>0</v>
      </c>
      <c r="AJ213" s="249">
        <f t="shared" si="59"/>
        <v>0</v>
      </c>
      <c r="AK213" s="255"/>
      <c r="AL213" s="304"/>
      <c r="AM213" s="80"/>
      <c r="AN213" s="80"/>
      <c r="AO213" s="80"/>
      <c r="AP213" s="81"/>
      <c r="AQ213" s="81"/>
      <c r="AR213" s="80"/>
      <c r="AS213" s="102"/>
      <c r="AT213" s="102"/>
      <c r="AU213" s="102"/>
      <c r="AV213" s="102"/>
      <c r="AW213" s="146"/>
      <c r="AX213" s="146"/>
      <c r="AY213" s="146"/>
      <c r="AZ213" s="103"/>
      <c r="BA213" s="89"/>
      <c r="BB213" s="90"/>
      <c r="BC213" s="91"/>
      <c r="BD213" s="92"/>
      <c r="BE213" s="80"/>
      <c r="BF213" s="80"/>
      <c r="BG213" s="81"/>
      <c r="BH213" s="102"/>
      <c r="BI213" s="102"/>
      <c r="BJ213" s="103"/>
      <c r="BK213" s="80"/>
      <c r="BL213" s="80">
        <f t="shared" si="51"/>
        <v>0</v>
      </c>
      <c r="BM213" s="81"/>
      <c r="BN213" s="80"/>
      <c r="BO213" s="80"/>
      <c r="BP213" s="80"/>
      <c r="BQ213" s="80"/>
      <c r="BR213" s="80"/>
      <c r="BS213" s="284"/>
      <c r="BT213" s="192">
        <f t="shared" si="54"/>
        <v>0</v>
      </c>
      <c r="BU213" s="192">
        <f t="shared" si="55"/>
        <v>0</v>
      </c>
      <c r="BV213" s="196">
        <f t="shared" si="56"/>
        <v>0</v>
      </c>
      <c r="BW213" s="29"/>
    </row>
    <row r="214" spans="1:75" ht="15" customHeight="1">
      <c r="A214" s="15"/>
      <c r="B214" s="10"/>
      <c r="C214" s="10"/>
      <c r="D214" s="11" t="s">
        <v>83</v>
      </c>
      <c r="E214" s="10"/>
      <c r="F214" s="14"/>
      <c r="G214" s="10"/>
      <c r="H214" s="10"/>
      <c r="I214" s="204"/>
      <c r="J214" s="204"/>
      <c r="K214" s="204"/>
      <c r="L214" s="13"/>
      <c r="M214" s="29"/>
      <c r="N214" s="29"/>
      <c r="O214" s="29"/>
      <c r="P214" s="29"/>
      <c r="Q214" s="38"/>
      <c r="R214" s="38"/>
      <c r="S214" s="219"/>
      <c r="T214" s="35"/>
      <c r="U214" s="35"/>
      <c r="V214" s="35"/>
      <c r="W214" s="35"/>
      <c r="X214" s="35"/>
      <c r="Y214" s="35"/>
      <c r="Z214" s="44"/>
      <c r="AA214" s="44"/>
      <c r="AB214" s="244" t="s">
        <v>799</v>
      </c>
      <c r="AC214" s="248"/>
      <c r="AD214" s="249"/>
      <c r="AE214" s="248"/>
      <c r="AF214" s="249"/>
      <c r="AG214" s="249">
        <f t="shared" si="50"/>
        <v>0</v>
      </c>
      <c r="AH214" s="249">
        <f t="shared" si="57"/>
        <v>0</v>
      </c>
      <c r="AI214" s="249">
        <f t="shared" si="58"/>
        <v>0</v>
      </c>
      <c r="AJ214" s="249">
        <f t="shared" si="59"/>
        <v>0</v>
      </c>
      <c r="AK214" s="255"/>
      <c r="AL214" s="304"/>
      <c r="AM214" s="80"/>
      <c r="AN214" s="80"/>
      <c r="AO214" s="80"/>
      <c r="AP214" s="81"/>
      <c r="AQ214" s="81"/>
      <c r="AR214" s="80"/>
      <c r="AS214" s="102"/>
      <c r="AT214" s="102"/>
      <c r="AU214" s="102"/>
      <c r="AV214" s="102"/>
      <c r="AW214" s="146"/>
      <c r="AX214" s="146"/>
      <c r="AY214" s="146"/>
      <c r="AZ214" s="103"/>
      <c r="BA214" s="89"/>
      <c r="BB214" s="90"/>
      <c r="BC214" s="91"/>
      <c r="BD214" s="92"/>
      <c r="BE214" s="80"/>
      <c r="BF214" s="80"/>
      <c r="BG214" s="81"/>
      <c r="BH214" s="102"/>
      <c r="BI214" s="102"/>
      <c r="BJ214" s="103"/>
      <c r="BK214" s="80"/>
      <c r="BL214" s="80">
        <f t="shared" si="51"/>
        <v>0</v>
      </c>
      <c r="BM214" s="81"/>
      <c r="BN214" s="80"/>
      <c r="BO214" s="80"/>
      <c r="BP214" s="80"/>
      <c r="BQ214" s="80"/>
      <c r="BR214" s="80"/>
      <c r="BS214" s="284"/>
      <c r="BT214" s="192">
        <f t="shared" si="54"/>
        <v>0</v>
      </c>
      <c r="BU214" s="192">
        <f t="shared" si="55"/>
        <v>0</v>
      </c>
      <c r="BV214" s="196">
        <f t="shared" si="56"/>
        <v>0</v>
      </c>
      <c r="BW214" s="29"/>
    </row>
    <row r="215" spans="1:75" ht="15" customHeight="1">
      <c r="A215" s="15"/>
      <c r="B215" s="10"/>
      <c r="C215" s="10"/>
      <c r="D215" s="11" t="s">
        <v>83</v>
      </c>
      <c r="E215" s="10"/>
      <c r="F215" s="14"/>
      <c r="G215" s="10"/>
      <c r="H215" s="10"/>
      <c r="I215" s="204"/>
      <c r="J215" s="204"/>
      <c r="K215" s="204"/>
      <c r="L215" s="13"/>
      <c r="M215" s="29"/>
      <c r="N215" s="29"/>
      <c r="O215" s="29"/>
      <c r="P215" s="29"/>
      <c r="Q215" s="38"/>
      <c r="R215" s="38"/>
      <c r="S215" s="219"/>
      <c r="T215" s="35"/>
      <c r="U215" s="35"/>
      <c r="V215" s="35"/>
      <c r="W215" s="35"/>
      <c r="X215" s="35"/>
      <c r="Y215" s="35"/>
      <c r="Z215" s="44"/>
      <c r="AA215" s="44"/>
      <c r="AB215" s="244" t="s">
        <v>799</v>
      </c>
      <c r="AC215" s="248"/>
      <c r="AD215" s="249"/>
      <c r="AE215" s="248"/>
      <c r="AF215" s="249"/>
      <c r="AG215" s="249">
        <f t="shared" si="50"/>
        <v>0</v>
      </c>
      <c r="AH215" s="249">
        <f t="shared" si="57"/>
        <v>0</v>
      </c>
      <c r="AI215" s="249">
        <f t="shared" si="58"/>
        <v>0</v>
      </c>
      <c r="AJ215" s="249">
        <f t="shared" si="59"/>
        <v>0</v>
      </c>
      <c r="AK215" s="255"/>
      <c r="AL215" s="304"/>
      <c r="AM215" s="80"/>
      <c r="AN215" s="80"/>
      <c r="AO215" s="80"/>
      <c r="AP215" s="81"/>
      <c r="AQ215" s="81"/>
      <c r="AR215" s="80"/>
      <c r="AS215" s="102"/>
      <c r="AT215" s="102"/>
      <c r="AU215" s="102"/>
      <c r="AV215" s="102"/>
      <c r="AW215" s="146"/>
      <c r="AX215" s="146"/>
      <c r="AY215" s="146"/>
      <c r="AZ215" s="103"/>
      <c r="BA215" s="89"/>
      <c r="BB215" s="90"/>
      <c r="BC215" s="91"/>
      <c r="BD215" s="92"/>
      <c r="BE215" s="80"/>
      <c r="BF215" s="80"/>
      <c r="BG215" s="81"/>
      <c r="BH215" s="102"/>
      <c r="BI215" s="102"/>
      <c r="BJ215" s="103"/>
      <c r="BK215" s="80"/>
      <c r="BL215" s="80">
        <f t="shared" si="51"/>
        <v>0</v>
      </c>
      <c r="BM215" s="81"/>
      <c r="BN215" s="80"/>
      <c r="BO215" s="80"/>
      <c r="BP215" s="80"/>
      <c r="BQ215" s="80"/>
      <c r="BR215" s="80"/>
      <c r="BS215" s="284"/>
      <c r="BT215" s="192">
        <f t="shared" si="54"/>
        <v>0</v>
      </c>
      <c r="BU215" s="192">
        <f t="shared" si="55"/>
        <v>0</v>
      </c>
      <c r="BV215" s="196">
        <f t="shared" si="56"/>
        <v>0</v>
      </c>
      <c r="BW215" s="29"/>
    </row>
    <row r="216" spans="1:75" ht="15" customHeight="1">
      <c r="A216" s="15"/>
      <c r="B216" s="10"/>
      <c r="C216" s="10"/>
      <c r="D216" s="11" t="s">
        <v>83</v>
      </c>
      <c r="E216" s="10"/>
      <c r="F216" s="14"/>
      <c r="G216" s="10"/>
      <c r="H216" s="10"/>
      <c r="I216" s="204"/>
      <c r="J216" s="204"/>
      <c r="K216" s="204"/>
      <c r="L216" s="13"/>
      <c r="M216" s="29"/>
      <c r="N216" s="29"/>
      <c r="O216" s="29"/>
      <c r="P216" s="29"/>
      <c r="Q216" s="38"/>
      <c r="R216" s="38"/>
      <c r="S216" s="219"/>
      <c r="T216" s="35"/>
      <c r="U216" s="35"/>
      <c r="V216" s="35"/>
      <c r="W216" s="35"/>
      <c r="X216" s="35"/>
      <c r="Y216" s="35"/>
      <c r="Z216" s="44"/>
      <c r="AA216" s="44"/>
      <c r="AB216" s="244" t="s">
        <v>799</v>
      </c>
      <c r="AC216" s="248"/>
      <c r="AD216" s="249"/>
      <c r="AE216" s="248"/>
      <c r="AF216" s="249"/>
      <c r="AG216" s="249">
        <f t="shared" si="50"/>
        <v>0</v>
      </c>
      <c r="AH216" s="249">
        <f t="shared" si="57"/>
        <v>0</v>
      </c>
      <c r="AI216" s="249">
        <f t="shared" si="58"/>
        <v>0</v>
      </c>
      <c r="AJ216" s="249">
        <f t="shared" si="59"/>
        <v>0</v>
      </c>
      <c r="AK216" s="255"/>
      <c r="AL216" s="304"/>
      <c r="AM216" s="80"/>
      <c r="AN216" s="80"/>
      <c r="AO216" s="80"/>
      <c r="AP216" s="81"/>
      <c r="AQ216" s="81"/>
      <c r="AR216" s="80"/>
      <c r="AS216" s="102"/>
      <c r="AT216" s="102"/>
      <c r="AU216" s="102"/>
      <c r="AV216" s="102"/>
      <c r="AW216" s="146"/>
      <c r="AX216" s="146"/>
      <c r="AY216" s="146"/>
      <c r="AZ216" s="103"/>
      <c r="BA216" s="89"/>
      <c r="BB216" s="90"/>
      <c r="BC216" s="91"/>
      <c r="BD216" s="92"/>
      <c r="BE216" s="80"/>
      <c r="BF216" s="80"/>
      <c r="BG216" s="81"/>
      <c r="BH216" s="102"/>
      <c r="BI216" s="102"/>
      <c r="BJ216" s="103"/>
      <c r="BK216" s="80"/>
      <c r="BL216" s="80">
        <f t="shared" si="51"/>
        <v>0</v>
      </c>
      <c r="BM216" s="81"/>
      <c r="BN216" s="80"/>
      <c r="BO216" s="80"/>
      <c r="BP216" s="80"/>
      <c r="BQ216" s="80"/>
      <c r="BR216" s="80"/>
      <c r="BS216" s="284"/>
      <c r="BT216" s="192">
        <f t="shared" si="54"/>
        <v>0</v>
      </c>
      <c r="BU216" s="192">
        <f t="shared" si="55"/>
        <v>0</v>
      </c>
      <c r="BV216" s="196">
        <f t="shared" si="56"/>
        <v>0</v>
      </c>
      <c r="BW216" s="29"/>
    </row>
    <row r="217" spans="1:75" ht="15" customHeight="1">
      <c r="A217" s="15"/>
      <c r="B217" s="10"/>
      <c r="C217" s="10"/>
      <c r="D217" s="11" t="s">
        <v>83</v>
      </c>
      <c r="E217" s="10"/>
      <c r="F217" s="14"/>
      <c r="G217" s="10"/>
      <c r="H217" s="10"/>
      <c r="I217" s="204"/>
      <c r="J217" s="204"/>
      <c r="K217" s="204"/>
      <c r="L217" s="13"/>
      <c r="M217" s="29"/>
      <c r="N217" s="29"/>
      <c r="O217" s="29"/>
      <c r="P217" s="29"/>
      <c r="Q217" s="38"/>
      <c r="R217" s="38"/>
      <c r="S217" s="219"/>
      <c r="T217" s="35"/>
      <c r="U217" s="35"/>
      <c r="V217" s="35"/>
      <c r="W217" s="35"/>
      <c r="X217" s="35"/>
      <c r="Y217" s="35"/>
      <c r="Z217" s="44"/>
      <c r="AA217" s="44"/>
      <c r="AB217" s="244" t="s">
        <v>799</v>
      </c>
      <c r="AC217" s="248"/>
      <c r="AD217" s="249"/>
      <c r="AE217" s="248"/>
      <c r="AF217" s="249"/>
      <c r="AG217" s="249">
        <f t="shared" si="50"/>
        <v>0</v>
      </c>
      <c r="AH217" s="249">
        <f t="shared" si="57"/>
        <v>0</v>
      </c>
      <c r="AI217" s="249">
        <f t="shared" si="58"/>
        <v>0</v>
      </c>
      <c r="AJ217" s="249">
        <f t="shared" si="59"/>
        <v>0</v>
      </c>
      <c r="AK217" s="255"/>
      <c r="AL217" s="304"/>
      <c r="AM217" s="80"/>
      <c r="AN217" s="80"/>
      <c r="AO217" s="80"/>
      <c r="AP217" s="81"/>
      <c r="AQ217" s="81"/>
      <c r="AR217" s="80"/>
      <c r="AS217" s="102"/>
      <c r="AT217" s="102"/>
      <c r="AU217" s="102"/>
      <c r="AV217" s="102"/>
      <c r="AW217" s="146"/>
      <c r="AX217" s="146"/>
      <c r="AY217" s="146"/>
      <c r="AZ217" s="103"/>
      <c r="BA217" s="89"/>
      <c r="BB217" s="90"/>
      <c r="BC217" s="91"/>
      <c r="BD217" s="92"/>
      <c r="BE217" s="80"/>
      <c r="BF217" s="80"/>
      <c r="BG217" s="81"/>
      <c r="BH217" s="102"/>
      <c r="BI217" s="102"/>
      <c r="BJ217" s="103"/>
      <c r="BK217" s="80"/>
      <c r="BL217" s="80">
        <f t="shared" si="51"/>
        <v>0</v>
      </c>
      <c r="BM217" s="81"/>
      <c r="BN217" s="80"/>
      <c r="BO217" s="80"/>
      <c r="BP217" s="80"/>
      <c r="BQ217" s="80"/>
      <c r="BR217" s="80"/>
      <c r="BS217" s="284"/>
      <c r="BT217" s="192">
        <f t="shared" si="54"/>
        <v>0</v>
      </c>
      <c r="BU217" s="192">
        <f t="shared" si="55"/>
        <v>0</v>
      </c>
      <c r="BV217" s="196">
        <f t="shared" si="56"/>
        <v>0</v>
      </c>
      <c r="BW217" s="29"/>
    </row>
    <row r="218" spans="1:75" ht="15" customHeight="1">
      <c r="A218" s="15"/>
      <c r="B218" s="10"/>
      <c r="C218" s="10"/>
      <c r="D218" s="11" t="s">
        <v>83</v>
      </c>
      <c r="E218" s="10"/>
      <c r="F218" s="14"/>
      <c r="G218" s="10"/>
      <c r="H218" s="10"/>
      <c r="I218" s="204"/>
      <c r="J218" s="204"/>
      <c r="K218" s="204"/>
      <c r="L218" s="13"/>
      <c r="M218" s="29"/>
      <c r="N218" s="29"/>
      <c r="O218" s="29"/>
      <c r="P218" s="29"/>
      <c r="Q218" s="38"/>
      <c r="R218" s="38"/>
      <c r="S218" s="219"/>
      <c r="T218" s="35"/>
      <c r="U218" s="35"/>
      <c r="V218" s="35"/>
      <c r="W218" s="35"/>
      <c r="X218" s="35"/>
      <c r="Y218" s="35"/>
      <c r="Z218" s="44"/>
      <c r="AA218" s="44"/>
      <c r="AB218" s="244" t="s">
        <v>799</v>
      </c>
      <c r="AC218" s="248"/>
      <c r="AD218" s="249"/>
      <c r="AE218" s="248"/>
      <c r="AF218" s="249"/>
      <c r="AG218" s="249">
        <f t="shared" si="50"/>
        <v>0</v>
      </c>
      <c r="AH218" s="249">
        <f t="shared" si="57"/>
        <v>0</v>
      </c>
      <c r="AI218" s="249">
        <f t="shared" si="58"/>
        <v>0</v>
      </c>
      <c r="AJ218" s="249">
        <f t="shared" si="59"/>
        <v>0</v>
      </c>
      <c r="AK218" s="255"/>
      <c r="AL218" s="304"/>
      <c r="AM218" s="80"/>
      <c r="AN218" s="80"/>
      <c r="AO218" s="80"/>
      <c r="AP218" s="81"/>
      <c r="AQ218" s="81"/>
      <c r="AR218" s="80"/>
      <c r="AS218" s="102"/>
      <c r="AT218" s="102"/>
      <c r="AU218" s="102"/>
      <c r="AV218" s="102"/>
      <c r="AW218" s="146"/>
      <c r="AX218" s="146"/>
      <c r="AY218" s="146"/>
      <c r="AZ218" s="103"/>
      <c r="BA218" s="89"/>
      <c r="BB218" s="90"/>
      <c r="BC218" s="91"/>
      <c r="BD218" s="92"/>
      <c r="BE218" s="80"/>
      <c r="BF218" s="80"/>
      <c r="BG218" s="81"/>
      <c r="BH218" s="102"/>
      <c r="BI218" s="102"/>
      <c r="BJ218" s="103"/>
      <c r="BK218" s="80"/>
      <c r="BL218" s="80">
        <f t="shared" si="51"/>
        <v>0</v>
      </c>
      <c r="BM218" s="81"/>
      <c r="BN218" s="80"/>
      <c r="BO218" s="80"/>
      <c r="BP218" s="80"/>
      <c r="BQ218" s="80"/>
      <c r="BR218" s="80"/>
      <c r="BS218" s="284"/>
      <c r="BT218" s="192">
        <f t="shared" si="54"/>
        <v>0</v>
      </c>
      <c r="BU218" s="192">
        <f t="shared" si="55"/>
        <v>0</v>
      </c>
      <c r="BV218" s="196">
        <f t="shared" si="56"/>
        <v>0</v>
      </c>
      <c r="BW218" s="29"/>
    </row>
    <row r="219" spans="1:75" ht="15" customHeight="1">
      <c r="A219" s="15"/>
      <c r="B219" s="10"/>
      <c r="C219" s="10"/>
      <c r="D219" s="11" t="s">
        <v>83</v>
      </c>
      <c r="E219" s="10"/>
      <c r="F219" s="14"/>
      <c r="G219" s="10"/>
      <c r="H219" s="10"/>
      <c r="I219" s="204"/>
      <c r="J219" s="204"/>
      <c r="K219" s="204"/>
      <c r="L219" s="13"/>
      <c r="M219" s="29"/>
      <c r="N219" s="29"/>
      <c r="O219" s="29"/>
      <c r="P219" s="29"/>
      <c r="Q219" s="38"/>
      <c r="R219" s="38"/>
      <c r="S219" s="219"/>
      <c r="T219" s="35"/>
      <c r="U219" s="35"/>
      <c r="V219" s="35"/>
      <c r="W219" s="35"/>
      <c r="X219" s="35"/>
      <c r="Y219" s="35"/>
      <c r="Z219" s="44"/>
      <c r="AA219" s="44"/>
      <c r="AB219" s="244" t="s">
        <v>799</v>
      </c>
      <c r="AC219" s="248"/>
      <c r="AD219" s="249"/>
      <c r="AE219" s="248"/>
      <c r="AF219" s="249"/>
      <c r="AG219" s="249">
        <f t="shared" si="50"/>
        <v>0</v>
      </c>
      <c r="AH219" s="249">
        <f t="shared" si="57"/>
        <v>0</v>
      </c>
      <c r="AI219" s="249">
        <f t="shared" si="58"/>
        <v>0</v>
      </c>
      <c r="AJ219" s="249">
        <f t="shared" si="59"/>
        <v>0</v>
      </c>
      <c r="AK219" s="255"/>
      <c r="AL219" s="304"/>
      <c r="AM219" s="80"/>
      <c r="AN219" s="80"/>
      <c r="AO219" s="80"/>
      <c r="AP219" s="81"/>
      <c r="AQ219" s="81"/>
      <c r="AR219" s="80"/>
      <c r="AS219" s="102"/>
      <c r="AT219" s="102"/>
      <c r="AU219" s="102"/>
      <c r="AV219" s="102"/>
      <c r="AW219" s="146"/>
      <c r="AX219" s="146"/>
      <c r="AY219" s="146"/>
      <c r="AZ219" s="103"/>
      <c r="BA219" s="89"/>
      <c r="BB219" s="90"/>
      <c r="BC219" s="91"/>
      <c r="BD219" s="92"/>
      <c r="BE219" s="80"/>
      <c r="BF219" s="80"/>
      <c r="BG219" s="81"/>
      <c r="BH219" s="102"/>
      <c r="BI219" s="102"/>
      <c r="BJ219" s="103"/>
      <c r="BK219" s="80"/>
      <c r="BL219" s="80">
        <f t="shared" si="51"/>
        <v>0</v>
      </c>
      <c r="BM219" s="81"/>
      <c r="BN219" s="80"/>
      <c r="BO219" s="80"/>
      <c r="BP219" s="80"/>
      <c r="BQ219" s="80"/>
      <c r="BR219" s="80"/>
      <c r="BS219" s="284"/>
      <c r="BT219" s="192">
        <f t="shared" si="54"/>
        <v>0</v>
      </c>
      <c r="BU219" s="192">
        <f t="shared" si="55"/>
        <v>0</v>
      </c>
      <c r="BV219" s="196">
        <f t="shared" si="56"/>
        <v>0</v>
      </c>
      <c r="BW219" s="29"/>
    </row>
    <row r="220" spans="1:75" ht="15" customHeight="1">
      <c r="A220" s="15"/>
      <c r="B220" s="10"/>
      <c r="C220" s="10"/>
      <c r="D220" s="11" t="s">
        <v>83</v>
      </c>
      <c r="E220" s="10"/>
      <c r="F220" s="14"/>
      <c r="G220" s="10"/>
      <c r="H220" s="10"/>
      <c r="I220" s="204"/>
      <c r="J220" s="204"/>
      <c r="K220" s="204"/>
      <c r="L220" s="13"/>
      <c r="M220" s="29"/>
      <c r="N220" s="29"/>
      <c r="O220" s="29"/>
      <c r="P220" s="29"/>
      <c r="Q220" s="38"/>
      <c r="R220" s="38"/>
      <c r="S220" s="219"/>
      <c r="T220" s="35"/>
      <c r="U220" s="35"/>
      <c r="V220" s="35"/>
      <c r="W220" s="35"/>
      <c r="X220" s="35"/>
      <c r="Y220" s="35"/>
      <c r="Z220" s="44"/>
      <c r="AA220" s="44"/>
      <c r="AB220" s="244" t="s">
        <v>799</v>
      </c>
      <c r="AC220" s="248"/>
      <c r="AD220" s="249"/>
      <c r="AE220" s="248"/>
      <c r="AF220" s="249"/>
      <c r="AG220" s="249">
        <f t="shared" ref="AG220:AG251" si="60">(IF(AE220&gt;0, AE220, IF(AD220&gt;0, AD220, IF(AC220&gt;0, AC220, 0))))+AF220</f>
        <v>0</v>
      </c>
      <c r="AH220" s="249">
        <f t="shared" si="57"/>
        <v>0</v>
      </c>
      <c r="AI220" s="249">
        <f t="shared" si="58"/>
        <v>0</v>
      </c>
      <c r="AJ220" s="249">
        <f t="shared" si="59"/>
        <v>0</v>
      </c>
      <c r="AK220" s="255"/>
      <c r="AL220" s="304"/>
      <c r="AM220" s="80"/>
      <c r="AN220" s="80"/>
      <c r="AO220" s="80"/>
      <c r="AP220" s="81"/>
      <c r="AQ220" s="81"/>
      <c r="AR220" s="80"/>
      <c r="AS220" s="102"/>
      <c r="AT220" s="102"/>
      <c r="AU220" s="102"/>
      <c r="AV220" s="102"/>
      <c r="AW220" s="146"/>
      <c r="AX220" s="146"/>
      <c r="AY220" s="146"/>
      <c r="AZ220" s="103"/>
      <c r="BA220" s="89"/>
      <c r="BB220" s="90"/>
      <c r="BC220" s="91"/>
      <c r="BD220" s="92"/>
      <c r="BE220" s="80"/>
      <c r="BF220" s="80"/>
      <c r="BG220" s="81"/>
      <c r="BH220" s="102"/>
      <c r="BI220" s="102"/>
      <c r="BJ220" s="103"/>
      <c r="BK220" s="80"/>
      <c r="BL220" s="80">
        <f t="shared" si="51"/>
        <v>0</v>
      </c>
      <c r="BM220" s="81"/>
      <c r="BN220" s="80"/>
      <c r="BO220" s="80"/>
      <c r="BP220" s="80"/>
      <c r="BQ220" s="80"/>
      <c r="BR220" s="80"/>
      <c r="BS220" s="284"/>
      <c r="BT220" s="192">
        <f t="shared" si="54"/>
        <v>0</v>
      </c>
      <c r="BU220" s="192">
        <f t="shared" si="55"/>
        <v>0</v>
      </c>
      <c r="BV220" s="196">
        <f t="shared" si="56"/>
        <v>0</v>
      </c>
      <c r="BW220" s="29"/>
    </row>
    <row r="221" spans="1:75" ht="15" customHeight="1">
      <c r="A221" s="15"/>
      <c r="B221" s="10"/>
      <c r="C221" s="10"/>
      <c r="D221" s="11" t="s">
        <v>83</v>
      </c>
      <c r="E221" s="10"/>
      <c r="F221" s="14"/>
      <c r="G221" s="10"/>
      <c r="H221" s="10"/>
      <c r="I221" s="204"/>
      <c r="J221" s="204"/>
      <c r="K221" s="204"/>
      <c r="L221" s="13"/>
      <c r="M221" s="29"/>
      <c r="N221" s="29"/>
      <c r="O221" s="29"/>
      <c r="P221" s="29"/>
      <c r="Q221" s="38"/>
      <c r="R221" s="38"/>
      <c r="S221" s="219"/>
      <c r="T221" s="35"/>
      <c r="U221" s="35"/>
      <c r="V221" s="35"/>
      <c r="W221" s="35"/>
      <c r="X221" s="35"/>
      <c r="Y221" s="35"/>
      <c r="Z221" s="44"/>
      <c r="AA221" s="44"/>
      <c r="AB221" s="244" t="s">
        <v>799</v>
      </c>
      <c r="AC221" s="248"/>
      <c r="AD221" s="249"/>
      <c r="AE221" s="248"/>
      <c r="AF221" s="249"/>
      <c r="AG221" s="249">
        <f t="shared" si="60"/>
        <v>0</v>
      </c>
      <c r="AH221" s="249">
        <f t="shared" si="57"/>
        <v>0</v>
      </c>
      <c r="AI221" s="249">
        <f t="shared" si="58"/>
        <v>0</v>
      </c>
      <c r="AJ221" s="249">
        <f t="shared" si="59"/>
        <v>0</v>
      </c>
      <c r="AK221" s="255"/>
      <c r="AL221" s="304"/>
      <c r="AM221" s="80"/>
      <c r="AN221" s="80"/>
      <c r="AO221" s="80"/>
      <c r="AP221" s="81"/>
      <c r="AQ221" s="81"/>
      <c r="AR221" s="80"/>
      <c r="AS221" s="102"/>
      <c r="AT221" s="102"/>
      <c r="AU221" s="102"/>
      <c r="AV221" s="102"/>
      <c r="AW221" s="146"/>
      <c r="AX221" s="146"/>
      <c r="AY221" s="146"/>
      <c r="AZ221" s="103"/>
      <c r="BA221" s="89"/>
      <c r="BB221" s="90"/>
      <c r="BC221" s="91"/>
      <c r="BD221" s="92"/>
      <c r="BE221" s="80"/>
      <c r="BF221" s="80"/>
      <c r="BG221" s="81"/>
      <c r="BH221" s="102"/>
      <c r="BI221" s="102"/>
      <c r="BJ221" s="103"/>
      <c r="BK221" s="80"/>
      <c r="BL221" s="80">
        <f t="shared" si="51"/>
        <v>0</v>
      </c>
      <c r="BM221" s="81"/>
      <c r="BN221" s="80"/>
      <c r="BO221" s="80"/>
      <c r="BP221" s="80"/>
      <c r="BQ221" s="80"/>
      <c r="BR221" s="80"/>
      <c r="BS221" s="284"/>
      <c r="BT221" s="192">
        <f t="shared" si="54"/>
        <v>0</v>
      </c>
      <c r="BU221" s="192">
        <f t="shared" si="55"/>
        <v>0</v>
      </c>
      <c r="BV221" s="196">
        <f t="shared" si="56"/>
        <v>0</v>
      </c>
      <c r="BW221" s="29"/>
    </row>
    <row r="222" spans="1:75" ht="15" customHeight="1">
      <c r="A222" s="15"/>
      <c r="B222" s="10"/>
      <c r="C222" s="10"/>
      <c r="D222" s="11" t="s">
        <v>83</v>
      </c>
      <c r="E222" s="10"/>
      <c r="F222" s="14"/>
      <c r="G222" s="10"/>
      <c r="H222" s="10"/>
      <c r="I222" s="204"/>
      <c r="J222" s="204"/>
      <c r="K222" s="204"/>
      <c r="L222" s="13"/>
      <c r="M222" s="29"/>
      <c r="N222" s="29"/>
      <c r="O222" s="29"/>
      <c r="P222" s="29"/>
      <c r="Q222" s="38"/>
      <c r="R222" s="38"/>
      <c r="S222" s="219"/>
      <c r="T222" s="35"/>
      <c r="U222" s="35"/>
      <c r="V222" s="35"/>
      <c r="W222" s="35"/>
      <c r="X222" s="35"/>
      <c r="Y222" s="35"/>
      <c r="Z222" s="44"/>
      <c r="AA222" s="44"/>
      <c r="AB222" s="244" t="s">
        <v>799</v>
      </c>
      <c r="AC222" s="248"/>
      <c r="AD222" s="249"/>
      <c r="AE222" s="248"/>
      <c r="AF222" s="249"/>
      <c r="AG222" s="249">
        <f t="shared" si="60"/>
        <v>0</v>
      </c>
      <c r="AH222" s="249">
        <f t="shared" si="57"/>
        <v>0</v>
      </c>
      <c r="AI222" s="249">
        <f t="shared" si="58"/>
        <v>0</v>
      </c>
      <c r="AJ222" s="249">
        <f t="shared" si="59"/>
        <v>0</v>
      </c>
      <c r="AK222" s="255"/>
      <c r="AL222" s="304"/>
      <c r="AM222" s="80"/>
      <c r="AN222" s="80"/>
      <c r="AO222" s="80"/>
      <c r="AP222" s="81"/>
      <c r="AQ222" s="81"/>
      <c r="AR222" s="80"/>
      <c r="AS222" s="102"/>
      <c r="AT222" s="102"/>
      <c r="AU222" s="102"/>
      <c r="AV222" s="102"/>
      <c r="AW222" s="146"/>
      <c r="AX222" s="146"/>
      <c r="AY222" s="146"/>
      <c r="AZ222" s="103"/>
      <c r="BA222" s="89"/>
      <c r="BB222" s="90"/>
      <c r="BC222" s="91"/>
      <c r="BD222" s="92"/>
      <c r="BE222" s="80"/>
      <c r="BF222" s="80"/>
      <c r="BG222" s="81"/>
      <c r="BH222" s="102"/>
      <c r="BI222" s="102"/>
      <c r="BJ222" s="103"/>
      <c r="BK222" s="80"/>
      <c r="BL222" s="80">
        <f t="shared" si="51"/>
        <v>0</v>
      </c>
      <c r="BM222" s="81"/>
      <c r="BN222" s="80"/>
      <c r="BO222" s="80"/>
      <c r="BP222" s="80"/>
      <c r="BQ222" s="80"/>
      <c r="BR222" s="80"/>
      <c r="BS222" s="284"/>
      <c r="BT222" s="192">
        <f t="shared" si="54"/>
        <v>0</v>
      </c>
      <c r="BU222" s="192">
        <f t="shared" si="55"/>
        <v>0</v>
      </c>
      <c r="BV222" s="196">
        <f t="shared" si="56"/>
        <v>0</v>
      </c>
      <c r="BW222" s="29"/>
    </row>
    <row r="223" spans="1:75" ht="15" customHeight="1">
      <c r="A223" s="15"/>
      <c r="B223" s="10"/>
      <c r="C223" s="10"/>
      <c r="D223" s="11" t="s">
        <v>83</v>
      </c>
      <c r="E223" s="10"/>
      <c r="F223" s="14"/>
      <c r="G223" s="10"/>
      <c r="H223" s="10"/>
      <c r="I223" s="204"/>
      <c r="J223" s="204"/>
      <c r="K223" s="204"/>
      <c r="L223" s="13"/>
      <c r="M223" s="29"/>
      <c r="N223" s="29"/>
      <c r="O223" s="29"/>
      <c r="P223" s="29"/>
      <c r="Q223" s="38"/>
      <c r="R223" s="38"/>
      <c r="S223" s="219"/>
      <c r="T223" s="35"/>
      <c r="U223" s="35"/>
      <c r="V223" s="35"/>
      <c r="W223" s="35"/>
      <c r="X223" s="35"/>
      <c r="Y223" s="35"/>
      <c r="Z223" s="44"/>
      <c r="AA223" s="44"/>
      <c r="AB223" s="244" t="s">
        <v>799</v>
      </c>
      <c r="AC223" s="248"/>
      <c r="AD223" s="249"/>
      <c r="AE223" s="248"/>
      <c r="AF223" s="249"/>
      <c r="AG223" s="249">
        <f t="shared" si="60"/>
        <v>0</v>
      </c>
      <c r="AH223" s="249">
        <f t="shared" si="57"/>
        <v>0</v>
      </c>
      <c r="AI223" s="249">
        <f t="shared" si="58"/>
        <v>0</v>
      </c>
      <c r="AJ223" s="249">
        <f t="shared" si="59"/>
        <v>0</v>
      </c>
      <c r="AK223" s="255"/>
      <c r="AL223" s="304"/>
      <c r="AM223" s="80"/>
      <c r="AN223" s="80"/>
      <c r="AO223" s="80"/>
      <c r="AP223" s="81"/>
      <c r="AQ223" s="81"/>
      <c r="AR223" s="80"/>
      <c r="AS223" s="102"/>
      <c r="AT223" s="102"/>
      <c r="AU223" s="102"/>
      <c r="AV223" s="102"/>
      <c r="AW223" s="146"/>
      <c r="AX223" s="146"/>
      <c r="AY223" s="146"/>
      <c r="AZ223" s="103"/>
      <c r="BA223" s="89"/>
      <c r="BB223" s="90"/>
      <c r="BC223" s="91"/>
      <c r="BD223" s="92"/>
      <c r="BE223" s="80"/>
      <c r="BF223" s="80"/>
      <c r="BG223" s="81"/>
      <c r="BH223" s="102"/>
      <c r="BI223" s="102"/>
      <c r="BJ223" s="103"/>
      <c r="BK223" s="80"/>
      <c r="BL223" s="80">
        <f t="shared" si="51"/>
        <v>0</v>
      </c>
      <c r="BM223" s="81"/>
      <c r="BN223" s="80"/>
      <c r="BO223" s="80"/>
      <c r="BP223" s="80"/>
      <c r="BQ223" s="80"/>
      <c r="BR223" s="80"/>
      <c r="BS223" s="284"/>
      <c r="BT223" s="192">
        <f t="shared" si="54"/>
        <v>0</v>
      </c>
      <c r="BU223" s="192">
        <f t="shared" si="55"/>
        <v>0</v>
      </c>
      <c r="BV223" s="196">
        <f t="shared" si="56"/>
        <v>0</v>
      </c>
      <c r="BW223" s="29"/>
    </row>
    <row r="224" spans="1:75" ht="15" customHeight="1">
      <c r="A224" s="15"/>
      <c r="B224" s="10"/>
      <c r="C224" s="10"/>
      <c r="D224" s="11" t="s">
        <v>83</v>
      </c>
      <c r="E224" s="10"/>
      <c r="F224" s="14"/>
      <c r="G224" s="10"/>
      <c r="H224" s="10"/>
      <c r="I224" s="204"/>
      <c r="J224" s="204"/>
      <c r="K224" s="204"/>
      <c r="L224" s="13"/>
      <c r="M224" s="29"/>
      <c r="N224" s="29"/>
      <c r="O224" s="29"/>
      <c r="P224" s="29"/>
      <c r="Q224" s="38"/>
      <c r="R224" s="38"/>
      <c r="S224" s="219"/>
      <c r="T224" s="35"/>
      <c r="U224" s="35"/>
      <c r="V224" s="35"/>
      <c r="W224" s="35"/>
      <c r="X224" s="35"/>
      <c r="Y224" s="35"/>
      <c r="Z224" s="44"/>
      <c r="AA224" s="44"/>
      <c r="AB224" s="244" t="s">
        <v>799</v>
      </c>
      <c r="AC224" s="248"/>
      <c r="AD224" s="249"/>
      <c r="AE224" s="248"/>
      <c r="AF224" s="249"/>
      <c r="AG224" s="249">
        <f t="shared" si="60"/>
        <v>0</v>
      </c>
      <c r="AH224" s="249">
        <f t="shared" si="57"/>
        <v>0</v>
      </c>
      <c r="AI224" s="249">
        <f t="shared" si="58"/>
        <v>0</v>
      </c>
      <c r="AJ224" s="249">
        <f t="shared" si="59"/>
        <v>0</v>
      </c>
      <c r="AK224" s="255"/>
      <c r="AL224" s="304"/>
      <c r="AM224" s="80"/>
      <c r="AN224" s="80"/>
      <c r="AO224" s="80"/>
      <c r="AP224" s="81"/>
      <c r="AQ224" s="81"/>
      <c r="AR224" s="80"/>
      <c r="AS224" s="102"/>
      <c r="AT224" s="102"/>
      <c r="AU224" s="102"/>
      <c r="AV224" s="102"/>
      <c r="AW224" s="146"/>
      <c r="AX224" s="146"/>
      <c r="AY224" s="146"/>
      <c r="AZ224" s="103"/>
      <c r="BA224" s="89"/>
      <c r="BB224" s="90"/>
      <c r="BC224" s="91"/>
      <c r="BD224" s="92"/>
      <c r="BE224" s="80"/>
      <c r="BF224" s="80"/>
      <c r="BG224" s="81"/>
      <c r="BH224" s="102"/>
      <c r="BI224" s="102"/>
      <c r="BJ224" s="103"/>
      <c r="BK224" s="80"/>
      <c r="BL224" s="80">
        <f t="shared" si="51"/>
        <v>0</v>
      </c>
      <c r="BM224" s="81"/>
      <c r="BN224" s="80"/>
      <c r="BO224" s="80"/>
      <c r="BP224" s="80"/>
      <c r="BQ224" s="80"/>
      <c r="BR224" s="80"/>
      <c r="BS224" s="284"/>
      <c r="BT224" s="192">
        <f t="shared" si="54"/>
        <v>0</v>
      </c>
      <c r="BU224" s="192">
        <f t="shared" si="55"/>
        <v>0</v>
      </c>
      <c r="BV224" s="196">
        <f t="shared" si="56"/>
        <v>0</v>
      </c>
      <c r="BW224" s="29"/>
    </row>
    <row r="225" spans="1:75" ht="15" customHeight="1">
      <c r="A225" s="15"/>
      <c r="B225" s="10"/>
      <c r="C225" s="10"/>
      <c r="D225" s="11" t="s">
        <v>83</v>
      </c>
      <c r="E225" s="10"/>
      <c r="F225" s="14"/>
      <c r="G225" s="10"/>
      <c r="H225" s="10"/>
      <c r="I225" s="204"/>
      <c r="J225" s="204"/>
      <c r="K225" s="204"/>
      <c r="L225" s="13"/>
      <c r="M225" s="29"/>
      <c r="N225" s="29"/>
      <c r="O225" s="29"/>
      <c r="P225" s="29"/>
      <c r="Q225" s="38"/>
      <c r="R225" s="38"/>
      <c r="S225" s="219"/>
      <c r="T225" s="35"/>
      <c r="U225" s="35"/>
      <c r="V225" s="35"/>
      <c r="W225" s="35"/>
      <c r="X225" s="35"/>
      <c r="Y225" s="35"/>
      <c r="Z225" s="44"/>
      <c r="AA225" s="44"/>
      <c r="AB225" s="244" t="s">
        <v>799</v>
      </c>
      <c r="AC225" s="248"/>
      <c r="AD225" s="249"/>
      <c r="AE225" s="248"/>
      <c r="AF225" s="249"/>
      <c r="AG225" s="249">
        <f t="shared" si="60"/>
        <v>0</v>
      </c>
      <c r="AH225" s="249">
        <f t="shared" si="57"/>
        <v>0</v>
      </c>
      <c r="AI225" s="249">
        <f t="shared" si="58"/>
        <v>0</v>
      </c>
      <c r="AJ225" s="249">
        <f t="shared" si="59"/>
        <v>0</v>
      </c>
      <c r="AK225" s="255"/>
      <c r="AL225" s="304"/>
      <c r="AM225" s="80"/>
      <c r="AN225" s="80"/>
      <c r="AO225" s="80"/>
      <c r="AP225" s="81"/>
      <c r="AQ225" s="81"/>
      <c r="AR225" s="80"/>
      <c r="AS225" s="102"/>
      <c r="AT225" s="102"/>
      <c r="AU225" s="102"/>
      <c r="AV225" s="102"/>
      <c r="AW225" s="146"/>
      <c r="AX225" s="146"/>
      <c r="AY225" s="146"/>
      <c r="AZ225" s="103"/>
      <c r="BA225" s="89"/>
      <c r="BB225" s="90"/>
      <c r="BC225" s="91"/>
      <c r="BD225" s="92"/>
      <c r="BE225" s="80"/>
      <c r="BF225" s="80"/>
      <c r="BG225" s="81"/>
      <c r="BH225" s="102"/>
      <c r="BI225" s="102"/>
      <c r="BJ225" s="103"/>
      <c r="BK225" s="80"/>
      <c r="BL225" s="80">
        <f t="shared" si="51"/>
        <v>0</v>
      </c>
      <c r="BM225" s="81"/>
      <c r="BN225" s="80"/>
      <c r="BO225" s="80"/>
      <c r="BP225" s="80"/>
      <c r="BQ225" s="80"/>
      <c r="BR225" s="80"/>
      <c r="BS225" s="284"/>
      <c r="BT225" s="192">
        <f t="shared" si="54"/>
        <v>0</v>
      </c>
      <c r="BU225" s="192">
        <f t="shared" si="55"/>
        <v>0</v>
      </c>
      <c r="BV225" s="196">
        <f t="shared" si="56"/>
        <v>0</v>
      </c>
      <c r="BW225" s="29"/>
    </row>
    <row r="226" spans="1:75" ht="15" customHeight="1">
      <c r="A226" s="15"/>
      <c r="B226" s="10"/>
      <c r="C226" s="10"/>
      <c r="D226" s="11" t="s">
        <v>83</v>
      </c>
      <c r="E226" s="10"/>
      <c r="F226" s="14"/>
      <c r="G226" s="10"/>
      <c r="H226" s="10"/>
      <c r="I226" s="204"/>
      <c r="J226" s="204"/>
      <c r="K226" s="204"/>
      <c r="L226" s="13"/>
      <c r="M226" s="29"/>
      <c r="N226" s="29"/>
      <c r="O226" s="29"/>
      <c r="P226" s="29"/>
      <c r="Q226" s="38"/>
      <c r="R226" s="38"/>
      <c r="S226" s="219"/>
      <c r="T226" s="35"/>
      <c r="U226" s="35"/>
      <c r="V226" s="35"/>
      <c r="W226" s="35"/>
      <c r="X226" s="35"/>
      <c r="Y226" s="35"/>
      <c r="Z226" s="44"/>
      <c r="AA226" s="44"/>
      <c r="AB226" s="244" t="s">
        <v>799</v>
      </c>
      <c r="AC226" s="248"/>
      <c r="AD226" s="249"/>
      <c r="AE226" s="248"/>
      <c r="AF226" s="249"/>
      <c r="AG226" s="249">
        <f t="shared" si="60"/>
        <v>0</v>
      </c>
      <c r="AH226" s="249">
        <f t="shared" si="57"/>
        <v>0</v>
      </c>
      <c r="AI226" s="249">
        <f t="shared" si="58"/>
        <v>0</v>
      </c>
      <c r="AJ226" s="249">
        <f t="shared" si="59"/>
        <v>0</v>
      </c>
      <c r="AK226" s="255"/>
      <c r="AL226" s="304"/>
      <c r="AM226" s="80"/>
      <c r="AN226" s="80"/>
      <c r="AO226" s="80"/>
      <c r="AP226" s="81"/>
      <c r="AQ226" s="81"/>
      <c r="AR226" s="80"/>
      <c r="AS226" s="102"/>
      <c r="AT226" s="102"/>
      <c r="AU226" s="102"/>
      <c r="AV226" s="102"/>
      <c r="AW226" s="146"/>
      <c r="AX226" s="146"/>
      <c r="AY226" s="146"/>
      <c r="AZ226" s="103"/>
      <c r="BA226" s="89"/>
      <c r="BB226" s="90"/>
      <c r="BC226" s="91"/>
      <c r="BD226" s="92"/>
      <c r="BE226" s="80"/>
      <c r="BF226" s="80"/>
      <c r="BG226" s="81"/>
      <c r="BH226" s="102"/>
      <c r="BI226" s="102"/>
      <c r="BJ226" s="103"/>
      <c r="BK226" s="80"/>
      <c r="BL226" s="80">
        <f t="shared" si="51"/>
        <v>0</v>
      </c>
      <c r="BM226" s="81"/>
      <c r="BN226" s="80"/>
      <c r="BO226" s="80"/>
      <c r="BP226" s="80"/>
      <c r="BQ226" s="80"/>
      <c r="BR226" s="80"/>
      <c r="BS226" s="284"/>
      <c r="BT226" s="192">
        <f t="shared" si="54"/>
        <v>0</v>
      </c>
      <c r="BU226" s="192">
        <f t="shared" si="55"/>
        <v>0</v>
      </c>
      <c r="BV226" s="196">
        <f t="shared" si="56"/>
        <v>0</v>
      </c>
      <c r="BW226" s="29"/>
    </row>
    <row r="227" spans="1:75" ht="15" customHeight="1">
      <c r="A227" s="15"/>
      <c r="B227" s="10"/>
      <c r="C227" s="10"/>
      <c r="D227" s="11" t="s">
        <v>83</v>
      </c>
      <c r="E227" s="10"/>
      <c r="F227" s="14"/>
      <c r="G227" s="10"/>
      <c r="H227" s="10"/>
      <c r="I227" s="204"/>
      <c r="J227" s="204"/>
      <c r="K227" s="204"/>
      <c r="L227" s="13"/>
      <c r="M227" s="29"/>
      <c r="N227" s="29"/>
      <c r="O227" s="29"/>
      <c r="P227" s="29"/>
      <c r="Q227" s="38"/>
      <c r="R227" s="38"/>
      <c r="S227" s="219"/>
      <c r="T227" s="35"/>
      <c r="U227" s="35"/>
      <c r="V227" s="35"/>
      <c r="W227" s="35"/>
      <c r="X227" s="35"/>
      <c r="Y227" s="35"/>
      <c r="Z227" s="44"/>
      <c r="AA227" s="44"/>
      <c r="AB227" s="244" t="s">
        <v>799</v>
      </c>
      <c r="AC227" s="248"/>
      <c r="AD227" s="249"/>
      <c r="AE227" s="248"/>
      <c r="AF227" s="249"/>
      <c r="AG227" s="249">
        <f t="shared" si="60"/>
        <v>0</v>
      </c>
      <c r="AH227" s="249">
        <f t="shared" si="57"/>
        <v>0</v>
      </c>
      <c r="AI227" s="249">
        <f t="shared" si="58"/>
        <v>0</v>
      </c>
      <c r="AJ227" s="249">
        <f t="shared" si="59"/>
        <v>0</v>
      </c>
      <c r="AK227" s="255"/>
      <c r="AL227" s="304"/>
      <c r="AM227" s="80"/>
      <c r="AN227" s="80"/>
      <c r="AO227" s="80"/>
      <c r="AP227" s="81"/>
      <c r="AQ227" s="81"/>
      <c r="AR227" s="80"/>
      <c r="AS227" s="102"/>
      <c r="AT227" s="102"/>
      <c r="AU227" s="102"/>
      <c r="AV227" s="102"/>
      <c r="AW227" s="146"/>
      <c r="AX227" s="146"/>
      <c r="AY227" s="146"/>
      <c r="AZ227" s="103"/>
      <c r="BA227" s="89"/>
      <c r="BB227" s="90"/>
      <c r="BC227" s="91"/>
      <c r="BD227" s="92"/>
      <c r="BE227" s="80"/>
      <c r="BF227" s="80"/>
      <c r="BG227" s="81"/>
      <c r="BH227" s="102"/>
      <c r="BI227" s="102"/>
      <c r="BJ227" s="103"/>
      <c r="BK227" s="80"/>
      <c r="BL227" s="80">
        <f t="shared" si="51"/>
        <v>0</v>
      </c>
      <c r="BM227" s="81"/>
      <c r="BN227" s="80"/>
      <c r="BO227" s="80"/>
      <c r="BP227" s="80"/>
      <c r="BQ227" s="80"/>
      <c r="BR227" s="80"/>
      <c r="BS227" s="284"/>
      <c r="BT227" s="192">
        <f t="shared" si="54"/>
        <v>0</v>
      </c>
      <c r="BU227" s="192">
        <f t="shared" si="55"/>
        <v>0</v>
      </c>
      <c r="BV227" s="196">
        <f t="shared" si="56"/>
        <v>0</v>
      </c>
      <c r="BW227" s="29"/>
    </row>
    <row r="228" spans="1:75" ht="15" customHeight="1">
      <c r="A228" s="15"/>
      <c r="B228" s="10"/>
      <c r="C228" s="10"/>
      <c r="D228" s="11" t="s">
        <v>83</v>
      </c>
      <c r="E228" s="10"/>
      <c r="F228" s="14"/>
      <c r="G228" s="10"/>
      <c r="H228" s="10"/>
      <c r="I228" s="204"/>
      <c r="J228" s="204"/>
      <c r="K228" s="204"/>
      <c r="L228" s="13"/>
      <c r="M228" s="29"/>
      <c r="N228" s="29"/>
      <c r="O228" s="29"/>
      <c r="P228" s="29"/>
      <c r="Q228" s="38"/>
      <c r="R228" s="38"/>
      <c r="S228" s="219"/>
      <c r="T228" s="35"/>
      <c r="U228" s="35"/>
      <c r="V228" s="35"/>
      <c r="W228" s="35"/>
      <c r="X228" s="35"/>
      <c r="Y228" s="35"/>
      <c r="Z228" s="44"/>
      <c r="AA228" s="44"/>
      <c r="AB228" s="244" t="s">
        <v>799</v>
      </c>
      <c r="AC228" s="248"/>
      <c r="AD228" s="249"/>
      <c r="AE228" s="248"/>
      <c r="AF228" s="249"/>
      <c r="AG228" s="249">
        <f t="shared" si="60"/>
        <v>0</v>
      </c>
      <c r="AH228" s="249">
        <f t="shared" si="57"/>
        <v>0</v>
      </c>
      <c r="AI228" s="249">
        <f t="shared" si="58"/>
        <v>0</v>
      </c>
      <c r="AJ228" s="249">
        <f t="shared" si="59"/>
        <v>0</v>
      </c>
      <c r="AK228" s="255"/>
      <c r="AL228" s="304"/>
      <c r="AM228" s="80"/>
      <c r="AN228" s="80"/>
      <c r="AO228" s="80"/>
      <c r="AP228" s="81"/>
      <c r="AQ228" s="81"/>
      <c r="AR228" s="80"/>
      <c r="AS228" s="102"/>
      <c r="AT228" s="102"/>
      <c r="AU228" s="102"/>
      <c r="AV228" s="102"/>
      <c r="AW228" s="146"/>
      <c r="AX228" s="146"/>
      <c r="AY228" s="146"/>
      <c r="AZ228" s="103"/>
      <c r="BA228" s="89"/>
      <c r="BB228" s="90"/>
      <c r="BC228" s="91"/>
      <c r="BD228" s="92"/>
      <c r="BE228" s="80"/>
      <c r="BF228" s="80"/>
      <c r="BG228" s="81"/>
      <c r="BH228" s="102"/>
      <c r="BI228" s="102"/>
      <c r="BJ228" s="103"/>
      <c r="BK228" s="80"/>
      <c r="BL228" s="80">
        <f t="shared" si="51"/>
        <v>0</v>
      </c>
      <c r="BM228" s="81"/>
      <c r="BN228" s="80"/>
      <c r="BO228" s="80"/>
      <c r="BP228" s="80"/>
      <c r="BQ228" s="80"/>
      <c r="BR228" s="80"/>
      <c r="BS228" s="284"/>
      <c r="BT228" s="192">
        <f t="shared" si="54"/>
        <v>0</v>
      </c>
      <c r="BU228" s="192">
        <f t="shared" si="55"/>
        <v>0</v>
      </c>
      <c r="BV228" s="196">
        <f t="shared" si="56"/>
        <v>0</v>
      </c>
      <c r="BW228" s="29"/>
    </row>
    <row r="229" spans="1:75" ht="15" customHeight="1">
      <c r="A229" s="15"/>
      <c r="B229" s="10"/>
      <c r="C229" s="10"/>
      <c r="D229" s="11" t="s">
        <v>83</v>
      </c>
      <c r="E229" s="10"/>
      <c r="F229" s="14"/>
      <c r="G229" s="10"/>
      <c r="H229" s="10"/>
      <c r="I229" s="204"/>
      <c r="J229" s="204"/>
      <c r="K229" s="204"/>
      <c r="L229" s="13"/>
      <c r="M229" s="29"/>
      <c r="N229" s="29"/>
      <c r="O229" s="29"/>
      <c r="P229" s="29"/>
      <c r="Q229" s="38"/>
      <c r="R229" s="38"/>
      <c r="S229" s="219"/>
      <c r="T229" s="35"/>
      <c r="U229" s="35"/>
      <c r="V229" s="35"/>
      <c r="W229" s="35"/>
      <c r="X229" s="35"/>
      <c r="Y229" s="35"/>
      <c r="Z229" s="44"/>
      <c r="AA229" s="44"/>
      <c r="AB229" s="244" t="s">
        <v>799</v>
      </c>
      <c r="AC229" s="248"/>
      <c r="AD229" s="249"/>
      <c r="AE229" s="248"/>
      <c r="AF229" s="249"/>
      <c r="AG229" s="249">
        <f t="shared" si="60"/>
        <v>0</v>
      </c>
      <c r="AH229" s="249">
        <f t="shared" si="57"/>
        <v>0</v>
      </c>
      <c r="AI229" s="249">
        <f t="shared" si="58"/>
        <v>0</v>
      </c>
      <c r="AJ229" s="249">
        <f t="shared" si="59"/>
        <v>0</v>
      </c>
      <c r="AK229" s="255"/>
      <c r="AL229" s="304"/>
      <c r="AM229" s="80"/>
      <c r="AN229" s="80"/>
      <c r="AO229" s="80"/>
      <c r="AP229" s="81"/>
      <c r="AQ229" s="81"/>
      <c r="AR229" s="80"/>
      <c r="AS229" s="102"/>
      <c r="AT229" s="102"/>
      <c r="AU229" s="102"/>
      <c r="AV229" s="102"/>
      <c r="AW229" s="146"/>
      <c r="AX229" s="146"/>
      <c r="AY229" s="146"/>
      <c r="AZ229" s="103"/>
      <c r="BA229" s="89"/>
      <c r="BB229" s="90"/>
      <c r="BC229" s="91"/>
      <c r="BD229" s="92"/>
      <c r="BE229" s="80"/>
      <c r="BF229" s="80"/>
      <c r="BG229" s="81"/>
      <c r="BH229" s="102"/>
      <c r="BI229" s="102"/>
      <c r="BJ229" s="103"/>
      <c r="BK229" s="80"/>
      <c r="BL229" s="80">
        <f t="shared" si="51"/>
        <v>0</v>
      </c>
      <c r="BM229" s="81"/>
      <c r="BN229" s="80"/>
      <c r="BO229" s="80"/>
      <c r="BP229" s="80"/>
      <c r="BQ229" s="80"/>
      <c r="BR229" s="80"/>
      <c r="BS229" s="284"/>
      <c r="BT229" s="192">
        <f t="shared" si="54"/>
        <v>0</v>
      </c>
      <c r="BU229" s="192">
        <f t="shared" si="55"/>
        <v>0</v>
      </c>
      <c r="BV229" s="196">
        <f t="shared" si="56"/>
        <v>0</v>
      </c>
      <c r="BW229" s="29"/>
    </row>
    <row r="230" spans="1:75" ht="15" customHeight="1">
      <c r="A230" s="15"/>
      <c r="B230" s="10"/>
      <c r="C230" s="10"/>
      <c r="D230" s="11" t="s">
        <v>83</v>
      </c>
      <c r="E230" s="10"/>
      <c r="F230" s="14"/>
      <c r="G230" s="10"/>
      <c r="H230" s="10"/>
      <c r="I230" s="204"/>
      <c r="J230" s="204"/>
      <c r="K230" s="204"/>
      <c r="L230" s="13"/>
      <c r="M230" s="29"/>
      <c r="N230" s="29"/>
      <c r="O230" s="29"/>
      <c r="P230" s="29"/>
      <c r="Q230" s="38"/>
      <c r="R230" s="38"/>
      <c r="S230" s="219"/>
      <c r="T230" s="35"/>
      <c r="U230" s="35"/>
      <c r="V230" s="35"/>
      <c r="W230" s="35"/>
      <c r="X230" s="35"/>
      <c r="Y230" s="35"/>
      <c r="Z230" s="44"/>
      <c r="AA230" s="44"/>
      <c r="AB230" s="244" t="s">
        <v>799</v>
      </c>
      <c r="AC230" s="248"/>
      <c r="AD230" s="249"/>
      <c r="AE230" s="248"/>
      <c r="AF230" s="249"/>
      <c r="AG230" s="249">
        <f t="shared" si="60"/>
        <v>0</v>
      </c>
      <c r="AH230" s="249">
        <f t="shared" si="57"/>
        <v>0</v>
      </c>
      <c r="AI230" s="249">
        <f t="shared" si="58"/>
        <v>0</v>
      </c>
      <c r="AJ230" s="249">
        <f t="shared" si="59"/>
        <v>0</v>
      </c>
      <c r="AK230" s="255"/>
      <c r="AL230" s="304"/>
      <c r="AM230" s="80"/>
      <c r="AN230" s="80"/>
      <c r="AO230" s="80"/>
      <c r="AP230" s="81"/>
      <c r="AQ230" s="81"/>
      <c r="AR230" s="80"/>
      <c r="AS230" s="102"/>
      <c r="AT230" s="102"/>
      <c r="AU230" s="102"/>
      <c r="AV230" s="102"/>
      <c r="AW230" s="146"/>
      <c r="AX230" s="146"/>
      <c r="AY230" s="146"/>
      <c r="AZ230" s="103"/>
      <c r="BA230" s="89"/>
      <c r="BB230" s="90"/>
      <c r="BC230" s="91"/>
      <c r="BD230" s="92"/>
      <c r="BE230" s="80"/>
      <c r="BF230" s="80"/>
      <c r="BG230" s="81"/>
      <c r="BH230" s="102"/>
      <c r="BI230" s="102"/>
      <c r="BJ230" s="103"/>
      <c r="BK230" s="80"/>
      <c r="BL230" s="80">
        <f t="shared" si="51"/>
        <v>0</v>
      </c>
      <c r="BM230" s="81"/>
      <c r="BN230" s="80"/>
      <c r="BO230" s="80"/>
      <c r="BP230" s="80"/>
      <c r="BQ230" s="80"/>
      <c r="BR230" s="80"/>
      <c r="BS230" s="284"/>
      <c r="BT230" s="192">
        <f t="shared" si="54"/>
        <v>0</v>
      </c>
      <c r="BU230" s="192">
        <f t="shared" si="55"/>
        <v>0</v>
      </c>
      <c r="BV230" s="196">
        <f t="shared" si="56"/>
        <v>0</v>
      </c>
      <c r="BW230" s="29"/>
    </row>
    <row r="231" spans="1:75" ht="15" customHeight="1">
      <c r="A231" s="15"/>
      <c r="B231" s="10"/>
      <c r="C231" s="10"/>
      <c r="D231" s="11" t="s">
        <v>83</v>
      </c>
      <c r="E231" s="10"/>
      <c r="F231" s="14"/>
      <c r="G231" s="10"/>
      <c r="H231" s="10"/>
      <c r="I231" s="204"/>
      <c r="J231" s="204"/>
      <c r="K231" s="204"/>
      <c r="L231" s="13"/>
      <c r="M231" s="29"/>
      <c r="N231" s="29"/>
      <c r="O231" s="29"/>
      <c r="P231" s="29"/>
      <c r="Q231" s="38"/>
      <c r="R231" s="38"/>
      <c r="S231" s="219"/>
      <c r="T231" s="35"/>
      <c r="U231" s="35"/>
      <c r="V231" s="35"/>
      <c r="W231" s="35"/>
      <c r="X231" s="35"/>
      <c r="Y231" s="35"/>
      <c r="Z231" s="44"/>
      <c r="AA231" s="44"/>
      <c r="AB231" s="244" t="s">
        <v>799</v>
      </c>
      <c r="AC231" s="248"/>
      <c r="AD231" s="249"/>
      <c r="AE231" s="248"/>
      <c r="AF231" s="249"/>
      <c r="AG231" s="249">
        <f t="shared" si="60"/>
        <v>0</v>
      </c>
      <c r="AH231" s="249">
        <f t="shared" si="57"/>
        <v>0</v>
      </c>
      <c r="AI231" s="249">
        <f t="shared" si="58"/>
        <v>0</v>
      </c>
      <c r="AJ231" s="249">
        <f t="shared" si="59"/>
        <v>0</v>
      </c>
      <c r="AK231" s="255"/>
      <c r="AL231" s="304"/>
      <c r="AM231" s="80"/>
      <c r="AN231" s="80"/>
      <c r="AO231" s="80"/>
      <c r="AP231" s="81"/>
      <c r="AQ231" s="81"/>
      <c r="AR231" s="80"/>
      <c r="AS231" s="102"/>
      <c r="AT231" s="102"/>
      <c r="AU231" s="102"/>
      <c r="AV231" s="102"/>
      <c r="AW231" s="146"/>
      <c r="AX231" s="146"/>
      <c r="AY231" s="146"/>
      <c r="AZ231" s="103"/>
      <c r="BA231" s="89"/>
      <c r="BB231" s="90"/>
      <c r="BC231" s="91"/>
      <c r="BD231" s="92"/>
      <c r="BE231" s="80"/>
      <c r="BF231" s="80"/>
      <c r="BG231" s="81"/>
      <c r="BH231" s="102"/>
      <c r="BI231" s="102"/>
      <c r="BJ231" s="103"/>
      <c r="BK231" s="80"/>
      <c r="BL231" s="80">
        <f t="shared" si="51"/>
        <v>0</v>
      </c>
      <c r="BM231" s="81"/>
      <c r="BN231" s="80"/>
      <c r="BO231" s="80"/>
      <c r="BP231" s="80"/>
      <c r="BQ231" s="80"/>
      <c r="BR231" s="80"/>
      <c r="BS231" s="284"/>
      <c r="BT231" s="192">
        <f t="shared" si="54"/>
        <v>0</v>
      </c>
      <c r="BU231" s="192">
        <f t="shared" si="55"/>
        <v>0</v>
      </c>
      <c r="BV231" s="196">
        <f t="shared" si="56"/>
        <v>0</v>
      </c>
      <c r="BW231" s="29"/>
    </row>
    <row r="232" spans="1:75" ht="15" customHeight="1">
      <c r="A232" s="15"/>
      <c r="B232" s="10"/>
      <c r="C232" s="10"/>
      <c r="D232" s="11" t="s">
        <v>83</v>
      </c>
      <c r="E232" s="10"/>
      <c r="F232" s="14"/>
      <c r="G232" s="10"/>
      <c r="H232" s="10"/>
      <c r="I232" s="204"/>
      <c r="J232" s="204"/>
      <c r="K232" s="204"/>
      <c r="L232" s="13"/>
      <c r="M232" s="29"/>
      <c r="N232" s="29"/>
      <c r="O232" s="29"/>
      <c r="P232" s="29"/>
      <c r="Q232" s="38"/>
      <c r="R232" s="38"/>
      <c r="S232" s="219"/>
      <c r="T232" s="35"/>
      <c r="U232" s="35"/>
      <c r="V232" s="35"/>
      <c r="W232" s="35"/>
      <c r="X232" s="35"/>
      <c r="Y232" s="35"/>
      <c r="Z232" s="44"/>
      <c r="AA232" s="44"/>
      <c r="AB232" s="244" t="s">
        <v>799</v>
      </c>
      <c r="AC232" s="248"/>
      <c r="AD232" s="249"/>
      <c r="AE232" s="248"/>
      <c r="AF232" s="249"/>
      <c r="AG232" s="249">
        <f t="shared" si="60"/>
        <v>0</v>
      </c>
      <c r="AH232" s="249">
        <f t="shared" si="57"/>
        <v>0</v>
      </c>
      <c r="AI232" s="249">
        <f t="shared" si="58"/>
        <v>0</v>
      </c>
      <c r="AJ232" s="249">
        <f t="shared" si="59"/>
        <v>0</v>
      </c>
      <c r="AK232" s="255"/>
      <c r="AL232" s="304"/>
      <c r="AM232" s="80"/>
      <c r="AN232" s="80"/>
      <c r="AO232" s="80"/>
      <c r="AP232" s="81"/>
      <c r="AQ232" s="81"/>
      <c r="AR232" s="80"/>
      <c r="AS232" s="102"/>
      <c r="AT232" s="102"/>
      <c r="AU232" s="102"/>
      <c r="AV232" s="102"/>
      <c r="AW232" s="146"/>
      <c r="AX232" s="146"/>
      <c r="AY232" s="146"/>
      <c r="AZ232" s="103"/>
      <c r="BA232" s="89"/>
      <c r="BB232" s="90"/>
      <c r="BC232" s="91"/>
      <c r="BD232" s="92"/>
      <c r="BE232" s="80"/>
      <c r="BF232" s="80"/>
      <c r="BG232" s="81"/>
      <c r="BH232" s="102"/>
      <c r="BI232" s="102"/>
      <c r="BJ232" s="103"/>
      <c r="BK232" s="80"/>
      <c r="BL232" s="80">
        <f t="shared" si="51"/>
        <v>0</v>
      </c>
      <c r="BM232" s="81"/>
      <c r="BN232" s="80"/>
      <c r="BO232" s="80"/>
      <c r="BP232" s="80"/>
      <c r="BQ232" s="80"/>
      <c r="BR232" s="80"/>
      <c r="BS232" s="284"/>
      <c r="BT232" s="192">
        <f t="shared" si="54"/>
        <v>0</v>
      </c>
      <c r="BU232" s="192">
        <f t="shared" si="55"/>
        <v>0</v>
      </c>
      <c r="BV232" s="196">
        <f t="shared" si="56"/>
        <v>0</v>
      </c>
      <c r="BW232" s="29"/>
    </row>
    <row r="233" spans="1:75" ht="15" customHeight="1">
      <c r="A233" s="15"/>
      <c r="B233" s="10"/>
      <c r="C233" s="10"/>
      <c r="D233" s="11" t="s">
        <v>83</v>
      </c>
      <c r="E233" s="10"/>
      <c r="F233" s="14"/>
      <c r="G233" s="10"/>
      <c r="H233" s="10"/>
      <c r="I233" s="204"/>
      <c r="J233" s="204"/>
      <c r="K233" s="204"/>
      <c r="L233" s="13"/>
      <c r="M233" s="29"/>
      <c r="N233" s="29"/>
      <c r="O233" s="29"/>
      <c r="P233" s="29"/>
      <c r="Q233" s="38"/>
      <c r="R233" s="38"/>
      <c r="S233" s="219"/>
      <c r="T233" s="35"/>
      <c r="U233" s="35"/>
      <c r="V233" s="35"/>
      <c r="W233" s="35"/>
      <c r="X233" s="35"/>
      <c r="Y233" s="35"/>
      <c r="Z233" s="44"/>
      <c r="AA233" s="44"/>
      <c r="AB233" s="244" t="s">
        <v>799</v>
      </c>
      <c r="AC233" s="248"/>
      <c r="AD233" s="249"/>
      <c r="AE233" s="248"/>
      <c r="AF233" s="249"/>
      <c r="AG233" s="249">
        <f t="shared" si="60"/>
        <v>0</v>
      </c>
      <c r="AH233" s="249">
        <f t="shared" si="57"/>
        <v>0</v>
      </c>
      <c r="AI233" s="249">
        <f t="shared" si="58"/>
        <v>0</v>
      </c>
      <c r="AJ233" s="249">
        <f t="shared" si="59"/>
        <v>0</v>
      </c>
      <c r="AK233" s="255"/>
      <c r="AL233" s="304"/>
      <c r="AM233" s="80"/>
      <c r="AN233" s="80"/>
      <c r="AO233" s="80"/>
      <c r="AP233" s="81"/>
      <c r="AQ233" s="81"/>
      <c r="AR233" s="80"/>
      <c r="AS233" s="102"/>
      <c r="AT233" s="102"/>
      <c r="AU233" s="102"/>
      <c r="AV233" s="102"/>
      <c r="AW233" s="146"/>
      <c r="AX233" s="146"/>
      <c r="AY233" s="146"/>
      <c r="AZ233" s="103"/>
      <c r="BA233" s="89"/>
      <c r="BB233" s="90"/>
      <c r="BC233" s="91"/>
      <c r="BD233" s="92"/>
      <c r="BE233" s="80"/>
      <c r="BF233" s="80"/>
      <c r="BG233" s="81"/>
      <c r="BH233" s="102"/>
      <c r="BI233" s="102"/>
      <c r="BJ233" s="103"/>
      <c r="BK233" s="80"/>
      <c r="BL233" s="80">
        <f t="shared" si="51"/>
        <v>0</v>
      </c>
      <c r="BM233" s="81"/>
      <c r="BN233" s="80"/>
      <c r="BO233" s="80"/>
      <c r="BP233" s="80"/>
      <c r="BQ233" s="80"/>
      <c r="BR233" s="80"/>
      <c r="BS233" s="284"/>
      <c r="BT233" s="192">
        <f t="shared" si="54"/>
        <v>0</v>
      </c>
      <c r="BU233" s="192">
        <f t="shared" si="55"/>
        <v>0</v>
      </c>
      <c r="BV233" s="196">
        <f t="shared" si="56"/>
        <v>0</v>
      </c>
      <c r="BW233" s="29"/>
    </row>
    <row r="234" spans="1:75" ht="15" customHeight="1">
      <c r="A234" s="15"/>
      <c r="B234" s="10"/>
      <c r="C234" s="10"/>
      <c r="D234" s="11" t="s">
        <v>83</v>
      </c>
      <c r="E234" s="10"/>
      <c r="F234" s="14"/>
      <c r="G234" s="10"/>
      <c r="H234" s="10"/>
      <c r="I234" s="204"/>
      <c r="J234" s="204"/>
      <c r="K234" s="204"/>
      <c r="L234" s="13"/>
      <c r="M234" s="29"/>
      <c r="N234" s="29"/>
      <c r="O234" s="29"/>
      <c r="P234" s="29"/>
      <c r="Q234" s="38"/>
      <c r="R234" s="38"/>
      <c r="S234" s="219"/>
      <c r="T234" s="35"/>
      <c r="U234" s="35"/>
      <c r="V234" s="35"/>
      <c r="W234" s="35"/>
      <c r="X234" s="35"/>
      <c r="Y234" s="35"/>
      <c r="Z234" s="44"/>
      <c r="AA234" s="44"/>
      <c r="AB234" s="244" t="s">
        <v>799</v>
      </c>
      <c r="AC234" s="248"/>
      <c r="AD234" s="249"/>
      <c r="AE234" s="248"/>
      <c r="AF234" s="249"/>
      <c r="AG234" s="249">
        <f t="shared" si="60"/>
        <v>0</v>
      </c>
      <c r="AH234" s="249">
        <f t="shared" si="57"/>
        <v>0</v>
      </c>
      <c r="AI234" s="249">
        <f t="shared" si="58"/>
        <v>0</v>
      </c>
      <c r="AJ234" s="249">
        <f t="shared" si="59"/>
        <v>0</v>
      </c>
      <c r="AK234" s="255"/>
      <c r="AL234" s="304"/>
      <c r="AM234" s="80"/>
      <c r="AN234" s="80"/>
      <c r="AO234" s="80"/>
      <c r="AP234" s="81"/>
      <c r="AQ234" s="81"/>
      <c r="AR234" s="80"/>
      <c r="AS234" s="102"/>
      <c r="AT234" s="102"/>
      <c r="AU234" s="102"/>
      <c r="AV234" s="102"/>
      <c r="AW234" s="146"/>
      <c r="AX234" s="146"/>
      <c r="AY234" s="146"/>
      <c r="AZ234" s="103"/>
      <c r="BA234" s="89"/>
      <c r="BB234" s="90"/>
      <c r="BC234" s="91"/>
      <c r="BD234" s="92"/>
      <c r="BE234" s="80"/>
      <c r="BF234" s="80"/>
      <c r="BG234" s="81"/>
      <c r="BH234" s="102"/>
      <c r="BI234" s="102"/>
      <c r="BJ234" s="103"/>
      <c r="BK234" s="80"/>
      <c r="BL234" s="80">
        <f t="shared" si="51"/>
        <v>0</v>
      </c>
      <c r="BM234" s="81"/>
      <c r="BN234" s="80"/>
      <c r="BO234" s="80"/>
      <c r="BP234" s="80"/>
      <c r="BQ234" s="80"/>
      <c r="BR234" s="80"/>
      <c r="BS234" s="284"/>
      <c r="BT234" s="192">
        <f t="shared" si="54"/>
        <v>0</v>
      </c>
      <c r="BU234" s="192">
        <f t="shared" si="55"/>
        <v>0</v>
      </c>
      <c r="BV234" s="196">
        <f t="shared" si="56"/>
        <v>0</v>
      </c>
      <c r="BW234" s="29"/>
    </row>
    <row r="235" spans="1:75" ht="15" customHeight="1">
      <c r="A235" s="15"/>
      <c r="B235" s="10"/>
      <c r="C235" s="10"/>
      <c r="D235" s="11" t="s">
        <v>83</v>
      </c>
      <c r="E235" s="10"/>
      <c r="F235" s="14"/>
      <c r="G235" s="10"/>
      <c r="H235" s="10"/>
      <c r="I235" s="204"/>
      <c r="J235" s="204"/>
      <c r="K235" s="204"/>
      <c r="L235" s="13"/>
      <c r="M235" s="29"/>
      <c r="N235" s="29"/>
      <c r="O235" s="29"/>
      <c r="P235" s="29"/>
      <c r="Q235" s="38"/>
      <c r="R235" s="38"/>
      <c r="S235" s="219"/>
      <c r="T235" s="35"/>
      <c r="U235" s="35"/>
      <c r="V235" s="35"/>
      <c r="W235" s="35"/>
      <c r="X235" s="35"/>
      <c r="Y235" s="35"/>
      <c r="Z235" s="44"/>
      <c r="AA235" s="44"/>
      <c r="AB235" s="244" t="s">
        <v>799</v>
      </c>
      <c r="AC235" s="248"/>
      <c r="AD235" s="249"/>
      <c r="AE235" s="248"/>
      <c r="AF235" s="249"/>
      <c r="AG235" s="249">
        <f t="shared" si="60"/>
        <v>0</v>
      </c>
      <c r="AH235" s="249">
        <f t="shared" si="57"/>
        <v>0</v>
      </c>
      <c r="AI235" s="249">
        <f t="shared" si="58"/>
        <v>0</v>
      </c>
      <c r="AJ235" s="249">
        <f t="shared" si="59"/>
        <v>0</v>
      </c>
      <c r="AK235" s="255"/>
      <c r="AL235" s="304"/>
      <c r="AM235" s="80"/>
      <c r="AN235" s="80"/>
      <c r="AO235" s="80"/>
      <c r="AP235" s="81"/>
      <c r="AQ235" s="81"/>
      <c r="AR235" s="80"/>
      <c r="AS235" s="102"/>
      <c r="AT235" s="102"/>
      <c r="AU235" s="102"/>
      <c r="AV235" s="102"/>
      <c r="AW235" s="146"/>
      <c r="AX235" s="146"/>
      <c r="AY235" s="146"/>
      <c r="AZ235" s="103"/>
      <c r="BA235" s="89"/>
      <c r="BB235" s="90"/>
      <c r="BC235" s="91"/>
      <c r="BD235" s="92"/>
      <c r="BE235" s="80"/>
      <c r="BF235" s="80"/>
      <c r="BG235" s="81"/>
      <c r="BH235" s="102"/>
      <c r="BI235" s="102"/>
      <c r="BJ235" s="103"/>
      <c r="BK235" s="80"/>
      <c r="BL235" s="80">
        <f t="shared" si="51"/>
        <v>0</v>
      </c>
      <c r="BM235" s="81"/>
      <c r="BN235" s="80"/>
      <c r="BO235" s="80"/>
      <c r="BP235" s="80"/>
      <c r="BQ235" s="80"/>
      <c r="BR235" s="80"/>
      <c r="BS235" s="284"/>
      <c r="BT235" s="192">
        <f t="shared" si="54"/>
        <v>0</v>
      </c>
      <c r="BU235" s="192">
        <f t="shared" si="55"/>
        <v>0</v>
      </c>
      <c r="BV235" s="196">
        <f t="shared" si="56"/>
        <v>0</v>
      </c>
      <c r="BW235" s="29"/>
    </row>
    <row r="236" spans="1:75" ht="15" customHeight="1">
      <c r="A236" s="15"/>
      <c r="B236" s="10"/>
      <c r="C236" s="10"/>
      <c r="D236" s="11" t="s">
        <v>83</v>
      </c>
      <c r="E236" s="10"/>
      <c r="F236" s="14"/>
      <c r="G236" s="10"/>
      <c r="H236" s="10"/>
      <c r="I236" s="204"/>
      <c r="J236" s="204"/>
      <c r="K236" s="204"/>
      <c r="L236" s="13"/>
      <c r="M236" s="29"/>
      <c r="N236" s="29"/>
      <c r="O236" s="29"/>
      <c r="P236" s="29"/>
      <c r="Q236" s="38"/>
      <c r="R236" s="38"/>
      <c r="S236" s="219"/>
      <c r="T236" s="35"/>
      <c r="U236" s="35"/>
      <c r="V236" s="35"/>
      <c r="W236" s="35"/>
      <c r="X236" s="35"/>
      <c r="Y236" s="35"/>
      <c r="Z236" s="44"/>
      <c r="AA236" s="44"/>
      <c r="AB236" s="244" t="s">
        <v>799</v>
      </c>
      <c r="AC236" s="248"/>
      <c r="AD236" s="249"/>
      <c r="AE236" s="248"/>
      <c r="AF236" s="249"/>
      <c r="AG236" s="249">
        <f t="shared" si="60"/>
        <v>0</v>
      </c>
      <c r="AH236" s="249">
        <f t="shared" si="57"/>
        <v>0</v>
      </c>
      <c r="AI236" s="249">
        <f t="shared" si="58"/>
        <v>0</v>
      </c>
      <c r="AJ236" s="249">
        <f t="shared" si="59"/>
        <v>0</v>
      </c>
      <c r="AK236" s="255"/>
      <c r="AL236" s="304"/>
      <c r="AM236" s="80"/>
      <c r="AN236" s="80"/>
      <c r="AO236" s="80"/>
      <c r="AP236" s="81"/>
      <c r="AQ236" s="81"/>
      <c r="AR236" s="80"/>
      <c r="AS236" s="102"/>
      <c r="AT236" s="102"/>
      <c r="AU236" s="102"/>
      <c r="AV236" s="102"/>
      <c r="AW236" s="146"/>
      <c r="AX236" s="146"/>
      <c r="AY236" s="146"/>
      <c r="AZ236" s="103"/>
      <c r="BA236" s="89"/>
      <c r="BB236" s="90"/>
      <c r="BC236" s="91"/>
      <c r="BD236" s="92"/>
      <c r="BE236" s="80"/>
      <c r="BF236" s="80"/>
      <c r="BG236" s="81"/>
      <c r="BH236" s="102"/>
      <c r="BI236" s="102"/>
      <c r="BJ236" s="103"/>
      <c r="BK236" s="80"/>
      <c r="BL236" s="80">
        <f t="shared" si="51"/>
        <v>0</v>
      </c>
      <c r="BM236" s="81"/>
      <c r="BN236" s="80"/>
      <c r="BO236" s="80"/>
      <c r="BP236" s="80"/>
      <c r="BQ236" s="80"/>
      <c r="BR236" s="80"/>
      <c r="BS236" s="284"/>
      <c r="BT236" s="192">
        <f t="shared" si="54"/>
        <v>0</v>
      </c>
      <c r="BU236" s="192">
        <f t="shared" si="55"/>
        <v>0</v>
      </c>
      <c r="BV236" s="196">
        <f t="shared" si="56"/>
        <v>0</v>
      </c>
      <c r="BW236" s="29"/>
    </row>
    <row r="237" spans="1:75" ht="15" customHeight="1">
      <c r="A237" s="15"/>
      <c r="B237" s="10"/>
      <c r="C237" s="10"/>
      <c r="D237" s="11" t="s">
        <v>83</v>
      </c>
      <c r="E237" s="10"/>
      <c r="F237" s="14"/>
      <c r="G237" s="10"/>
      <c r="H237" s="10"/>
      <c r="I237" s="204"/>
      <c r="J237" s="204"/>
      <c r="K237" s="204"/>
      <c r="L237" s="13"/>
      <c r="M237" s="29"/>
      <c r="N237" s="29"/>
      <c r="O237" s="29"/>
      <c r="P237" s="29"/>
      <c r="Q237" s="38"/>
      <c r="R237" s="38"/>
      <c r="S237" s="219"/>
      <c r="T237" s="35"/>
      <c r="U237" s="35"/>
      <c r="V237" s="35"/>
      <c r="W237" s="35"/>
      <c r="X237" s="35"/>
      <c r="Y237" s="35"/>
      <c r="Z237" s="44"/>
      <c r="AA237" s="44"/>
      <c r="AB237" s="244" t="s">
        <v>799</v>
      </c>
      <c r="AC237" s="248"/>
      <c r="AD237" s="249"/>
      <c r="AE237" s="248"/>
      <c r="AF237" s="249"/>
      <c r="AG237" s="249">
        <f t="shared" si="60"/>
        <v>0</v>
      </c>
      <c r="AH237" s="249">
        <f t="shared" si="57"/>
        <v>0</v>
      </c>
      <c r="AI237" s="249">
        <f t="shared" si="58"/>
        <v>0</v>
      </c>
      <c r="AJ237" s="249">
        <f t="shared" si="59"/>
        <v>0</v>
      </c>
      <c r="AK237" s="255"/>
      <c r="AL237" s="304"/>
      <c r="AM237" s="80"/>
      <c r="AN237" s="80"/>
      <c r="AO237" s="80"/>
      <c r="AP237" s="81"/>
      <c r="AQ237" s="81"/>
      <c r="AR237" s="80"/>
      <c r="AS237" s="102"/>
      <c r="AT237" s="102"/>
      <c r="AU237" s="102"/>
      <c r="AV237" s="102"/>
      <c r="AW237" s="146"/>
      <c r="AX237" s="146"/>
      <c r="AY237" s="146"/>
      <c r="AZ237" s="103"/>
      <c r="BA237" s="89"/>
      <c r="BB237" s="90"/>
      <c r="BC237" s="91"/>
      <c r="BD237" s="92"/>
      <c r="BE237" s="80"/>
      <c r="BF237" s="80"/>
      <c r="BG237" s="81"/>
      <c r="BH237" s="102"/>
      <c r="BI237" s="102"/>
      <c r="BJ237" s="103"/>
      <c r="BK237" s="80"/>
      <c r="BL237" s="80">
        <f t="shared" si="51"/>
        <v>0</v>
      </c>
      <c r="BM237" s="81"/>
      <c r="BN237" s="80"/>
      <c r="BO237" s="80"/>
      <c r="BP237" s="80"/>
      <c r="BQ237" s="80"/>
      <c r="BR237" s="80"/>
      <c r="BS237" s="284"/>
      <c r="BT237" s="192">
        <f t="shared" si="54"/>
        <v>0</v>
      </c>
      <c r="BU237" s="192">
        <f t="shared" si="55"/>
        <v>0</v>
      </c>
      <c r="BV237" s="196">
        <f t="shared" si="56"/>
        <v>0</v>
      </c>
      <c r="BW237" s="29"/>
    </row>
    <row r="238" spans="1:75" ht="15" customHeight="1">
      <c r="A238" s="15"/>
      <c r="B238" s="10"/>
      <c r="C238" s="10"/>
      <c r="D238" s="11" t="s">
        <v>83</v>
      </c>
      <c r="E238" s="10"/>
      <c r="F238" s="14"/>
      <c r="G238" s="10"/>
      <c r="H238" s="10"/>
      <c r="I238" s="204"/>
      <c r="J238" s="204"/>
      <c r="K238" s="204"/>
      <c r="L238" s="13"/>
      <c r="M238" s="29"/>
      <c r="N238" s="29"/>
      <c r="O238" s="29"/>
      <c r="P238" s="29"/>
      <c r="Q238" s="38"/>
      <c r="R238" s="38"/>
      <c r="S238" s="219"/>
      <c r="T238" s="35"/>
      <c r="U238" s="35"/>
      <c r="V238" s="35"/>
      <c r="W238" s="35"/>
      <c r="X238" s="35"/>
      <c r="Y238" s="35"/>
      <c r="Z238" s="44"/>
      <c r="AA238" s="44"/>
      <c r="AB238" s="244" t="s">
        <v>799</v>
      </c>
      <c r="AC238" s="248"/>
      <c r="AD238" s="249"/>
      <c r="AE238" s="248"/>
      <c r="AF238" s="249"/>
      <c r="AG238" s="249">
        <f t="shared" si="60"/>
        <v>0</v>
      </c>
      <c r="AH238" s="249">
        <f t="shared" si="57"/>
        <v>0</v>
      </c>
      <c r="AI238" s="249">
        <f t="shared" si="58"/>
        <v>0</v>
      </c>
      <c r="AJ238" s="249">
        <f t="shared" si="59"/>
        <v>0</v>
      </c>
      <c r="AK238" s="255"/>
      <c r="AL238" s="304"/>
      <c r="AM238" s="80"/>
      <c r="AN238" s="80"/>
      <c r="AO238" s="80"/>
      <c r="AP238" s="81"/>
      <c r="AQ238" s="81"/>
      <c r="AR238" s="80"/>
      <c r="AS238" s="102"/>
      <c r="AT238" s="102"/>
      <c r="AU238" s="102"/>
      <c r="AV238" s="102"/>
      <c r="AW238" s="146"/>
      <c r="AX238" s="146"/>
      <c r="AY238" s="146"/>
      <c r="AZ238" s="103"/>
      <c r="BA238" s="89"/>
      <c r="BB238" s="90"/>
      <c r="BC238" s="91"/>
      <c r="BD238" s="92"/>
      <c r="BE238" s="80"/>
      <c r="BF238" s="80"/>
      <c r="BG238" s="81"/>
      <c r="BH238" s="102"/>
      <c r="BI238" s="102"/>
      <c r="BJ238" s="103"/>
      <c r="BK238" s="80"/>
      <c r="BL238" s="80">
        <f t="shared" si="51"/>
        <v>0</v>
      </c>
      <c r="BM238" s="81"/>
      <c r="BN238" s="80"/>
      <c r="BO238" s="80">
        <f t="shared" ref="BO238:BO272" si="61">+WEEKNUM(BN238)</f>
        <v>0</v>
      </c>
      <c r="BP238" s="80"/>
      <c r="BQ238" s="80"/>
      <c r="BR238" s="80"/>
      <c r="BS238" s="284"/>
      <c r="BT238" s="192">
        <f t="shared" ref="BT238:BT272" si="62">+WEEKNUM(BP238)</f>
        <v>0</v>
      </c>
      <c r="BU238" s="192">
        <f t="shared" si="55"/>
        <v>0</v>
      </c>
      <c r="BV238" s="196">
        <f t="shared" si="56"/>
        <v>0</v>
      </c>
      <c r="BW238" s="29"/>
    </row>
    <row r="239" spans="1:75" ht="15" customHeight="1">
      <c r="A239" s="15"/>
      <c r="B239" s="10"/>
      <c r="C239" s="10"/>
      <c r="D239" s="11" t="s">
        <v>83</v>
      </c>
      <c r="E239" s="10"/>
      <c r="F239" s="14"/>
      <c r="G239" s="10"/>
      <c r="H239" s="10"/>
      <c r="I239" s="204"/>
      <c r="J239" s="204"/>
      <c r="K239" s="204"/>
      <c r="L239" s="13"/>
      <c r="M239" s="29"/>
      <c r="N239" s="29"/>
      <c r="O239" s="29"/>
      <c r="P239" s="29"/>
      <c r="Q239" s="38"/>
      <c r="R239" s="38"/>
      <c r="S239" s="219"/>
      <c r="T239" s="35"/>
      <c r="U239" s="35"/>
      <c r="V239" s="35"/>
      <c r="W239" s="35"/>
      <c r="X239" s="35"/>
      <c r="Y239" s="35"/>
      <c r="Z239" s="44"/>
      <c r="AA239" s="44"/>
      <c r="AB239" s="244" t="s">
        <v>799</v>
      </c>
      <c r="AC239" s="248"/>
      <c r="AD239" s="249"/>
      <c r="AE239" s="248"/>
      <c r="AF239" s="249"/>
      <c r="AG239" s="249">
        <f t="shared" si="60"/>
        <v>0</v>
      </c>
      <c r="AH239" s="249">
        <f t="shared" si="57"/>
        <v>0</v>
      </c>
      <c r="AI239" s="249">
        <f t="shared" si="58"/>
        <v>0</v>
      </c>
      <c r="AJ239" s="249">
        <f t="shared" si="59"/>
        <v>0</v>
      </c>
      <c r="AK239" s="255"/>
      <c r="AL239" s="304"/>
      <c r="AM239" s="80"/>
      <c r="AN239" s="80"/>
      <c r="AO239" s="80"/>
      <c r="AP239" s="81"/>
      <c r="AQ239" s="81"/>
      <c r="AR239" s="80"/>
      <c r="AS239" s="102"/>
      <c r="AT239" s="102"/>
      <c r="AU239" s="102"/>
      <c r="AV239" s="102"/>
      <c r="AW239" s="146"/>
      <c r="AX239" s="146"/>
      <c r="AY239" s="146"/>
      <c r="AZ239" s="103"/>
      <c r="BA239" s="89"/>
      <c r="BB239" s="90"/>
      <c r="BC239" s="91"/>
      <c r="BD239" s="92"/>
      <c r="BE239" s="80"/>
      <c r="BF239" s="80"/>
      <c r="BG239" s="81"/>
      <c r="BH239" s="102"/>
      <c r="BI239" s="102"/>
      <c r="BJ239" s="103"/>
      <c r="BK239" s="80"/>
      <c r="BL239" s="80">
        <f t="shared" si="51"/>
        <v>0</v>
      </c>
      <c r="BM239" s="81"/>
      <c r="BN239" s="80"/>
      <c r="BO239" s="80">
        <f t="shared" si="61"/>
        <v>0</v>
      </c>
      <c r="BP239" s="80"/>
      <c r="BQ239" s="80"/>
      <c r="BR239" s="80"/>
      <c r="BS239" s="284"/>
      <c r="BT239" s="192">
        <f t="shared" si="62"/>
        <v>0</v>
      </c>
      <c r="BU239" s="192">
        <f t="shared" si="55"/>
        <v>0</v>
      </c>
      <c r="BV239" s="196">
        <f t="shared" si="56"/>
        <v>0</v>
      </c>
      <c r="BW239" s="29"/>
    </row>
    <row r="240" spans="1:75" ht="15" customHeight="1">
      <c r="A240" s="15"/>
      <c r="B240" s="10"/>
      <c r="C240" s="10"/>
      <c r="D240" s="11" t="s">
        <v>83</v>
      </c>
      <c r="E240" s="10"/>
      <c r="F240" s="14"/>
      <c r="G240" s="10"/>
      <c r="H240" s="10"/>
      <c r="I240" s="204"/>
      <c r="J240" s="204"/>
      <c r="K240" s="204"/>
      <c r="L240" s="13"/>
      <c r="M240" s="29"/>
      <c r="N240" s="29"/>
      <c r="O240" s="29"/>
      <c r="P240" s="29"/>
      <c r="Q240" s="38"/>
      <c r="R240" s="38"/>
      <c r="S240" s="219"/>
      <c r="T240" s="35"/>
      <c r="U240" s="35"/>
      <c r="V240" s="35"/>
      <c r="W240" s="35"/>
      <c r="X240" s="35"/>
      <c r="Y240" s="35"/>
      <c r="Z240" s="44"/>
      <c r="AA240" s="44"/>
      <c r="AB240" s="244" t="s">
        <v>799</v>
      </c>
      <c r="AC240" s="248"/>
      <c r="AD240" s="249"/>
      <c r="AE240" s="248"/>
      <c r="AF240" s="249"/>
      <c r="AG240" s="249">
        <f t="shared" si="60"/>
        <v>0</v>
      </c>
      <c r="AH240" s="249">
        <f t="shared" si="57"/>
        <v>0</v>
      </c>
      <c r="AI240" s="249">
        <f t="shared" si="58"/>
        <v>0</v>
      </c>
      <c r="AJ240" s="249">
        <f t="shared" si="59"/>
        <v>0</v>
      </c>
      <c r="AK240" s="255"/>
      <c r="AL240" s="304"/>
      <c r="AM240" s="80"/>
      <c r="AN240" s="80"/>
      <c r="AO240" s="80"/>
      <c r="AP240" s="81"/>
      <c r="AQ240" s="81"/>
      <c r="AR240" s="80"/>
      <c r="AS240" s="102"/>
      <c r="AT240" s="102"/>
      <c r="AU240" s="102"/>
      <c r="AV240" s="102"/>
      <c r="AW240" s="146"/>
      <c r="AX240" s="146"/>
      <c r="AY240" s="146"/>
      <c r="AZ240" s="103"/>
      <c r="BA240" s="89"/>
      <c r="BB240" s="90"/>
      <c r="BC240" s="91"/>
      <c r="BD240" s="92"/>
      <c r="BE240" s="80"/>
      <c r="BF240" s="80"/>
      <c r="BG240" s="81"/>
      <c r="BH240" s="102"/>
      <c r="BI240" s="102"/>
      <c r="BJ240" s="103"/>
      <c r="BK240" s="80"/>
      <c r="BL240" s="80">
        <f t="shared" si="51"/>
        <v>0</v>
      </c>
      <c r="BM240" s="81"/>
      <c r="BN240" s="80"/>
      <c r="BO240" s="80">
        <f t="shared" si="61"/>
        <v>0</v>
      </c>
      <c r="BP240" s="80"/>
      <c r="BQ240" s="80"/>
      <c r="BR240" s="80"/>
      <c r="BS240" s="284"/>
      <c r="BT240" s="192">
        <f t="shared" si="62"/>
        <v>0</v>
      </c>
      <c r="BU240" s="192">
        <f t="shared" si="55"/>
        <v>0</v>
      </c>
      <c r="BV240" s="196">
        <f t="shared" si="56"/>
        <v>0</v>
      </c>
      <c r="BW240" s="29"/>
    </row>
    <row r="241" spans="1:75" ht="15" customHeight="1">
      <c r="A241" s="15"/>
      <c r="B241" s="10"/>
      <c r="C241" s="10"/>
      <c r="D241" s="11" t="s">
        <v>83</v>
      </c>
      <c r="E241" s="10"/>
      <c r="F241" s="14"/>
      <c r="G241" s="10"/>
      <c r="H241" s="10"/>
      <c r="I241" s="204"/>
      <c r="J241" s="204"/>
      <c r="K241" s="204"/>
      <c r="L241" s="13"/>
      <c r="M241" s="29"/>
      <c r="N241" s="29"/>
      <c r="O241" s="29"/>
      <c r="P241" s="29"/>
      <c r="Q241" s="38"/>
      <c r="R241" s="38"/>
      <c r="S241" s="219"/>
      <c r="T241" s="35"/>
      <c r="U241" s="35"/>
      <c r="V241" s="35"/>
      <c r="W241" s="35"/>
      <c r="X241" s="35"/>
      <c r="Y241" s="35"/>
      <c r="Z241" s="44"/>
      <c r="AA241" s="44"/>
      <c r="AB241" s="244" t="s">
        <v>799</v>
      </c>
      <c r="AC241" s="248"/>
      <c r="AD241" s="249"/>
      <c r="AE241" s="248"/>
      <c r="AF241" s="249"/>
      <c r="AG241" s="249">
        <f t="shared" si="60"/>
        <v>0</v>
      </c>
      <c r="AH241" s="249">
        <f t="shared" ref="AH241:AH272" si="63">AG241*2</f>
        <v>0</v>
      </c>
      <c r="AI241" s="249">
        <f t="shared" ref="AI241:AI272" si="64">AG241*2.5</f>
        <v>0</v>
      </c>
      <c r="AJ241" s="249">
        <f t="shared" ref="AJ241:AJ272" si="65">AH241*2.5</f>
        <v>0</v>
      </c>
      <c r="AK241" s="255"/>
      <c r="AL241" s="304"/>
      <c r="AM241" s="80"/>
      <c r="AN241" s="80"/>
      <c r="AO241" s="80"/>
      <c r="AP241" s="81"/>
      <c r="AQ241" s="81"/>
      <c r="AR241" s="80"/>
      <c r="AS241" s="102"/>
      <c r="AT241" s="102"/>
      <c r="AU241" s="102"/>
      <c r="AV241" s="102"/>
      <c r="AW241" s="146"/>
      <c r="AX241" s="146"/>
      <c r="AY241" s="146"/>
      <c r="AZ241" s="103"/>
      <c r="BA241" s="89"/>
      <c r="BB241" s="90"/>
      <c r="BC241" s="91"/>
      <c r="BD241" s="92"/>
      <c r="BE241" s="80"/>
      <c r="BF241" s="80"/>
      <c r="BG241" s="81"/>
      <c r="BH241" s="102"/>
      <c r="BI241" s="102"/>
      <c r="BJ241" s="103"/>
      <c r="BK241" s="80"/>
      <c r="BL241" s="80">
        <f t="shared" si="51"/>
        <v>0</v>
      </c>
      <c r="BM241" s="81"/>
      <c r="BN241" s="80"/>
      <c r="BO241" s="80">
        <f t="shared" si="61"/>
        <v>0</v>
      </c>
      <c r="BP241" s="80"/>
      <c r="BQ241" s="80"/>
      <c r="BR241" s="80"/>
      <c r="BS241" s="284"/>
      <c r="BT241" s="192">
        <f t="shared" si="62"/>
        <v>0</v>
      </c>
      <c r="BU241" s="192">
        <f t="shared" si="55"/>
        <v>0</v>
      </c>
      <c r="BV241" s="196">
        <f t="shared" si="56"/>
        <v>0</v>
      </c>
      <c r="BW241" s="29"/>
    </row>
    <row r="242" spans="1:75" ht="15" customHeight="1">
      <c r="A242" s="15"/>
      <c r="B242" s="10"/>
      <c r="C242" s="10"/>
      <c r="D242" s="11" t="s">
        <v>83</v>
      </c>
      <c r="E242" s="10"/>
      <c r="F242" s="14"/>
      <c r="G242" s="10"/>
      <c r="H242" s="10"/>
      <c r="I242" s="204"/>
      <c r="J242" s="204"/>
      <c r="K242" s="204"/>
      <c r="L242" s="13"/>
      <c r="M242" s="29"/>
      <c r="N242" s="29"/>
      <c r="O242" s="29"/>
      <c r="P242" s="29"/>
      <c r="Q242" s="38"/>
      <c r="R242" s="38"/>
      <c r="S242" s="219"/>
      <c r="T242" s="35"/>
      <c r="U242" s="35"/>
      <c r="V242" s="35"/>
      <c r="W242" s="35"/>
      <c r="X242" s="35"/>
      <c r="Y242" s="35"/>
      <c r="Z242" s="44"/>
      <c r="AA242" s="44"/>
      <c r="AB242" s="244" t="s">
        <v>799</v>
      </c>
      <c r="AC242" s="248"/>
      <c r="AD242" s="249"/>
      <c r="AE242" s="248"/>
      <c r="AF242" s="249"/>
      <c r="AG242" s="249">
        <f t="shared" si="60"/>
        <v>0</v>
      </c>
      <c r="AH242" s="249">
        <f t="shared" si="63"/>
        <v>0</v>
      </c>
      <c r="AI242" s="249">
        <f t="shared" si="64"/>
        <v>0</v>
      </c>
      <c r="AJ242" s="249">
        <f t="shared" si="65"/>
        <v>0</v>
      </c>
      <c r="AK242" s="255"/>
      <c r="AL242" s="304"/>
      <c r="AM242" s="80"/>
      <c r="AN242" s="80"/>
      <c r="AO242" s="80"/>
      <c r="AP242" s="81"/>
      <c r="AQ242" s="81"/>
      <c r="AR242" s="80"/>
      <c r="AS242" s="102"/>
      <c r="AT242" s="102"/>
      <c r="AU242" s="102"/>
      <c r="AV242" s="102"/>
      <c r="AW242" s="146"/>
      <c r="AX242" s="146"/>
      <c r="AY242" s="146"/>
      <c r="AZ242" s="103"/>
      <c r="BA242" s="89"/>
      <c r="BB242" s="90"/>
      <c r="BC242" s="91"/>
      <c r="BD242" s="92"/>
      <c r="BE242" s="80"/>
      <c r="BF242" s="80"/>
      <c r="BG242" s="81"/>
      <c r="BH242" s="102"/>
      <c r="BI242" s="102"/>
      <c r="BJ242" s="103"/>
      <c r="BK242" s="80"/>
      <c r="BL242" s="80">
        <f t="shared" si="51"/>
        <v>0</v>
      </c>
      <c r="BM242" s="81"/>
      <c r="BN242" s="80"/>
      <c r="BO242" s="80">
        <f t="shared" si="61"/>
        <v>0</v>
      </c>
      <c r="BP242" s="80"/>
      <c r="BQ242" s="80"/>
      <c r="BR242" s="80"/>
      <c r="BS242" s="284"/>
      <c r="BT242" s="192">
        <f t="shared" si="62"/>
        <v>0</v>
      </c>
      <c r="BU242" s="192">
        <f t="shared" si="55"/>
        <v>0</v>
      </c>
      <c r="BV242" s="196">
        <f t="shared" si="56"/>
        <v>0</v>
      </c>
      <c r="BW242" s="29"/>
    </row>
    <row r="243" spans="1:75" ht="15" customHeight="1">
      <c r="A243" s="15"/>
      <c r="B243" s="10"/>
      <c r="C243" s="10"/>
      <c r="D243" s="11" t="s">
        <v>83</v>
      </c>
      <c r="E243" s="10"/>
      <c r="F243" s="14"/>
      <c r="G243" s="10"/>
      <c r="H243" s="10"/>
      <c r="I243" s="204"/>
      <c r="J243" s="204"/>
      <c r="K243" s="204"/>
      <c r="L243" s="13"/>
      <c r="M243" s="29"/>
      <c r="N243" s="29"/>
      <c r="O243" s="29"/>
      <c r="P243" s="29"/>
      <c r="Q243" s="38"/>
      <c r="R243" s="38"/>
      <c r="S243" s="219"/>
      <c r="T243" s="35"/>
      <c r="U243" s="35"/>
      <c r="V243" s="35"/>
      <c r="W243" s="35"/>
      <c r="X243" s="35"/>
      <c r="Y243" s="35"/>
      <c r="Z243" s="44"/>
      <c r="AA243" s="44"/>
      <c r="AB243" s="244" t="s">
        <v>799</v>
      </c>
      <c r="AC243" s="248"/>
      <c r="AD243" s="249"/>
      <c r="AE243" s="248"/>
      <c r="AF243" s="249"/>
      <c r="AG243" s="249">
        <f t="shared" si="60"/>
        <v>0</v>
      </c>
      <c r="AH243" s="249">
        <f t="shared" si="63"/>
        <v>0</v>
      </c>
      <c r="AI243" s="249">
        <f t="shared" si="64"/>
        <v>0</v>
      </c>
      <c r="AJ243" s="249">
        <f t="shared" si="65"/>
        <v>0</v>
      </c>
      <c r="AK243" s="255"/>
      <c r="AL243" s="304"/>
      <c r="AM243" s="80"/>
      <c r="AN243" s="80"/>
      <c r="AO243" s="80"/>
      <c r="AP243" s="81"/>
      <c r="AQ243" s="81"/>
      <c r="AR243" s="80"/>
      <c r="AS243" s="102"/>
      <c r="AT243" s="102"/>
      <c r="AU243" s="102"/>
      <c r="AV243" s="102"/>
      <c r="AW243" s="146"/>
      <c r="AX243" s="146"/>
      <c r="AY243" s="146"/>
      <c r="AZ243" s="103"/>
      <c r="BA243" s="89"/>
      <c r="BB243" s="90"/>
      <c r="BC243" s="91"/>
      <c r="BD243" s="92"/>
      <c r="BE243" s="80"/>
      <c r="BF243" s="80"/>
      <c r="BG243" s="81"/>
      <c r="BH243" s="102"/>
      <c r="BI243" s="102"/>
      <c r="BJ243" s="103"/>
      <c r="BK243" s="80"/>
      <c r="BL243" s="80">
        <f t="shared" si="51"/>
        <v>0</v>
      </c>
      <c r="BM243" s="81"/>
      <c r="BN243" s="80"/>
      <c r="BO243" s="80">
        <f t="shared" si="61"/>
        <v>0</v>
      </c>
      <c r="BP243" s="80"/>
      <c r="BQ243" s="80"/>
      <c r="BR243" s="80"/>
      <c r="BS243" s="284"/>
      <c r="BT243" s="192">
        <f t="shared" si="62"/>
        <v>0</v>
      </c>
      <c r="BU243" s="192">
        <f t="shared" si="55"/>
        <v>0</v>
      </c>
      <c r="BV243" s="196">
        <f t="shared" si="56"/>
        <v>0</v>
      </c>
      <c r="BW243" s="29"/>
    </row>
    <row r="244" spans="1:75" ht="15" customHeight="1">
      <c r="A244" s="15"/>
      <c r="B244" s="10"/>
      <c r="C244" s="10"/>
      <c r="D244" s="11" t="s">
        <v>83</v>
      </c>
      <c r="E244" s="10"/>
      <c r="F244" s="14"/>
      <c r="G244" s="10"/>
      <c r="H244" s="10"/>
      <c r="I244" s="204"/>
      <c r="J244" s="204"/>
      <c r="K244" s="204"/>
      <c r="L244" s="13"/>
      <c r="M244" s="29"/>
      <c r="N244" s="29"/>
      <c r="O244" s="29"/>
      <c r="P244" s="29"/>
      <c r="Q244" s="38"/>
      <c r="R244" s="38"/>
      <c r="S244" s="219"/>
      <c r="T244" s="35"/>
      <c r="U244" s="35"/>
      <c r="V244" s="35"/>
      <c r="W244" s="35"/>
      <c r="X244" s="35"/>
      <c r="Y244" s="35"/>
      <c r="Z244" s="44"/>
      <c r="AA244" s="44"/>
      <c r="AB244" s="244" t="s">
        <v>799</v>
      </c>
      <c r="AC244" s="248"/>
      <c r="AD244" s="249"/>
      <c r="AE244" s="248"/>
      <c r="AF244" s="249"/>
      <c r="AG244" s="249">
        <f t="shared" si="60"/>
        <v>0</v>
      </c>
      <c r="AH244" s="249">
        <f t="shared" si="63"/>
        <v>0</v>
      </c>
      <c r="AI244" s="249">
        <f t="shared" si="64"/>
        <v>0</v>
      </c>
      <c r="AJ244" s="249">
        <f t="shared" si="65"/>
        <v>0</v>
      </c>
      <c r="AK244" s="255"/>
      <c r="AL244" s="304"/>
      <c r="AM244" s="80"/>
      <c r="AN244" s="80"/>
      <c r="AO244" s="80"/>
      <c r="AP244" s="81"/>
      <c r="AQ244" s="81"/>
      <c r="AR244" s="80"/>
      <c r="AS244" s="102"/>
      <c r="AT244" s="102"/>
      <c r="AU244" s="102"/>
      <c r="AV244" s="102"/>
      <c r="AW244" s="146"/>
      <c r="AX244" s="146"/>
      <c r="AY244" s="146"/>
      <c r="AZ244" s="103"/>
      <c r="BA244" s="89"/>
      <c r="BB244" s="90"/>
      <c r="BC244" s="91"/>
      <c r="BD244" s="92"/>
      <c r="BE244" s="80"/>
      <c r="BF244" s="80"/>
      <c r="BG244" s="81"/>
      <c r="BH244" s="102"/>
      <c r="BI244" s="102"/>
      <c r="BJ244" s="103"/>
      <c r="BK244" s="80"/>
      <c r="BL244" s="80">
        <f t="shared" si="51"/>
        <v>0</v>
      </c>
      <c r="BM244" s="81"/>
      <c r="BN244" s="80"/>
      <c r="BO244" s="80">
        <f t="shared" si="61"/>
        <v>0</v>
      </c>
      <c r="BP244" s="80"/>
      <c r="BQ244" s="80"/>
      <c r="BR244" s="80"/>
      <c r="BS244" s="284"/>
      <c r="BT244" s="192">
        <f t="shared" si="62"/>
        <v>0</v>
      </c>
      <c r="BU244" s="192">
        <f t="shared" si="55"/>
        <v>0</v>
      </c>
      <c r="BV244" s="196">
        <f t="shared" si="56"/>
        <v>0</v>
      </c>
      <c r="BW244" s="29"/>
    </row>
    <row r="245" spans="1:75" ht="15" customHeight="1">
      <c r="A245" s="15"/>
      <c r="B245" s="10"/>
      <c r="C245" s="10"/>
      <c r="D245" s="11" t="s">
        <v>83</v>
      </c>
      <c r="E245" s="10"/>
      <c r="F245" s="14"/>
      <c r="G245" s="10"/>
      <c r="H245" s="10"/>
      <c r="I245" s="204"/>
      <c r="J245" s="204"/>
      <c r="K245" s="204"/>
      <c r="L245" s="13"/>
      <c r="M245" s="29"/>
      <c r="N245" s="29"/>
      <c r="O245" s="29"/>
      <c r="P245" s="29"/>
      <c r="Q245" s="38"/>
      <c r="R245" s="38"/>
      <c r="S245" s="219"/>
      <c r="T245" s="35"/>
      <c r="U245" s="35"/>
      <c r="V245" s="35"/>
      <c r="W245" s="35"/>
      <c r="X245" s="35"/>
      <c r="Y245" s="35"/>
      <c r="Z245" s="44"/>
      <c r="AA245" s="44"/>
      <c r="AB245" s="244" t="s">
        <v>799</v>
      </c>
      <c r="AC245" s="248"/>
      <c r="AD245" s="249"/>
      <c r="AE245" s="248"/>
      <c r="AF245" s="249"/>
      <c r="AG245" s="249">
        <f t="shared" si="60"/>
        <v>0</v>
      </c>
      <c r="AH245" s="249">
        <f t="shared" si="63"/>
        <v>0</v>
      </c>
      <c r="AI245" s="249">
        <f t="shared" si="64"/>
        <v>0</v>
      </c>
      <c r="AJ245" s="249">
        <f t="shared" si="65"/>
        <v>0</v>
      </c>
      <c r="AK245" s="255"/>
      <c r="AL245" s="304"/>
      <c r="AM245" s="80"/>
      <c r="AN245" s="80"/>
      <c r="AO245" s="80"/>
      <c r="AP245" s="81"/>
      <c r="AQ245" s="81"/>
      <c r="AR245" s="80"/>
      <c r="AS245" s="102"/>
      <c r="AT245" s="102"/>
      <c r="AU245" s="102"/>
      <c r="AV245" s="102"/>
      <c r="AW245" s="146"/>
      <c r="AX245" s="146"/>
      <c r="AY245" s="146"/>
      <c r="AZ245" s="103"/>
      <c r="BA245" s="89"/>
      <c r="BB245" s="90"/>
      <c r="BC245" s="91"/>
      <c r="BD245" s="92"/>
      <c r="BE245" s="80"/>
      <c r="BF245" s="80"/>
      <c r="BG245" s="81"/>
      <c r="BH245" s="102"/>
      <c r="BI245" s="102"/>
      <c r="BJ245" s="103"/>
      <c r="BK245" s="80"/>
      <c r="BL245" s="80">
        <f t="shared" si="51"/>
        <v>0</v>
      </c>
      <c r="BM245" s="81"/>
      <c r="BN245" s="80"/>
      <c r="BO245" s="80">
        <f t="shared" si="61"/>
        <v>0</v>
      </c>
      <c r="BP245" s="80"/>
      <c r="BQ245" s="80"/>
      <c r="BR245" s="80"/>
      <c r="BS245" s="284"/>
      <c r="BT245" s="192">
        <f t="shared" si="62"/>
        <v>0</v>
      </c>
      <c r="BU245" s="192">
        <f t="shared" si="55"/>
        <v>0</v>
      </c>
      <c r="BV245" s="196">
        <f t="shared" si="56"/>
        <v>0</v>
      </c>
      <c r="BW245" s="29"/>
    </row>
    <row r="246" spans="1:75" ht="15" customHeight="1">
      <c r="A246" s="15"/>
      <c r="B246" s="10"/>
      <c r="C246" s="10"/>
      <c r="D246" s="11" t="s">
        <v>83</v>
      </c>
      <c r="E246" s="10"/>
      <c r="F246" s="14"/>
      <c r="G246" s="10"/>
      <c r="H246" s="10"/>
      <c r="I246" s="204"/>
      <c r="J246" s="204"/>
      <c r="K246" s="204"/>
      <c r="L246" s="13"/>
      <c r="M246" s="29"/>
      <c r="N246" s="29"/>
      <c r="O246" s="29"/>
      <c r="P246" s="29"/>
      <c r="Q246" s="38"/>
      <c r="R246" s="38"/>
      <c r="S246" s="219"/>
      <c r="T246" s="35"/>
      <c r="U246" s="35"/>
      <c r="V246" s="35"/>
      <c r="W246" s="35"/>
      <c r="X246" s="35"/>
      <c r="Y246" s="35"/>
      <c r="Z246" s="44"/>
      <c r="AA246" s="44"/>
      <c r="AB246" s="244" t="s">
        <v>799</v>
      </c>
      <c r="AC246" s="248"/>
      <c r="AD246" s="249"/>
      <c r="AE246" s="248"/>
      <c r="AF246" s="249"/>
      <c r="AG246" s="249">
        <f t="shared" si="60"/>
        <v>0</v>
      </c>
      <c r="AH246" s="249">
        <f t="shared" si="63"/>
        <v>0</v>
      </c>
      <c r="AI246" s="249">
        <f t="shared" si="64"/>
        <v>0</v>
      </c>
      <c r="AJ246" s="249">
        <f t="shared" si="65"/>
        <v>0</v>
      </c>
      <c r="AK246" s="255"/>
      <c r="AL246" s="304"/>
      <c r="AM246" s="80"/>
      <c r="AN246" s="80"/>
      <c r="AO246" s="80"/>
      <c r="AP246" s="81"/>
      <c r="AQ246" s="81"/>
      <c r="AR246" s="80"/>
      <c r="AS246" s="102"/>
      <c r="AT246" s="102"/>
      <c r="AU246" s="102"/>
      <c r="AV246" s="102"/>
      <c r="AW246" s="146"/>
      <c r="AX246" s="146"/>
      <c r="AY246" s="146"/>
      <c r="AZ246" s="103"/>
      <c r="BA246" s="89"/>
      <c r="BB246" s="90"/>
      <c r="BC246" s="91"/>
      <c r="BD246" s="92"/>
      <c r="BE246" s="80"/>
      <c r="BF246" s="80"/>
      <c r="BG246" s="81"/>
      <c r="BH246" s="102"/>
      <c r="BI246" s="102"/>
      <c r="BJ246" s="103"/>
      <c r="BK246" s="80"/>
      <c r="BL246" s="80">
        <f t="shared" si="51"/>
        <v>0</v>
      </c>
      <c r="BM246" s="81"/>
      <c r="BN246" s="80"/>
      <c r="BO246" s="80">
        <f t="shared" si="61"/>
        <v>0</v>
      </c>
      <c r="BP246" s="80"/>
      <c r="BQ246" s="80"/>
      <c r="BR246" s="80"/>
      <c r="BS246" s="284"/>
      <c r="BT246" s="192">
        <f t="shared" si="62"/>
        <v>0</v>
      </c>
      <c r="BU246" s="192">
        <f t="shared" si="55"/>
        <v>0</v>
      </c>
      <c r="BV246" s="196">
        <f t="shared" si="56"/>
        <v>0</v>
      </c>
      <c r="BW246" s="29"/>
    </row>
    <row r="247" spans="1:75" ht="15" customHeight="1">
      <c r="A247" s="15"/>
      <c r="B247" s="10"/>
      <c r="C247" s="10"/>
      <c r="D247" s="11" t="s">
        <v>83</v>
      </c>
      <c r="E247" s="10"/>
      <c r="F247" s="14"/>
      <c r="G247" s="10"/>
      <c r="H247" s="10"/>
      <c r="I247" s="204"/>
      <c r="J247" s="204"/>
      <c r="K247" s="204"/>
      <c r="L247" s="13"/>
      <c r="M247" s="29"/>
      <c r="N247" s="29"/>
      <c r="O247" s="29"/>
      <c r="P247" s="29"/>
      <c r="Q247" s="38"/>
      <c r="R247" s="38"/>
      <c r="S247" s="219"/>
      <c r="T247" s="35"/>
      <c r="U247" s="35"/>
      <c r="V247" s="35"/>
      <c r="W247" s="35"/>
      <c r="X247" s="35"/>
      <c r="Y247" s="35"/>
      <c r="Z247" s="44"/>
      <c r="AA247" s="44"/>
      <c r="AB247" s="244" t="s">
        <v>799</v>
      </c>
      <c r="AC247" s="248"/>
      <c r="AD247" s="249"/>
      <c r="AE247" s="248"/>
      <c r="AF247" s="249"/>
      <c r="AG247" s="249">
        <f t="shared" si="60"/>
        <v>0</v>
      </c>
      <c r="AH247" s="249">
        <f t="shared" si="63"/>
        <v>0</v>
      </c>
      <c r="AI247" s="249">
        <f t="shared" si="64"/>
        <v>0</v>
      </c>
      <c r="AJ247" s="249">
        <f t="shared" si="65"/>
        <v>0</v>
      </c>
      <c r="AK247" s="255"/>
      <c r="AL247" s="304"/>
      <c r="AM247" s="80"/>
      <c r="AN247" s="80"/>
      <c r="AO247" s="80"/>
      <c r="AP247" s="81"/>
      <c r="AQ247" s="81"/>
      <c r="AR247" s="80"/>
      <c r="AS247" s="102"/>
      <c r="AT247" s="102"/>
      <c r="AU247" s="102"/>
      <c r="AV247" s="102"/>
      <c r="AW247" s="146"/>
      <c r="AX247" s="146"/>
      <c r="AY247" s="146"/>
      <c r="AZ247" s="103"/>
      <c r="BA247" s="89"/>
      <c r="BB247" s="90"/>
      <c r="BC247" s="91"/>
      <c r="BD247" s="92"/>
      <c r="BE247" s="80"/>
      <c r="BF247" s="80"/>
      <c r="BG247" s="81"/>
      <c r="BH247" s="102"/>
      <c r="BI247" s="102"/>
      <c r="BJ247" s="103"/>
      <c r="BK247" s="80"/>
      <c r="BL247" s="80">
        <f t="shared" si="51"/>
        <v>0</v>
      </c>
      <c r="BM247" s="81"/>
      <c r="BN247" s="80"/>
      <c r="BO247" s="80">
        <f t="shared" si="61"/>
        <v>0</v>
      </c>
      <c r="BP247" s="80"/>
      <c r="BQ247" s="80"/>
      <c r="BR247" s="80"/>
      <c r="BS247" s="284"/>
      <c r="BT247" s="192">
        <f t="shared" si="62"/>
        <v>0</v>
      </c>
      <c r="BU247" s="192">
        <f t="shared" si="55"/>
        <v>0</v>
      </c>
      <c r="BV247" s="196">
        <f t="shared" si="56"/>
        <v>0</v>
      </c>
      <c r="BW247" s="29"/>
    </row>
    <row r="248" spans="1:75" ht="15" customHeight="1">
      <c r="A248" s="15"/>
      <c r="B248" s="10"/>
      <c r="C248" s="10"/>
      <c r="D248" s="11" t="s">
        <v>83</v>
      </c>
      <c r="E248" s="10"/>
      <c r="F248" s="14"/>
      <c r="G248" s="10"/>
      <c r="H248" s="10"/>
      <c r="I248" s="204"/>
      <c r="J248" s="204"/>
      <c r="K248" s="204"/>
      <c r="L248" s="13"/>
      <c r="M248" s="29"/>
      <c r="N248" s="29"/>
      <c r="O248" s="29"/>
      <c r="P248" s="29"/>
      <c r="Q248" s="38"/>
      <c r="R248" s="38"/>
      <c r="S248" s="219"/>
      <c r="T248" s="35"/>
      <c r="U248" s="35"/>
      <c r="V248" s="35"/>
      <c r="W248" s="35"/>
      <c r="X248" s="35"/>
      <c r="Y248" s="35"/>
      <c r="Z248" s="44"/>
      <c r="AA248" s="44"/>
      <c r="AB248" s="244" t="s">
        <v>799</v>
      </c>
      <c r="AC248" s="248"/>
      <c r="AD248" s="249"/>
      <c r="AE248" s="248"/>
      <c r="AF248" s="249"/>
      <c r="AG248" s="249">
        <f t="shared" si="60"/>
        <v>0</v>
      </c>
      <c r="AH248" s="249">
        <f t="shared" si="63"/>
        <v>0</v>
      </c>
      <c r="AI248" s="249">
        <f t="shared" si="64"/>
        <v>0</v>
      </c>
      <c r="AJ248" s="249">
        <f t="shared" si="65"/>
        <v>0</v>
      </c>
      <c r="AK248" s="255"/>
      <c r="AL248" s="304"/>
      <c r="AM248" s="80"/>
      <c r="AN248" s="80"/>
      <c r="AO248" s="80"/>
      <c r="AP248" s="81"/>
      <c r="AQ248" s="81"/>
      <c r="AR248" s="80"/>
      <c r="AS248" s="102"/>
      <c r="AT248" s="102"/>
      <c r="AU248" s="102"/>
      <c r="AV248" s="102"/>
      <c r="AW248" s="146"/>
      <c r="AX248" s="146"/>
      <c r="AY248" s="146"/>
      <c r="AZ248" s="103"/>
      <c r="BA248" s="89"/>
      <c r="BB248" s="90"/>
      <c r="BC248" s="91"/>
      <c r="BD248" s="92"/>
      <c r="BE248" s="80"/>
      <c r="BF248" s="80"/>
      <c r="BG248" s="81"/>
      <c r="BH248" s="102"/>
      <c r="BI248" s="102"/>
      <c r="BJ248" s="103"/>
      <c r="BK248" s="80"/>
      <c r="BL248" s="80">
        <f t="shared" si="51"/>
        <v>0</v>
      </c>
      <c r="BM248" s="81"/>
      <c r="BN248" s="80"/>
      <c r="BO248" s="80">
        <f t="shared" si="61"/>
        <v>0</v>
      </c>
      <c r="BP248" s="80"/>
      <c r="BQ248" s="80"/>
      <c r="BR248" s="80"/>
      <c r="BS248" s="284"/>
      <c r="BT248" s="192">
        <f t="shared" si="62"/>
        <v>0</v>
      </c>
      <c r="BU248" s="192">
        <f t="shared" si="55"/>
        <v>0</v>
      </c>
      <c r="BV248" s="196">
        <f t="shared" si="56"/>
        <v>0</v>
      </c>
      <c r="BW248" s="29"/>
    </row>
    <row r="249" spans="1:75" ht="15" customHeight="1">
      <c r="A249" s="15"/>
      <c r="B249" s="10"/>
      <c r="C249" s="10"/>
      <c r="D249" s="11" t="s">
        <v>83</v>
      </c>
      <c r="E249" s="10"/>
      <c r="F249" s="14"/>
      <c r="G249" s="10"/>
      <c r="H249" s="10"/>
      <c r="I249" s="204"/>
      <c r="J249" s="204"/>
      <c r="K249" s="204"/>
      <c r="L249" s="13"/>
      <c r="M249" s="29"/>
      <c r="N249" s="29"/>
      <c r="O249" s="29"/>
      <c r="P249" s="29"/>
      <c r="Q249" s="38"/>
      <c r="R249" s="38"/>
      <c r="S249" s="219"/>
      <c r="T249" s="35"/>
      <c r="U249" s="35"/>
      <c r="V249" s="35"/>
      <c r="W249" s="35"/>
      <c r="X249" s="35"/>
      <c r="Y249" s="35"/>
      <c r="Z249" s="44"/>
      <c r="AA249" s="44"/>
      <c r="AB249" s="244" t="s">
        <v>799</v>
      </c>
      <c r="AC249" s="248"/>
      <c r="AD249" s="249"/>
      <c r="AE249" s="248"/>
      <c r="AF249" s="249"/>
      <c r="AG249" s="249">
        <f t="shared" si="60"/>
        <v>0</v>
      </c>
      <c r="AH249" s="249">
        <f t="shared" si="63"/>
        <v>0</v>
      </c>
      <c r="AI249" s="249">
        <f t="shared" si="64"/>
        <v>0</v>
      </c>
      <c r="AJ249" s="249">
        <f t="shared" si="65"/>
        <v>0</v>
      </c>
      <c r="AK249" s="255"/>
      <c r="AL249" s="304"/>
      <c r="AM249" s="80"/>
      <c r="AN249" s="80"/>
      <c r="AO249" s="80"/>
      <c r="AP249" s="81"/>
      <c r="AQ249" s="81"/>
      <c r="AR249" s="80"/>
      <c r="AS249" s="102"/>
      <c r="AT249" s="102"/>
      <c r="AU249" s="102"/>
      <c r="AV249" s="102"/>
      <c r="AW249" s="146"/>
      <c r="AX249" s="146"/>
      <c r="AY249" s="146"/>
      <c r="AZ249" s="103"/>
      <c r="BA249" s="89"/>
      <c r="BB249" s="90"/>
      <c r="BC249" s="91"/>
      <c r="BD249" s="92"/>
      <c r="BE249" s="80"/>
      <c r="BF249" s="80"/>
      <c r="BG249" s="81"/>
      <c r="BH249" s="102"/>
      <c r="BI249" s="102"/>
      <c r="BJ249" s="103"/>
      <c r="BK249" s="80"/>
      <c r="BL249" s="80">
        <f t="shared" si="51"/>
        <v>0</v>
      </c>
      <c r="BM249" s="81"/>
      <c r="BN249" s="80"/>
      <c r="BO249" s="80">
        <f t="shared" si="61"/>
        <v>0</v>
      </c>
      <c r="BP249" s="80"/>
      <c r="BQ249" s="80"/>
      <c r="BR249" s="80"/>
      <c r="BS249" s="284"/>
      <c r="BT249" s="192">
        <f t="shared" si="62"/>
        <v>0</v>
      </c>
      <c r="BU249" s="192">
        <f t="shared" si="55"/>
        <v>0</v>
      </c>
      <c r="BV249" s="196">
        <f t="shared" si="56"/>
        <v>0</v>
      </c>
      <c r="BW249" s="29"/>
    </row>
    <row r="250" spans="1:75" ht="15" customHeight="1">
      <c r="A250" s="15"/>
      <c r="B250" s="10"/>
      <c r="C250" s="10"/>
      <c r="D250" s="11" t="s">
        <v>83</v>
      </c>
      <c r="E250" s="10"/>
      <c r="F250" s="14"/>
      <c r="G250" s="10"/>
      <c r="H250" s="10"/>
      <c r="I250" s="204"/>
      <c r="J250" s="204"/>
      <c r="K250" s="204"/>
      <c r="L250" s="13"/>
      <c r="M250" s="29"/>
      <c r="N250" s="29"/>
      <c r="O250" s="29"/>
      <c r="P250" s="29"/>
      <c r="Q250" s="38"/>
      <c r="R250" s="38"/>
      <c r="S250" s="219"/>
      <c r="T250" s="35"/>
      <c r="U250" s="35"/>
      <c r="V250" s="35"/>
      <c r="W250" s="35"/>
      <c r="X250" s="35"/>
      <c r="Y250" s="35"/>
      <c r="Z250" s="44"/>
      <c r="AA250" s="44"/>
      <c r="AB250" s="244" t="s">
        <v>799</v>
      </c>
      <c r="AC250" s="248"/>
      <c r="AD250" s="249"/>
      <c r="AE250" s="248"/>
      <c r="AF250" s="249"/>
      <c r="AG250" s="249">
        <f t="shared" si="60"/>
        <v>0</v>
      </c>
      <c r="AH250" s="249">
        <f t="shared" si="63"/>
        <v>0</v>
      </c>
      <c r="AI250" s="249">
        <f t="shared" si="64"/>
        <v>0</v>
      </c>
      <c r="AJ250" s="249">
        <f t="shared" si="65"/>
        <v>0</v>
      </c>
      <c r="AK250" s="255"/>
      <c r="AL250" s="304"/>
      <c r="AM250" s="80"/>
      <c r="AN250" s="80"/>
      <c r="AO250" s="80"/>
      <c r="AP250" s="81"/>
      <c r="AQ250" s="81"/>
      <c r="AR250" s="80"/>
      <c r="AS250" s="102"/>
      <c r="AT250" s="102"/>
      <c r="AU250" s="102"/>
      <c r="AV250" s="102"/>
      <c r="AW250" s="146"/>
      <c r="AX250" s="146"/>
      <c r="AY250" s="146"/>
      <c r="AZ250" s="103"/>
      <c r="BA250" s="89"/>
      <c r="BB250" s="90"/>
      <c r="BC250" s="91"/>
      <c r="BD250" s="92"/>
      <c r="BE250" s="80"/>
      <c r="BF250" s="80"/>
      <c r="BG250" s="81"/>
      <c r="BH250" s="102"/>
      <c r="BI250" s="102"/>
      <c r="BJ250" s="103"/>
      <c r="BK250" s="80"/>
      <c r="BL250" s="80">
        <f t="shared" si="51"/>
        <v>0</v>
      </c>
      <c r="BM250" s="81"/>
      <c r="BN250" s="80"/>
      <c r="BO250" s="80">
        <f t="shared" si="61"/>
        <v>0</v>
      </c>
      <c r="BP250" s="80"/>
      <c r="BQ250" s="80"/>
      <c r="BR250" s="80"/>
      <c r="BS250" s="284"/>
      <c r="BT250" s="192">
        <f t="shared" si="62"/>
        <v>0</v>
      </c>
      <c r="BU250" s="192">
        <f t="shared" si="55"/>
        <v>0</v>
      </c>
      <c r="BV250" s="196">
        <f t="shared" si="56"/>
        <v>0</v>
      </c>
      <c r="BW250" s="29"/>
    </row>
    <row r="251" spans="1:75" ht="15" customHeight="1">
      <c r="A251" s="15"/>
      <c r="B251" s="10"/>
      <c r="C251" s="10"/>
      <c r="D251" s="11" t="s">
        <v>83</v>
      </c>
      <c r="E251" s="10"/>
      <c r="F251" s="14"/>
      <c r="G251" s="10"/>
      <c r="H251" s="10"/>
      <c r="I251" s="204"/>
      <c r="J251" s="204"/>
      <c r="K251" s="204"/>
      <c r="L251" s="13"/>
      <c r="M251" s="29"/>
      <c r="N251" s="29"/>
      <c r="O251" s="29"/>
      <c r="P251" s="29"/>
      <c r="Q251" s="38"/>
      <c r="R251" s="38"/>
      <c r="S251" s="219"/>
      <c r="T251" s="35"/>
      <c r="U251" s="35"/>
      <c r="V251" s="35"/>
      <c r="W251" s="35"/>
      <c r="X251" s="35"/>
      <c r="Y251" s="35"/>
      <c r="Z251" s="44"/>
      <c r="AA251" s="44"/>
      <c r="AB251" s="244" t="s">
        <v>799</v>
      </c>
      <c r="AC251" s="248"/>
      <c r="AD251" s="249"/>
      <c r="AE251" s="248"/>
      <c r="AF251" s="249"/>
      <c r="AG251" s="249">
        <f t="shared" si="60"/>
        <v>0</v>
      </c>
      <c r="AH251" s="249">
        <f t="shared" si="63"/>
        <v>0</v>
      </c>
      <c r="AI251" s="249">
        <f t="shared" si="64"/>
        <v>0</v>
      </c>
      <c r="AJ251" s="249">
        <f t="shared" si="65"/>
        <v>0</v>
      </c>
      <c r="AK251" s="255"/>
      <c r="AL251" s="304"/>
      <c r="AM251" s="80"/>
      <c r="AN251" s="80"/>
      <c r="AO251" s="80"/>
      <c r="AP251" s="81"/>
      <c r="AQ251" s="81"/>
      <c r="AR251" s="80"/>
      <c r="AS251" s="102"/>
      <c r="AT251" s="102"/>
      <c r="AU251" s="102"/>
      <c r="AV251" s="102"/>
      <c r="AW251" s="146"/>
      <c r="AX251" s="146"/>
      <c r="AY251" s="146"/>
      <c r="AZ251" s="103"/>
      <c r="BA251" s="89"/>
      <c r="BB251" s="90"/>
      <c r="BC251" s="91"/>
      <c r="BD251" s="92"/>
      <c r="BE251" s="80"/>
      <c r="BF251" s="80"/>
      <c r="BG251" s="81"/>
      <c r="BH251" s="102"/>
      <c r="BI251" s="102"/>
      <c r="BJ251" s="103"/>
      <c r="BK251" s="80"/>
      <c r="BL251" s="80">
        <f t="shared" si="51"/>
        <v>0</v>
      </c>
      <c r="BM251" s="81"/>
      <c r="BN251" s="80"/>
      <c r="BO251" s="80">
        <f t="shared" si="61"/>
        <v>0</v>
      </c>
      <c r="BP251" s="80"/>
      <c r="BQ251" s="80"/>
      <c r="BR251" s="80"/>
      <c r="BS251" s="284"/>
      <c r="BT251" s="192">
        <f t="shared" si="62"/>
        <v>0</v>
      </c>
      <c r="BU251" s="192">
        <f t="shared" si="55"/>
        <v>0</v>
      </c>
      <c r="BV251" s="196">
        <f t="shared" si="56"/>
        <v>0</v>
      </c>
      <c r="BW251" s="29"/>
    </row>
    <row r="252" spans="1:75" ht="15" customHeight="1">
      <c r="A252" s="15"/>
      <c r="B252" s="10"/>
      <c r="C252" s="10"/>
      <c r="D252" s="11" t="s">
        <v>83</v>
      </c>
      <c r="E252" s="10"/>
      <c r="F252" s="14"/>
      <c r="G252" s="10"/>
      <c r="H252" s="10"/>
      <c r="I252" s="204"/>
      <c r="J252" s="204"/>
      <c r="K252" s="204"/>
      <c r="L252" s="13"/>
      <c r="M252" s="29"/>
      <c r="N252" s="29"/>
      <c r="O252" s="29"/>
      <c r="P252" s="29"/>
      <c r="Q252" s="38"/>
      <c r="R252" s="38"/>
      <c r="S252" s="219"/>
      <c r="T252" s="35"/>
      <c r="U252" s="35"/>
      <c r="V252" s="35"/>
      <c r="W252" s="35"/>
      <c r="X252" s="35"/>
      <c r="Y252" s="35"/>
      <c r="Z252" s="44"/>
      <c r="AA252" s="44"/>
      <c r="AB252" s="244" t="s">
        <v>799</v>
      </c>
      <c r="AC252" s="248"/>
      <c r="AD252" s="249"/>
      <c r="AE252" s="248"/>
      <c r="AF252" s="249"/>
      <c r="AG252" s="249">
        <f t="shared" ref="AG252:AG272" si="66">(IF(AE252&gt;0, AE252, IF(AD252&gt;0, AD252, IF(AC252&gt;0, AC252, 0))))+AF252</f>
        <v>0</v>
      </c>
      <c r="AH252" s="249">
        <f t="shared" si="63"/>
        <v>0</v>
      </c>
      <c r="AI252" s="249">
        <f t="shared" si="64"/>
        <v>0</v>
      </c>
      <c r="AJ252" s="249">
        <f t="shared" si="65"/>
        <v>0</v>
      </c>
      <c r="AK252" s="255"/>
      <c r="AL252" s="304"/>
      <c r="AM252" s="80"/>
      <c r="AN252" s="80"/>
      <c r="AO252" s="80"/>
      <c r="AP252" s="81"/>
      <c r="AQ252" s="81"/>
      <c r="AR252" s="80"/>
      <c r="AS252" s="102"/>
      <c r="AT252" s="102"/>
      <c r="AU252" s="102"/>
      <c r="AV252" s="102"/>
      <c r="AW252" s="146"/>
      <c r="AX252" s="146"/>
      <c r="AY252" s="146"/>
      <c r="AZ252" s="103"/>
      <c r="BA252" s="89"/>
      <c r="BB252" s="90"/>
      <c r="BC252" s="91"/>
      <c r="BD252" s="92"/>
      <c r="BE252" s="80"/>
      <c r="BF252" s="80"/>
      <c r="BG252" s="81"/>
      <c r="BH252" s="102"/>
      <c r="BI252" s="102"/>
      <c r="BJ252" s="103"/>
      <c r="BK252" s="80"/>
      <c r="BL252" s="80">
        <f t="shared" si="51"/>
        <v>0</v>
      </c>
      <c r="BM252" s="81"/>
      <c r="BN252" s="80"/>
      <c r="BO252" s="80">
        <f t="shared" si="61"/>
        <v>0</v>
      </c>
      <c r="BP252" s="80"/>
      <c r="BQ252" s="80"/>
      <c r="BR252" s="80"/>
      <c r="BS252" s="284"/>
      <c r="BT252" s="192">
        <f t="shared" si="62"/>
        <v>0</v>
      </c>
      <c r="BU252" s="192">
        <f t="shared" si="55"/>
        <v>0</v>
      </c>
      <c r="BV252" s="196">
        <f t="shared" si="56"/>
        <v>0</v>
      </c>
      <c r="BW252" s="29"/>
    </row>
    <row r="253" spans="1:75" ht="15" customHeight="1">
      <c r="A253" s="15"/>
      <c r="B253" s="10"/>
      <c r="C253" s="10"/>
      <c r="D253" s="11" t="s">
        <v>83</v>
      </c>
      <c r="E253" s="10"/>
      <c r="F253" s="14"/>
      <c r="G253" s="10"/>
      <c r="H253" s="10"/>
      <c r="I253" s="204"/>
      <c r="J253" s="204"/>
      <c r="K253" s="204"/>
      <c r="L253" s="13"/>
      <c r="M253" s="29"/>
      <c r="N253" s="29"/>
      <c r="O253" s="29"/>
      <c r="P253" s="29"/>
      <c r="Q253" s="38"/>
      <c r="R253" s="38"/>
      <c r="S253" s="219"/>
      <c r="T253" s="35"/>
      <c r="U253" s="35"/>
      <c r="V253" s="35"/>
      <c r="W253" s="35"/>
      <c r="X253" s="35"/>
      <c r="Y253" s="35"/>
      <c r="Z253" s="44"/>
      <c r="AA253" s="44"/>
      <c r="AB253" s="244" t="s">
        <v>799</v>
      </c>
      <c r="AC253" s="248"/>
      <c r="AD253" s="249"/>
      <c r="AE253" s="248"/>
      <c r="AF253" s="249"/>
      <c r="AG253" s="249">
        <f t="shared" si="66"/>
        <v>0</v>
      </c>
      <c r="AH253" s="249">
        <f t="shared" si="63"/>
        <v>0</v>
      </c>
      <c r="AI253" s="249">
        <f t="shared" si="64"/>
        <v>0</v>
      </c>
      <c r="AJ253" s="249">
        <f t="shared" si="65"/>
        <v>0</v>
      </c>
      <c r="AK253" s="255"/>
      <c r="AL253" s="304"/>
      <c r="AM253" s="80"/>
      <c r="AN253" s="80"/>
      <c r="AO253" s="80"/>
      <c r="AP253" s="81"/>
      <c r="AQ253" s="81"/>
      <c r="AR253" s="80"/>
      <c r="AS253" s="102"/>
      <c r="AT253" s="102"/>
      <c r="AU253" s="102"/>
      <c r="AV253" s="102"/>
      <c r="AW253" s="146"/>
      <c r="AX253" s="146"/>
      <c r="AY253" s="146"/>
      <c r="AZ253" s="103"/>
      <c r="BA253" s="89"/>
      <c r="BB253" s="90"/>
      <c r="BC253" s="91"/>
      <c r="BD253" s="92"/>
      <c r="BE253" s="80"/>
      <c r="BF253" s="80"/>
      <c r="BG253" s="81"/>
      <c r="BH253" s="102"/>
      <c r="BI253" s="102"/>
      <c r="BJ253" s="103"/>
      <c r="BK253" s="80"/>
      <c r="BL253" s="80">
        <f t="shared" si="51"/>
        <v>0</v>
      </c>
      <c r="BM253" s="81"/>
      <c r="BN253" s="80"/>
      <c r="BO253" s="80">
        <f t="shared" si="61"/>
        <v>0</v>
      </c>
      <c r="BP253" s="80"/>
      <c r="BQ253" s="80"/>
      <c r="BR253" s="80"/>
      <c r="BS253" s="284"/>
      <c r="BT253" s="192">
        <f t="shared" si="62"/>
        <v>0</v>
      </c>
      <c r="BU253" s="192">
        <f t="shared" si="55"/>
        <v>0</v>
      </c>
      <c r="BV253" s="196">
        <f t="shared" si="56"/>
        <v>0</v>
      </c>
      <c r="BW253" s="29"/>
    </row>
    <row r="254" spans="1:75" ht="15" customHeight="1">
      <c r="A254" s="15"/>
      <c r="B254" s="10"/>
      <c r="C254" s="10"/>
      <c r="D254" s="11" t="s">
        <v>83</v>
      </c>
      <c r="E254" s="10"/>
      <c r="F254" s="14"/>
      <c r="G254" s="10"/>
      <c r="H254" s="10"/>
      <c r="I254" s="204"/>
      <c r="J254" s="204"/>
      <c r="K254" s="204"/>
      <c r="L254" s="13"/>
      <c r="M254" s="29"/>
      <c r="N254" s="29"/>
      <c r="O254" s="29"/>
      <c r="P254" s="29"/>
      <c r="Q254" s="38"/>
      <c r="R254" s="38"/>
      <c r="S254" s="219"/>
      <c r="T254" s="35"/>
      <c r="U254" s="35"/>
      <c r="V254" s="35"/>
      <c r="W254" s="35"/>
      <c r="X254" s="35"/>
      <c r="Y254" s="35"/>
      <c r="Z254" s="44"/>
      <c r="AA254" s="44"/>
      <c r="AB254" s="244" t="s">
        <v>799</v>
      </c>
      <c r="AC254" s="248"/>
      <c r="AD254" s="249"/>
      <c r="AE254" s="248"/>
      <c r="AF254" s="249"/>
      <c r="AG254" s="249">
        <f t="shared" si="66"/>
        <v>0</v>
      </c>
      <c r="AH254" s="249">
        <f t="shared" si="63"/>
        <v>0</v>
      </c>
      <c r="AI254" s="249">
        <f t="shared" si="64"/>
        <v>0</v>
      </c>
      <c r="AJ254" s="249">
        <f t="shared" si="65"/>
        <v>0</v>
      </c>
      <c r="AK254" s="255"/>
      <c r="AL254" s="304"/>
      <c r="AM254" s="80"/>
      <c r="AN254" s="80"/>
      <c r="AO254" s="80"/>
      <c r="AP254" s="81"/>
      <c r="AQ254" s="81"/>
      <c r="AR254" s="80"/>
      <c r="AS254" s="102"/>
      <c r="AT254" s="102"/>
      <c r="AU254" s="102"/>
      <c r="AV254" s="102"/>
      <c r="AW254" s="146"/>
      <c r="AX254" s="146"/>
      <c r="AY254" s="146"/>
      <c r="AZ254" s="103"/>
      <c r="BA254" s="89"/>
      <c r="BB254" s="90"/>
      <c r="BC254" s="91"/>
      <c r="BD254" s="92"/>
      <c r="BE254" s="80"/>
      <c r="BF254" s="80"/>
      <c r="BG254" s="81"/>
      <c r="BH254" s="102"/>
      <c r="BI254" s="102"/>
      <c r="BJ254" s="103"/>
      <c r="BK254" s="80"/>
      <c r="BL254" s="80">
        <f t="shared" si="51"/>
        <v>0</v>
      </c>
      <c r="BM254" s="81"/>
      <c r="BN254" s="80"/>
      <c r="BO254" s="80">
        <f t="shared" si="61"/>
        <v>0</v>
      </c>
      <c r="BP254" s="80"/>
      <c r="BQ254" s="80"/>
      <c r="BR254" s="80"/>
      <c r="BS254" s="284"/>
      <c r="BT254" s="192">
        <f t="shared" si="62"/>
        <v>0</v>
      </c>
      <c r="BU254" s="192">
        <f t="shared" si="55"/>
        <v>0</v>
      </c>
      <c r="BV254" s="196">
        <f t="shared" si="56"/>
        <v>0</v>
      </c>
      <c r="BW254" s="29"/>
    </row>
    <row r="255" spans="1:75" ht="15" customHeight="1">
      <c r="A255" s="15"/>
      <c r="B255" s="10"/>
      <c r="C255" s="10"/>
      <c r="D255" s="11" t="s">
        <v>83</v>
      </c>
      <c r="E255" s="10"/>
      <c r="F255" s="14"/>
      <c r="G255" s="10"/>
      <c r="H255" s="10"/>
      <c r="I255" s="204"/>
      <c r="J255" s="204"/>
      <c r="K255" s="204"/>
      <c r="L255" s="13"/>
      <c r="M255" s="29"/>
      <c r="N255" s="29"/>
      <c r="O255" s="29"/>
      <c r="P255" s="29"/>
      <c r="Q255" s="38"/>
      <c r="R255" s="38"/>
      <c r="S255" s="219"/>
      <c r="T255" s="35"/>
      <c r="U255" s="35"/>
      <c r="V255" s="35"/>
      <c r="W255" s="35"/>
      <c r="X255" s="35"/>
      <c r="Y255" s="35"/>
      <c r="Z255" s="44"/>
      <c r="AA255" s="44"/>
      <c r="AB255" s="244" t="s">
        <v>799</v>
      </c>
      <c r="AC255" s="248"/>
      <c r="AD255" s="249"/>
      <c r="AE255" s="248"/>
      <c r="AF255" s="249"/>
      <c r="AG255" s="249">
        <f t="shared" si="66"/>
        <v>0</v>
      </c>
      <c r="AH255" s="249">
        <f t="shared" si="63"/>
        <v>0</v>
      </c>
      <c r="AI255" s="249">
        <f t="shared" si="64"/>
        <v>0</v>
      </c>
      <c r="AJ255" s="249">
        <f t="shared" si="65"/>
        <v>0</v>
      </c>
      <c r="AK255" s="255"/>
      <c r="AL255" s="304"/>
      <c r="AM255" s="80"/>
      <c r="AN255" s="80"/>
      <c r="AO255" s="80"/>
      <c r="AP255" s="81"/>
      <c r="AQ255" s="81"/>
      <c r="AR255" s="80"/>
      <c r="AS255" s="102"/>
      <c r="AT255" s="102"/>
      <c r="AU255" s="102"/>
      <c r="AV255" s="102"/>
      <c r="AW255" s="146"/>
      <c r="AX255" s="146"/>
      <c r="AY255" s="146"/>
      <c r="AZ255" s="103"/>
      <c r="BA255" s="89"/>
      <c r="BB255" s="90"/>
      <c r="BC255" s="91"/>
      <c r="BD255" s="92"/>
      <c r="BE255" s="80"/>
      <c r="BF255" s="80"/>
      <c r="BG255" s="81"/>
      <c r="BH255" s="102"/>
      <c r="BI255" s="102"/>
      <c r="BJ255" s="103"/>
      <c r="BK255" s="80"/>
      <c r="BL255" s="80">
        <f t="shared" si="51"/>
        <v>0</v>
      </c>
      <c r="BM255" s="81"/>
      <c r="BN255" s="80"/>
      <c r="BO255" s="80">
        <f t="shared" si="61"/>
        <v>0</v>
      </c>
      <c r="BP255" s="80"/>
      <c r="BQ255" s="80"/>
      <c r="BR255" s="80"/>
      <c r="BS255" s="284"/>
      <c r="BT255" s="192">
        <f t="shared" si="62"/>
        <v>0</v>
      </c>
      <c r="BU255" s="192">
        <f t="shared" si="55"/>
        <v>0</v>
      </c>
      <c r="BV255" s="196">
        <f t="shared" si="56"/>
        <v>0</v>
      </c>
      <c r="BW255" s="29"/>
    </row>
    <row r="256" spans="1:75" ht="15" customHeight="1">
      <c r="A256" s="15"/>
      <c r="B256" s="10"/>
      <c r="C256" s="10"/>
      <c r="D256" s="11" t="s">
        <v>83</v>
      </c>
      <c r="E256" s="10"/>
      <c r="F256" s="14"/>
      <c r="G256" s="10"/>
      <c r="H256" s="10"/>
      <c r="I256" s="204"/>
      <c r="J256" s="204"/>
      <c r="K256" s="204"/>
      <c r="L256" s="13"/>
      <c r="M256" s="29"/>
      <c r="N256" s="29"/>
      <c r="O256" s="29"/>
      <c r="P256" s="29"/>
      <c r="Q256" s="38"/>
      <c r="R256" s="38"/>
      <c r="S256" s="219"/>
      <c r="T256" s="35"/>
      <c r="U256" s="35"/>
      <c r="V256" s="35"/>
      <c r="W256" s="35"/>
      <c r="X256" s="35"/>
      <c r="Y256" s="35"/>
      <c r="Z256" s="44"/>
      <c r="AA256" s="44"/>
      <c r="AB256" s="244" t="s">
        <v>799</v>
      </c>
      <c r="AC256" s="248"/>
      <c r="AD256" s="249"/>
      <c r="AE256" s="248"/>
      <c r="AF256" s="249"/>
      <c r="AG256" s="249">
        <f t="shared" si="66"/>
        <v>0</v>
      </c>
      <c r="AH256" s="249">
        <f t="shared" si="63"/>
        <v>0</v>
      </c>
      <c r="AI256" s="249">
        <f t="shared" si="64"/>
        <v>0</v>
      </c>
      <c r="AJ256" s="249">
        <f t="shared" si="65"/>
        <v>0</v>
      </c>
      <c r="AK256" s="255"/>
      <c r="AL256" s="304"/>
      <c r="AM256" s="80"/>
      <c r="AN256" s="80"/>
      <c r="AO256" s="80"/>
      <c r="AP256" s="81"/>
      <c r="AQ256" s="81"/>
      <c r="AR256" s="80"/>
      <c r="AS256" s="102"/>
      <c r="AT256" s="102"/>
      <c r="AU256" s="102"/>
      <c r="AV256" s="102"/>
      <c r="AW256" s="146"/>
      <c r="AX256" s="146"/>
      <c r="AY256" s="146"/>
      <c r="AZ256" s="103"/>
      <c r="BA256" s="89"/>
      <c r="BB256" s="90"/>
      <c r="BC256" s="91"/>
      <c r="BD256" s="92"/>
      <c r="BE256" s="80"/>
      <c r="BF256" s="80"/>
      <c r="BG256" s="81"/>
      <c r="BH256" s="102"/>
      <c r="BI256" s="102"/>
      <c r="BJ256" s="103"/>
      <c r="BK256" s="80"/>
      <c r="BL256" s="80">
        <f t="shared" si="51"/>
        <v>0</v>
      </c>
      <c r="BM256" s="81"/>
      <c r="BN256" s="80"/>
      <c r="BO256" s="80">
        <f t="shared" si="61"/>
        <v>0</v>
      </c>
      <c r="BP256" s="80"/>
      <c r="BQ256" s="80"/>
      <c r="BR256" s="80"/>
      <c r="BS256" s="284"/>
      <c r="BT256" s="192">
        <f t="shared" si="62"/>
        <v>0</v>
      </c>
      <c r="BU256" s="192">
        <f t="shared" si="55"/>
        <v>0</v>
      </c>
      <c r="BV256" s="196">
        <f t="shared" si="56"/>
        <v>0</v>
      </c>
      <c r="BW256" s="29"/>
    </row>
    <row r="257" spans="1:75" ht="15" customHeight="1">
      <c r="A257" s="15"/>
      <c r="B257" s="10"/>
      <c r="C257" s="10"/>
      <c r="D257" s="11" t="s">
        <v>83</v>
      </c>
      <c r="E257" s="10"/>
      <c r="F257" s="14"/>
      <c r="G257" s="10"/>
      <c r="H257" s="10"/>
      <c r="I257" s="204"/>
      <c r="J257" s="204"/>
      <c r="K257" s="204"/>
      <c r="L257" s="13"/>
      <c r="M257" s="29"/>
      <c r="N257" s="29"/>
      <c r="O257" s="29"/>
      <c r="P257" s="29"/>
      <c r="Q257" s="38"/>
      <c r="R257" s="38"/>
      <c r="S257" s="219"/>
      <c r="T257" s="35"/>
      <c r="U257" s="35"/>
      <c r="V257" s="35"/>
      <c r="W257" s="35"/>
      <c r="X257" s="35"/>
      <c r="Y257" s="35"/>
      <c r="Z257" s="44"/>
      <c r="AA257" s="44"/>
      <c r="AB257" s="244" t="s">
        <v>799</v>
      </c>
      <c r="AC257" s="248"/>
      <c r="AD257" s="249"/>
      <c r="AE257" s="248"/>
      <c r="AF257" s="249"/>
      <c r="AG257" s="249">
        <f t="shared" si="66"/>
        <v>0</v>
      </c>
      <c r="AH257" s="249">
        <f t="shared" si="63"/>
        <v>0</v>
      </c>
      <c r="AI257" s="249">
        <f t="shared" si="64"/>
        <v>0</v>
      </c>
      <c r="AJ257" s="249">
        <f t="shared" si="65"/>
        <v>0</v>
      </c>
      <c r="AK257" s="255"/>
      <c r="AL257" s="304"/>
      <c r="AM257" s="80"/>
      <c r="AN257" s="80"/>
      <c r="AO257" s="80"/>
      <c r="AP257" s="81"/>
      <c r="AQ257" s="81"/>
      <c r="AR257" s="80"/>
      <c r="AS257" s="102"/>
      <c r="AT257" s="102"/>
      <c r="AU257" s="102"/>
      <c r="AV257" s="102"/>
      <c r="AW257" s="146"/>
      <c r="AX257" s="146"/>
      <c r="AY257" s="146"/>
      <c r="AZ257" s="103"/>
      <c r="BA257" s="89"/>
      <c r="BB257" s="90"/>
      <c r="BC257" s="91"/>
      <c r="BD257" s="92"/>
      <c r="BE257" s="80"/>
      <c r="BF257" s="80"/>
      <c r="BG257" s="81"/>
      <c r="BH257" s="102"/>
      <c r="BI257" s="102"/>
      <c r="BJ257" s="103"/>
      <c r="BK257" s="80"/>
      <c r="BL257" s="80">
        <f t="shared" si="51"/>
        <v>0</v>
      </c>
      <c r="BM257" s="81"/>
      <c r="BN257" s="80"/>
      <c r="BO257" s="80">
        <f t="shared" si="61"/>
        <v>0</v>
      </c>
      <c r="BP257" s="80"/>
      <c r="BQ257" s="80"/>
      <c r="BR257" s="80"/>
      <c r="BS257" s="284"/>
      <c r="BT257" s="192">
        <f t="shared" si="62"/>
        <v>0</v>
      </c>
      <c r="BU257" s="192">
        <f t="shared" si="55"/>
        <v>0</v>
      </c>
      <c r="BV257" s="196">
        <f t="shared" si="56"/>
        <v>0</v>
      </c>
      <c r="BW257" s="29"/>
    </row>
    <row r="258" spans="1:75" ht="15" customHeight="1">
      <c r="A258" s="15"/>
      <c r="B258" s="10"/>
      <c r="C258" s="10"/>
      <c r="D258" s="11" t="s">
        <v>83</v>
      </c>
      <c r="E258" s="10"/>
      <c r="F258" s="14"/>
      <c r="G258" s="10"/>
      <c r="H258" s="10"/>
      <c r="I258" s="204"/>
      <c r="J258" s="204"/>
      <c r="K258" s="204"/>
      <c r="L258" s="13"/>
      <c r="M258" s="29"/>
      <c r="N258" s="29"/>
      <c r="O258" s="29"/>
      <c r="P258" s="29"/>
      <c r="Q258" s="38"/>
      <c r="R258" s="38"/>
      <c r="S258" s="219"/>
      <c r="T258" s="35"/>
      <c r="U258" s="35"/>
      <c r="V258" s="35"/>
      <c r="W258" s="35"/>
      <c r="X258" s="35"/>
      <c r="Y258" s="35"/>
      <c r="Z258" s="44"/>
      <c r="AA258" s="44"/>
      <c r="AB258" s="244" t="s">
        <v>799</v>
      </c>
      <c r="AC258" s="248"/>
      <c r="AD258" s="249"/>
      <c r="AE258" s="248"/>
      <c r="AF258" s="249"/>
      <c r="AG258" s="249">
        <f t="shared" si="66"/>
        <v>0</v>
      </c>
      <c r="AH258" s="249">
        <f t="shared" si="63"/>
        <v>0</v>
      </c>
      <c r="AI258" s="249">
        <f t="shared" si="64"/>
        <v>0</v>
      </c>
      <c r="AJ258" s="249">
        <f t="shared" si="65"/>
        <v>0</v>
      </c>
      <c r="AK258" s="255"/>
      <c r="AL258" s="304"/>
      <c r="AM258" s="80"/>
      <c r="AN258" s="80"/>
      <c r="AO258" s="80"/>
      <c r="AP258" s="81"/>
      <c r="AQ258" s="81"/>
      <c r="AR258" s="80"/>
      <c r="AS258" s="102"/>
      <c r="AT258" s="102"/>
      <c r="AU258" s="102"/>
      <c r="AV258" s="102"/>
      <c r="AW258" s="146"/>
      <c r="AX258" s="146"/>
      <c r="AY258" s="146"/>
      <c r="AZ258" s="103"/>
      <c r="BA258" s="89"/>
      <c r="BB258" s="90"/>
      <c r="BC258" s="91"/>
      <c r="BD258" s="92"/>
      <c r="BE258" s="80"/>
      <c r="BF258" s="80"/>
      <c r="BG258" s="81"/>
      <c r="BH258" s="102"/>
      <c r="BI258" s="102"/>
      <c r="BJ258" s="103"/>
      <c r="BK258" s="80"/>
      <c r="BL258" s="80">
        <f t="shared" si="51"/>
        <v>0</v>
      </c>
      <c r="BM258" s="81"/>
      <c r="BN258" s="80"/>
      <c r="BO258" s="80">
        <f t="shared" si="61"/>
        <v>0</v>
      </c>
      <c r="BP258" s="80"/>
      <c r="BQ258" s="80"/>
      <c r="BR258" s="80"/>
      <c r="BS258" s="284"/>
      <c r="BT258" s="192">
        <f t="shared" si="62"/>
        <v>0</v>
      </c>
      <c r="BU258" s="192">
        <f t="shared" si="55"/>
        <v>0</v>
      </c>
      <c r="BV258" s="196">
        <f t="shared" si="56"/>
        <v>0</v>
      </c>
      <c r="BW258" s="29"/>
    </row>
    <row r="259" spans="1:75" ht="15" customHeight="1">
      <c r="A259" s="15"/>
      <c r="B259" s="10"/>
      <c r="C259" s="10"/>
      <c r="D259" s="11" t="s">
        <v>83</v>
      </c>
      <c r="E259" s="10"/>
      <c r="F259" s="14"/>
      <c r="G259" s="10"/>
      <c r="H259" s="10"/>
      <c r="I259" s="204"/>
      <c r="J259" s="204"/>
      <c r="K259" s="204"/>
      <c r="L259" s="13"/>
      <c r="M259" s="29"/>
      <c r="N259" s="29"/>
      <c r="O259" s="29"/>
      <c r="P259" s="29"/>
      <c r="Q259" s="38"/>
      <c r="R259" s="38"/>
      <c r="S259" s="219"/>
      <c r="T259" s="35"/>
      <c r="U259" s="35"/>
      <c r="V259" s="35"/>
      <c r="W259" s="35"/>
      <c r="X259" s="35"/>
      <c r="Y259" s="35"/>
      <c r="Z259" s="44"/>
      <c r="AA259" s="44"/>
      <c r="AB259" s="244" t="s">
        <v>799</v>
      </c>
      <c r="AC259" s="248"/>
      <c r="AD259" s="249"/>
      <c r="AE259" s="248"/>
      <c r="AF259" s="249"/>
      <c r="AG259" s="249">
        <f t="shared" si="66"/>
        <v>0</v>
      </c>
      <c r="AH259" s="249">
        <f t="shared" si="63"/>
        <v>0</v>
      </c>
      <c r="AI259" s="249">
        <f t="shared" si="64"/>
        <v>0</v>
      </c>
      <c r="AJ259" s="249">
        <f t="shared" si="65"/>
        <v>0</v>
      </c>
      <c r="AK259" s="255"/>
      <c r="AL259" s="304"/>
      <c r="AM259" s="80"/>
      <c r="AN259" s="80"/>
      <c r="AO259" s="80"/>
      <c r="AP259" s="81"/>
      <c r="AQ259" s="81"/>
      <c r="AR259" s="80"/>
      <c r="AS259" s="102"/>
      <c r="AT259" s="102"/>
      <c r="AU259" s="102"/>
      <c r="AV259" s="102"/>
      <c r="AW259" s="146"/>
      <c r="AX259" s="146"/>
      <c r="AY259" s="146"/>
      <c r="AZ259" s="103"/>
      <c r="BA259" s="89"/>
      <c r="BB259" s="90"/>
      <c r="BC259" s="91"/>
      <c r="BD259" s="92"/>
      <c r="BE259" s="80"/>
      <c r="BF259" s="80"/>
      <c r="BG259" s="81"/>
      <c r="BH259" s="102"/>
      <c r="BI259" s="102"/>
      <c r="BJ259" s="103"/>
      <c r="BK259" s="80"/>
      <c r="BL259" s="80">
        <f t="shared" ref="BL259:BL272" si="67">+WEEKNUM(BK259)</f>
        <v>0</v>
      </c>
      <c r="BM259" s="81"/>
      <c r="BN259" s="80"/>
      <c r="BO259" s="80">
        <f t="shared" si="61"/>
        <v>0</v>
      </c>
      <c r="BP259" s="80"/>
      <c r="BQ259" s="80"/>
      <c r="BR259" s="80"/>
      <c r="BS259" s="284"/>
      <c r="BT259" s="192">
        <f t="shared" si="62"/>
        <v>0</v>
      </c>
      <c r="BU259" s="192">
        <f t="shared" ref="BU259:BU272" si="68">BT259-(BP259*AG259)</f>
        <v>0</v>
      </c>
      <c r="BV259" s="196">
        <f t="shared" ref="BV259:BV272" si="69">BP259*AK259</f>
        <v>0</v>
      </c>
      <c r="BW259" s="29"/>
    </row>
    <row r="260" spans="1:75" ht="15" customHeight="1">
      <c r="A260" s="15"/>
      <c r="B260" s="10"/>
      <c r="C260" s="10"/>
      <c r="D260" s="11" t="s">
        <v>83</v>
      </c>
      <c r="E260" s="10"/>
      <c r="F260" s="14"/>
      <c r="G260" s="10"/>
      <c r="H260" s="10"/>
      <c r="I260" s="204"/>
      <c r="J260" s="204"/>
      <c r="K260" s="204"/>
      <c r="L260" s="13"/>
      <c r="M260" s="29"/>
      <c r="N260" s="29"/>
      <c r="O260" s="29"/>
      <c r="P260" s="29"/>
      <c r="Q260" s="38"/>
      <c r="R260" s="38"/>
      <c r="S260" s="219"/>
      <c r="T260" s="35"/>
      <c r="U260" s="35"/>
      <c r="V260" s="35"/>
      <c r="W260" s="35"/>
      <c r="X260" s="35"/>
      <c r="Y260" s="35"/>
      <c r="Z260" s="44"/>
      <c r="AA260" s="44"/>
      <c r="AB260" s="244" t="s">
        <v>799</v>
      </c>
      <c r="AC260" s="248"/>
      <c r="AD260" s="249"/>
      <c r="AE260" s="248"/>
      <c r="AF260" s="249"/>
      <c r="AG260" s="249">
        <f t="shared" si="66"/>
        <v>0</v>
      </c>
      <c r="AH260" s="249">
        <f t="shared" si="63"/>
        <v>0</v>
      </c>
      <c r="AI260" s="249">
        <f t="shared" si="64"/>
        <v>0</v>
      </c>
      <c r="AJ260" s="249">
        <f t="shared" si="65"/>
        <v>0</v>
      </c>
      <c r="AK260" s="255"/>
      <c r="AL260" s="304"/>
      <c r="AM260" s="80"/>
      <c r="AN260" s="80"/>
      <c r="AO260" s="80"/>
      <c r="AP260" s="81"/>
      <c r="AQ260" s="81"/>
      <c r="AR260" s="80"/>
      <c r="AS260" s="102"/>
      <c r="AT260" s="102"/>
      <c r="AU260" s="102"/>
      <c r="AV260" s="102"/>
      <c r="AW260" s="146"/>
      <c r="AX260" s="146"/>
      <c r="AY260" s="146"/>
      <c r="AZ260" s="103"/>
      <c r="BA260" s="89"/>
      <c r="BB260" s="90"/>
      <c r="BC260" s="91"/>
      <c r="BD260" s="92"/>
      <c r="BE260" s="80"/>
      <c r="BF260" s="80"/>
      <c r="BG260" s="81"/>
      <c r="BH260" s="102"/>
      <c r="BI260" s="102"/>
      <c r="BJ260" s="103"/>
      <c r="BK260" s="80"/>
      <c r="BL260" s="80">
        <f t="shared" si="67"/>
        <v>0</v>
      </c>
      <c r="BM260" s="81"/>
      <c r="BN260" s="80"/>
      <c r="BO260" s="80">
        <f t="shared" si="61"/>
        <v>0</v>
      </c>
      <c r="BP260" s="80"/>
      <c r="BQ260" s="80"/>
      <c r="BR260" s="80"/>
      <c r="BS260" s="284"/>
      <c r="BT260" s="192">
        <f t="shared" si="62"/>
        <v>0</v>
      </c>
      <c r="BU260" s="192">
        <f t="shared" si="68"/>
        <v>0</v>
      </c>
      <c r="BV260" s="196">
        <f t="shared" si="69"/>
        <v>0</v>
      </c>
      <c r="BW260" s="29"/>
    </row>
    <row r="261" spans="1:75" ht="15" customHeight="1">
      <c r="A261" s="15"/>
      <c r="B261" s="10"/>
      <c r="C261" s="10"/>
      <c r="D261" s="11" t="s">
        <v>83</v>
      </c>
      <c r="E261" s="10"/>
      <c r="F261" s="14"/>
      <c r="G261" s="10"/>
      <c r="H261" s="10"/>
      <c r="I261" s="204"/>
      <c r="J261" s="204"/>
      <c r="K261" s="204"/>
      <c r="L261" s="13"/>
      <c r="M261" s="29"/>
      <c r="N261" s="29"/>
      <c r="O261" s="29"/>
      <c r="P261" s="29"/>
      <c r="Q261" s="38"/>
      <c r="R261" s="38"/>
      <c r="S261" s="219"/>
      <c r="T261" s="35"/>
      <c r="U261" s="35"/>
      <c r="V261" s="35"/>
      <c r="W261" s="35"/>
      <c r="X261" s="35"/>
      <c r="Y261" s="35"/>
      <c r="Z261" s="44"/>
      <c r="AA261" s="44"/>
      <c r="AB261" s="244" t="s">
        <v>799</v>
      </c>
      <c r="AC261" s="248"/>
      <c r="AD261" s="249"/>
      <c r="AE261" s="248"/>
      <c r="AF261" s="249"/>
      <c r="AG261" s="249">
        <f t="shared" si="66"/>
        <v>0</v>
      </c>
      <c r="AH261" s="249">
        <f t="shared" si="63"/>
        <v>0</v>
      </c>
      <c r="AI261" s="249">
        <f t="shared" si="64"/>
        <v>0</v>
      </c>
      <c r="AJ261" s="249">
        <f t="shared" si="65"/>
        <v>0</v>
      </c>
      <c r="AK261" s="255"/>
      <c r="AL261" s="304"/>
      <c r="AM261" s="80"/>
      <c r="AN261" s="80"/>
      <c r="AO261" s="80"/>
      <c r="AP261" s="81"/>
      <c r="AQ261" s="81"/>
      <c r="AR261" s="80"/>
      <c r="AS261" s="102"/>
      <c r="AT261" s="102"/>
      <c r="AU261" s="102"/>
      <c r="AV261" s="102"/>
      <c r="AW261" s="146"/>
      <c r="AX261" s="146"/>
      <c r="AY261" s="146"/>
      <c r="AZ261" s="103"/>
      <c r="BA261" s="89"/>
      <c r="BB261" s="90"/>
      <c r="BC261" s="91"/>
      <c r="BD261" s="92"/>
      <c r="BE261" s="80"/>
      <c r="BF261" s="80"/>
      <c r="BG261" s="81"/>
      <c r="BH261" s="102"/>
      <c r="BI261" s="102"/>
      <c r="BJ261" s="103"/>
      <c r="BK261" s="80"/>
      <c r="BL261" s="80">
        <f t="shared" si="67"/>
        <v>0</v>
      </c>
      <c r="BM261" s="81"/>
      <c r="BN261" s="80"/>
      <c r="BO261" s="80">
        <f t="shared" si="61"/>
        <v>0</v>
      </c>
      <c r="BP261" s="80"/>
      <c r="BQ261" s="80"/>
      <c r="BR261" s="80"/>
      <c r="BS261" s="284"/>
      <c r="BT261" s="192">
        <f t="shared" si="62"/>
        <v>0</v>
      </c>
      <c r="BU261" s="192">
        <f t="shared" si="68"/>
        <v>0</v>
      </c>
      <c r="BV261" s="196">
        <f t="shared" si="69"/>
        <v>0</v>
      </c>
      <c r="BW261" s="29"/>
    </row>
    <row r="262" spans="1:75" ht="15" customHeight="1">
      <c r="A262" s="15"/>
      <c r="B262" s="10"/>
      <c r="C262" s="10"/>
      <c r="D262" s="11" t="s">
        <v>83</v>
      </c>
      <c r="E262" s="10"/>
      <c r="F262" s="14"/>
      <c r="G262" s="10"/>
      <c r="H262" s="10"/>
      <c r="I262" s="204"/>
      <c r="J262" s="204"/>
      <c r="K262" s="204"/>
      <c r="L262" s="13"/>
      <c r="M262" s="29"/>
      <c r="N262" s="29"/>
      <c r="O262" s="29"/>
      <c r="P262" s="29"/>
      <c r="Q262" s="38"/>
      <c r="R262" s="38"/>
      <c r="S262" s="219"/>
      <c r="T262" s="35"/>
      <c r="U262" s="35"/>
      <c r="V262" s="35"/>
      <c r="W262" s="35"/>
      <c r="X262" s="35"/>
      <c r="Y262" s="35"/>
      <c r="Z262" s="44"/>
      <c r="AA262" s="44"/>
      <c r="AB262" s="244" t="s">
        <v>799</v>
      </c>
      <c r="AC262" s="248"/>
      <c r="AD262" s="249"/>
      <c r="AE262" s="248"/>
      <c r="AF262" s="249"/>
      <c r="AG262" s="249">
        <f t="shared" si="66"/>
        <v>0</v>
      </c>
      <c r="AH262" s="249">
        <f t="shared" si="63"/>
        <v>0</v>
      </c>
      <c r="AI262" s="249">
        <f t="shared" si="64"/>
        <v>0</v>
      </c>
      <c r="AJ262" s="249">
        <f t="shared" si="65"/>
        <v>0</v>
      </c>
      <c r="AK262" s="255"/>
      <c r="AL262" s="304"/>
      <c r="AM262" s="80"/>
      <c r="AN262" s="80"/>
      <c r="AO262" s="80"/>
      <c r="AP262" s="81"/>
      <c r="AQ262" s="81"/>
      <c r="AR262" s="80"/>
      <c r="AS262" s="102"/>
      <c r="AT262" s="102"/>
      <c r="AU262" s="102"/>
      <c r="AV262" s="102"/>
      <c r="AW262" s="146"/>
      <c r="AX262" s="146"/>
      <c r="AY262" s="146"/>
      <c r="AZ262" s="103"/>
      <c r="BA262" s="89"/>
      <c r="BB262" s="90"/>
      <c r="BC262" s="91"/>
      <c r="BD262" s="92"/>
      <c r="BE262" s="80"/>
      <c r="BF262" s="80"/>
      <c r="BG262" s="81"/>
      <c r="BH262" s="102"/>
      <c r="BI262" s="102"/>
      <c r="BJ262" s="103"/>
      <c r="BK262" s="80"/>
      <c r="BL262" s="80">
        <f t="shared" si="67"/>
        <v>0</v>
      </c>
      <c r="BM262" s="81"/>
      <c r="BN262" s="80"/>
      <c r="BO262" s="80">
        <f t="shared" si="61"/>
        <v>0</v>
      </c>
      <c r="BP262" s="80"/>
      <c r="BQ262" s="80"/>
      <c r="BR262" s="80"/>
      <c r="BS262" s="284"/>
      <c r="BT262" s="192">
        <f t="shared" si="62"/>
        <v>0</v>
      </c>
      <c r="BU262" s="192">
        <f t="shared" si="68"/>
        <v>0</v>
      </c>
      <c r="BV262" s="196">
        <f t="shared" si="69"/>
        <v>0</v>
      </c>
      <c r="BW262" s="29"/>
    </row>
    <row r="263" spans="1:75" ht="15" customHeight="1">
      <c r="A263" s="15"/>
      <c r="B263" s="10"/>
      <c r="C263" s="10"/>
      <c r="D263" s="11" t="s">
        <v>83</v>
      </c>
      <c r="E263" s="10"/>
      <c r="F263" s="14"/>
      <c r="G263" s="10"/>
      <c r="H263" s="10"/>
      <c r="I263" s="204"/>
      <c r="J263" s="204"/>
      <c r="K263" s="204"/>
      <c r="L263" s="13"/>
      <c r="M263" s="29"/>
      <c r="N263" s="29"/>
      <c r="O263" s="29"/>
      <c r="P263" s="29"/>
      <c r="Q263" s="38"/>
      <c r="R263" s="38"/>
      <c r="S263" s="219"/>
      <c r="T263" s="35"/>
      <c r="U263" s="35"/>
      <c r="V263" s="35"/>
      <c r="W263" s="35"/>
      <c r="X263" s="35"/>
      <c r="Y263" s="35"/>
      <c r="Z263" s="44"/>
      <c r="AA263" s="44"/>
      <c r="AB263" s="244" t="s">
        <v>799</v>
      </c>
      <c r="AC263" s="248"/>
      <c r="AD263" s="249"/>
      <c r="AE263" s="248"/>
      <c r="AF263" s="249"/>
      <c r="AG263" s="249">
        <f t="shared" si="66"/>
        <v>0</v>
      </c>
      <c r="AH263" s="249">
        <f t="shared" si="63"/>
        <v>0</v>
      </c>
      <c r="AI263" s="249">
        <f t="shared" si="64"/>
        <v>0</v>
      </c>
      <c r="AJ263" s="249">
        <f t="shared" si="65"/>
        <v>0</v>
      </c>
      <c r="AK263" s="255"/>
      <c r="AL263" s="304"/>
      <c r="AM263" s="80"/>
      <c r="AN263" s="80"/>
      <c r="AO263" s="80"/>
      <c r="AP263" s="81"/>
      <c r="AQ263" s="81"/>
      <c r="AR263" s="80"/>
      <c r="AS263" s="102"/>
      <c r="AT263" s="102"/>
      <c r="AU263" s="102"/>
      <c r="AV263" s="102"/>
      <c r="AW263" s="146"/>
      <c r="AX263" s="146"/>
      <c r="AY263" s="146"/>
      <c r="AZ263" s="103"/>
      <c r="BA263" s="89"/>
      <c r="BB263" s="90"/>
      <c r="BC263" s="91"/>
      <c r="BD263" s="92"/>
      <c r="BE263" s="80"/>
      <c r="BF263" s="80"/>
      <c r="BG263" s="81"/>
      <c r="BH263" s="102"/>
      <c r="BI263" s="102"/>
      <c r="BJ263" s="103"/>
      <c r="BK263" s="80"/>
      <c r="BL263" s="80">
        <f t="shared" si="67"/>
        <v>0</v>
      </c>
      <c r="BM263" s="81"/>
      <c r="BN263" s="80"/>
      <c r="BO263" s="80">
        <f t="shared" si="61"/>
        <v>0</v>
      </c>
      <c r="BP263" s="80"/>
      <c r="BQ263" s="80"/>
      <c r="BR263" s="80"/>
      <c r="BS263" s="284"/>
      <c r="BT263" s="192">
        <f t="shared" si="62"/>
        <v>0</v>
      </c>
      <c r="BU263" s="192">
        <f t="shared" si="68"/>
        <v>0</v>
      </c>
      <c r="BV263" s="196">
        <f t="shared" si="69"/>
        <v>0</v>
      </c>
      <c r="BW263" s="29"/>
    </row>
    <row r="264" spans="1:75" ht="15" customHeight="1">
      <c r="A264" s="15"/>
      <c r="B264" s="10"/>
      <c r="C264" s="10"/>
      <c r="D264" s="11" t="s">
        <v>83</v>
      </c>
      <c r="E264" s="10"/>
      <c r="F264" s="14"/>
      <c r="G264" s="10"/>
      <c r="H264" s="10"/>
      <c r="I264" s="204"/>
      <c r="J264" s="204"/>
      <c r="K264" s="204"/>
      <c r="L264" s="13"/>
      <c r="M264" s="29"/>
      <c r="N264" s="29"/>
      <c r="O264" s="29"/>
      <c r="P264" s="29"/>
      <c r="Q264" s="38"/>
      <c r="R264" s="38"/>
      <c r="S264" s="219"/>
      <c r="T264" s="35"/>
      <c r="U264" s="35"/>
      <c r="V264" s="35"/>
      <c r="W264" s="35"/>
      <c r="X264" s="35"/>
      <c r="Y264" s="35"/>
      <c r="Z264" s="44"/>
      <c r="AA264" s="44"/>
      <c r="AB264" s="244" t="s">
        <v>799</v>
      </c>
      <c r="AC264" s="248"/>
      <c r="AD264" s="249"/>
      <c r="AE264" s="248"/>
      <c r="AF264" s="249"/>
      <c r="AG264" s="249">
        <f t="shared" si="66"/>
        <v>0</v>
      </c>
      <c r="AH264" s="249">
        <f t="shared" si="63"/>
        <v>0</v>
      </c>
      <c r="AI264" s="249">
        <f t="shared" si="64"/>
        <v>0</v>
      </c>
      <c r="AJ264" s="249">
        <f t="shared" si="65"/>
        <v>0</v>
      </c>
      <c r="AK264" s="255"/>
      <c r="AL264" s="304"/>
      <c r="AM264" s="80"/>
      <c r="AN264" s="80"/>
      <c r="AO264" s="80"/>
      <c r="AP264" s="81"/>
      <c r="AQ264" s="81"/>
      <c r="AR264" s="80"/>
      <c r="AS264" s="102"/>
      <c r="AT264" s="102"/>
      <c r="AU264" s="102"/>
      <c r="AV264" s="102"/>
      <c r="AW264" s="146"/>
      <c r="AX264" s="146"/>
      <c r="AY264" s="146"/>
      <c r="AZ264" s="103"/>
      <c r="BA264" s="89"/>
      <c r="BB264" s="90"/>
      <c r="BC264" s="91"/>
      <c r="BD264" s="92"/>
      <c r="BE264" s="80"/>
      <c r="BF264" s="80"/>
      <c r="BG264" s="81"/>
      <c r="BH264" s="102"/>
      <c r="BI264" s="102"/>
      <c r="BJ264" s="103"/>
      <c r="BK264" s="80"/>
      <c r="BL264" s="80">
        <f t="shared" si="67"/>
        <v>0</v>
      </c>
      <c r="BM264" s="81"/>
      <c r="BN264" s="80"/>
      <c r="BO264" s="80">
        <f t="shared" si="61"/>
        <v>0</v>
      </c>
      <c r="BP264" s="80"/>
      <c r="BQ264" s="80"/>
      <c r="BR264" s="80"/>
      <c r="BS264" s="284"/>
      <c r="BT264" s="192">
        <f t="shared" si="62"/>
        <v>0</v>
      </c>
      <c r="BU264" s="192">
        <f t="shared" si="68"/>
        <v>0</v>
      </c>
      <c r="BV264" s="196">
        <f t="shared" si="69"/>
        <v>0</v>
      </c>
      <c r="BW264" s="29"/>
    </row>
    <row r="265" spans="1:75" ht="15" customHeight="1">
      <c r="A265" s="15"/>
      <c r="B265" s="10"/>
      <c r="C265" s="10"/>
      <c r="D265" s="11" t="s">
        <v>83</v>
      </c>
      <c r="E265" s="10"/>
      <c r="F265" s="14"/>
      <c r="G265" s="10"/>
      <c r="H265" s="10"/>
      <c r="I265" s="204"/>
      <c r="J265" s="204"/>
      <c r="K265" s="204"/>
      <c r="L265" s="13"/>
      <c r="M265" s="29"/>
      <c r="N265" s="29"/>
      <c r="O265" s="29"/>
      <c r="P265" s="29"/>
      <c r="Q265" s="38"/>
      <c r="R265" s="38"/>
      <c r="S265" s="219"/>
      <c r="T265" s="35"/>
      <c r="U265" s="35"/>
      <c r="V265" s="35"/>
      <c r="W265" s="35"/>
      <c r="X265" s="35"/>
      <c r="Y265" s="35"/>
      <c r="Z265" s="44"/>
      <c r="AA265" s="44"/>
      <c r="AB265" s="244" t="s">
        <v>799</v>
      </c>
      <c r="AC265" s="248"/>
      <c r="AD265" s="249"/>
      <c r="AE265" s="248"/>
      <c r="AF265" s="249"/>
      <c r="AG265" s="249">
        <f t="shared" si="66"/>
        <v>0</v>
      </c>
      <c r="AH265" s="249">
        <f t="shared" si="63"/>
        <v>0</v>
      </c>
      <c r="AI265" s="249">
        <f t="shared" si="64"/>
        <v>0</v>
      </c>
      <c r="AJ265" s="249">
        <f t="shared" si="65"/>
        <v>0</v>
      </c>
      <c r="AK265" s="255"/>
      <c r="AL265" s="304"/>
      <c r="AM265" s="80"/>
      <c r="AN265" s="80"/>
      <c r="AO265" s="80"/>
      <c r="AP265" s="81"/>
      <c r="AQ265" s="81"/>
      <c r="AR265" s="80"/>
      <c r="AS265" s="102"/>
      <c r="AT265" s="102"/>
      <c r="AU265" s="102"/>
      <c r="AV265" s="102"/>
      <c r="AW265" s="146"/>
      <c r="AX265" s="146"/>
      <c r="AY265" s="146"/>
      <c r="AZ265" s="103"/>
      <c r="BA265" s="89"/>
      <c r="BB265" s="90"/>
      <c r="BC265" s="91"/>
      <c r="BD265" s="92"/>
      <c r="BE265" s="80"/>
      <c r="BF265" s="80"/>
      <c r="BG265" s="81"/>
      <c r="BH265" s="102"/>
      <c r="BI265" s="102"/>
      <c r="BJ265" s="103"/>
      <c r="BK265" s="80"/>
      <c r="BL265" s="80">
        <f t="shared" si="67"/>
        <v>0</v>
      </c>
      <c r="BM265" s="81"/>
      <c r="BN265" s="80"/>
      <c r="BO265" s="80">
        <f t="shared" si="61"/>
        <v>0</v>
      </c>
      <c r="BP265" s="80"/>
      <c r="BQ265" s="80"/>
      <c r="BR265" s="80"/>
      <c r="BS265" s="284"/>
      <c r="BT265" s="192">
        <f t="shared" si="62"/>
        <v>0</v>
      </c>
      <c r="BU265" s="192">
        <f t="shared" si="68"/>
        <v>0</v>
      </c>
      <c r="BV265" s="196">
        <f t="shared" si="69"/>
        <v>0</v>
      </c>
      <c r="BW265" s="29"/>
    </row>
    <row r="266" spans="1:75" ht="15" customHeight="1">
      <c r="A266" s="15"/>
      <c r="B266" s="10"/>
      <c r="C266" s="10"/>
      <c r="D266" s="11" t="s">
        <v>83</v>
      </c>
      <c r="E266" s="10"/>
      <c r="F266" s="14"/>
      <c r="G266" s="10"/>
      <c r="H266" s="10"/>
      <c r="I266" s="204"/>
      <c r="J266" s="204"/>
      <c r="K266" s="204"/>
      <c r="L266" s="13"/>
      <c r="M266" s="29"/>
      <c r="N266" s="29"/>
      <c r="O266" s="29"/>
      <c r="P266" s="29"/>
      <c r="Q266" s="38"/>
      <c r="R266" s="38"/>
      <c r="S266" s="219"/>
      <c r="T266" s="35"/>
      <c r="U266" s="35"/>
      <c r="V266" s="35"/>
      <c r="W266" s="35"/>
      <c r="X266" s="35"/>
      <c r="Y266" s="35"/>
      <c r="Z266" s="44"/>
      <c r="AA266" s="44"/>
      <c r="AB266" s="244" t="s">
        <v>799</v>
      </c>
      <c r="AC266" s="248"/>
      <c r="AD266" s="249"/>
      <c r="AE266" s="248"/>
      <c r="AF266" s="249"/>
      <c r="AG266" s="249">
        <f t="shared" si="66"/>
        <v>0</v>
      </c>
      <c r="AH266" s="249">
        <f t="shared" si="63"/>
        <v>0</v>
      </c>
      <c r="AI266" s="249">
        <f t="shared" si="64"/>
        <v>0</v>
      </c>
      <c r="AJ266" s="249">
        <f t="shared" si="65"/>
        <v>0</v>
      </c>
      <c r="AK266" s="255"/>
      <c r="AL266" s="304"/>
      <c r="AM266" s="80"/>
      <c r="AN266" s="80"/>
      <c r="AO266" s="80"/>
      <c r="AP266" s="81"/>
      <c r="AQ266" s="81"/>
      <c r="AR266" s="80"/>
      <c r="AS266" s="102"/>
      <c r="AT266" s="102"/>
      <c r="AU266" s="102"/>
      <c r="AV266" s="102"/>
      <c r="AW266" s="146"/>
      <c r="AX266" s="146"/>
      <c r="AY266" s="146"/>
      <c r="AZ266" s="103"/>
      <c r="BA266" s="89"/>
      <c r="BB266" s="90"/>
      <c r="BC266" s="91"/>
      <c r="BD266" s="92"/>
      <c r="BE266" s="80"/>
      <c r="BF266" s="80"/>
      <c r="BG266" s="81"/>
      <c r="BH266" s="102"/>
      <c r="BI266" s="102"/>
      <c r="BJ266" s="103"/>
      <c r="BK266" s="80"/>
      <c r="BL266" s="80">
        <f t="shared" si="67"/>
        <v>0</v>
      </c>
      <c r="BM266" s="81"/>
      <c r="BN266" s="80"/>
      <c r="BO266" s="80">
        <f t="shared" si="61"/>
        <v>0</v>
      </c>
      <c r="BP266" s="80"/>
      <c r="BQ266" s="80"/>
      <c r="BR266" s="80"/>
      <c r="BS266" s="284"/>
      <c r="BT266" s="192">
        <f t="shared" si="62"/>
        <v>0</v>
      </c>
      <c r="BU266" s="192">
        <f t="shared" si="68"/>
        <v>0</v>
      </c>
      <c r="BV266" s="196">
        <f t="shared" si="69"/>
        <v>0</v>
      </c>
      <c r="BW266" s="29"/>
    </row>
    <row r="267" spans="1:75" ht="15" customHeight="1">
      <c r="A267" s="15"/>
      <c r="B267" s="10"/>
      <c r="C267" s="10"/>
      <c r="D267" s="11" t="s">
        <v>83</v>
      </c>
      <c r="E267" s="10"/>
      <c r="F267" s="14"/>
      <c r="G267" s="10"/>
      <c r="H267" s="10"/>
      <c r="I267" s="204"/>
      <c r="J267" s="204"/>
      <c r="K267" s="204"/>
      <c r="L267" s="13"/>
      <c r="M267" s="29"/>
      <c r="N267" s="29"/>
      <c r="O267" s="29"/>
      <c r="P267" s="29"/>
      <c r="Q267" s="38"/>
      <c r="R267" s="38"/>
      <c r="S267" s="219"/>
      <c r="T267" s="35"/>
      <c r="U267" s="35"/>
      <c r="V267" s="35"/>
      <c r="W267" s="35"/>
      <c r="X267" s="35"/>
      <c r="Y267" s="35"/>
      <c r="Z267" s="44"/>
      <c r="AA267" s="44"/>
      <c r="AB267" s="244" t="s">
        <v>799</v>
      </c>
      <c r="AC267" s="248"/>
      <c r="AD267" s="249"/>
      <c r="AE267" s="248"/>
      <c r="AF267" s="249"/>
      <c r="AG267" s="249">
        <f t="shared" si="66"/>
        <v>0</v>
      </c>
      <c r="AH267" s="249">
        <f t="shared" si="63"/>
        <v>0</v>
      </c>
      <c r="AI267" s="249">
        <f t="shared" si="64"/>
        <v>0</v>
      </c>
      <c r="AJ267" s="249">
        <f t="shared" si="65"/>
        <v>0</v>
      </c>
      <c r="AK267" s="255"/>
      <c r="AL267" s="304"/>
      <c r="AM267" s="80"/>
      <c r="AN267" s="80"/>
      <c r="AO267" s="80"/>
      <c r="AP267" s="81"/>
      <c r="AQ267" s="81"/>
      <c r="AR267" s="80"/>
      <c r="AS267" s="102"/>
      <c r="AT267" s="102"/>
      <c r="AU267" s="102"/>
      <c r="AV267" s="102"/>
      <c r="AW267" s="146"/>
      <c r="AX267" s="146"/>
      <c r="AY267" s="146"/>
      <c r="AZ267" s="103"/>
      <c r="BA267" s="89"/>
      <c r="BB267" s="90"/>
      <c r="BC267" s="91"/>
      <c r="BD267" s="92"/>
      <c r="BE267" s="80"/>
      <c r="BF267" s="80"/>
      <c r="BG267" s="81"/>
      <c r="BH267" s="102"/>
      <c r="BI267" s="102"/>
      <c r="BJ267" s="103"/>
      <c r="BK267" s="80"/>
      <c r="BL267" s="80">
        <f t="shared" si="67"/>
        <v>0</v>
      </c>
      <c r="BM267" s="81"/>
      <c r="BN267" s="80"/>
      <c r="BO267" s="80">
        <f t="shared" si="61"/>
        <v>0</v>
      </c>
      <c r="BP267" s="80"/>
      <c r="BQ267" s="80"/>
      <c r="BR267" s="80"/>
      <c r="BS267" s="284"/>
      <c r="BT267" s="192">
        <f t="shared" si="62"/>
        <v>0</v>
      </c>
      <c r="BU267" s="192">
        <f t="shared" si="68"/>
        <v>0</v>
      </c>
      <c r="BV267" s="196">
        <f t="shared" si="69"/>
        <v>0</v>
      </c>
      <c r="BW267" s="29"/>
    </row>
    <row r="268" spans="1:75" ht="15" customHeight="1">
      <c r="A268" s="15"/>
      <c r="B268" s="10"/>
      <c r="C268" s="10"/>
      <c r="D268" s="11" t="s">
        <v>83</v>
      </c>
      <c r="E268" s="10"/>
      <c r="F268" s="14"/>
      <c r="G268" s="10"/>
      <c r="H268" s="10"/>
      <c r="I268" s="204"/>
      <c r="J268" s="204"/>
      <c r="K268" s="204"/>
      <c r="L268" s="13"/>
      <c r="M268" s="29"/>
      <c r="N268" s="29"/>
      <c r="O268" s="29"/>
      <c r="P268" s="29"/>
      <c r="Q268" s="38"/>
      <c r="R268" s="38"/>
      <c r="S268" s="219"/>
      <c r="T268" s="35"/>
      <c r="U268" s="35"/>
      <c r="V268" s="35"/>
      <c r="W268" s="35"/>
      <c r="X268" s="35"/>
      <c r="Y268" s="35"/>
      <c r="Z268" s="44"/>
      <c r="AA268" s="44"/>
      <c r="AB268" s="244" t="s">
        <v>799</v>
      </c>
      <c r="AC268" s="248"/>
      <c r="AD268" s="249"/>
      <c r="AE268" s="248"/>
      <c r="AF268" s="249"/>
      <c r="AG268" s="249">
        <f t="shared" si="66"/>
        <v>0</v>
      </c>
      <c r="AH268" s="249">
        <f t="shared" si="63"/>
        <v>0</v>
      </c>
      <c r="AI268" s="249">
        <f t="shared" si="64"/>
        <v>0</v>
      </c>
      <c r="AJ268" s="249">
        <f t="shared" si="65"/>
        <v>0</v>
      </c>
      <c r="AK268" s="255"/>
      <c r="AL268" s="304"/>
      <c r="AM268" s="80"/>
      <c r="AN268" s="80"/>
      <c r="AO268" s="80"/>
      <c r="AP268" s="81"/>
      <c r="AQ268" s="81"/>
      <c r="AR268" s="80"/>
      <c r="AS268" s="102"/>
      <c r="AT268" s="102"/>
      <c r="AU268" s="102"/>
      <c r="AV268" s="102"/>
      <c r="AW268" s="146"/>
      <c r="AX268" s="146"/>
      <c r="AY268" s="146"/>
      <c r="AZ268" s="103"/>
      <c r="BA268" s="89"/>
      <c r="BB268" s="90"/>
      <c r="BC268" s="91"/>
      <c r="BD268" s="92"/>
      <c r="BE268" s="80"/>
      <c r="BF268" s="80"/>
      <c r="BG268" s="81"/>
      <c r="BH268" s="102"/>
      <c r="BI268" s="102"/>
      <c r="BJ268" s="103"/>
      <c r="BK268" s="80"/>
      <c r="BL268" s="80">
        <f t="shared" si="67"/>
        <v>0</v>
      </c>
      <c r="BM268" s="81"/>
      <c r="BN268" s="80"/>
      <c r="BO268" s="80">
        <f t="shared" si="61"/>
        <v>0</v>
      </c>
      <c r="BP268" s="80"/>
      <c r="BQ268" s="80"/>
      <c r="BR268" s="80"/>
      <c r="BS268" s="284"/>
      <c r="BT268" s="192">
        <f t="shared" si="62"/>
        <v>0</v>
      </c>
      <c r="BU268" s="192">
        <f t="shared" si="68"/>
        <v>0</v>
      </c>
      <c r="BV268" s="196">
        <f t="shared" si="69"/>
        <v>0</v>
      </c>
      <c r="BW268" s="29"/>
    </row>
    <row r="269" spans="1:75" ht="15" customHeight="1">
      <c r="A269" s="15"/>
      <c r="B269" s="10"/>
      <c r="C269" s="10"/>
      <c r="D269" s="11" t="s">
        <v>83</v>
      </c>
      <c r="E269" s="10"/>
      <c r="F269" s="14"/>
      <c r="G269" s="10"/>
      <c r="H269" s="10"/>
      <c r="I269" s="204"/>
      <c r="J269" s="204"/>
      <c r="K269" s="204"/>
      <c r="L269" s="13"/>
      <c r="M269" s="29"/>
      <c r="N269" s="29"/>
      <c r="O269" s="29"/>
      <c r="P269" s="29"/>
      <c r="Q269" s="38"/>
      <c r="R269" s="38"/>
      <c r="S269" s="219"/>
      <c r="T269" s="35"/>
      <c r="U269" s="35"/>
      <c r="V269" s="35"/>
      <c r="W269" s="35"/>
      <c r="X269" s="35"/>
      <c r="Y269" s="35"/>
      <c r="Z269" s="44"/>
      <c r="AA269" s="44"/>
      <c r="AB269" s="244" t="s">
        <v>799</v>
      </c>
      <c r="AC269" s="248"/>
      <c r="AD269" s="249"/>
      <c r="AE269" s="248"/>
      <c r="AF269" s="249"/>
      <c r="AG269" s="249">
        <f t="shared" si="66"/>
        <v>0</v>
      </c>
      <c r="AH269" s="249">
        <f t="shared" si="63"/>
        <v>0</v>
      </c>
      <c r="AI269" s="249">
        <f t="shared" si="64"/>
        <v>0</v>
      </c>
      <c r="AJ269" s="249">
        <f t="shared" si="65"/>
        <v>0</v>
      </c>
      <c r="AK269" s="255"/>
      <c r="AL269" s="304"/>
      <c r="AM269" s="80"/>
      <c r="AN269" s="80"/>
      <c r="AO269" s="80"/>
      <c r="AP269" s="81"/>
      <c r="AQ269" s="81"/>
      <c r="AR269" s="80"/>
      <c r="AS269" s="102"/>
      <c r="AT269" s="102"/>
      <c r="AU269" s="102"/>
      <c r="AV269" s="102"/>
      <c r="AW269" s="146"/>
      <c r="AX269" s="146"/>
      <c r="AY269" s="146"/>
      <c r="AZ269" s="103"/>
      <c r="BA269" s="89"/>
      <c r="BB269" s="90"/>
      <c r="BC269" s="91"/>
      <c r="BD269" s="92"/>
      <c r="BE269" s="80"/>
      <c r="BF269" s="80"/>
      <c r="BG269" s="81"/>
      <c r="BH269" s="102"/>
      <c r="BI269" s="102"/>
      <c r="BJ269" s="103"/>
      <c r="BK269" s="80"/>
      <c r="BL269" s="80">
        <f t="shared" si="67"/>
        <v>0</v>
      </c>
      <c r="BM269" s="81"/>
      <c r="BN269" s="80"/>
      <c r="BO269" s="80">
        <f t="shared" si="61"/>
        <v>0</v>
      </c>
      <c r="BP269" s="80"/>
      <c r="BQ269" s="80"/>
      <c r="BR269" s="80"/>
      <c r="BS269" s="284"/>
      <c r="BT269" s="192">
        <f t="shared" si="62"/>
        <v>0</v>
      </c>
      <c r="BU269" s="192">
        <f t="shared" si="68"/>
        <v>0</v>
      </c>
      <c r="BV269" s="196">
        <f t="shared" si="69"/>
        <v>0</v>
      </c>
      <c r="BW269" s="29"/>
    </row>
    <row r="270" spans="1:75" ht="15" customHeight="1">
      <c r="A270" s="15"/>
      <c r="B270" s="10"/>
      <c r="C270" s="10"/>
      <c r="D270" s="11" t="s">
        <v>83</v>
      </c>
      <c r="E270" s="10"/>
      <c r="F270" s="14"/>
      <c r="G270" s="10"/>
      <c r="H270" s="10"/>
      <c r="I270" s="204"/>
      <c r="J270" s="204"/>
      <c r="K270" s="204"/>
      <c r="L270" s="13"/>
      <c r="M270" s="29"/>
      <c r="N270" s="29"/>
      <c r="O270" s="29"/>
      <c r="P270" s="29"/>
      <c r="Q270" s="38"/>
      <c r="R270" s="38"/>
      <c r="S270" s="219"/>
      <c r="T270" s="35"/>
      <c r="U270" s="35"/>
      <c r="V270" s="35"/>
      <c r="W270" s="35"/>
      <c r="X270" s="35"/>
      <c r="Y270" s="35"/>
      <c r="Z270" s="44"/>
      <c r="AA270" s="44"/>
      <c r="AB270" s="244" t="s">
        <v>799</v>
      </c>
      <c r="AC270" s="248"/>
      <c r="AD270" s="249"/>
      <c r="AE270" s="248"/>
      <c r="AF270" s="249"/>
      <c r="AG270" s="249">
        <f t="shared" si="66"/>
        <v>0</v>
      </c>
      <c r="AH270" s="249">
        <f t="shared" si="63"/>
        <v>0</v>
      </c>
      <c r="AI270" s="249">
        <f t="shared" si="64"/>
        <v>0</v>
      </c>
      <c r="AJ270" s="249">
        <f t="shared" si="65"/>
        <v>0</v>
      </c>
      <c r="AK270" s="255"/>
      <c r="AL270" s="304"/>
      <c r="AM270" s="80"/>
      <c r="AN270" s="80"/>
      <c r="AO270" s="80"/>
      <c r="AP270" s="81"/>
      <c r="AQ270" s="81"/>
      <c r="AR270" s="80"/>
      <c r="AS270" s="102"/>
      <c r="AT270" s="102"/>
      <c r="AU270" s="102"/>
      <c r="AV270" s="102"/>
      <c r="AW270" s="146"/>
      <c r="AX270" s="146"/>
      <c r="AY270" s="146"/>
      <c r="AZ270" s="103"/>
      <c r="BA270" s="89"/>
      <c r="BB270" s="90"/>
      <c r="BC270" s="91"/>
      <c r="BD270" s="92"/>
      <c r="BE270" s="80"/>
      <c r="BF270" s="80"/>
      <c r="BG270" s="81"/>
      <c r="BH270" s="102"/>
      <c r="BI270" s="102"/>
      <c r="BJ270" s="103"/>
      <c r="BK270" s="80"/>
      <c r="BL270" s="80">
        <f t="shared" si="67"/>
        <v>0</v>
      </c>
      <c r="BM270" s="81"/>
      <c r="BN270" s="80"/>
      <c r="BO270" s="80">
        <f t="shared" si="61"/>
        <v>0</v>
      </c>
      <c r="BP270" s="80"/>
      <c r="BQ270" s="80"/>
      <c r="BR270" s="80"/>
      <c r="BS270" s="284"/>
      <c r="BT270" s="192">
        <f t="shared" si="62"/>
        <v>0</v>
      </c>
      <c r="BU270" s="192">
        <f t="shared" si="68"/>
        <v>0</v>
      </c>
      <c r="BV270" s="196">
        <f t="shared" si="69"/>
        <v>0</v>
      </c>
      <c r="BW270" s="29"/>
    </row>
    <row r="271" spans="1:75" ht="15" customHeight="1">
      <c r="A271" s="15"/>
      <c r="B271" s="10"/>
      <c r="C271" s="10"/>
      <c r="D271" s="11" t="s">
        <v>83</v>
      </c>
      <c r="E271" s="10"/>
      <c r="F271" s="14"/>
      <c r="G271" s="10"/>
      <c r="H271" s="10"/>
      <c r="I271" s="204"/>
      <c r="J271" s="204"/>
      <c r="K271" s="204"/>
      <c r="L271" s="13"/>
      <c r="M271" s="29"/>
      <c r="N271" s="29"/>
      <c r="O271" s="29"/>
      <c r="P271" s="29"/>
      <c r="Q271" s="38"/>
      <c r="R271" s="38"/>
      <c r="S271" s="219"/>
      <c r="T271" s="35"/>
      <c r="U271" s="35"/>
      <c r="V271" s="35"/>
      <c r="W271" s="35"/>
      <c r="X271" s="35"/>
      <c r="Y271" s="35"/>
      <c r="Z271" s="44"/>
      <c r="AA271" s="44"/>
      <c r="AB271" s="244" t="s">
        <v>799</v>
      </c>
      <c r="AC271" s="248"/>
      <c r="AD271" s="249"/>
      <c r="AE271" s="248"/>
      <c r="AF271" s="249"/>
      <c r="AG271" s="249">
        <f t="shared" si="66"/>
        <v>0</v>
      </c>
      <c r="AH271" s="249">
        <f t="shared" si="63"/>
        <v>0</v>
      </c>
      <c r="AI271" s="249">
        <f t="shared" si="64"/>
        <v>0</v>
      </c>
      <c r="AJ271" s="249">
        <f t="shared" si="65"/>
        <v>0</v>
      </c>
      <c r="AK271" s="255"/>
      <c r="AL271" s="304"/>
      <c r="AM271" s="80"/>
      <c r="AN271" s="80"/>
      <c r="AO271" s="80"/>
      <c r="AP271" s="81"/>
      <c r="AQ271" s="81"/>
      <c r="AR271" s="80"/>
      <c r="AS271" s="102"/>
      <c r="AT271" s="102"/>
      <c r="AU271" s="102"/>
      <c r="AV271" s="102"/>
      <c r="AW271" s="146"/>
      <c r="AX271" s="146"/>
      <c r="AY271" s="146"/>
      <c r="AZ271" s="103"/>
      <c r="BA271" s="89"/>
      <c r="BB271" s="90"/>
      <c r="BC271" s="91"/>
      <c r="BD271" s="92"/>
      <c r="BE271" s="80"/>
      <c r="BF271" s="80"/>
      <c r="BG271" s="81"/>
      <c r="BH271" s="102"/>
      <c r="BI271" s="102"/>
      <c r="BJ271" s="103"/>
      <c r="BK271" s="80"/>
      <c r="BL271" s="80">
        <f t="shared" si="67"/>
        <v>0</v>
      </c>
      <c r="BM271" s="81"/>
      <c r="BN271" s="80"/>
      <c r="BO271" s="80">
        <f t="shared" si="61"/>
        <v>0</v>
      </c>
      <c r="BP271" s="80"/>
      <c r="BQ271" s="80"/>
      <c r="BR271" s="80"/>
      <c r="BS271" s="284"/>
      <c r="BT271" s="192">
        <f t="shared" si="62"/>
        <v>0</v>
      </c>
      <c r="BU271" s="192">
        <f t="shared" si="68"/>
        <v>0</v>
      </c>
      <c r="BV271" s="196">
        <f t="shared" si="69"/>
        <v>0</v>
      </c>
      <c r="BW271" s="29"/>
    </row>
    <row r="272" spans="1:75" ht="15" customHeight="1">
      <c r="A272" s="15"/>
      <c r="B272" s="10"/>
      <c r="C272" s="10"/>
      <c r="D272" s="11" t="s">
        <v>83</v>
      </c>
      <c r="E272" s="10"/>
      <c r="F272" s="14"/>
      <c r="G272" s="10"/>
      <c r="H272" s="10"/>
      <c r="I272" s="204"/>
      <c r="J272" s="204"/>
      <c r="K272" s="204"/>
      <c r="L272" s="13"/>
      <c r="M272" s="29"/>
      <c r="N272" s="29"/>
      <c r="O272" s="29"/>
      <c r="P272" s="29"/>
      <c r="Q272" s="38"/>
      <c r="R272" s="38"/>
      <c r="S272" s="219"/>
      <c r="T272" s="35"/>
      <c r="U272" s="35"/>
      <c r="V272" s="35"/>
      <c r="W272" s="35"/>
      <c r="X272" s="35"/>
      <c r="Y272" s="35"/>
      <c r="Z272" s="44"/>
      <c r="AA272" s="44"/>
      <c r="AB272" s="244" t="s">
        <v>799</v>
      </c>
      <c r="AC272" s="248"/>
      <c r="AD272" s="249"/>
      <c r="AE272" s="248"/>
      <c r="AF272" s="249"/>
      <c r="AG272" s="249">
        <f t="shared" si="66"/>
        <v>0</v>
      </c>
      <c r="AH272" s="249">
        <f t="shared" si="63"/>
        <v>0</v>
      </c>
      <c r="AI272" s="249">
        <f t="shared" si="64"/>
        <v>0</v>
      </c>
      <c r="AJ272" s="249">
        <f t="shared" si="65"/>
        <v>0</v>
      </c>
      <c r="AK272" s="255"/>
      <c r="AL272" s="304"/>
      <c r="AM272" s="80"/>
      <c r="AN272" s="80"/>
      <c r="AO272" s="80"/>
      <c r="AP272" s="81"/>
      <c r="AQ272" s="81"/>
      <c r="AR272" s="80"/>
      <c r="AS272" s="102"/>
      <c r="AT272" s="102"/>
      <c r="AU272" s="102"/>
      <c r="AV272" s="102"/>
      <c r="AW272" s="146"/>
      <c r="AX272" s="146"/>
      <c r="AY272" s="146"/>
      <c r="AZ272" s="103"/>
      <c r="BA272" s="89"/>
      <c r="BB272" s="90"/>
      <c r="BC272" s="91"/>
      <c r="BD272" s="92"/>
      <c r="BE272" s="80"/>
      <c r="BF272" s="80"/>
      <c r="BG272" s="81"/>
      <c r="BH272" s="102"/>
      <c r="BI272" s="102"/>
      <c r="BJ272" s="103"/>
      <c r="BK272" s="80"/>
      <c r="BL272" s="80">
        <f t="shared" si="67"/>
        <v>0</v>
      </c>
      <c r="BM272" s="81"/>
      <c r="BN272" s="80"/>
      <c r="BO272" s="80">
        <f t="shared" si="61"/>
        <v>0</v>
      </c>
      <c r="BP272" s="80"/>
      <c r="BQ272" s="80"/>
      <c r="BR272" s="80"/>
      <c r="BS272" s="284"/>
      <c r="BT272" s="192">
        <f t="shared" si="62"/>
        <v>0</v>
      </c>
      <c r="BU272" s="192">
        <f t="shared" si="68"/>
        <v>0</v>
      </c>
      <c r="BV272" s="196">
        <f t="shared" si="69"/>
        <v>0</v>
      </c>
      <c r="BW272" s="29"/>
    </row>
    <row r="273" spans="7:49">
      <c r="G273" s="34"/>
      <c r="AW273" s="147" t="s">
        <v>811</v>
      </c>
    </row>
    <row r="274" spans="7:49">
      <c r="G274" s="34"/>
      <c r="AP274" s="84" t="s">
        <v>557</v>
      </c>
      <c r="AQ274" s="84" t="s">
        <v>557</v>
      </c>
    </row>
  </sheetData>
  <autoFilter ref="A2:BW274">
    <sortState ref="A3:BW274">
      <sortCondition ref="A2:A274"/>
    </sortState>
  </autoFilter>
  <customSheetViews>
    <customSheetView guid="{0763E024-BAAD-499C-8988-9F7852467A76}" scale="60" showGridLines="0" printArea="1" filter="1" showAutoFilter="1" hiddenColumns="1">
      <pane xSplit="16" ySplit="2" topLeftCell="S3" activePane="bottomRight" state="frozen"/>
      <selection pane="bottomRight" activeCell="A7" sqref="A7"/>
      <pageMargins left="0" right="0" top="0" bottom="0" header="0" footer="0"/>
      <printOptions horizontalCentered="1"/>
      <pageSetup paperSize="9" scale="40" fitToHeight="2" orientation="portrait" r:id="rId1"/>
      <headerFooter>
        <oddHeader>&amp;C&amp;F-&amp;A&amp;R&amp;P</oddHeader>
      </headerFooter>
      <autoFilter ref="A2:BU271">
        <filterColumn colId="0">
          <filters blank="1"/>
        </filterColumn>
      </autoFilter>
    </customSheetView>
    <customSheetView guid="{BC2CA8CE-6A96-4BF7-BD9F-95BAB2B4A301}" scale="70" showGridLines="0" printArea="1" showAutoFilter="1">
      <pane xSplit="16" ySplit="2" topLeftCell="Q3" activePane="bottomRight" state="frozen"/>
      <selection pane="bottomRight" activeCell="E3" sqref="E3"/>
      <pageMargins left="0" right="0" top="0" bottom="0" header="0" footer="0"/>
      <printOptions horizontalCentered="1"/>
      <pageSetup paperSize="9" scale="40" fitToHeight="2" orientation="portrait" r:id="rId2"/>
      <headerFooter>
        <oddHeader>&amp;C&amp;F-&amp;A&amp;R&amp;P</oddHeader>
      </headerFooter>
      <autoFilter ref="A2:BU271"/>
    </customSheetView>
  </customSheetViews>
  <mergeCells count="9">
    <mergeCell ref="A1:K1"/>
    <mergeCell ref="AS1:AZ1"/>
    <mergeCell ref="BA1:BD1"/>
    <mergeCell ref="BK1:BO1"/>
    <mergeCell ref="M1:P1"/>
    <mergeCell ref="Q1:R1"/>
    <mergeCell ref="Z1:AA1"/>
    <mergeCell ref="AB1:AK1"/>
    <mergeCell ref="AM1:AR1"/>
  </mergeCells>
  <dataValidations count="4">
    <dataValidation type="list" allowBlank="1" showInputMessage="1" sqref="K18:K33 I5:I96 J149 I149:I208 K202 K197 K191 K187:K188 K184 K182 K180 K177 K175 K173 K167:K168 K165 K163 K208 I132 K72:K111 J8:J33 J151:J208 J46:J96 J99 K113:K145">
      <formula1>$I$273:$I$283</formula1>
    </dataValidation>
    <dataValidation type="list" allowBlank="1" showInputMessage="1" sqref="O149:O208 O5:O96">
      <formula1>$O$273:$O$283</formula1>
    </dataValidation>
    <dataValidation type="list" allowBlank="1" showInputMessage="1" sqref="M208 M5:M96">
      <formula1>$M$273:$M$283</formula1>
    </dataValidation>
    <dataValidation type="list" allowBlank="1" showInputMessage="1" sqref="O4 O209:O272 Q45 I4 J112:K112 K146:K162 J97:J98 I133:I148 J100:J111 K164 K166 K169:K172 K174 K176 K178:K179 K181 K183 K185:K186 K189:K190 K192:K196 K203:K207 K198:K201 J150 I209:K272 Q73:Q114 Q146:Q208 Q209:R272 M4 N177 M209:M272 M97:M207 R4:R208 J113:J148 I97:I131 O97:O148">
      <formula1>#REF!</formula1>
    </dataValidation>
  </dataValidations>
  <printOptions horizontalCentered="1"/>
  <pageMargins left="0" right="0" top="0" bottom="0" header="0" footer="0"/>
  <pageSetup paperSize="9" scale="70" fitToHeight="0" orientation="landscape" r:id="rId3"/>
  <headerFooter>
    <oddHeader>&amp;C&amp;F-&amp;A&amp;R&amp;P</oddHead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3"/>
    <pageSetUpPr autoPageBreaks="0"/>
  </sheetPr>
  <dimension ref="A1:ET273"/>
  <sheetViews>
    <sheetView showGridLines="0" zoomScale="60" zoomScaleNormal="70" zoomScaleSheetLayoutView="80" workbookViewId="0">
      <pane xSplit="12" ySplit="2" topLeftCell="M3" activePane="bottomRight" state="frozen"/>
      <selection pane="topRight" activeCell="M1" sqref="M1"/>
      <selection pane="bottomLeft" activeCell="A3" sqref="A3"/>
      <selection pane="bottomRight" activeCell="Z3" sqref="Z3"/>
    </sheetView>
  </sheetViews>
  <sheetFormatPr defaultRowHeight="15"/>
  <cols>
    <col min="1" max="2" width="5" style="3" customWidth="1"/>
    <col min="3" max="3" width="6.85546875" style="3" customWidth="1"/>
    <col min="4" max="4" width="8.5703125" style="3" customWidth="1"/>
    <col min="5" max="5" width="9.7109375" style="3" customWidth="1"/>
    <col min="6" max="6" width="14" style="3" customWidth="1"/>
    <col min="7" max="7" width="19.42578125" style="3" customWidth="1"/>
    <col min="8" max="8" width="32.140625" style="3" customWidth="1"/>
    <col min="9" max="9" width="12" style="207" hidden="1" customWidth="1"/>
    <col min="10" max="10" width="15" style="207" hidden="1" customWidth="1"/>
    <col min="11" max="11" width="12" style="207" hidden="1" customWidth="1"/>
    <col min="12" max="12" width="8.140625" style="3" hidden="1" customWidth="1"/>
    <col min="13" max="13" width="14" style="32" customWidth="1"/>
    <col min="14" max="14" width="6.5703125" style="32" customWidth="1"/>
    <col min="15" max="15" width="13.5703125" style="32" customWidth="1"/>
    <col min="16" max="16" width="5" style="32" customWidth="1"/>
    <col min="17" max="17" width="7.5703125" style="26" hidden="1" customWidth="1"/>
    <col min="18" max="18" width="8.28515625" style="26" hidden="1" customWidth="1"/>
    <col min="19" max="19" width="21.85546875" style="25" customWidth="1"/>
    <col min="20" max="20" width="31.7109375" style="25" customWidth="1"/>
    <col min="21" max="21" width="53.7109375" style="25" customWidth="1"/>
    <col min="22" max="22" width="8.85546875" style="25" hidden="1" customWidth="1"/>
    <col min="23" max="25" width="8.85546875" style="25" customWidth="1"/>
    <col min="26" max="26" width="7.7109375" style="34" customWidth="1"/>
    <col min="27" max="27" width="10.42578125" style="34" hidden="1" customWidth="1"/>
    <col min="28" max="28" width="9.28515625" style="246" customWidth="1"/>
    <col min="29" max="29" width="9.28515625" style="253" customWidth="1"/>
    <col min="30" max="30" width="9.85546875" style="253" customWidth="1"/>
    <col min="31" max="31" width="10.85546875" style="253" customWidth="1"/>
    <col min="32" max="36" width="9.85546875" style="253" customWidth="1"/>
    <col min="37" max="37" width="9.85546875" style="258" customWidth="1"/>
    <col min="38" max="40" width="11.42578125" style="186" hidden="1" customWidth="1"/>
    <col min="41" max="42" width="18.7109375" style="84" hidden="1" customWidth="1"/>
    <col min="43" max="43" width="33.5703125" style="84" hidden="1" customWidth="1"/>
    <col min="44" max="44" width="10.140625" style="106" hidden="1" customWidth="1"/>
    <col min="45" max="45" width="10" style="106" hidden="1" customWidth="1"/>
    <col min="46" max="46" width="13.140625" style="106" hidden="1" customWidth="1"/>
    <col min="47" max="47" width="10" style="106" hidden="1" customWidth="1"/>
    <col min="48" max="48" width="13.85546875" style="147" hidden="1" customWidth="1"/>
    <col min="49" max="49" width="16.85546875" style="147" hidden="1" customWidth="1"/>
    <col min="50" max="50" width="11.85546875" style="147" hidden="1" customWidth="1"/>
    <col min="51" max="51" width="11.140625" style="106" hidden="1" customWidth="1"/>
    <col min="52" max="52" width="9.140625" style="27" hidden="1" customWidth="1"/>
    <col min="53" max="53" width="11.28515625" style="27" hidden="1" customWidth="1"/>
    <col min="54" max="54" width="9.140625" style="27" hidden="1" customWidth="1"/>
    <col min="55" max="55" width="11.7109375" style="27" hidden="1" customWidth="1"/>
    <col min="56" max="57" width="9.140625" style="84" hidden="1" customWidth="1"/>
    <col min="58" max="58" width="10.85546875" style="84" hidden="1" customWidth="1"/>
    <col min="59" max="59" width="11.85546875" style="106" hidden="1" customWidth="1"/>
    <col min="60" max="60" width="9.5703125" style="106" hidden="1" customWidth="1"/>
    <col min="61" max="61" width="11.140625" style="106" hidden="1" customWidth="1"/>
    <col min="62" max="63" width="9.140625" style="84" hidden="1" customWidth="1"/>
    <col min="64" max="64" width="10.85546875" style="84" customWidth="1"/>
    <col min="65" max="66" width="9.140625" style="84" customWidth="1"/>
    <col min="67" max="69" width="10.85546875" style="201" customWidth="1"/>
    <col min="70" max="70" width="9.140625" style="194" customWidth="1"/>
    <col min="71" max="71" width="10.85546875" style="194" customWidth="1"/>
    <col min="72" max="72" width="10.85546875" style="198" customWidth="1"/>
    <col min="73" max="73" width="61.28515625" style="32" customWidth="1"/>
    <col min="74" max="16384" width="9.140625" style="3"/>
  </cols>
  <sheetData>
    <row r="1" spans="1:150" ht="15" customHeight="1">
      <c r="A1" s="58"/>
      <c r="B1" s="58"/>
      <c r="C1" s="562" t="s">
        <v>0</v>
      </c>
      <c r="D1" s="553"/>
      <c r="E1" s="553"/>
      <c r="F1" s="553"/>
      <c r="G1" s="553"/>
      <c r="H1" s="553"/>
      <c r="I1" s="563"/>
      <c r="J1" s="202"/>
      <c r="K1" s="202"/>
      <c r="L1" s="152" t="s">
        <v>1</v>
      </c>
      <c r="M1" s="538" t="s">
        <v>2</v>
      </c>
      <c r="N1" s="539"/>
      <c r="O1" s="539"/>
      <c r="P1" s="540"/>
      <c r="Q1" s="557" t="s">
        <v>67</v>
      </c>
      <c r="R1" s="558"/>
      <c r="S1" s="220" t="s">
        <v>417</v>
      </c>
      <c r="T1" s="222"/>
      <c r="U1" s="221"/>
      <c r="V1" s="221"/>
      <c r="W1" s="221"/>
      <c r="X1" s="221"/>
      <c r="Y1" s="221"/>
      <c r="Z1" s="543" t="s">
        <v>3</v>
      </c>
      <c r="AA1" s="544"/>
      <c r="AB1" s="545" t="s">
        <v>415</v>
      </c>
      <c r="AC1" s="546"/>
      <c r="AD1" s="546"/>
      <c r="AE1" s="546"/>
      <c r="AF1" s="546"/>
      <c r="AG1" s="546"/>
      <c r="AH1" s="546"/>
      <c r="AI1" s="546"/>
      <c r="AJ1" s="546"/>
      <c r="AK1" s="547"/>
      <c r="AL1" s="559" t="s">
        <v>91</v>
      </c>
      <c r="AM1" s="560"/>
      <c r="AN1" s="560"/>
      <c r="AO1" s="560"/>
      <c r="AP1" s="560"/>
      <c r="AQ1" s="561"/>
      <c r="AR1" s="530" t="s">
        <v>66</v>
      </c>
      <c r="AS1" s="531"/>
      <c r="AT1" s="531"/>
      <c r="AU1" s="531"/>
      <c r="AV1" s="531"/>
      <c r="AW1" s="531"/>
      <c r="AX1" s="531"/>
      <c r="AY1" s="532"/>
      <c r="AZ1" s="554" t="s">
        <v>4</v>
      </c>
      <c r="BA1" s="555"/>
      <c r="BB1" s="555"/>
      <c r="BC1" s="556"/>
      <c r="BD1" s="76" t="s">
        <v>99</v>
      </c>
      <c r="BE1" s="76"/>
      <c r="BF1" s="154"/>
      <c r="BG1" s="98" t="s">
        <v>96</v>
      </c>
      <c r="BH1" s="98"/>
      <c r="BI1" s="153"/>
      <c r="BJ1" s="536" t="s">
        <v>652</v>
      </c>
      <c r="BK1" s="537"/>
      <c r="BL1" s="537"/>
      <c r="BM1" s="537"/>
      <c r="BN1" s="537"/>
      <c r="BO1" s="189">
        <f>SUM(BO3:BO271)</f>
        <v>0</v>
      </c>
      <c r="BP1" s="189"/>
      <c r="BQ1" s="189"/>
      <c r="BR1" s="189">
        <f>SUM(BR3:BR271)</f>
        <v>0</v>
      </c>
      <c r="BS1" s="189" t="e">
        <f>SUM(BS3:BS271)</f>
        <v>#VALUE!</v>
      </c>
      <c r="BT1" s="190" t="e">
        <f>SUM(BT3:BT271)/BO1</f>
        <v>#DIV/0!</v>
      </c>
      <c r="BU1" s="107" t="s">
        <v>400</v>
      </c>
    </row>
    <row r="2" spans="1:150" ht="93" customHeight="1">
      <c r="A2" s="1" t="s">
        <v>6</v>
      </c>
      <c r="B2" s="1" t="s">
        <v>651</v>
      </c>
      <c r="C2" s="60" t="s">
        <v>92</v>
      </c>
      <c r="D2" s="60" t="s">
        <v>7</v>
      </c>
      <c r="E2" s="61" t="s">
        <v>8</v>
      </c>
      <c r="F2" s="62" t="s">
        <v>48</v>
      </c>
      <c r="G2" s="60" t="s">
        <v>9</v>
      </c>
      <c r="H2" s="60" t="s">
        <v>89</v>
      </c>
      <c r="I2" s="203" t="s">
        <v>412</v>
      </c>
      <c r="J2" s="203" t="s">
        <v>665</v>
      </c>
      <c r="K2" s="203" t="s">
        <v>666</v>
      </c>
      <c r="L2" s="5" t="s">
        <v>45</v>
      </c>
      <c r="M2" s="225" t="s">
        <v>193</v>
      </c>
      <c r="N2" s="226" t="s">
        <v>278</v>
      </c>
      <c r="O2" s="227" t="s">
        <v>730</v>
      </c>
      <c r="P2" s="226" t="s">
        <v>650</v>
      </c>
      <c r="Q2" s="228" t="s">
        <v>57</v>
      </c>
      <c r="R2" s="228" t="s">
        <v>12</v>
      </c>
      <c r="S2" s="229" t="s">
        <v>736</v>
      </c>
      <c r="T2" s="4" t="s">
        <v>282</v>
      </c>
      <c r="U2" s="4" t="s">
        <v>17</v>
      </c>
      <c r="V2" s="4" t="s">
        <v>18</v>
      </c>
      <c r="W2" s="4" t="s">
        <v>820</v>
      </c>
      <c r="X2" s="4" t="s">
        <v>821</v>
      </c>
      <c r="Y2" s="4" t="s">
        <v>822</v>
      </c>
      <c r="Z2" s="5" t="s">
        <v>827</v>
      </c>
      <c r="AA2" s="5" t="s">
        <v>419</v>
      </c>
      <c r="AB2" s="65" t="s">
        <v>678</v>
      </c>
      <c r="AC2" s="247" t="s">
        <v>662</v>
      </c>
      <c r="AD2" s="247" t="s">
        <v>663</v>
      </c>
      <c r="AE2" s="247" t="s">
        <v>664</v>
      </c>
      <c r="AF2" s="247" t="s">
        <v>621</v>
      </c>
      <c r="AG2" s="247" t="s">
        <v>622</v>
      </c>
      <c r="AH2" s="247" t="s">
        <v>633</v>
      </c>
      <c r="AI2" s="247" t="s">
        <v>416</v>
      </c>
      <c r="AJ2" s="263" t="s">
        <v>809</v>
      </c>
      <c r="AK2" s="254" t="s">
        <v>632</v>
      </c>
      <c r="AL2" s="184" t="s">
        <v>679</v>
      </c>
      <c r="AM2" s="184" t="s">
        <v>680</v>
      </c>
      <c r="AN2" s="184" t="s">
        <v>634</v>
      </c>
      <c r="AO2" s="79" t="s">
        <v>603</v>
      </c>
      <c r="AP2" s="79" t="s">
        <v>623</v>
      </c>
      <c r="AQ2" s="78" t="s">
        <v>635</v>
      </c>
      <c r="AR2" s="100" t="s">
        <v>401</v>
      </c>
      <c r="AS2" s="100" t="s">
        <v>402</v>
      </c>
      <c r="AT2" s="143" t="s">
        <v>728</v>
      </c>
      <c r="AU2" s="143" t="s">
        <v>724</v>
      </c>
      <c r="AV2" s="143" t="s">
        <v>725</v>
      </c>
      <c r="AW2" s="143" t="s">
        <v>726</v>
      </c>
      <c r="AX2" s="101" t="s">
        <v>727</v>
      </c>
      <c r="AY2" s="101" t="s">
        <v>624</v>
      </c>
      <c r="AZ2" s="85" t="s">
        <v>403</v>
      </c>
      <c r="BA2" s="86" t="s">
        <v>404</v>
      </c>
      <c r="BB2" s="87" t="s">
        <v>408</v>
      </c>
      <c r="BC2" s="88" t="s">
        <v>27</v>
      </c>
      <c r="BD2" s="78" t="s">
        <v>409</v>
      </c>
      <c r="BE2" s="78" t="s">
        <v>410</v>
      </c>
      <c r="BF2" s="79" t="s">
        <v>411</v>
      </c>
      <c r="BG2" s="100" t="s">
        <v>405</v>
      </c>
      <c r="BH2" s="100" t="s">
        <v>406</v>
      </c>
      <c r="BI2" s="101" t="s">
        <v>407</v>
      </c>
      <c r="BJ2" s="78" t="s">
        <v>653</v>
      </c>
      <c r="BK2" s="78" t="s">
        <v>654</v>
      </c>
      <c r="BL2" s="79" t="s">
        <v>655</v>
      </c>
      <c r="BM2" s="78" t="s">
        <v>656</v>
      </c>
      <c r="BN2" s="78" t="s">
        <v>657</v>
      </c>
      <c r="BO2" s="199" t="s">
        <v>658</v>
      </c>
      <c r="BP2" s="199" t="s">
        <v>828</v>
      </c>
      <c r="BQ2" s="199" t="s">
        <v>829</v>
      </c>
      <c r="BR2" s="191" t="s">
        <v>659</v>
      </c>
      <c r="BS2" s="191" t="s">
        <v>660</v>
      </c>
      <c r="BT2" s="195" t="s">
        <v>661</v>
      </c>
      <c r="BU2" s="109"/>
    </row>
    <row r="3" spans="1:150" s="114" customFormat="1" ht="44.25" customHeight="1">
      <c r="A3" s="10"/>
      <c r="B3" s="10" t="s">
        <v>808</v>
      </c>
      <c r="C3" s="11" t="s">
        <v>83</v>
      </c>
      <c r="D3" s="118" t="s">
        <v>462</v>
      </c>
      <c r="E3" s="208" t="s">
        <v>50</v>
      </c>
      <c r="F3" s="118" t="s">
        <v>642</v>
      </c>
      <c r="G3" s="118" t="s">
        <v>423</v>
      </c>
      <c r="H3" s="180" t="s">
        <v>49</v>
      </c>
      <c r="I3" s="204" t="s">
        <v>555</v>
      </c>
      <c r="J3" s="204" t="s">
        <v>670</v>
      </c>
      <c r="K3" s="204"/>
      <c r="L3" s="13"/>
      <c r="M3" s="230" t="s">
        <v>73</v>
      </c>
      <c r="N3" s="231" t="s">
        <v>78</v>
      </c>
      <c r="O3" s="230" t="s">
        <v>732</v>
      </c>
      <c r="P3" s="231" t="s">
        <v>735</v>
      </c>
      <c r="Q3" s="218" t="s">
        <v>28</v>
      </c>
      <c r="R3" s="218"/>
      <c r="S3" s="219" t="s">
        <v>737</v>
      </c>
      <c r="T3" s="219">
        <v>9541</v>
      </c>
      <c r="U3" s="219" t="s">
        <v>743</v>
      </c>
      <c r="V3" s="130"/>
      <c r="W3" s="276">
        <v>42012</v>
      </c>
      <c r="X3" s="130"/>
      <c r="Y3" s="130"/>
      <c r="Z3" s="44">
        <v>1.1200000000000001</v>
      </c>
      <c r="AA3" s="44"/>
      <c r="AB3" s="244" t="s">
        <v>799</v>
      </c>
      <c r="AC3" s="248"/>
      <c r="AD3" s="249">
        <v>17.77</v>
      </c>
      <c r="AE3" s="248">
        <v>17.77</v>
      </c>
      <c r="AF3" s="249">
        <v>0.25</v>
      </c>
      <c r="AG3" s="249">
        <f t="shared" ref="AG3:AG42" si="0">(IF(AE3&gt;0, AE3, IF(AD3&gt;0, AD3, IF(AC3&gt;0, AC3, 0))))+AF3</f>
        <v>18.02</v>
      </c>
      <c r="AH3" s="249">
        <f t="shared" ref="AH3:AH15" si="1">AJ3/2.5</f>
        <v>39.980000000000004</v>
      </c>
      <c r="AI3" s="249">
        <v>99.95</v>
      </c>
      <c r="AJ3" s="249">
        <v>99.95</v>
      </c>
      <c r="AK3" s="255">
        <f t="shared" ref="AK3:AK36" si="2">((AH3-AG3)/AH3)</f>
        <v>0.54927463731865933</v>
      </c>
      <c r="AL3" s="80"/>
      <c r="AM3" s="80"/>
      <c r="AN3" s="80"/>
      <c r="AO3" s="81"/>
      <c r="AP3" s="81"/>
      <c r="AQ3" s="80"/>
      <c r="AR3" s="102">
        <v>10</v>
      </c>
      <c r="AS3" s="102" t="s">
        <v>626</v>
      </c>
      <c r="AT3" s="102">
        <v>10</v>
      </c>
      <c r="AU3" s="240">
        <v>41977</v>
      </c>
      <c r="AV3" s="210">
        <v>41984</v>
      </c>
      <c r="AW3" s="210">
        <v>41978</v>
      </c>
      <c r="AX3" s="210">
        <v>41984</v>
      </c>
      <c r="AY3" s="103"/>
      <c r="AZ3" s="120"/>
      <c r="BA3" s="90"/>
      <c r="BB3" s="91"/>
      <c r="BC3" s="92"/>
      <c r="BD3" s="80"/>
      <c r="BE3" s="80"/>
      <c r="BF3" s="81"/>
      <c r="BG3" s="102"/>
      <c r="BH3" s="102"/>
      <c r="BI3" s="103"/>
      <c r="BJ3" s="80"/>
      <c r="BK3" s="80">
        <f t="shared" ref="BK3:BK66" si="3">+WEEKNUM(BJ3)</f>
        <v>0</v>
      </c>
      <c r="BL3" s="81"/>
      <c r="BM3" s="80"/>
      <c r="BN3" s="80"/>
      <c r="BO3" s="80"/>
      <c r="BP3" s="80">
        <f>BO3*Z3</f>
        <v>0</v>
      </c>
      <c r="BQ3" s="80"/>
      <c r="BR3" s="192">
        <f t="shared" ref="BR3:BR66" si="4">BO3*AH3</f>
        <v>0</v>
      </c>
      <c r="BS3" s="192">
        <f t="shared" ref="BS3:BS66" si="5">BR3-(BO3*AG3)</f>
        <v>0</v>
      </c>
      <c r="BT3" s="196">
        <f t="shared" ref="BT3:BT66" si="6">BO3*AK3</f>
        <v>0</v>
      </c>
      <c r="BU3" s="29"/>
      <c r="BV3" s="149"/>
      <c r="BW3" s="150"/>
      <c r="BX3" s="150"/>
      <c r="BY3" s="150"/>
      <c r="BZ3" s="150"/>
      <c r="CA3" s="150"/>
      <c r="CB3" s="150"/>
      <c r="CC3" s="150"/>
      <c r="CD3" s="150"/>
      <c r="CE3" s="150"/>
      <c r="CF3" s="150"/>
      <c r="CG3" s="150"/>
      <c r="CH3" s="150"/>
      <c r="CI3" s="150"/>
      <c r="CJ3" s="150"/>
      <c r="CK3" s="150"/>
      <c r="CL3" s="150"/>
      <c r="CM3" s="150"/>
      <c r="CN3" s="150"/>
      <c r="CO3" s="150"/>
      <c r="CP3" s="150"/>
      <c r="CQ3" s="150"/>
      <c r="CR3" s="150"/>
      <c r="CS3" s="150"/>
      <c r="CT3" s="150"/>
      <c r="CU3" s="150"/>
      <c r="CV3" s="150"/>
      <c r="CW3" s="150"/>
      <c r="CX3" s="150"/>
      <c r="CY3" s="150"/>
      <c r="CZ3" s="150"/>
      <c r="DA3" s="150"/>
      <c r="DB3" s="150"/>
      <c r="DC3" s="150"/>
      <c r="DD3" s="150"/>
      <c r="DE3" s="150"/>
      <c r="DF3" s="150"/>
      <c r="DG3" s="150"/>
      <c r="DH3" s="150"/>
      <c r="DI3" s="150"/>
      <c r="DJ3" s="150"/>
      <c r="DK3" s="150"/>
      <c r="DL3" s="150"/>
      <c r="DM3" s="150"/>
      <c r="DN3" s="150"/>
      <c r="DO3" s="150"/>
      <c r="DP3" s="150"/>
      <c r="DQ3" s="150"/>
      <c r="DR3" s="150"/>
      <c r="DS3" s="150"/>
      <c r="DT3" s="150"/>
      <c r="DU3" s="150"/>
      <c r="DV3" s="150"/>
      <c r="DW3" s="150"/>
      <c r="DX3" s="150"/>
      <c r="DY3" s="150"/>
      <c r="DZ3" s="150"/>
      <c r="EA3" s="150"/>
      <c r="EB3" s="150"/>
      <c r="EC3" s="150"/>
      <c r="ED3" s="150"/>
      <c r="EE3" s="150"/>
      <c r="EF3" s="150"/>
      <c r="EG3" s="150"/>
      <c r="EH3" s="150"/>
      <c r="EI3" s="150"/>
      <c r="EJ3" s="150"/>
      <c r="EK3" s="150"/>
      <c r="EL3" s="150"/>
      <c r="EM3" s="150"/>
      <c r="EN3" s="150"/>
      <c r="EO3" s="150"/>
      <c r="EP3" s="150"/>
      <c r="EQ3" s="150"/>
      <c r="ER3" s="150"/>
      <c r="ES3" s="150"/>
      <c r="ET3" s="150"/>
    </row>
    <row r="4" spans="1:150" ht="44.25" customHeight="1">
      <c r="A4" s="10"/>
      <c r="B4" s="10" t="s">
        <v>808</v>
      </c>
      <c r="C4" s="11" t="s">
        <v>83</v>
      </c>
      <c r="D4" s="118" t="s">
        <v>462</v>
      </c>
      <c r="E4" s="208" t="s">
        <v>50</v>
      </c>
      <c r="F4" s="118" t="s">
        <v>643</v>
      </c>
      <c r="G4" s="118" t="s">
        <v>423</v>
      </c>
      <c r="H4" s="180" t="s">
        <v>476</v>
      </c>
      <c r="I4" s="204" t="s">
        <v>553</v>
      </c>
      <c r="J4" s="204" t="s">
        <v>670</v>
      </c>
      <c r="K4" s="204"/>
      <c r="L4" s="13"/>
      <c r="M4" s="230" t="s">
        <v>73</v>
      </c>
      <c r="N4" s="231" t="s">
        <v>78</v>
      </c>
      <c r="O4" s="230" t="s">
        <v>732</v>
      </c>
      <c r="P4" s="231" t="s">
        <v>735</v>
      </c>
      <c r="Q4" s="218" t="s">
        <v>28</v>
      </c>
      <c r="R4" s="218"/>
      <c r="S4" s="219" t="s">
        <v>739</v>
      </c>
      <c r="T4" s="219" t="s">
        <v>762</v>
      </c>
      <c r="U4" s="219" t="s">
        <v>746</v>
      </c>
      <c r="V4" s="130"/>
      <c r="W4" s="276">
        <v>42012</v>
      </c>
      <c r="X4" s="130"/>
      <c r="Y4" s="130"/>
      <c r="Z4" s="44">
        <v>1.19</v>
      </c>
      <c r="AA4" s="44"/>
      <c r="AB4" s="244" t="s">
        <v>799</v>
      </c>
      <c r="AC4" s="248"/>
      <c r="AD4" s="249">
        <v>26.1</v>
      </c>
      <c r="AE4" s="248">
        <v>26.1</v>
      </c>
      <c r="AF4" s="249">
        <v>0.25</v>
      </c>
      <c r="AG4" s="249">
        <f t="shared" si="0"/>
        <v>26.35</v>
      </c>
      <c r="AH4" s="249">
        <f t="shared" si="1"/>
        <v>55.98</v>
      </c>
      <c r="AI4" s="249">
        <v>139.94999999999999</v>
      </c>
      <c r="AJ4" s="249">
        <v>139.94999999999999</v>
      </c>
      <c r="AK4" s="255">
        <f t="shared" si="2"/>
        <v>0.52929617720614497</v>
      </c>
      <c r="AL4" s="80"/>
      <c r="AM4" s="80"/>
      <c r="AN4" s="80"/>
      <c r="AO4" s="81"/>
      <c r="AP4" s="81"/>
      <c r="AQ4" s="80"/>
      <c r="AR4" s="102">
        <v>10</v>
      </c>
      <c r="AS4" s="102" t="s">
        <v>626</v>
      </c>
      <c r="AT4" s="102">
        <v>10</v>
      </c>
      <c r="AU4" s="240">
        <v>41977</v>
      </c>
      <c r="AV4" s="210">
        <v>41984</v>
      </c>
      <c r="AW4" s="210">
        <v>41978</v>
      </c>
      <c r="AX4" s="210">
        <v>41984</v>
      </c>
      <c r="AY4" s="103"/>
      <c r="AZ4" s="120"/>
      <c r="BA4" s="90"/>
      <c r="BB4" s="91"/>
      <c r="BC4" s="92"/>
      <c r="BD4" s="80"/>
      <c r="BE4" s="80"/>
      <c r="BF4" s="81"/>
      <c r="BG4" s="102"/>
      <c r="BH4" s="102"/>
      <c r="BI4" s="103"/>
      <c r="BJ4" s="80"/>
      <c r="BK4" s="80">
        <f t="shared" si="3"/>
        <v>0</v>
      </c>
      <c r="BL4" s="81"/>
      <c r="BM4" s="80"/>
      <c r="BN4" s="80"/>
      <c r="BO4" s="80"/>
      <c r="BP4" s="80">
        <f t="shared" ref="BP4:BP67" si="7">BO4*Z4</f>
        <v>0</v>
      </c>
      <c r="BQ4" s="80"/>
      <c r="BR4" s="192">
        <f t="shared" si="4"/>
        <v>0</v>
      </c>
      <c r="BS4" s="192">
        <f t="shared" si="5"/>
        <v>0</v>
      </c>
      <c r="BT4" s="196">
        <f t="shared" si="6"/>
        <v>0</v>
      </c>
      <c r="BU4" s="29"/>
    </row>
    <row r="5" spans="1:150" ht="44.25" customHeight="1">
      <c r="A5" s="10"/>
      <c r="B5" s="10" t="s">
        <v>808</v>
      </c>
      <c r="C5" s="11" t="s">
        <v>83</v>
      </c>
      <c r="D5" s="118" t="s">
        <v>462</v>
      </c>
      <c r="E5" s="208" t="s">
        <v>50</v>
      </c>
      <c r="F5" s="118" t="s">
        <v>644</v>
      </c>
      <c r="G5" s="118" t="s">
        <v>424</v>
      </c>
      <c r="H5" s="180" t="s">
        <v>483</v>
      </c>
      <c r="I5" s="204" t="s">
        <v>553</v>
      </c>
      <c r="J5" s="204" t="s">
        <v>667</v>
      </c>
      <c r="K5" s="204"/>
      <c r="L5" s="13"/>
      <c r="M5" s="230" t="s">
        <v>73</v>
      </c>
      <c r="N5" s="231" t="s">
        <v>78</v>
      </c>
      <c r="O5" s="230" t="s">
        <v>732</v>
      </c>
      <c r="P5" s="231" t="s">
        <v>735</v>
      </c>
      <c r="Q5" s="218" t="s">
        <v>28</v>
      </c>
      <c r="R5" s="218"/>
      <c r="S5" s="219" t="s">
        <v>738</v>
      </c>
      <c r="T5" s="219" t="s">
        <v>756</v>
      </c>
      <c r="U5" s="219" t="s">
        <v>754</v>
      </c>
      <c r="V5" s="130"/>
      <c r="W5" s="276">
        <v>42012</v>
      </c>
      <c r="X5" s="130"/>
      <c r="Y5" s="130"/>
      <c r="Z5" s="44">
        <v>1.01</v>
      </c>
      <c r="AA5" s="44"/>
      <c r="AB5" s="244" t="s">
        <v>799</v>
      </c>
      <c r="AC5" s="248"/>
      <c r="AD5" s="249">
        <v>20.87</v>
      </c>
      <c r="AE5" s="248">
        <v>20.86</v>
      </c>
      <c r="AF5" s="249">
        <v>0.25</v>
      </c>
      <c r="AG5" s="249">
        <f t="shared" si="0"/>
        <v>21.11</v>
      </c>
      <c r="AH5" s="249">
        <f t="shared" si="1"/>
        <v>43.980000000000004</v>
      </c>
      <c r="AI5" s="249">
        <v>119.95</v>
      </c>
      <c r="AJ5" s="262">
        <v>109.95</v>
      </c>
      <c r="AK5" s="255">
        <f t="shared" si="2"/>
        <v>0.52000909504320147</v>
      </c>
      <c r="AL5" s="80"/>
      <c r="AM5" s="80"/>
      <c r="AN5" s="80"/>
      <c r="AO5" s="81"/>
      <c r="AP5" s="81"/>
      <c r="AQ5" s="80"/>
      <c r="AR5" s="102">
        <v>10</v>
      </c>
      <c r="AS5" s="102" t="s">
        <v>626</v>
      </c>
      <c r="AT5" s="102">
        <v>10</v>
      </c>
      <c r="AU5" s="240">
        <v>41977</v>
      </c>
      <c r="AV5" s="210">
        <v>41984</v>
      </c>
      <c r="AW5" s="210">
        <v>41978</v>
      </c>
      <c r="AX5" s="210">
        <v>41984</v>
      </c>
      <c r="AY5" s="103"/>
      <c r="AZ5" s="120"/>
      <c r="BA5" s="90"/>
      <c r="BB5" s="91"/>
      <c r="BC5" s="92"/>
      <c r="BD5" s="80"/>
      <c r="BE5" s="80"/>
      <c r="BF5" s="81"/>
      <c r="BG5" s="102"/>
      <c r="BH5" s="102"/>
      <c r="BI5" s="103"/>
      <c r="BJ5" s="80"/>
      <c r="BK5" s="80">
        <f t="shared" si="3"/>
        <v>0</v>
      </c>
      <c r="BL5" s="81"/>
      <c r="BM5" s="80"/>
      <c r="BN5" s="80"/>
      <c r="BO5" s="80"/>
      <c r="BP5" s="80">
        <f t="shared" si="7"/>
        <v>0</v>
      </c>
      <c r="BQ5" s="80"/>
      <c r="BR5" s="192">
        <f t="shared" si="4"/>
        <v>0</v>
      </c>
      <c r="BS5" s="192">
        <f t="shared" si="5"/>
        <v>0</v>
      </c>
      <c r="BT5" s="196">
        <f t="shared" si="6"/>
        <v>0</v>
      </c>
      <c r="BU5" s="29"/>
    </row>
    <row r="6" spans="1:150" ht="44.25" customHeight="1">
      <c r="A6" s="10"/>
      <c r="B6" s="10" t="s">
        <v>808</v>
      </c>
      <c r="C6" s="11" t="s">
        <v>83</v>
      </c>
      <c r="D6" s="118" t="s">
        <v>462</v>
      </c>
      <c r="E6" s="208" t="s">
        <v>50</v>
      </c>
      <c r="F6" s="118" t="s">
        <v>645</v>
      </c>
      <c r="G6" s="118" t="s">
        <v>424</v>
      </c>
      <c r="H6" s="180" t="s">
        <v>484</v>
      </c>
      <c r="I6" s="204" t="s">
        <v>553</v>
      </c>
      <c r="J6" s="204" t="s">
        <v>667</v>
      </c>
      <c r="K6" s="204"/>
      <c r="L6" s="13"/>
      <c r="M6" s="230" t="s">
        <v>73</v>
      </c>
      <c r="N6" s="231" t="s">
        <v>78</v>
      </c>
      <c r="O6" s="230" t="s">
        <v>732</v>
      </c>
      <c r="P6" s="231" t="s">
        <v>735</v>
      </c>
      <c r="Q6" s="218" t="s">
        <v>28</v>
      </c>
      <c r="R6" s="218"/>
      <c r="S6" s="219" t="s">
        <v>738</v>
      </c>
      <c r="T6" s="219" t="s">
        <v>751</v>
      </c>
      <c r="U6" s="219" t="s">
        <v>749</v>
      </c>
      <c r="V6" s="130"/>
      <c r="W6" s="276">
        <v>42012</v>
      </c>
      <c r="X6" s="130"/>
      <c r="Y6" s="130"/>
      <c r="Z6" s="44">
        <v>1.04</v>
      </c>
      <c r="AA6" s="44"/>
      <c r="AB6" s="244" t="s">
        <v>799</v>
      </c>
      <c r="AC6" s="248"/>
      <c r="AD6" s="249">
        <v>23.01</v>
      </c>
      <c r="AE6" s="248">
        <v>23</v>
      </c>
      <c r="AF6" s="249">
        <v>0.25</v>
      </c>
      <c r="AG6" s="249">
        <f t="shared" si="0"/>
        <v>23.25</v>
      </c>
      <c r="AH6" s="249">
        <f t="shared" si="1"/>
        <v>51.98</v>
      </c>
      <c r="AI6" s="249">
        <v>139.94999999999999</v>
      </c>
      <c r="AJ6" s="262">
        <v>129.94999999999999</v>
      </c>
      <c r="AK6" s="255">
        <f t="shared" si="2"/>
        <v>0.55271258176221616</v>
      </c>
      <c r="AL6" s="80"/>
      <c r="AM6" s="80"/>
      <c r="AN6" s="80"/>
      <c r="AO6" s="81"/>
      <c r="AP6" s="81"/>
      <c r="AQ6" s="80"/>
      <c r="AR6" s="102">
        <v>10</v>
      </c>
      <c r="AS6" s="102" t="s">
        <v>626</v>
      </c>
      <c r="AT6" s="102">
        <v>10</v>
      </c>
      <c r="AU6" s="240">
        <v>41977</v>
      </c>
      <c r="AV6" s="210">
        <v>41984</v>
      </c>
      <c r="AW6" s="210">
        <v>41978</v>
      </c>
      <c r="AX6" s="210">
        <v>41984</v>
      </c>
      <c r="AY6" s="103"/>
      <c r="AZ6" s="120"/>
      <c r="BA6" s="90"/>
      <c r="BB6" s="91"/>
      <c r="BC6" s="92"/>
      <c r="BD6" s="80"/>
      <c r="BE6" s="80"/>
      <c r="BF6" s="81"/>
      <c r="BG6" s="102"/>
      <c r="BH6" s="102"/>
      <c r="BI6" s="103"/>
      <c r="BJ6" s="80"/>
      <c r="BK6" s="80">
        <f t="shared" si="3"/>
        <v>0</v>
      </c>
      <c r="BL6" s="81"/>
      <c r="BM6" s="80"/>
      <c r="BN6" s="80"/>
      <c r="BO6" s="80"/>
      <c r="BP6" s="80">
        <f t="shared" si="7"/>
        <v>0</v>
      </c>
      <c r="BQ6" s="80"/>
      <c r="BR6" s="192">
        <f t="shared" si="4"/>
        <v>0</v>
      </c>
      <c r="BS6" s="192">
        <f t="shared" si="5"/>
        <v>0</v>
      </c>
      <c r="BT6" s="196">
        <f t="shared" si="6"/>
        <v>0</v>
      </c>
      <c r="BU6" s="29"/>
    </row>
    <row r="7" spans="1:150" ht="44.25" customHeight="1">
      <c r="A7" s="10"/>
      <c r="B7" s="10" t="s">
        <v>808</v>
      </c>
      <c r="C7" s="11" t="s">
        <v>83</v>
      </c>
      <c r="D7" s="118" t="s">
        <v>462</v>
      </c>
      <c r="E7" s="208" t="s">
        <v>50</v>
      </c>
      <c r="F7" s="118" t="s">
        <v>646</v>
      </c>
      <c r="G7" s="118" t="s">
        <v>429</v>
      </c>
      <c r="H7" s="180" t="s">
        <v>493</v>
      </c>
      <c r="I7" s="204" t="s">
        <v>554</v>
      </c>
      <c r="J7" s="204" t="s">
        <v>672</v>
      </c>
      <c r="K7" s="204"/>
      <c r="L7" s="13"/>
      <c r="M7" s="230" t="s">
        <v>73</v>
      </c>
      <c r="N7" s="231" t="s">
        <v>78</v>
      </c>
      <c r="O7" s="230" t="s">
        <v>731</v>
      </c>
      <c r="P7" s="231" t="s">
        <v>734</v>
      </c>
      <c r="Q7" s="218" t="s">
        <v>28</v>
      </c>
      <c r="R7" s="218"/>
      <c r="S7" s="219" t="s">
        <v>737</v>
      </c>
      <c r="T7" s="219">
        <v>5616</v>
      </c>
      <c r="U7" s="219" t="s">
        <v>753</v>
      </c>
      <c r="V7" s="130"/>
      <c r="W7" s="276">
        <v>42012</v>
      </c>
      <c r="X7" s="130"/>
      <c r="Y7" s="130"/>
      <c r="Z7" s="44">
        <v>1.0900000000000001</v>
      </c>
      <c r="AA7" s="44"/>
      <c r="AB7" s="244" t="s">
        <v>799</v>
      </c>
      <c r="AC7" s="248"/>
      <c r="AD7" s="274">
        <v>27.55</v>
      </c>
      <c r="AE7" s="275"/>
      <c r="AF7" s="249">
        <v>0.25</v>
      </c>
      <c r="AG7" s="249">
        <f t="shared" si="0"/>
        <v>27.8</v>
      </c>
      <c r="AH7" s="249">
        <f t="shared" si="1"/>
        <v>59.98</v>
      </c>
      <c r="AI7" s="249">
        <v>159.94999999999999</v>
      </c>
      <c r="AJ7" s="262">
        <v>149.94999999999999</v>
      </c>
      <c r="AK7" s="255">
        <f t="shared" si="2"/>
        <v>0.53651217072357438</v>
      </c>
      <c r="AL7" s="80"/>
      <c r="AM7" s="80"/>
      <c r="AN7" s="80"/>
      <c r="AO7" s="81"/>
      <c r="AP7" s="81"/>
      <c r="AQ7" s="80"/>
      <c r="AR7" s="102">
        <v>10</v>
      </c>
      <c r="AS7" s="102" t="s">
        <v>626</v>
      </c>
      <c r="AT7" s="217"/>
      <c r="AU7" s="217"/>
      <c r="AV7" s="144"/>
      <c r="AW7" s="210">
        <v>41978</v>
      </c>
      <c r="AX7" s="210">
        <v>42009</v>
      </c>
      <c r="AY7" s="103"/>
      <c r="AZ7" s="120"/>
      <c r="BA7" s="90"/>
      <c r="BB7" s="91"/>
      <c r="BC7" s="92"/>
      <c r="BD7" s="80"/>
      <c r="BE7" s="80"/>
      <c r="BF7" s="81"/>
      <c r="BG7" s="102"/>
      <c r="BH7" s="102"/>
      <c r="BI7" s="103"/>
      <c r="BJ7" s="80"/>
      <c r="BK7" s="80">
        <f t="shared" si="3"/>
        <v>0</v>
      </c>
      <c r="BL7" s="81"/>
      <c r="BM7" s="80"/>
      <c r="BN7" s="80"/>
      <c r="BO7" s="80"/>
      <c r="BP7" s="80">
        <f t="shared" si="7"/>
        <v>0</v>
      </c>
      <c r="BQ7" s="80"/>
      <c r="BR7" s="192">
        <f t="shared" si="4"/>
        <v>0</v>
      </c>
      <c r="BS7" s="192">
        <f t="shared" si="5"/>
        <v>0</v>
      </c>
      <c r="BT7" s="196">
        <f t="shared" si="6"/>
        <v>0</v>
      </c>
      <c r="BU7" s="29"/>
    </row>
    <row r="8" spans="1:150" ht="44.25" customHeight="1">
      <c r="A8" s="10"/>
      <c r="B8" s="10" t="s">
        <v>808</v>
      </c>
      <c r="C8" s="11" t="s">
        <v>83</v>
      </c>
      <c r="D8" s="118" t="s">
        <v>462</v>
      </c>
      <c r="E8" s="208" t="s">
        <v>50</v>
      </c>
      <c r="F8" s="118" t="s">
        <v>647</v>
      </c>
      <c r="G8" s="118" t="s">
        <v>429</v>
      </c>
      <c r="H8" s="180" t="s">
        <v>494</v>
      </c>
      <c r="I8" s="204" t="s">
        <v>554</v>
      </c>
      <c r="J8" s="204" t="s">
        <v>672</v>
      </c>
      <c r="K8" s="204"/>
      <c r="L8" s="13"/>
      <c r="M8" s="230" t="s">
        <v>73</v>
      </c>
      <c r="N8" s="231" t="s">
        <v>78</v>
      </c>
      <c r="O8" s="230" t="s">
        <v>761</v>
      </c>
      <c r="P8" s="231" t="s">
        <v>735</v>
      </c>
      <c r="Q8" s="218" t="s">
        <v>28</v>
      </c>
      <c r="R8" s="218"/>
      <c r="S8" s="219" t="s">
        <v>739</v>
      </c>
      <c r="T8" s="219" t="s">
        <v>763</v>
      </c>
      <c r="U8" s="219" t="s">
        <v>753</v>
      </c>
      <c r="V8" s="130"/>
      <c r="W8" s="276">
        <v>42012</v>
      </c>
      <c r="X8" s="130"/>
      <c r="Y8" s="130"/>
      <c r="Z8" s="44">
        <v>1.07</v>
      </c>
      <c r="AA8" s="44"/>
      <c r="AB8" s="244" t="s">
        <v>799</v>
      </c>
      <c r="AC8" s="248"/>
      <c r="AD8" s="274">
        <v>19.79</v>
      </c>
      <c r="AE8" s="248">
        <v>18.59</v>
      </c>
      <c r="AF8" s="249">
        <v>0.25</v>
      </c>
      <c r="AG8" s="249">
        <f t="shared" si="0"/>
        <v>18.84</v>
      </c>
      <c r="AH8" s="249">
        <f t="shared" si="1"/>
        <v>51.98</v>
      </c>
      <c r="AI8" s="249">
        <v>139.94999999999999</v>
      </c>
      <c r="AJ8" s="262">
        <v>129.94999999999999</v>
      </c>
      <c r="AK8" s="255">
        <f t="shared" si="2"/>
        <v>0.63755290496344752</v>
      </c>
      <c r="AL8" s="80"/>
      <c r="AM8" s="80"/>
      <c r="AN8" s="80"/>
      <c r="AO8" s="81"/>
      <c r="AP8" s="81"/>
      <c r="AQ8" s="80"/>
      <c r="AR8" s="102">
        <v>10</v>
      </c>
      <c r="AS8" s="102" t="s">
        <v>626</v>
      </c>
      <c r="AT8" s="102">
        <v>9</v>
      </c>
      <c r="AU8" s="279">
        <v>41984</v>
      </c>
      <c r="AV8" s="210">
        <v>41991</v>
      </c>
      <c r="AW8" s="210">
        <v>41978</v>
      </c>
      <c r="AX8" s="210">
        <v>41990</v>
      </c>
      <c r="AY8" s="103"/>
      <c r="AZ8" s="141"/>
      <c r="BA8" s="90"/>
      <c r="BB8" s="91"/>
      <c r="BC8" s="92"/>
      <c r="BD8" s="80"/>
      <c r="BE8" s="80"/>
      <c r="BF8" s="81"/>
      <c r="BG8" s="102"/>
      <c r="BH8" s="102"/>
      <c r="BI8" s="103"/>
      <c r="BJ8" s="80"/>
      <c r="BK8" s="80">
        <f t="shared" si="3"/>
        <v>0</v>
      </c>
      <c r="BL8" s="81"/>
      <c r="BM8" s="80"/>
      <c r="BN8" s="80"/>
      <c r="BO8" s="80"/>
      <c r="BP8" s="80">
        <f t="shared" si="7"/>
        <v>0</v>
      </c>
      <c r="BQ8" s="80"/>
      <c r="BR8" s="192">
        <f t="shared" si="4"/>
        <v>0</v>
      </c>
      <c r="BS8" s="192">
        <f t="shared" si="5"/>
        <v>0</v>
      </c>
      <c r="BT8" s="196">
        <f t="shared" si="6"/>
        <v>0</v>
      </c>
      <c r="BU8" s="29"/>
    </row>
    <row r="9" spans="1:150" ht="44.25" customHeight="1">
      <c r="A9" s="10"/>
      <c r="B9" s="10" t="s">
        <v>808</v>
      </c>
      <c r="C9" s="11" t="s">
        <v>83</v>
      </c>
      <c r="D9" s="118" t="s">
        <v>462</v>
      </c>
      <c r="E9" s="14" t="s">
        <v>62</v>
      </c>
      <c r="F9" s="118" t="s">
        <v>648</v>
      </c>
      <c r="G9" s="118" t="s">
        <v>501</v>
      </c>
      <c r="H9" s="118" t="s">
        <v>546</v>
      </c>
      <c r="I9" s="204"/>
      <c r="J9" s="204" t="s">
        <v>683</v>
      </c>
      <c r="K9" s="204"/>
      <c r="L9" s="13"/>
      <c r="M9" s="119" t="s">
        <v>73</v>
      </c>
      <c r="N9" s="231" t="s">
        <v>78</v>
      </c>
      <c r="O9" s="237" t="s">
        <v>732</v>
      </c>
      <c r="P9" s="231" t="s">
        <v>735</v>
      </c>
      <c r="Q9" s="218" t="s">
        <v>28</v>
      </c>
      <c r="R9" s="38"/>
      <c r="S9" s="268" t="s">
        <v>739</v>
      </c>
      <c r="T9" s="130" t="s">
        <v>764</v>
      </c>
      <c r="U9" s="130" t="s">
        <v>743</v>
      </c>
      <c r="V9" s="130"/>
      <c r="W9" s="276">
        <v>42012</v>
      </c>
      <c r="X9" s="130"/>
      <c r="Y9" s="130"/>
      <c r="Z9" s="44">
        <v>1.0900000000000001</v>
      </c>
      <c r="AA9" s="44"/>
      <c r="AB9" s="244" t="s">
        <v>799</v>
      </c>
      <c r="AC9" s="248"/>
      <c r="AD9" s="249">
        <v>23.76</v>
      </c>
      <c r="AE9" s="248">
        <v>23.69</v>
      </c>
      <c r="AF9" s="249">
        <v>0.25</v>
      </c>
      <c r="AG9" s="249">
        <f t="shared" si="0"/>
        <v>23.94</v>
      </c>
      <c r="AH9" s="249">
        <f t="shared" si="1"/>
        <v>55.98</v>
      </c>
      <c r="AI9" s="249">
        <v>139.94999999999999</v>
      </c>
      <c r="AJ9" s="249">
        <v>139.94999999999999</v>
      </c>
      <c r="AK9" s="255">
        <f t="shared" si="2"/>
        <v>0.57234726688102888</v>
      </c>
      <c r="AL9" s="80"/>
      <c r="AM9" s="80"/>
      <c r="AN9" s="80"/>
      <c r="AO9" s="81"/>
      <c r="AP9" s="81"/>
      <c r="AQ9" s="80"/>
      <c r="AR9" s="102">
        <v>10</v>
      </c>
      <c r="AS9" s="102" t="s">
        <v>627</v>
      </c>
      <c r="AT9" s="102">
        <v>10</v>
      </c>
      <c r="AU9" s="240">
        <v>41977</v>
      </c>
      <c r="AV9" s="210">
        <v>41984</v>
      </c>
      <c r="AW9" s="210">
        <v>41978</v>
      </c>
      <c r="AX9" s="210">
        <v>41984</v>
      </c>
      <c r="AY9" s="103"/>
      <c r="AZ9" s="120"/>
      <c r="BA9" s="90"/>
      <c r="BB9" s="91"/>
      <c r="BC9" s="92"/>
      <c r="BD9" s="80"/>
      <c r="BE9" s="80"/>
      <c r="BF9" s="81"/>
      <c r="BG9" s="102"/>
      <c r="BH9" s="102"/>
      <c r="BI9" s="103"/>
      <c r="BJ9" s="80"/>
      <c r="BK9" s="80">
        <f t="shared" si="3"/>
        <v>0</v>
      </c>
      <c r="BL9" s="81"/>
      <c r="BM9" s="80"/>
      <c r="BN9" s="80"/>
      <c r="BO9" s="80"/>
      <c r="BP9" s="80">
        <f t="shared" si="7"/>
        <v>0</v>
      </c>
      <c r="BQ9" s="80"/>
      <c r="BR9" s="192">
        <f t="shared" si="4"/>
        <v>0</v>
      </c>
      <c r="BS9" s="192">
        <f t="shared" si="5"/>
        <v>0</v>
      </c>
      <c r="BT9" s="196">
        <f t="shared" si="6"/>
        <v>0</v>
      </c>
      <c r="BU9" s="29"/>
    </row>
    <row r="10" spans="1:150" ht="44.25" customHeight="1">
      <c r="A10" s="10"/>
      <c r="B10" s="10" t="s">
        <v>808</v>
      </c>
      <c r="C10" s="11" t="s">
        <v>83</v>
      </c>
      <c r="D10" s="118" t="s">
        <v>462</v>
      </c>
      <c r="E10" s="14" t="s">
        <v>62</v>
      </c>
      <c r="F10" s="118" t="s">
        <v>649</v>
      </c>
      <c r="G10" s="118" t="s">
        <v>501</v>
      </c>
      <c r="H10" s="118" t="s">
        <v>483</v>
      </c>
      <c r="I10" s="204"/>
      <c r="J10" s="204" t="s">
        <v>683</v>
      </c>
      <c r="K10" s="204"/>
      <c r="L10" s="13"/>
      <c r="M10" s="119" t="s">
        <v>73</v>
      </c>
      <c r="N10" s="231" t="s">
        <v>78</v>
      </c>
      <c r="O10" s="237" t="s">
        <v>732</v>
      </c>
      <c r="P10" s="231" t="s">
        <v>735</v>
      </c>
      <c r="Q10" s="218" t="s">
        <v>28</v>
      </c>
      <c r="R10" s="38"/>
      <c r="S10" s="130" t="s">
        <v>738</v>
      </c>
      <c r="T10" s="130" t="s">
        <v>756</v>
      </c>
      <c r="U10" s="130" t="s">
        <v>754</v>
      </c>
      <c r="V10" s="130"/>
      <c r="W10" s="276">
        <v>42012</v>
      </c>
      <c r="X10" s="130"/>
      <c r="Y10" s="130"/>
      <c r="Z10" s="44">
        <v>1.1599999999999999</v>
      </c>
      <c r="AA10" s="44"/>
      <c r="AB10" s="244" t="s">
        <v>799</v>
      </c>
      <c r="AC10" s="248"/>
      <c r="AD10" s="249">
        <v>21.5</v>
      </c>
      <c r="AE10" s="248">
        <v>21.5</v>
      </c>
      <c r="AF10" s="249">
        <v>0.25</v>
      </c>
      <c r="AG10" s="249">
        <f t="shared" si="0"/>
        <v>21.75</v>
      </c>
      <c r="AH10" s="249">
        <f t="shared" si="1"/>
        <v>47.980000000000004</v>
      </c>
      <c r="AI10" s="249">
        <v>119.95</v>
      </c>
      <c r="AJ10" s="249">
        <v>119.95</v>
      </c>
      <c r="AK10" s="255">
        <f t="shared" si="2"/>
        <v>0.54668611921634014</v>
      </c>
      <c r="AL10" s="80"/>
      <c r="AM10" s="80"/>
      <c r="AN10" s="80"/>
      <c r="AO10" s="81"/>
      <c r="AP10" s="81"/>
      <c r="AQ10" s="80"/>
      <c r="AR10" s="102">
        <v>10</v>
      </c>
      <c r="AS10" s="102" t="s">
        <v>627</v>
      </c>
      <c r="AT10" s="102">
        <v>10</v>
      </c>
      <c r="AU10" s="240">
        <v>41977</v>
      </c>
      <c r="AV10" s="210">
        <v>41984</v>
      </c>
      <c r="AW10" s="210">
        <v>41978</v>
      </c>
      <c r="AX10" s="210">
        <v>41984</v>
      </c>
      <c r="AY10" s="103"/>
      <c r="AZ10" s="120"/>
      <c r="BA10" s="90"/>
      <c r="BB10" s="91"/>
      <c r="BC10" s="92"/>
      <c r="BD10" s="80"/>
      <c r="BE10" s="80"/>
      <c r="BF10" s="81"/>
      <c r="BG10" s="102"/>
      <c r="BH10" s="102"/>
      <c r="BI10" s="103"/>
      <c r="BJ10" s="80"/>
      <c r="BK10" s="80">
        <f t="shared" si="3"/>
        <v>0</v>
      </c>
      <c r="BL10" s="81"/>
      <c r="BM10" s="80"/>
      <c r="BN10" s="80"/>
      <c r="BO10" s="80"/>
      <c r="BP10" s="80">
        <f t="shared" si="7"/>
        <v>0</v>
      </c>
      <c r="BQ10" s="80"/>
      <c r="BR10" s="192">
        <f t="shared" si="4"/>
        <v>0</v>
      </c>
      <c r="BS10" s="192">
        <f t="shared" si="5"/>
        <v>0</v>
      </c>
      <c r="BT10" s="196">
        <f t="shared" si="6"/>
        <v>0</v>
      </c>
      <c r="BU10" s="29"/>
    </row>
    <row r="11" spans="1:150" ht="44.25" customHeight="1">
      <c r="A11" s="10"/>
      <c r="B11" s="10">
        <v>2</v>
      </c>
      <c r="C11" s="11" t="s">
        <v>83</v>
      </c>
      <c r="D11" s="118" t="s">
        <v>462</v>
      </c>
      <c r="E11" s="208" t="s">
        <v>50</v>
      </c>
      <c r="F11" s="118" t="s">
        <v>430</v>
      </c>
      <c r="G11" s="118" t="s">
        <v>420</v>
      </c>
      <c r="H11" s="180" t="s">
        <v>467</v>
      </c>
      <c r="I11" s="204" t="s">
        <v>553</v>
      </c>
      <c r="J11" s="204" t="s">
        <v>670</v>
      </c>
      <c r="K11" s="204"/>
      <c r="L11" s="13"/>
      <c r="M11" s="230" t="s">
        <v>73</v>
      </c>
      <c r="N11" s="231" t="s">
        <v>78</v>
      </c>
      <c r="O11" s="232" t="s">
        <v>731</v>
      </c>
      <c r="P11" s="231" t="s">
        <v>734</v>
      </c>
      <c r="Q11" s="218" t="s">
        <v>28</v>
      </c>
      <c r="R11" s="218"/>
      <c r="S11" s="233" t="s">
        <v>737</v>
      </c>
      <c r="T11" s="219">
        <v>8148</v>
      </c>
      <c r="U11" s="219" t="s">
        <v>743</v>
      </c>
      <c r="V11" s="130"/>
      <c r="W11" s="276">
        <v>42023</v>
      </c>
      <c r="X11" s="276">
        <v>42044</v>
      </c>
      <c r="Y11" s="276">
        <v>42079</v>
      </c>
      <c r="Z11" s="44">
        <v>1.22</v>
      </c>
      <c r="AA11" s="44"/>
      <c r="AB11" s="244" t="s">
        <v>799</v>
      </c>
      <c r="AC11" s="248"/>
      <c r="AD11" s="274">
        <v>33.44</v>
      </c>
      <c r="AE11" s="275"/>
      <c r="AF11" s="249">
        <v>0.25</v>
      </c>
      <c r="AG11" s="249">
        <f t="shared" si="0"/>
        <v>33.69</v>
      </c>
      <c r="AH11" s="249">
        <f t="shared" si="1"/>
        <v>75.97999999999999</v>
      </c>
      <c r="AI11" s="249">
        <v>189.95</v>
      </c>
      <c r="AJ11" s="249">
        <v>189.95</v>
      </c>
      <c r="AK11" s="255">
        <f t="shared" si="2"/>
        <v>0.55659384048433791</v>
      </c>
      <c r="AL11" s="80"/>
      <c r="AM11" s="80"/>
      <c r="AN11" s="80"/>
      <c r="AO11" s="81"/>
      <c r="AP11" s="81"/>
      <c r="AQ11" s="80"/>
      <c r="AR11" s="102">
        <v>16</v>
      </c>
      <c r="AS11" s="102" t="s">
        <v>626</v>
      </c>
      <c r="AT11" s="102"/>
      <c r="AU11" s="102"/>
      <c r="AV11" s="144"/>
      <c r="AW11" s="210">
        <v>41978</v>
      </c>
      <c r="AX11" s="210">
        <v>42009</v>
      </c>
      <c r="AY11" s="103"/>
      <c r="AZ11" s="120"/>
      <c r="BA11" s="90"/>
      <c r="BB11" s="91"/>
      <c r="BC11" s="92"/>
      <c r="BD11" s="80"/>
      <c r="BE11" s="80"/>
      <c r="BF11" s="81"/>
      <c r="BG11" s="102"/>
      <c r="BH11" s="102"/>
      <c r="BI11" s="103"/>
      <c r="BJ11" s="80"/>
      <c r="BK11" s="80">
        <f t="shared" si="3"/>
        <v>0</v>
      </c>
      <c r="BL11" s="81"/>
      <c r="BM11" s="80"/>
      <c r="BN11" s="80"/>
      <c r="BO11" s="80"/>
      <c r="BP11" s="80">
        <f t="shared" si="7"/>
        <v>0</v>
      </c>
      <c r="BQ11" s="80"/>
      <c r="BR11" s="192">
        <f t="shared" si="4"/>
        <v>0</v>
      </c>
      <c r="BS11" s="192">
        <f t="shared" si="5"/>
        <v>0</v>
      </c>
      <c r="BT11" s="196">
        <f t="shared" si="6"/>
        <v>0</v>
      </c>
      <c r="BU11" s="29"/>
    </row>
    <row r="12" spans="1:150" ht="44.25" customHeight="1">
      <c r="A12" s="10"/>
      <c r="B12" s="10">
        <v>2</v>
      </c>
      <c r="C12" s="11" t="s">
        <v>83</v>
      </c>
      <c r="D12" s="118" t="s">
        <v>462</v>
      </c>
      <c r="E12" s="208" t="s">
        <v>50</v>
      </c>
      <c r="F12" s="118" t="s">
        <v>431</v>
      </c>
      <c r="G12" s="118" t="s">
        <v>420</v>
      </c>
      <c r="H12" s="180" t="s">
        <v>468</v>
      </c>
      <c r="I12" s="204" t="s">
        <v>556</v>
      </c>
      <c r="J12" s="204" t="s">
        <v>670</v>
      </c>
      <c r="K12" s="204"/>
      <c r="L12" s="13"/>
      <c r="M12" s="230" t="s">
        <v>73</v>
      </c>
      <c r="N12" s="231" t="s">
        <v>78</v>
      </c>
      <c r="O12" s="232" t="s">
        <v>732</v>
      </c>
      <c r="P12" s="231" t="s">
        <v>735</v>
      </c>
      <c r="Q12" s="218" t="s">
        <v>28</v>
      </c>
      <c r="R12" s="218"/>
      <c r="S12" s="233" t="s">
        <v>737</v>
      </c>
      <c r="T12" s="219" t="s">
        <v>740</v>
      </c>
      <c r="U12" s="219" t="s">
        <v>744</v>
      </c>
      <c r="V12" s="130"/>
      <c r="W12" s="276">
        <v>42023</v>
      </c>
      <c r="X12" s="276">
        <v>42044</v>
      </c>
      <c r="Y12" s="276">
        <v>42079</v>
      </c>
      <c r="Z12" s="44">
        <v>1.44</v>
      </c>
      <c r="AA12" s="44"/>
      <c r="AB12" s="244" t="s">
        <v>799</v>
      </c>
      <c r="AC12" s="248"/>
      <c r="AD12" s="249">
        <v>19.829999999999998</v>
      </c>
      <c r="AE12" s="248">
        <v>19.829999999999998</v>
      </c>
      <c r="AF12" s="249">
        <v>0.25</v>
      </c>
      <c r="AG12" s="249">
        <f t="shared" si="0"/>
        <v>20.079999999999998</v>
      </c>
      <c r="AH12" s="249">
        <f t="shared" si="1"/>
        <v>47.980000000000004</v>
      </c>
      <c r="AI12" s="249">
        <v>119.95</v>
      </c>
      <c r="AJ12" s="249">
        <v>119.95</v>
      </c>
      <c r="AK12" s="255">
        <f t="shared" si="2"/>
        <v>0.58149228845352241</v>
      </c>
      <c r="AL12" s="80"/>
      <c r="AM12" s="80"/>
      <c r="AN12" s="80"/>
      <c r="AO12" s="81"/>
      <c r="AP12" s="81"/>
      <c r="AQ12" s="80"/>
      <c r="AR12" s="102">
        <v>16</v>
      </c>
      <c r="AS12" s="102" t="s">
        <v>626</v>
      </c>
      <c r="AT12" s="102">
        <v>16</v>
      </c>
      <c r="AU12" s="240">
        <v>41977</v>
      </c>
      <c r="AV12" s="144"/>
      <c r="AW12" s="210">
        <v>41978</v>
      </c>
      <c r="AX12" s="210">
        <v>41988</v>
      </c>
      <c r="AY12" s="103"/>
      <c r="AZ12" s="120"/>
      <c r="BA12" s="90"/>
      <c r="BB12" s="91"/>
      <c r="BC12" s="92"/>
      <c r="BD12" s="80"/>
      <c r="BE12" s="80"/>
      <c r="BF12" s="81"/>
      <c r="BG12" s="102"/>
      <c r="BH12" s="102"/>
      <c r="BI12" s="103"/>
      <c r="BJ12" s="80"/>
      <c r="BK12" s="80">
        <f t="shared" si="3"/>
        <v>0</v>
      </c>
      <c r="BL12" s="81"/>
      <c r="BM12" s="80"/>
      <c r="BN12" s="80"/>
      <c r="BO12" s="80"/>
      <c r="BP12" s="80">
        <f t="shared" si="7"/>
        <v>0</v>
      </c>
      <c r="BQ12" s="80"/>
      <c r="BR12" s="192">
        <f t="shared" si="4"/>
        <v>0</v>
      </c>
      <c r="BS12" s="192">
        <f t="shared" si="5"/>
        <v>0</v>
      </c>
      <c r="BT12" s="196">
        <f t="shared" si="6"/>
        <v>0</v>
      </c>
      <c r="BU12" s="29"/>
    </row>
    <row r="13" spans="1:150" ht="44.25" customHeight="1">
      <c r="A13" s="10"/>
      <c r="B13" s="10">
        <v>3</v>
      </c>
      <c r="C13" s="11" t="s">
        <v>83</v>
      </c>
      <c r="D13" s="118" t="s">
        <v>462</v>
      </c>
      <c r="E13" s="208" t="s">
        <v>50</v>
      </c>
      <c r="F13" s="118" t="s">
        <v>432</v>
      </c>
      <c r="G13" s="118" t="s">
        <v>420</v>
      </c>
      <c r="H13" s="180" t="s">
        <v>469</v>
      </c>
      <c r="I13" s="204" t="s">
        <v>556</v>
      </c>
      <c r="J13" s="204" t="s">
        <v>670</v>
      </c>
      <c r="K13" s="204"/>
      <c r="L13" s="13"/>
      <c r="M13" s="230" t="s">
        <v>73</v>
      </c>
      <c r="N13" s="231" t="s">
        <v>78</v>
      </c>
      <c r="O13" s="232" t="s">
        <v>732</v>
      </c>
      <c r="P13" s="231" t="s">
        <v>735</v>
      </c>
      <c r="Q13" s="218" t="s">
        <v>28</v>
      </c>
      <c r="R13" s="218"/>
      <c r="S13" s="233" t="s">
        <v>737</v>
      </c>
      <c r="T13" s="219" t="s">
        <v>740</v>
      </c>
      <c r="U13" s="219" t="s">
        <v>745</v>
      </c>
      <c r="V13" s="130"/>
      <c r="W13" s="276">
        <v>42023</v>
      </c>
      <c r="X13" s="276">
        <v>42044</v>
      </c>
      <c r="Y13" s="276">
        <v>42079</v>
      </c>
      <c r="Z13" s="44">
        <v>1.44</v>
      </c>
      <c r="AA13" s="44"/>
      <c r="AB13" s="244" t="s">
        <v>799</v>
      </c>
      <c r="AC13" s="248"/>
      <c r="AD13" s="249">
        <v>25.17</v>
      </c>
      <c r="AE13" s="248">
        <v>25.17</v>
      </c>
      <c r="AF13" s="249">
        <v>0.25</v>
      </c>
      <c r="AG13" s="249">
        <f t="shared" si="0"/>
        <v>25.42</v>
      </c>
      <c r="AH13" s="249">
        <f t="shared" si="1"/>
        <v>55.98</v>
      </c>
      <c r="AI13" s="249">
        <v>139.94999999999999</v>
      </c>
      <c r="AJ13" s="249">
        <v>139.94999999999999</v>
      </c>
      <c r="AK13" s="255">
        <f t="shared" si="2"/>
        <v>0.5459092533047516</v>
      </c>
      <c r="AL13" s="80"/>
      <c r="AM13" s="80"/>
      <c r="AN13" s="80"/>
      <c r="AO13" s="81"/>
      <c r="AP13" s="81"/>
      <c r="AQ13" s="80"/>
      <c r="AR13" s="102">
        <v>16</v>
      </c>
      <c r="AS13" s="102" t="s">
        <v>626</v>
      </c>
      <c r="AT13" s="216">
        <v>16</v>
      </c>
      <c r="AU13" s="278">
        <v>41977</v>
      </c>
      <c r="AV13" s="280"/>
      <c r="AW13" s="210">
        <v>41978</v>
      </c>
      <c r="AX13" s="210">
        <v>41988</v>
      </c>
      <c r="AY13" s="103"/>
      <c r="AZ13" s="120"/>
      <c r="BA13" s="90"/>
      <c r="BB13" s="91"/>
      <c r="BC13" s="92"/>
      <c r="BD13" s="80"/>
      <c r="BE13" s="80"/>
      <c r="BF13" s="81"/>
      <c r="BG13" s="102"/>
      <c r="BH13" s="102"/>
      <c r="BI13" s="103"/>
      <c r="BJ13" s="80"/>
      <c r="BK13" s="80">
        <f t="shared" si="3"/>
        <v>0</v>
      </c>
      <c r="BL13" s="81"/>
      <c r="BM13" s="80"/>
      <c r="BN13" s="80"/>
      <c r="BO13" s="80"/>
      <c r="BP13" s="80">
        <f t="shared" si="7"/>
        <v>0</v>
      </c>
      <c r="BQ13" s="80"/>
      <c r="BR13" s="192">
        <f t="shared" si="4"/>
        <v>0</v>
      </c>
      <c r="BS13" s="192">
        <f t="shared" si="5"/>
        <v>0</v>
      </c>
      <c r="BT13" s="196">
        <f t="shared" si="6"/>
        <v>0</v>
      </c>
      <c r="BU13" s="29"/>
    </row>
    <row r="14" spans="1:150" ht="44.25" customHeight="1">
      <c r="A14" s="10"/>
      <c r="B14" s="10">
        <v>3</v>
      </c>
      <c r="C14" s="11" t="s">
        <v>83</v>
      </c>
      <c r="D14" s="118" t="s">
        <v>462</v>
      </c>
      <c r="E14" s="208" t="s">
        <v>50</v>
      </c>
      <c r="F14" s="118" t="s">
        <v>433</v>
      </c>
      <c r="G14" s="118" t="s">
        <v>420</v>
      </c>
      <c r="H14" s="180" t="s">
        <v>470</v>
      </c>
      <c r="I14" s="204" t="s">
        <v>553</v>
      </c>
      <c r="J14" s="204" t="s">
        <v>670</v>
      </c>
      <c r="K14" s="204"/>
      <c r="L14" s="13"/>
      <c r="M14" s="230" t="s">
        <v>73</v>
      </c>
      <c r="N14" s="231" t="s">
        <v>78</v>
      </c>
      <c r="O14" s="232" t="s">
        <v>732</v>
      </c>
      <c r="P14" s="231" t="s">
        <v>735</v>
      </c>
      <c r="Q14" s="218" t="s">
        <v>28</v>
      </c>
      <c r="R14" s="218"/>
      <c r="S14" s="233" t="s">
        <v>738</v>
      </c>
      <c r="T14" s="219" t="s">
        <v>741</v>
      </c>
      <c r="U14" s="219" t="s">
        <v>743</v>
      </c>
      <c r="V14" s="130"/>
      <c r="W14" s="277">
        <v>41995</v>
      </c>
      <c r="X14" s="276">
        <v>42016</v>
      </c>
      <c r="Y14" s="276">
        <v>42051</v>
      </c>
      <c r="Z14" s="44">
        <v>1.29</v>
      </c>
      <c r="AA14" s="44"/>
      <c r="AB14" s="244" t="s">
        <v>799</v>
      </c>
      <c r="AC14" s="248"/>
      <c r="AD14" s="249">
        <v>20.76</v>
      </c>
      <c r="AE14" s="248">
        <v>20.76</v>
      </c>
      <c r="AF14" s="249">
        <v>0.25</v>
      </c>
      <c r="AG14" s="249">
        <f t="shared" si="0"/>
        <v>21.01</v>
      </c>
      <c r="AH14" s="249">
        <f t="shared" si="1"/>
        <v>55.98</v>
      </c>
      <c r="AI14" s="249">
        <v>139.94999999999999</v>
      </c>
      <c r="AJ14" s="249">
        <v>139.94999999999999</v>
      </c>
      <c r="AK14" s="255">
        <f t="shared" si="2"/>
        <v>0.62468738835298321</v>
      </c>
      <c r="AL14" s="80"/>
      <c r="AM14" s="80"/>
      <c r="AN14" s="80"/>
      <c r="AO14" s="81"/>
      <c r="AP14" s="81"/>
      <c r="AQ14" s="80"/>
      <c r="AR14" s="102">
        <v>16</v>
      </c>
      <c r="AS14" s="102" t="s">
        <v>626</v>
      </c>
      <c r="AT14" s="216">
        <v>16</v>
      </c>
      <c r="AU14" s="278">
        <v>41977</v>
      </c>
      <c r="AV14" s="280"/>
      <c r="AW14" s="210">
        <v>41978</v>
      </c>
      <c r="AX14" s="210">
        <v>41988</v>
      </c>
      <c r="AY14" s="103"/>
      <c r="AZ14" s="120"/>
      <c r="BA14" s="90"/>
      <c r="BB14" s="91"/>
      <c r="BC14" s="92"/>
      <c r="BD14" s="80"/>
      <c r="BE14" s="80"/>
      <c r="BF14" s="81"/>
      <c r="BG14" s="102"/>
      <c r="BH14" s="102"/>
      <c r="BI14" s="103"/>
      <c r="BJ14" s="80"/>
      <c r="BK14" s="80">
        <f t="shared" si="3"/>
        <v>0</v>
      </c>
      <c r="BL14" s="81"/>
      <c r="BM14" s="80"/>
      <c r="BN14" s="80"/>
      <c r="BO14" s="80"/>
      <c r="BP14" s="80">
        <f t="shared" si="7"/>
        <v>0</v>
      </c>
      <c r="BQ14" s="80"/>
      <c r="BR14" s="192">
        <f t="shared" si="4"/>
        <v>0</v>
      </c>
      <c r="BS14" s="192">
        <f t="shared" si="5"/>
        <v>0</v>
      </c>
      <c r="BT14" s="196">
        <f t="shared" si="6"/>
        <v>0</v>
      </c>
      <c r="BU14" s="29"/>
    </row>
    <row r="15" spans="1:150" ht="44.25" customHeight="1">
      <c r="A15" s="10"/>
      <c r="B15" s="10">
        <v>2</v>
      </c>
      <c r="C15" s="11" t="s">
        <v>83</v>
      </c>
      <c r="D15" s="118" t="s">
        <v>462</v>
      </c>
      <c r="E15" s="208" t="s">
        <v>50</v>
      </c>
      <c r="F15" s="118" t="s">
        <v>434</v>
      </c>
      <c r="G15" s="118" t="s">
        <v>420</v>
      </c>
      <c r="H15" s="180" t="s">
        <v>471</v>
      </c>
      <c r="I15" s="204" t="s">
        <v>555</v>
      </c>
      <c r="J15" s="204" t="s">
        <v>670</v>
      </c>
      <c r="K15" s="204"/>
      <c r="L15" s="13"/>
      <c r="M15" s="230" t="s">
        <v>73</v>
      </c>
      <c r="N15" s="231" t="s">
        <v>78</v>
      </c>
      <c r="O15" s="232" t="s">
        <v>732</v>
      </c>
      <c r="P15" s="231" t="s">
        <v>735</v>
      </c>
      <c r="Q15" s="218" t="s">
        <v>28</v>
      </c>
      <c r="R15" s="218"/>
      <c r="S15" s="233" t="s">
        <v>738</v>
      </c>
      <c r="T15" s="219" t="s">
        <v>741</v>
      </c>
      <c r="U15" s="219" t="s">
        <v>743</v>
      </c>
      <c r="V15" s="130"/>
      <c r="W15" s="277">
        <v>41995</v>
      </c>
      <c r="X15" s="276">
        <v>42016</v>
      </c>
      <c r="Y15" s="276">
        <v>42051</v>
      </c>
      <c r="Z15" s="44">
        <v>1.28</v>
      </c>
      <c r="AA15" s="44"/>
      <c r="AB15" s="244" t="s">
        <v>799</v>
      </c>
      <c r="AC15" s="248"/>
      <c r="AD15" s="249">
        <v>26.27</v>
      </c>
      <c r="AE15" s="248">
        <v>26.27</v>
      </c>
      <c r="AF15" s="249">
        <v>0.25</v>
      </c>
      <c r="AG15" s="249">
        <f t="shared" si="0"/>
        <v>26.52</v>
      </c>
      <c r="AH15" s="249">
        <f t="shared" si="1"/>
        <v>55.98</v>
      </c>
      <c r="AI15" s="249">
        <v>139.94999999999999</v>
      </c>
      <c r="AJ15" s="249">
        <v>139.94999999999999</v>
      </c>
      <c r="AK15" s="255">
        <f t="shared" si="2"/>
        <v>0.5262593783494105</v>
      </c>
      <c r="AL15" s="80"/>
      <c r="AM15" s="80"/>
      <c r="AN15" s="80"/>
      <c r="AO15" s="81"/>
      <c r="AP15" s="81"/>
      <c r="AQ15" s="80"/>
      <c r="AR15" s="102">
        <v>16</v>
      </c>
      <c r="AS15" s="102" t="s">
        <v>626</v>
      </c>
      <c r="AT15" s="216">
        <v>16</v>
      </c>
      <c r="AU15" s="278">
        <v>41977</v>
      </c>
      <c r="AV15" s="280"/>
      <c r="AW15" s="210">
        <v>41978</v>
      </c>
      <c r="AX15" s="210">
        <v>41988</v>
      </c>
      <c r="AY15" s="103"/>
      <c r="AZ15" s="120"/>
      <c r="BA15" s="90"/>
      <c r="BB15" s="91"/>
      <c r="BC15" s="92"/>
      <c r="BD15" s="80"/>
      <c r="BE15" s="80"/>
      <c r="BF15" s="81"/>
      <c r="BG15" s="102"/>
      <c r="BH15" s="102"/>
      <c r="BI15" s="103"/>
      <c r="BJ15" s="80"/>
      <c r="BK15" s="80">
        <f t="shared" si="3"/>
        <v>0</v>
      </c>
      <c r="BL15" s="81"/>
      <c r="BM15" s="80"/>
      <c r="BN15" s="80"/>
      <c r="BO15" s="80"/>
      <c r="BP15" s="80">
        <f t="shared" si="7"/>
        <v>0</v>
      </c>
      <c r="BQ15" s="80"/>
      <c r="BR15" s="192">
        <f t="shared" si="4"/>
        <v>0</v>
      </c>
      <c r="BS15" s="192">
        <f t="shared" si="5"/>
        <v>0</v>
      </c>
      <c r="BT15" s="196">
        <f t="shared" si="6"/>
        <v>0</v>
      </c>
      <c r="BU15" s="29"/>
    </row>
    <row r="16" spans="1:150" ht="44.25" customHeight="1">
      <c r="A16" s="10"/>
      <c r="B16" s="10"/>
      <c r="C16" s="11" t="s">
        <v>83</v>
      </c>
      <c r="D16" s="118" t="s">
        <v>462</v>
      </c>
      <c r="E16" s="208" t="s">
        <v>50</v>
      </c>
      <c r="F16" s="118" t="s">
        <v>435</v>
      </c>
      <c r="G16" s="118" t="s">
        <v>420</v>
      </c>
      <c r="H16" s="180" t="s">
        <v>472</v>
      </c>
      <c r="I16" s="204" t="s">
        <v>555</v>
      </c>
      <c r="J16" s="204" t="s">
        <v>670</v>
      </c>
      <c r="K16" s="204"/>
      <c r="L16" s="13"/>
      <c r="M16" s="230" t="s">
        <v>73</v>
      </c>
      <c r="N16" s="231" t="s">
        <v>78</v>
      </c>
      <c r="O16" s="230" t="s">
        <v>733</v>
      </c>
      <c r="P16" s="231" t="s">
        <v>734</v>
      </c>
      <c r="Q16" s="218" t="s">
        <v>28</v>
      </c>
      <c r="R16" s="218"/>
      <c r="S16" s="219" t="s">
        <v>739</v>
      </c>
      <c r="T16" s="219" t="s">
        <v>742</v>
      </c>
      <c r="U16" s="219" t="s">
        <v>743</v>
      </c>
      <c r="V16" s="130"/>
      <c r="W16" s="276">
        <v>42023</v>
      </c>
      <c r="X16" s="276">
        <v>42044</v>
      </c>
      <c r="Y16" s="276">
        <v>42079</v>
      </c>
      <c r="Z16" s="44">
        <v>1.26</v>
      </c>
      <c r="AA16" s="44"/>
      <c r="AB16" s="244" t="s">
        <v>799</v>
      </c>
      <c r="AC16" s="248"/>
      <c r="AD16" s="274">
        <v>32.869999999999997</v>
      </c>
      <c r="AE16" s="275"/>
      <c r="AF16" s="249">
        <v>0.25</v>
      </c>
      <c r="AG16" s="249">
        <f t="shared" si="0"/>
        <v>33.119999999999997</v>
      </c>
      <c r="AH16" s="249">
        <f>AG16*2</f>
        <v>66.239999999999995</v>
      </c>
      <c r="AI16" s="249">
        <f>AG16*2.5</f>
        <v>82.8</v>
      </c>
      <c r="AJ16" s="249">
        <f>AH16*2.5</f>
        <v>165.6</v>
      </c>
      <c r="AK16" s="255">
        <f t="shared" si="2"/>
        <v>0.5</v>
      </c>
      <c r="AL16" s="80"/>
      <c r="AM16" s="80"/>
      <c r="AN16" s="80"/>
      <c r="AO16" s="81"/>
      <c r="AP16" s="81"/>
      <c r="AQ16" s="80"/>
      <c r="AR16" s="102">
        <v>16</v>
      </c>
      <c r="AS16" s="102" t="s">
        <v>626</v>
      </c>
      <c r="AT16" s="102"/>
      <c r="AU16" s="102"/>
      <c r="AV16" s="144"/>
      <c r="AW16" s="210">
        <v>41978</v>
      </c>
      <c r="AX16" s="210">
        <v>42009</v>
      </c>
      <c r="AY16" s="103"/>
      <c r="AZ16" s="120"/>
      <c r="BA16" s="90"/>
      <c r="BB16" s="91"/>
      <c r="BC16" s="92"/>
      <c r="BD16" s="80"/>
      <c r="BE16" s="80"/>
      <c r="BF16" s="81"/>
      <c r="BG16" s="102"/>
      <c r="BH16" s="102"/>
      <c r="BI16" s="103"/>
      <c r="BJ16" s="80"/>
      <c r="BK16" s="80">
        <f t="shared" si="3"/>
        <v>0</v>
      </c>
      <c r="BL16" s="81"/>
      <c r="BM16" s="80"/>
      <c r="BN16" s="80"/>
      <c r="BO16" s="80"/>
      <c r="BP16" s="80">
        <f t="shared" si="7"/>
        <v>0</v>
      </c>
      <c r="BQ16" s="80"/>
      <c r="BR16" s="192">
        <f t="shared" si="4"/>
        <v>0</v>
      </c>
      <c r="BS16" s="192">
        <f t="shared" si="5"/>
        <v>0</v>
      </c>
      <c r="BT16" s="196">
        <f t="shared" si="6"/>
        <v>0</v>
      </c>
      <c r="BU16" s="29"/>
    </row>
    <row r="17" spans="1:73" ht="44.25" customHeight="1">
      <c r="A17" s="10"/>
      <c r="B17" s="10">
        <v>2</v>
      </c>
      <c r="C17" s="11" t="s">
        <v>83</v>
      </c>
      <c r="D17" s="118" t="s">
        <v>462</v>
      </c>
      <c r="E17" s="208" t="s">
        <v>50</v>
      </c>
      <c r="F17" s="118" t="s">
        <v>436</v>
      </c>
      <c r="G17" s="118" t="s">
        <v>420</v>
      </c>
      <c r="H17" s="180" t="s">
        <v>473</v>
      </c>
      <c r="I17" s="204" t="s">
        <v>553</v>
      </c>
      <c r="J17" s="204" t="s">
        <v>670</v>
      </c>
      <c r="K17" s="204"/>
      <c r="L17" s="13"/>
      <c r="M17" s="230" t="s">
        <v>73</v>
      </c>
      <c r="N17" s="231" t="s">
        <v>78</v>
      </c>
      <c r="O17" s="230" t="s">
        <v>732</v>
      </c>
      <c r="P17" s="231" t="s">
        <v>735</v>
      </c>
      <c r="Q17" s="218" t="s">
        <v>28</v>
      </c>
      <c r="R17" s="218"/>
      <c r="S17" s="219" t="s">
        <v>738</v>
      </c>
      <c r="T17" s="219">
        <v>9540</v>
      </c>
      <c r="U17" s="219" t="s">
        <v>754</v>
      </c>
      <c r="V17" s="130"/>
      <c r="W17" s="277">
        <v>41995</v>
      </c>
      <c r="X17" s="276">
        <v>42016</v>
      </c>
      <c r="Y17" s="276">
        <v>42051</v>
      </c>
      <c r="Z17" s="44">
        <v>1.08</v>
      </c>
      <c r="AA17" s="44"/>
      <c r="AB17" s="244" t="s">
        <v>799</v>
      </c>
      <c r="AC17" s="248"/>
      <c r="AD17" s="249">
        <v>22.4</v>
      </c>
      <c r="AE17" s="248">
        <v>22.4</v>
      </c>
      <c r="AF17" s="249">
        <v>0.25</v>
      </c>
      <c r="AG17" s="249">
        <f t="shared" si="0"/>
        <v>22.65</v>
      </c>
      <c r="AH17" s="249">
        <f>AJ17/2.5</f>
        <v>55.98</v>
      </c>
      <c r="AI17" s="249">
        <v>139.94999999999999</v>
      </c>
      <c r="AJ17" s="249">
        <v>139.94999999999999</v>
      </c>
      <c r="AK17" s="255">
        <f t="shared" si="2"/>
        <v>0.59539121114683813</v>
      </c>
      <c r="AL17" s="80"/>
      <c r="AM17" s="80"/>
      <c r="AN17" s="80"/>
      <c r="AO17" s="81"/>
      <c r="AP17" s="81"/>
      <c r="AQ17" s="80"/>
      <c r="AR17" s="102">
        <v>16</v>
      </c>
      <c r="AS17" s="102" t="s">
        <v>626</v>
      </c>
      <c r="AT17" s="102">
        <v>16</v>
      </c>
      <c r="AU17" s="278">
        <v>41977</v>
      </c>
      <c r="AV17" s="144"/>
      <c r="AW17" s="210">
        <v>41978</v>
      </c>
      <c r="AX17" s="210">
        <v>41988</v>
      </c>
      <c r="AY17" s="103"/>
      <c r="AZ17" s="120"/>
      <c r="BA17" s="90"/>
      <c r="BB17" s="91"/>
      <c r="BC17" s="92"/>
      <c r="BD17" s="80"/>
      <c r="BE17" s="80"/>
      <c r="BF17" s="81"/>
      <c r="BG17" s="102"/>
      <c r="BH17" s="102"/>
      <c r="BI17" s="103"/>
      <c r="BJ17" s="80"/>
      <c r="BK17" s="80">
        <f t="shared" si="3"/>
        <v>0</v>
      </c>
      <c r="BL17" s="81"/>
      <c r="BM17" s="80"/>
      <c r="BN17" s="80"/>
      <c r="BO17" s="80"/>
      <c r="BP17" s="80">
        <f t="shared" si="7"/>
        <v>0</v>
      </c>
      <c r="BQ17" s="80"/>
      <c r="BR17" s="192">
        <f t="shared" si="4"/>
        <v>0</v>
      </c>
      <c r="BS17" s="192">
        <f t="shared" si="5"/>
        <v>0</v>
      </c>
      <c r="BT17" s="196">
        <f t="shared" si="6"/>
        <v>0</v>
      </c>
      <c r="BU17" s="29"/>
    </row>
    <row r="18" spans="1:73" s="170" customFormat="1" ht="44.25" customHeight="1">
      <c r="A18" s="10"/>
      <c r="B18" s="10">
        <v>2</v>
      </c>
      <c r="C18" s="11" t="s">
        <v>83</v>
      </c>
      <c r="D18" s="118" t="s">
        <v>462</v>
      </c>
      <c r="E18" s="208" t="s">
        <v>50</v>
      </c>
      <c r="F18" s="118" t="s">
        <v>437</v>
      </c>
      <c r="G18" s="118" t="s">
        <v>420</v>
      </c>
      <c r="H18" s="180" t="s">
        <v>474</v>
      </c>
      <c r="I18" s="204" t="s">
        <v>553</v>
      </c>
      <c r="J18" s="204" t="s">
        <v>670</v>
      </c>
      <c r="K18" s="204"/>
      <c r="L18" s="13"/>
      <c r="M18" s="230" t="s">
        <v>73</v>
      </c>
      <c r="N18" s="231" t="s">
        <v>78</v>
      </c>
      <c r="O18" s="230" t="s">
        <v>732</v>
      </c>
      <c r="P18" s="231" t="s">
        <v>735</v>
      </c>
      <c r="Q18" s="218" t="s">
        <v>28</v>
      </c>
      <c r="R18" s="218"/>
      <c r="S18" s="219" t="s">
        <v>737</v>
      </c>
      <c r="T18" s="219">
        <v>9541</v>
      </c>
      <c r="U18" s="219" t="s">
        <v>743</v>
      </c>
      <c r="V18" s="130"/>
      <c r="W18" s="276">
        <v>42023</v>
      </c>
      <c r="X18" s="276">
        <v>42044</v>
      </c>
      <c r="Y18" s="276">
        <v>42079</v>
      </c>
      <c r="Z18" s="44">
        <v>1.19</v>
      </c>
      <c r="AA18" s="44"/>
      <c r="AB18" s="244" t="s">
        <v>799</v>
      </c>
      <c r="AC18" s="248"/>
      <c r="AD18" s="249">
        <v>28.2</v>
      </c>
      <c r="AE18" s="248">
        <v>28.2</v>
      </c>
      <c r="AF18" s="249">
        <v>0.25</v>
      </c>
      <c r="AG18" s="249">
        <f t="shared" si="0"/>
        <v>28.45</v>
      </c>
      <c r="AH18" s="249">
        <f>AJ18/2.5</f>
        <v>63.98</v>
      </c>
      <c r="AI18" s="249">
        <v>159.94999999999999</v>
      </c>
      <c r="AJ18" s="249">
        <v>159.94999999999999</v>
      </c>
      <c r="AK18" s="255">
        <f t="shared" si="2"/>
        <v>0.5553297905595499</v>
      </c>
      <c r="AL18" s="80"/>
      <c r="AM18" s="80"/>
      <c r="AN18" s="80"/>
      <c r="AO18" s="81"/>
      <c r="AP18" s="81"/>
      <c r="AQ18" s="80"/>
      <c r="AR18" s="102">
        <v>16</v>
      </c>
      <c r="AS18" s="102" t="s">
        <v>626</v>
      </c>
      <c r="AT18" s="102">
        <v>16</v>
      </c>
      <c r="AU18" s="240">
        <v>41977</v>
      </c>
      <c r="AV18" s="144"/>
      <c r="AW18" s="210">
        <v>41978</v>
      </c>
      <c r="AX18" s="210">
        <v>41988</v>
      </c>
      <c r="AY18" s="103"/>
      <c r="AZ18" s="120"/>
      <c r="BA18" s="90"/>
      <c r="BB18" s="91"/>
      <c r="BC18" s="92"/>
      <c r="BD18" s="80"/>
      <c r="BE18" s="80"/>
      <c r="BF18" s="81"/>
      <c r="BG18" s="102"/>
      <c r="BH18" s="102"/>
      <c r="BI18" s="103"/>
      <c r="BJ18" s="80"/>
      <c r="BK18" s="80">
        <f t="shared" si="3"/>
        <v>0</v>
      </c>
      <c r="BL18" s="81"/>
      <c r="BM18" s="80"/>
      <c r="BN18" s="80"/>
      <c r="BO18" s="80"/>
      <c r="BP18" s="80">
        <f t="shared" si="7"/>
        <v>0</v>
      </c>
      <c r="BQ18" s="80"/>
      <c r="BR18" s="192">
        <f t="shared" si="4"/>
        <v>0</v>
      </c>
      <c r="BS18" s="192">
        <f t="shared" si="5"/>
        <v>0</v>
      </c>
      <c r="BT18" s="196">
        <f t="shared" si="6"/>
        <v>0</v>
      </c>
      <c r="BU18" s="29"/>
    </row>
    <row r="19" spans="1:73" ht="44.25" customHeight="1">
      <c r="A19" s="10"/>
      <c r="B19" s="10">
        <v>2</v>
      </c>
      <c r="C19" s="11" t="s">
        <v>83</v>
      </c>
      <c r="D19" s="118" t="s">
        <v>462</v>
      </c>
      <c r="E19" s="208" t="s">
        <v>50</v>
      </c>
      <c r="F19" s="118" t="s">
        <v>438</v>
      </c>
      <c r="G19" s="118" t="s">
        <v>420</v>
      </c>
      <c r="H19" s="180" t="s">
        <v>815</v>
      </c>
      <c r="I19" s="204" t="s">
        <v>554</v>
      </c>
      <c r="J19" s="204" t="s">
        <v>670</v>
      </c>
      <c r="K19" s="204"/>
      <c r="L19" s="13"/>
      <c r="M19" s="230" t="s">
        <v>73</v>
      </c>
      <c r="N19" s="231" t="s">
        <v>78</v>
      </c>
      <c r="O19" s="230" t="s">
        <v>733</v>
      </c>
      <c r="P19" s="231" t="s">
        <v>734</v>
      </c>
      <c r="Q19" s="218" t="s">
        <v>28</v>
      </c>
      <c r="R19" s="218"/>
      <c r="S19" s="219" t="s">
        <v>737</v>
      </c>
      <c r="T19" s="219">
        <v>8148</v>
      </c>
      <c r="U19" s="219" t="s">
        <v>743</v>
      </c>
      <c r="V19" s="130"/>
      <c r="W19" s="276">
        <v>42023</v>
      </c>
      <c r="X19" s="276">
        <v>42044</v>
      </c>
      <c r="Y19" s="276">
        <v>42079</v>
      </c>
      <c r="Z19" s="44">
        <v>1.2</v>
      </c>
      <c r="AA19" s="44"/>
      <c r="AB19" s="244" t="s">
        <v>799</v>
      </c>
      <c r="AC19" s="248"/>
      <c r="AD19" s="274">
        <v>32.79</v>
      </c>
      <c r="AE19" s="275"/>
      <c r="AF19" s="249">
        <v>0.25</v>
      </c>
      <c r="AG19" s="249">
        <f t="shared" si="0"/>
        <v>33.04</v>
      </c>
      <c r="AH19" s="249">
        <f>AJ19/2.5</f>
        <v>71.97999999999999</v>
      </c>
      <c r="AI19" s="249">
        <v>179.95</v>
      </c>
      <c r="AJ19" s="249">
        <v>179.95</v>
      </c>
      <c r="AK19" s="255">
        <f t="shared" si="2"/>
        <v>0.54098360655737698</v>
      </c>
      <c r="AL19" s="80"/>
      <c r="AM19" s="80"/>
      <c r="AN19" s="80"/>
      <c r="AO19" s="81"/>
      <c r="AP19" s="81"/>
      <c r="AQ19" s="80"/>
      <c r="AR19" s="102">
        <v>16</v>
      </c>
      <c r="AS19" s="102" t="s">
        <v>626</v>
      </c>
      <c r="AT19" s="102"/>
      <c r="AU19" s="216"/>
      <c r="AV19" s="144"/>
      <c r="AW19" s="210">
        <v>41978</v>
      </c>
      <c r="AX19" s="210">
        <v>42009</v>
      </c>
      <c r="AY19" s="103"/>
      <c r="AZ19" s="120"/>
      <c r="BA19" s="90"/>
      <c r="BB19" s="91"/>
      <c r="BC19" s="92"/>
      <c r="BD19" s="80"/>
      <c r="BE19" s="80"/>
      <c r="BF19" s="81"/>
      <c r="BG19" s="102"/>
      <c r="BH19" s="102"/>
      <c r="BI19" s="103"/>
      <c r="BJ19" s="80"/>
      <c r="BK19" s="80">
        <f t="shared" si="3"/>
        <v>0</v>
      </c>
      <c r="BL19" s="81"/>
      <c r="BM19" s="80"/>
      <c r="BN19" s="80"/>
      <c r="BO19" s="80"/>
      <c r="BP19" s="80">
        <f t="shared" si="7"/>
        <v>0</v>
      </c>
      <c r="BQ19" s="80"/>
      <c r="BR19" s="192">
        <f t="shared" si="4"/>
        <v>0</v>
      </c>
      <c r="BS19" s="192">
        <f t="shared" si="5"/>
        <v>0</v>
      </c>
      <c r="BT19" s="196">
        <f t="shared" si="6"/>
        <v>0</v>
      </c>
      <c r="BU19" s="29"/>
    </row>
    <row r="20" spans="1:73" ht="44.25" customHeight="1">
      <c r="A20" s="10"/>
      <c r="B20" s="10">
        <v>3</v>
      </c>
      <c r="C20" s="11" t="s">
        <v>83</v>
      </c>
      <c r="D20" s="118" t="s">
        <v>462</v>
      </c>
      <c r="E20" s="208" t="s">
        <v>50</v>
      </c>
      <c r="F20" s="118" t="s">
        <v>439</v>
      </c>
      <c r="G20" s="118" t="s">
        <v>420</v>
      </c>
      <c r="H20" s="180" t="s">
        <v>475</v>
      </c>
      <c r="I20" s="204" t="s">
        <v>554</v>
      </c>
      <c r="J20" s="204" t="s">
        <v>670</v>
      </c>
      <c r="K20" s="204"/>
      <c r="L20" s="13"/>
      <c r="M20" s="230" t="s">
        <v>73</v>
      </c>
      <c r="N20" s="231" t="s">
        <v>78</v>
      </c>
      <c r="O20" s="230" t="s">
        <v>732</v>
      </c>
      <c r="P20" s="231" t="s">
        <v>735</v>
      </c>
      <c r="Q20" s="218" t="s">
        <v>28</v>
      </c>
      <c r="R20" s="218"/>
      <c r="S20" s="219" t="s">
        <v>737</v>
      </c>
      <c r="T20" s="219">
        <v>8148</v>
      </c>
      <c r="U20" s="219" t="s">
        <v>743</v>
      </c>
      <c r="V20" s="130"/>
      <c r="W20" s="276">
        <v>42023</v>
      </c>
      <c r="X20" s="276">
        <v>42044</v>
      </c>
      <c r="Y20" s="276">
        <v>42079</v>
      </c>
      <c r="Z20" s="44">
        <v>1.21</v>
      </c>
      <c r="AA20" s="44"/>
      <c r="AB20" s="244" t="s">
        <v>799</v>
      </c>
      <c r="AC20" s="248"/>
      <c r="AD20" s="249">
        <v>21.12</v>
      </c>
      <c r="AE20" s="248">
        <v>21.12</v>
      </c>
      <c r="AF20" s="249">
        <v>0.25</v>
      </c>
      <c r="AG20" s="249">
        <f t="shared" si="0"/>
        <v>21.37</v>
      </c>
      <c r="AH20" s="249">
        <f>AJ20/2.5</f>
        <v>59.98</v>
      </c>
      <c r="AI20" s="249">
        <v>149.94999999999999</v>
      </c>
      <c r="AJ20" s="249">
        <v>149.94999999999999</v>
      </c>
      <c r="AK20" s="255">
        <f t="shared" si="2"/>
        <v>0.64371457152384126</v>
      </c>
      <c r="AL20" s="80"/>
      <c r="AM20" s="80"/>
      <c r="AN20" s="80"/>
      <c r="AO20" s="81"/>
      <c r="AP20" s="81"/>
      <c r="AQ20" s="80"/>
      <c r="AR20" s="102">
        <v>16</v>
      </c>
      <c r="AS20" s="102" t="s">
        <v>626</v>
      </c>
      <c r="AT20" s="102">
        <v>16</v>
      </c>
      <c r="AU20" s="240">
        <v>41977</v>
      </c>
      <c r="AV20" s="144"/>
      <c r="AW20" s="144" t="s">
        <v>798</v>
      </c>
      <c r="AX20" s="144" t="s">
        <v>798</v>
      </c>
      <c r="AY20" s="103"/>
      <c r="AZ20" s="120"/>
      <c r="BA20" s="90"/>
      <c r="BB20" s="91"/>
      <c r="BC20" s="92"/>
      <c r="BD20" s="80"/>
      <c r="BE20" s="80"/>
      <c r="BF20" s="81"/>
      <c r="BG20" s="102"/>
      <c r="BH20" s="102"/>
      <c r="BI20" s="103"/>
      <c r="BJ20" s="80"/>
      <c r="BK20" s="80">
        <f t="shared" si="3"/>
        <v>0</v>
      </c>
      <c r="BL20" s="81"/>
      <c r="BM20" s="80"/>
      <c r="BN20" s="80"/>
      <c r="BO20" s="80"/>
      <c r="BP20" s="80">
        <f t="shared" si="7"/>
        <v>0</v>
      </c>
      <c r="BQ20" s="80"/>
      <c r="BR20" s="192">
        <f t="shared" si="4"/>
        <v>0</v>
      </c>
      <c r="BS20" s="192">
        <f t="shared" si="5"/>
        <v>0</v>
      </c>
      <c r="BT20" s="196">
        <f t="shared" si="6"/>
        <v>0</v>
      </c>
      <c r="BU20" s="29"/>
    </row>
    <row r="21" spans="1:73" s="170" customFormat="1" ht="44.25" customHeight="1">
      <c r="A21" s="10"/>
      <c r="B21" s="10">
        <v>2</v>
      </c>
      <c r="C21" s="11" t="s">
        <v>83</v>
      </c>
      <c r="D21" s="118" t="s">
        <v>462</v>
      </c>
      <c r="E21" s="208" t="s">
        <v>50</v>
      </c>
      <c r="F21" s="118" t="s">
        <v>440</v>
      </c>
      <c r="G21" s="118" t="s">
        <v>421</v>
      </c>
      <c r="H21" s="180" t="s">
        <v>477</v>
      </c>
      <c r="I21" s="204" t="s">
        <v>555</v>
      </c>
      <c r="J21" s="204" t="s">
        <v>668</v>
      </c>
      <c r="K21" s="204"/>
      <c r="L21" s="13"/>
      <c r="M21" s="230" t="s">
        <v>73</v>
      </c>
      <c r="N21" s="231" t="s">
        <v>78</v>
      </c>
      <c r="O21" s="230" t="s">
        <v>732</v>
      </c>
      <c r="P21" s="231" t="s">
        <v>735</v>
      </c>
      <c r="Q21" s="218" t="s">
        <v>28</v>
      </c>
      <c r="R21" s="218"/>
      <c r="S21" s="233" t="s">
        <v>738</v>
      </c>
      <c r="T21" s="219" t="s">
        <v>741</v>
      </c>
      <c r="U21" s="219" t="s">
        <v>743</v>
      </c>
      <c r="V21" s="130"/>
      <c r="W21" s="277">
        <v>41995</v>
      </c>
      <c r="X21" s="276">
        <v>42016</v>
      </c>
      <c r="Y21" s="276">
        <v>42051</v>
      </c>
      <c r="Z21" s="44">
        <v>1.4</v>
      </c>
      <c r="AA21" s="44"/>
      <c r="AB21" s="244" t="s">
        <v>799</v>
      </c>
      <c r="AC21" s="248"/>
      <c r="AD21" s="249">
        <v>24.95</v>
      </c>
      <c r="AE21" s="248">
        <v>24.98</v>
      </c>
      <c r="AF21" s="249">
        <v>0.25</v>
      </c>
      <c r="AG21" s="249">
        <f t="shared" si="0"/>
        <v>25.23</v>
      </c>
      <c r="AH21" s="249">
        <f>AJ21/2.5</f>
        <v>51.98</v>
      </c>
      <c r="AI21" s="249">
        <v>129.94999999999999</v>
      </c>
      <c r="AJ21" s="249">
        <v>129.94999999999999</v>
      </c>
      <c r="AK21" s="255">
        <f t="shared" si="2"/>
        <v>0.51462100808003075</v>
      </c>
      <c r="AL21" s="80"/>
      <c r="AM21" s="80"/>
      <c r="AN21" s="80"/>
      <c r="AO21" s="81"/>
      <c r="AP21" s="81"/>
      <c r="AQ21" s="80"/>
      <c r="AR21" s="102">
        <v>16</v>
      </c>
      <c r="AS21" s="102" t="s">
        <v>626</v>
      </c>
      <c r="AT21" s="102">
        <v>16</v>
      </c>
      <c r="AU21" s="240">
        <v>41977</v>
      </c>
      <c r="AV21" s="144"/>
      <c r="AW21" s="210">
        <v>41978</v>
      </c>
      <c r="AX21" s="210">
        <v>41988</v>
      </c>
      <c r="AY21" s="103"/>
      <c r="AZ21" s="120"/>
      <c r="BA21" s="90"/>
      <c r="BB21" s="91"/>
      <c r="BC21" s="92"/>
      <c r="BD21" s="80"/>
      <c r="BE21" s="80"/>
      <c r="BF21" s="81"/>
      <c r="BG21" s="102"/>
      <c r="BH21" s="102"/>
      <c r="BI21" s="103"/>
      <c r="BJ21" s="80"/>
      <c r="BK21" s="80">
        <f t="shared" si="3"/>
        <v>0</v>
      </c>
      <c r="BL21" s="81"/>
      <c r="BM21" s="80"/>
      <c r="BN21" s="80"/>
      <c r="BO21" s="80"/>
      <c r="BP21" s="80">
        <f t="shared" si="7"/>
        <v>0</v>
      </c>
      <c r="BQ21" s="80"/>
      <c r="BR21" s="192">
        <f t="shared" si="4"/>
        <v>0</v>
      </c>
      <c r="BS21" s="192">
        <f t="shared" si="5"/>
        <v>0</v>
      </c>
      <c r="BT21" s="196">
        <f t="shared" si="6"/>
        <v>0</v>
      </c>
      <c r="BU21" s="29"/>
    </row>
    <row r="22" spans="1:73" s="170" customFormat="1" ht="44.25" hidden="1" customHeight="1">
      <c r="A22" s="157" t="s">
        <v>566</v>
      </c>
      <c r="B22" s="157"/>
      <c r="C22" s="158" t="s">
        <v>83</v>
      </c>
      <c r="D22" s="160" t="s">
        <v>462</v>
      </c>
      <c r="E22" s="159" t="s">
        <v>50</v>
      </c>
      <c r="F22" s="160" t="s">
        <v>441</v>
      </c>
      <c r="G22" s="160" t="s">
        <v>421</v>
      </c>
      <c r="H22" s="160" t="s">
        <v>478</v>
      </c>
      <c r="I22" s="205" t="s">
        <v>555</v>
      </c>
      <c r="J22" s="205" t="s">
        <v>668</v>
      </c>
      <c r="K22" s="205"/>
      <c r="L22" s="161">
        <v>41981</v>
      </c>
      <c r="M22" s="182" t="s">
        <v>73</v>
      </c>
      <c r="N22" s="234" t="s">
        <v>78</v>
      </c>
      <c r="O22" s="234"/>
      <c r="P22" s="234"/>
      <c r="Q22" s="235"/>
      <c r="R22" s="235"/>
      <c r="S22" s="182" t="s">
        <v>738</v>
      </c>
      <c r="T22" s="223"/>
      <c r="U22" s="236" t="s">
        <v>748</v>
      </c>
      <c r="V22" s="164"/>
      <c r="W22" s="164"/>
      <c r="X22" s="164"/>
      <c r="Y22" s="164"/>
      <c r="Z22" s="165"/>
      <c r="AA22" s="165"/>
      <c r="AB22" s="245"/>
      <c r="AC22" s="250"/>
      <c r="AD22" s="251">
        <v>24.68</v>
      </c>
      <c r="AE22" s="250"/>
      <c r="AF22" s="251">
        <v>0.25</v>
      </c>
      <c r="AG22" s="251">
        <f t="shared" si="0"/>
        <v>24.93</v>
      </c>
      <c r="AH22" s="251">
        <f>AG22*2</f>
        <v>49.86</v>
      </c>
      <c r="AI22" s="251">
        <f>AG22*2.5</f>
        <v>62.325000000000003</v>
      </c>
      <c r="AJ22" s="251">
        <f>AH22*2.5</f>
        <v>124.65</v>
      </c>
      <c r="AK22" s="256">
        <f t="shared" si="2"/>
        <v>0.5</v>
      </c>
      <c r="AL22" s="166"/>
      <c r="AM22" s="166"/>
      <c r="AN22" s="166"/>
      <c r="AO22" s="167"/>
      <c r="AP22" s="167"/>
      <c r="AQ22" s="166"/>
      <c r="AR22" s="166">
        <v>16</v>
      </c>
      <c r="AS22" s="166" t="s">
        <v>626</v>
      </c>
      <c r="AT22" s="166"/>
      <c r="AU22" s="166"/>
      <c r="AV22" s="214"/>
      <c r="AW22" s="215">
        <v>41978</v>
      </c>
      <c r="AX22" s="214"/>
      <c r="AY22" s="167"/>
      <c r="AZ22" s="165"/>
      <c r="BA22" s="167"/>
      <c r="BB22" s="168"/>
      <c r="BC22" s="169"/>
      <c r="BD22" s="166"/>
      <c r="BE22" s="166"/>
      <c r="BF22" s="167"/>
      <c r="BG22" s="166"/>
      <c r="BH22" s="166"/>
      <c r="BI22" s="167"/>
      <c r="BJ22" s="166"/>
      <c r="BK22" s="166">
        <f t="shared" si="3"/>
        <v>0</v>
      </c>
      <c r="BL22" s="167"/>
      <c r="BM22" s="166"/>
      <c r="BN22" s="166"/>
      <c r="BO22" s="166"/>
      <c r="BP22" s="166">
        <f t="shared" si="7"/>
        <v>0</v>
      </c>
      <c r="BQ22" s="166"/>
      <c r="BR22" s="193">
        <f t="shared" si="4"/>
        <v>0</v>
      </c>
      <c r="BS22" s="193">
        <f t="shared" si="5"/>
        <v>0</v>
      </c>
      <c r="BT22" s="197">
        <f t="shared" si="6"/>
        <v>0</v>
      </c>
      <c r="BU22" s="162"/>
    </row>
    <row r="23" spans="1:73" s="170" customFormat="1" ht="44.25" customHeight="1">
      <c r="A23" s="10"/>
      <c r="B23" s="10">
        <v>2</v>
      </c>
      <c r="C23" s="11" t="s">
        <v>83</v>
      </c>
      <c r="D23" s="118" t="s">
        <v>462</v>
      </c>
      <c r="E23" s="208" t="s">
        <v>50</v>
      </c>
      <c r="F23" s="118" t="s">
        <v>442</v>
      </c>
      <c r="G23" s="118" t="s">
        <v>421</v>
      </c>
      <c r="H23" s="180" t="s">
        <v>479</v>
      </c>
      <c r="I23" s="204" t="s">
        <v>555</v>
      </c>
      <c r="J23" s="204" t="s">
        <v>668</v>
      </c>
      <c r="K23" s="204"/>
      <c r="L23" s="13"/>
      <c r="M23" s="230" t="s">
        <v>73</v>
      </c>
      <c r="N23" s="231" t="s">
        <v>78</v>
      </c>
      <c r="O23" s="230" t="s">
        <v>732</v>
      </c>
      <c r="P23" s="231" t="s">
        <v>735</v>
      </c>
      <c r="Q23" s="218" t="s">
        <v>28</v>
      </c>
      <c r="R23" s="218"/>
      <c r="S23" s="233" t="s">
        <v>738</v>
      </c>
      <c r="T23" s="219" t="s">
        <v>750</v>
      </c>
      <c r="U23" s="219" t="s">
        <v>748</v>
      </c>
      <c r="V23" s="130"/>
      <c r="W23" s="277">
        <v>41995</v>
      </c>
      <c r="X23" s="276">
        <v>42016</v>
      </c>
      <c r="Y23" s="276">
        <v>42051</v>
      </c>
      <c r="Z23" s="44">
        <v>1.22</v>
      </c>
      <c r="AA23" s="44"/>
      <c r="AB23" s="244" t="s">
        <v>799</v>
      </c>
      <c r="AC23" s="248"/>
      <c r="AD23" s="249">
        <v>24.79</v>
      </c>
      <c r="AE23" s="248">
        <v>24.79</v>
      </c>
      <c r="AF23" s="249">
        <v>0.25</v>
      </c>
      <c r="AG23" s="249">
        <f t="shared" si="0"/>
        <v>25.04</v>
      </c>
      <c r="AH23" s="249">
        <f t="shared" ref="AH23:AH36" si="8">AJ23/2.5</f>
        <v>47.980000000000004</v>
      </c>
      <c r="AI23" s="249">
        <v>119.95</v>
      </c>
      <c r="AJ23" s="249">
        <v>119.95</v>
      </c>
      <c r="AK23" s="255">
        <f t="shared" si="2"/>
        <v>0.47811588161734064</v>
      </c>
      <c r="AL23" s="80"/>
      <c r="AM23" s="80"/>
      <c r="AN23" s="80"/>
      <c r="AO23" s="81"/>
      <c r="AP23" s="81"/>
      <c r="AQ23" s="80"/>
      <c r="AR23" s="102">
        <v>16</v>
      </c>
      <c r="AS23" s="102" t="s">
        <v>626</v>
      </c>
      <c r="AT23" s="241">
        <v>16</v>
      </c>
      <c r="AU23" s="281">
        <v>41977</v>
      </c>
      <c r="AV23" s="144"/>
      <c r="AW23" s="210">
        <v>41978</v>
      </c>
      <c r="AX23" s="210">
        <v>41988</v>
      </c>
      <c r="AY23" s="103"/>
      <c r="AZ23" s="120"/>
      <c r="BA23" s="90"/>
      <c r="BB23" s="91"/>
      <c r="BC23" s="92"/>
      <c r="BD23" s="80"/>
      <c r="BE23" s="80"/>
      <c r="BF23" s="81"/>
      <c r="BG23" s="102"/>
      <c r="BH23" s="102"/>
      <c r="BI23" s="103"/>
      <c r="BJ23" s="80"/>
      <c r="BK23" s="80">
        <f t="shared" si="3"/>
        <v>0</v>
      </c>
      <c r="BL23" s="81"/>
      <c r="BM23" s="80"/>
      <c r="BN23" s="80"/>
      <c r="BO23" s="80"/>
      <c r="BP23" s="80">
        <f t="shared" si="7"/>
        <v>0</v>
      </c>
      <c r="BQ23" s="80"/>
      <c r="BR23" s="192">
        <f t="shared" si="4"/>
        <v>0</v>
      </c>
      <c r="BS23" s="192">
        <f t="shared" si="5"/>
        <v>0</v>
      </c>
      <c r="BT23" s="196">
        <f t="shared" si="6"/>
        <v>0</v>
      </c>
      <c r="BU23" s="29"/>
    </row>
    <row r="24" spans="1:73" ht="44.25" customHeight="1">
      <c r="A24" s="10"/>
      <c r="B24" s="10">
        <v>2</v>
      </c>
      <c r="C24" s="11" t="s">
        <v>83</v>
      </c>
      <c r="D24" s="118" t="s">
        <v>462</v>
      </c>
      <c r="E24" s="208" t="s">
        <v>50</v>
      </c>
      <c r="F24" s="118" t="s">
        <v>443</v>
      </c>
      <c r="G24" s="118" t="s">
        <v>421</v>
      </c>
      <c r="H24" s="180" t="s">
        <v>480</v>
      </c>
      <c r="I24" s="204" t="s">
        <v>553</v>
      </c>
      <c r="J24" s="204" t="s">
        <v>668</v>
      </c>
      <c r="K24" s="204"/>
      <c r="L24" s="13"/>
      <c r="M24" s="230" t="s">
        <v>73</v>
      </c>
      <c r="N24" s="231" t="s">
        <v>78</v>
      </c>
      <c r="O24" s="230" t="s">
        <v>732</v>
      </c>
      <c r="P24" s="231" t="s">
        <v>735</v>
      </c>
      <c r="Q24" s="218" t="s">
        <v>28</v>
      </c>
      <c r="R24" s="218"/>
      <c r="S24" s="233" t="s">
        <v>738</v>
      </c>
      <c r="T24" s="219" t="s">
        <v>751</v>
      </c>
      <c r="U24" s="219" t="s">
        <v>749</v>
      </c>
      <c r="V24" s="130"/>
      <c r="W24" s="277">
        <v>41995</v>
      </c>
      <c r="X24" s="276">
        <v>42016</v>
      </c>
      <c r="Y24" s="276">
        <v>42051</v>
      </c>
      <c r="Z24" s="44">
        <v>1.19</v>
      </c>
      <c r="AA24" s="44"/>
      <c r="AB24" s="244" t="s">
        <v>799</v>
      </c>
      <c r="AC24" s="248"/>
      <c r="AD24" s="249">
        <v>25.65</v>
      </c>
      <c r="AE24" s="248">
        <v>25.65</v>
      </c>
      <c r="AF24" s="249">
        <v>0.25</v>
      </c>
      <c r="AG24" s="249">
        <f t="shared" si="0"/>
        <v>25.9</v>
      </c>
      <c r="AH24" s="249">
        <f t="shared" si="8"/>
        <v>55.98</v>
      </c>
      <c r="AI24" s="249">
        <v>139.94999999999999</v>
      </c>
      <c r="AJ24" s="249">
        <v>139.94999999999999</v>
      </c>
      <c r="AK24" s="255">
        <f t="shared" si="2"/>
        <v>0.53733476241514821</v>
      </c>
      <c r="AL24" s="80"/>
      <c r="AM24" s="80"/>
      <c r="AN24" s="80"/>
      <c r="AO24" s="81"/>
      <c r="AP24" s="81"/>
      <c r="AQ24" s="80"/>
      <c r="AR24" s="102">
        <v>16</v>
      </c>
      <c r="AS24" s="102" t="s">
        <v>626</v>
      </c>
      <c r="AT24" s="102">
        <v>16</v>
      </c>
      <c r="AU24" s="240">
        <v>41977</v>
      </c>
      <c r="AV24" s="144"/>
      <c r="AW24" s="210">
        <v>41978</v>
      </c>
      <c r="AX24" s="210">
        <v>41988</v>
      </c>
      <c r="AY24" s="103"/>
      <c r="AZ24" s="120"/>
      <c r="BA24" s="90"/>
      <c r="BB24" s="91"/>
      <c r="BC24" s="92"/>
      <c r="BD24" s="80"/>
      <c r="BE24" s="80"/>
      <c r="BF24" s="81"/>
      <c r="BG24" s="102"/>
      <c r="BH24" s="102"/>
      <c r="BI24" s="103"/>
      <c r="BJ24" s="80"/>
      <c r="BK24" s="80">
        <f t="shared" si="3"/>
        <v>0</v>
      </c>
      <c r="BL24" s="81"/>
      <c r="BM24" s="80"/>
      <c r="BN24" s="80"/>
      <c r="BO24" s="80"/>
      <c r="BP24" s="80">
        <f t="shared" si="7"/>
        <v>0</v>
      </c>
      <c r="BQ24" s="80"/>
      <c r="BR24" s="192">
        <f t="shared" si="4"/>
        <v>0</v>
      </c>
      <c r="BS24" s="192">
        <f t="shared" si="5"/>
        <v>0</v>
      </c>
      <c r="BT24" s="196">
        <f t="shared" si="6"/>
        <v>0</v>
      </c>
      <c r="BU24" s="29"/>
    </row>
    <row r="25" spans="1:73" s="170" customFormat="1" ht="44.25" customHeight="1">
      <c r="A25" s="10"/>
      <c r="B25" s="10">
        <v>3</v>
      </c>
      <c r="C25" s="11" t="s">
        <v>83</v>
      </c>
      <c r="D25" s="118" t="s">
        <v>462</v>
      </c>
      <c r="E25" s="208" t="s">
        <v>50</v>
      </c>
      <c r="F25" s="118" t="s">
        <v>444</v>
      </c>
      <c r="G25" s="118" t="s">
        <v>421</v>
      </c>
      <c r="H25" s="180" t="s">
        <v>481</v>
      </c>
      <c r="I25" s="204" t="s">
        <v>553</v>
      </c>
      <c r="J25" s="204" t="s">
        <v>668</v>
      </c>
      <c r="K25" s="204"/>
      <c r="L25" s="13"/>
      <c r="M25" s="230" t="s">
        <v>73</v>
      </c>
      <c r="N25" s="231" t="s">
        <v>78</v>
      </c>
      <c r="O25" s="230" t="s">
        <v>732</v>
      </c>
      <c r="P25" s="231" t="s">
        <v>735</v>
      </c>
      <c r="Q25" s="218" t="s">
        <v>28</v>
      </c>
      <c r="R25" s="218"/>
      <c r="S25" s="233" t="s">
        <v>737</v>
      </c>
      <c r="T25" s="219">
        <v>9541</v>
      </c>
      <c r="U25" s="219" t="s">
        <v>743</v>
      </c>
      <c r="V25" s="130"/>
      <c r="W25" s="276">
        <v>42023</v>
      </c>
      <c r="X25" s="276">
        <v>42044</v>
      </c>
      <c r="Y25" s="276">
        <v>42079</v>
      </c>
      <c r="Z25" s="44">
        <v>1.19</v>
      </c>
      <c r="AA25" s="44"/>
      <c r="AB25" s="244" t="s">
        <v>799</v>
      </c>
      <c r="AC25" s="248"/>
      <c r="AD25" s="249">
        <v>26.65</v>
      </c>
      <c r="AE25" s="248">
        <v>26.65</v>
      </c>
      <c r="AF25" s="249">
        <v>0.25</v>
      </c>
      <c r="AG25" s="249">
        <f t="shared" si="0"/>
        <v>26.9</v>
      </c>
      <c r="AH25" s="249">
        <f t="shared" si="8"/>
        <v>59.98</v>
      </c>
      <c r="AI25" s="249">
        <v>149.94999999999999</v>
      </c>
      <c r="AJ25" s="249">
        <v>149.94999999999999</v>
      </c>
      <c r="AK25" s="255">
        <f t="shared" si="2"/>
        <v>0.55151717239079689</v>
      </c>
      <c r="AL25" s="80"/>
      <c r="AM25" s="80"/>
      <c r="AN25" s="80"/>
      <c r="AO25" s="81"/>
      <c r="AP25" s="81"/>
      <c r="AQ25" s="80"/>
      <c r="AR25" s="102">
        <v>16</v>
      </c>
      <c r="AS25" s="102" t="s">
        <v>626</v>
      </c>
      <c r="AT25" s="102">
        <v>16</v>
      </c>
      <c r="AU25" s="240">
        <v>41977</v>
      </c>
      <c r="AV25" s="144"/>
      <c r="AW25" s="210">
        <v>41978</v>
      </c>
      <c r="AX25" s="210">
        <v>41988</v>
      </c>
      <c r="AY25" s="103"/>
      <c r="AZ25" s="120"/>
      <c r="BA25" s="90"/>
      <c r="BB25" s="91"/>
      <c r="BC25" s="92"/>
      <c r="BD25" s="80"/>
      <c r="BE25" s="80"/>
      <c r="BF25" s="81"/>
      <c r="BG25" s="102"/>
      <c r="BH25" s="102"/>
      <c r="BI25" s="103"/>
      <c r="BJ25" s="80"/>
      <c r="BK25" s="80">
        <f t="shared" si="3"/>
        <v>0</v>
      </c>
      <c r="BL25" s="81"/>
      <c r="BM25" s="80"/>
      <c r="BN25" s="80"/>
      <c r="BO25" s="80"/>
      <c r="BP25" s="80">
        <f t="shared" si="7"/>
        <v>0</v>
      </c>
      <c r="BQ25" s="80"/>
      <c r="BR25" s="192">
        <f t="shared" si="4"/>
        <v>0</v>
      </c>
      <c r="BS25" s="192">
        <f t="shared" si="5"/>
        <v>0</v>
      </c>
      <c r="BT25" s="196">
        <f t="shared" si="6"/>
        <v>0</v>
      </c>
      <c r="BU25" s="29"/>
    </row>
    <row r="26" spans="1:73" ht="44.25" customHeight="1">
      <c r="A26" s="10"/>
      <c r="B26" s="10">
        <v>2</v>
      </c>
      <c r="C26" s="11" t="s">
        <v>83</v>
      </c>
      <c r="D26" s="118" t="s">
        <v>462</v>
      </c>
      <c r="E26" s="208" t="s">
        <v>50</v>
      </c>
      <c r="F26" s="118" t="s">
        <v>445</v>
      </c>
      <c r="G26" s="118" t="s">
        <v>422</v>
      </c>
      <c r="H26" s="180" t="s">
        <v>470</v>
      </c>
      <c r="I26" s="204" t="s">
        <v>553</v>
      </c>
      <c r="J26" s="204" t="s">
        <v>667</v>
      </c>
      <c r="K26" s="204"/>
      <c r="L26" s="13"/>
      <c r="M26" s="230" t="s">
        <v>73</v>
      </c>
      <c r="N26" s="231" t="s">
        <v>78</v>
      </c>
      <c r="O26" s="230" t="s">
        <v>732</v>
      </c>
      <c r="P26" s="231" t="s">
        <v>735</v>
      </c>
      <c r="Q26" s="218" t="s">
        <v>28</v>
      </c>
      <c r="R26" s="218"/>
      <c r="S26" s="233" t="s">
        <v>738</v>
      </c>
      <c r="T26" s="219" t="s">
        <v>741</v>
      </c>
      <c r="U26" s="219" t="s">
        <v>743</v>
      </c>
      <c r="V26" s="130"/>
      <c r="W26" s="277">
        <v>41995</v>
      </c>
      <c r="X26" s="276">
        <v>42016</v>
      </c>
      <c r="Y26" s="276">
        <v>42051</v>
      </c>
      <c r="Z26" s="44">
        <v>1.36</v>
      </c>
      <c r="AA26" s="44"/>
      <c r="AB26" s="244" t="s">
        <v>799</v>
      </c>
      <c r="AC26" s="248"/>
      <c r="AD26" s="249">
        <v>21.56</v>
      </c>
      <c r="AE26" s="248">
        <v>21.56</v>
      </c>
      <c r="AF26" s="249">
        <v>0.25</v>
      </c>
      <c r="AG26" s="249">
        <f t="shared" si="0"/>
        <v>21.81</v>
      </c>
      <c r="AH26" s="249">
        <f t="shared" si="8"/>
        <v>55.98</v>
      </c>
      <c r="AI26" s="249">
        <v>139.94999999999999</v>
      </c>
      <c r="AJ26" s="249">
        <v>139.94999999999999</v>
      </c>
      <c r="AK26" s="255">
        <f t="shared" si="2"/>
        <v>0.61039657020364424</v>
      </c>
      <c r="AL26" s="80"/>
      <c r="AM26" s="80"/>
      <c r="AN26" s="80"/>
      <c r="AO26" s="81"/>
      <c r="AP26" s="81"/>
      <c r="AQ26" s="80"/>
      <c r="AR26" s="102">
        <v>16</v>
      </c>
      <c r="AS26" s="102" t="s">
        <v>626</v>
      </c>
      <c r="AT26" s="102">
        <v>16</v>
      </c>
      <c r="AU26" s="278">
        <v>41977</v>
      </c>
      <c r="AV26" s="144"/>
      <c r="AW26" s="210">
        <v>41978</v>
      </c>
      <c r="AX26" s="210">
        <v>41988</v>
      </c>
      <c r="AY26" s="103"/>
      <c r="AZ26" s="120"/>
      <c r="BA26" s="90"/>
      <c r="BB26" s="91"/>
      <c r="BC26" s="92"/>
      <c r="BD26" s="80"/>
      <c r="BE26" s="80"/>
      <c r="BF26" s="81"/>
      <c r="BG26" s="102"/>
      <c r="BH26" s="102"/>
      <c r="BI26" s="103"/>
      <c r="BJ26" s="80"/>
      <c r="BK26" s="80">
        <f t="shared" si="3"/>
        <v>0</v>
      </c>
      <c r="BL26" s="81"/>
      <c r="BM26" s="80"/>
      <c r="BN26" s="80"/>
      <c r="BO26" s="80"/>
      <c r="BP26" s="80">
        <f t="shared" si="7"/>
        <v>0</v>
      </c>
      <c r="BQ26" s="80"/>
      <c r="BR26" s="192">
        <f t="shared" si="4"/>
        <v>0</v>
      </c>
      <c r="BS26" s="192">
        <f t="shared" si="5"/>
        <v>0</v>
      </c>
      <c r="BT26" s="196">
        <f t="shared" si="6"/>
        <v>0</v>
      </c>
      <c r="BU26" s="29"/>
    </row>
    <row r="27" spans="1:73" ht="44.25" customHeight="1">
      <c r="A27" s="10"/>
      <c r="B27" s="10">
        <v>3</v>
      </c>
      <c r="C27" s="11" t="s">
        <v>83</v>
      </c>
      <c r="D27" s="118" t="s">
        <v>462</v>
      </c>
      <c r="E27" s="208" t="s">
        <v>50</v>
      </c>
      <c r="F27" s="118" t="s">
        <v>446</v>
      </c>
      <c r="G27" s="118" t="s">
        <v>422</v>
      </c>
      <c r="H27" s="180" t="s">
        <v>468</v>
      </c>
      <c r="I27" s="204" t="s">
        <v>556</v>
      </c>
      <c r="J27" s="204" t="s">
        <v>667</v>
      </c>
      <c r="K27" s="204"/>
      <c r="L27" s="13"/>
      <c r="M27" s="230" t="s">
        <v>73</v>
      </c>
      <c r="N27" s="231" t="s">
        <v>78</v>
      </c>
      <c r="O27" s="230" t="s">
        <v>732</v>
      </c>
      <c r="P27" s="231" t="s">
        <v>735</v>
      </c>
      <c r="Q27" s="218" t="s">
        <v>28</v>
      </c>
      <c r="R27" s="218"/>
      <c r="S27" s="233" t="s">
        <v>737</v>
      </c>
      <c r="T27" s="219" t="s">
        <v>740</v>
      </c>
      <c r="U27" s="219" t="s">
        <v>744</v>
      </c>
      <c r="V27" s="130"/>
      <c r="W27" s="276">
        <v>42023</v>
      </c>
      <c r="X27" s="276">
        <v>42044</v>
      </c>
      <c r="Y27" s="276">
        <v>42079</v>
      </c>
      <c r="Z27" s="44">
        <v>1.34</v>
      </c>
      <c r="AA27" s="44"/>
      <c r="AB27" s="244" t="s">
        <v>799</v>
      </c>
      <c r="AC27" s="248"/>
      <c r="AD27" s="249">
        <v>19.72</v>
      </c>
      <c r="AE27" s="248">
        <v>19.72</v>
      </c>
      <c r="AF27" s="249">
        <v>0.25</v>
      </c>
      <c r="AG27" s="249">
        <f t="shared" si="0"/>
        <v>19.97</v>
      </c>
      <c r="AH27" s="249">
        <f t="shared" si="8"/>
        <v>47.980000000000004</v>
      </c>
      <c r="AI27" s="249">
        <v>119.95</v>
      </c>
      <c r="AJ27" s="249">
        <v>119.95</v>
      </c>
      <c r="AK27" s="255">
        <f t="shared" si="2"/>
        <v>0.58378491037932478</v>
      </c>
      <c r="AL27" s="80"/>
      <c r="AM27" s="80"/>
      <c r="AN27" s="80"/>
      <c r="AO27" s="81"/>
      <c r="AP27" s="81"/>
      <c r="AQ27" s="80"/>
      <c r="AR27" s="102">
        <v>16</v>
      </c>
      <c r="AS27" s="102" t="s">
        <v>626</v>
      </c>
      <c r="AT27" s="102">
        <v>16</v>
      </c>
      <c r="AU27" s="278">
        <v>41977</v>
      </c>
      <c r="AV27" s="144"/>
      <c r="AW27" s="210">
        <v>41978</v>
      </c>
      <c r="AX27" s="210">
        <v>41988</v>
      </c>
      <c r="AY27" s="103"/>
      <c r="AZ27" s="120"/>
      <c r="BA27" s="90"/>
      <c r="BB27" s="91"/>
      <c r="BC27" s="92"/>
      <c r="BD27" s="80"/>
      <c r="BE27" s="80"/>
      <c r="BF27" s="81"/>
      <c r="BG27" s="102"/>
      <c r="BH27" s="102"/>
      <c r="BI27" s="103"/>
      <c r="BJ27" s="80"/>
      <c r="BK27" s="80">
        <f t="shared" si="3"/>
        <v>0</v>
      </c>
      <c r="BL27" s="81"/>
      <c r="BM27" s="80"/>
      <c r="BN27" s="80"/>
      <c r="BO27" s="80"/>
      <c r="BP27" s="80">
        <f t="shared" si="7"/>
        <v>0</v>
      </c>
      <c r="BQ27" s="80"/>
      <c r="BR27" s="192">
        <f t="shared" si="4"/>
        <v>0</v>
      </c>
      <c r="BS27" s="192">
        <f t="shared" si="5"/>
        <v>0</v>
      </c>
      <c r="BT27" s="196">
        <f t="shared" si="6"/>
        <v>0</v>
      </c>
      <c r="BU27" s="29"/>
    </row>
    <row r="28" spans="1:73" ht="44.25" customHeight="1">
      <c r="A28" s="10"/>
      <c r="B28" s="10">
        <v>2</v>
      </c>
      <c r="C28" s="11" t="s">
        <v>83</v>
      </c>
      <c r="D28" s="118" t="s">
        <v>462</v>
      </c>
      <c r="E28" s="208" t="s">
        <v>50</v>
      </c>
      <c r="F28" s="118" t="s">
        <v>447</v>
      </c>
      <c r="G28" s="118" t="s">
        <v>422</v>
      </c>
      <c r="H28" s="180" t="s">
        <v>482</v>
      </c>
      <c r="I28" s="204" t="s">
        <v>553</v>
      </c>
      <c r="J28" s="204" t="s">
        <v>667</v>
      </c>
      <c r="K28" s="204"/>
      <c r="L28" s="13"/>
      <c r="M28" s="230" t="s">
        <v>73</v>
      </c>
      <c r="N28" s="231" t="s">
        <v>78</v>
      </c>
      <c r="O28" s="230" t="s">
        <v>731</v>
      </c>
      <c r="P28" s="231" t="s">
        <v>734</v>
      </c>
      <c r="Q28" s="218" t="s">
        <v>28</v>
      </c>
      <c r="R28" s="218"/>
      <c r="S28" s="233" t="s">
        <v>737</v>
      </c>
      <c r="T28" s="219">
        <v>8148</v>
      </c>
      <c r="U28" s="219" t="s">
        <v>743</v>
      </c>
      <c r="V28" s="130"/>
      <c r="W28" s="276">
        <v>42023</v>
      </c>
      <c r="X28" s="276">
        <v>42044</v>
      </c>
      <c r="Y28" s="276">
        <v>42079</v>
      </c>
      <c r="Z28" s="44">
        <v>1.29</v>
      </c>
      <c r="AA28" s="44"/>
      <c r="AB28" s="244" t="s">
        <v>799</v>
      </c>
      <c r="AC28" s="248"/>
      <c r="AD28" s="274">
        <v>28.55</v>
      </c>
      <c r="AE28" s="275"/>
      <c r="AF28" s="249">
        <v>0.25</v>
      </c>
      <c r="AG28" s="249">
        <f t="shared" si="0"/>
        <v>28.8</v>
      </c>
      <c r="AH28" s="249">
        <f t="shared" si="8"/>
        <v>63.98</v>
      </c>
      <c r="AI28" s="249">
        <v>159.94999999999999</v>
      </c>
      <c r="AJ28" s="249">
        <v>159.94999999999999</v>
      </c>
      <c r="AK28" s="255">
        <f t="shared" si="2"/>
        <v>0.54985933104095019</v>
      </c>
      <c r="AL28" s="80"/>
      <c r="AM28" s="80"/>
      <c r="AN28" s="80"/>
      <c r="AO28" s="81"/>
      <c r="AP28" s="81"/>
      <c r="AQ28" s="80"/>
      <c r="AR28" s="102">
        <v>16</v>
      </c>
      <c r="AS28" s="102" t="s">
        <v>626</v>
      </c>
      <c r="AT28" s="102"/>
      <c r="AU28" s="216"/>
      <c r="AV28" s="144"/>
      <c r="AW28" s="210">
        <v>41978</v>
      </c>
      <c r="AX28" s="210">
        <v>42009</v>
      </c>
      <c r="AY28" s="103"/>
      <c r="AZ28" s="120"/>
      <c r="BA28" s="90"/>
      <c r="BB28" s="91"/>
      <c r="BC28" s="92"/>
      <c r="BD28" s="80"/>
      <c r="BE28" s="80"/>
      <c r="BF28" s="81"/>
      <c r="BG28" s="102"/>
      <c r="BH28" s="102"/>
      <c r="BI28" s="103"/>
      <c r="BJ28" s="80"/>
      <c r="BK28" s="80">
        <f t="shared" si="3"/>
        <v>0</v>
      </c>
      <c r="BL28" s="81"/>
      <c r="BM28" s="80"/>
      <c r="BN28" s="80"/>
      <c r="BO28" s="80"/>
      <c r="BP28" s="80">
        <f t="shared" si="7"/>
        <v>0</v>
      </c>
      <c r="BQ28" s="80"/>
      <c r="BR28" s="192">
        <f t="shared" si="4"/>
        <v>0</v>
      </c>
      <c r="BS28" s="192">
        <f t="shared" si="5"/>
        <v>0</v>
      </c>
      <c r="BT28" s="196">
        <f t="shared" si="6"/>
        <v>0</v>
      </c>
      <c r="BU28" s="29"/>
    </row>
    <row r="29" spans="1:73" ht="44.25" customHeight="1">
      <c r="A29" s="10"/>
      <c r="B29" s="10">
        <v>3</v>
      </c>
      <c r="C29" s="11" t="s">
        <v>83</v>
      </c>
      <c r="D29" s="118" t="s">
        <v>462</v>
      </c>
      <c r="E29" s="208" t="s">
        <v>50</v>
      </c>
      <c r="F29" s="118" t="s">
        <v>448</v>
      </c>
      <c r="G29" s="118" t="s">
        <v>422</v>
      </c>
      <c r="H29" s="180" t="s">
        <v>477</v>
      </c>
      <c r="I29" s="204" t="s">
        <v>555</v>
      </c>
      <c r="J29" s="204" t="s">
        <v>667</v>
      </c>
      <c r="K29" s="204"/>
      <c r="L29" s="13"/>
      <c r="M29" s="230" t="s">
        <v>73</v>
      </c>
      <c r="N29" s="231" t="s">
        <v>78</v>
      </c>
      <c r="O29" s="230" t="s">
        <v>732</v>
      </c>
      <c r="P29" s="231" t="s">
        <v>735</v>
      </c>
      <c r="Q29" s="218" t="s">
        <v>28</v>
      </c>
      <c r="R29" s="218"/>
      <c r="S29" s="233" t="s">
        <v>738</v>
      </c>
      <c r="T29" s="219" t="s">
        <v>741</v>
      </c>
      <c r="U29" s="219" t="s">
        <v>743</v>
      </c>
      <c r="V29" s="130"/>
      <c r="W29" s="277">
        <v>41995</v>
      </c>
      <c r="X29" s="276">
        <v>42016</v>
      </c>
      <c r="Y29" s="276">
        <v>42051</v>
      </c>
      <c r="Z29" s="44">
        <v>1.35</v>
      </c>
      <c r="AA29" s="44"/>
      <c r="AB29" s="244" t="s">
        <v>799</v>
      </c>
      <c r="AC29" s="248"/>
      <c r="AD29" s="249">
        <v>24.66</v>
      </c>
      <c r="AE29" s="248">
        <v>24.66</v>
      </c>
      <c r="AF29" s="249">
        <v>0.25</v>
      </c>
      <c r="AG29" s="249">
        <f t="shared" si="0"/>
        <v>24.91</v>
      </c>
      <c r="AH29" s="249">
        <f t="shared" si="8"/>
        <v>55.98</v>
      </c>
      <c r="AI29" s="249">
        <v>139.94999999999999</v>
      </c>
      <c r="AJ29" s="249">
        <v>139.94999999999999</v>
      </c>
      <c r="AK29" s="255">
        <f t="shared" si="2"/>
        <v>0.55501964987495533</v>
      </c>
      <c r="AL29" s="80"/>
      <c r="AM29" s="80"/>
      <c r="AN29" s="80"/>
      <c r="AO29" s="81"/>
      <c r="AP29" s="81"/>
      <c r="AQ29" s="80"/>
      <c r="AR29" s="102">
        <v>16</v>
      </c>
      <c r="AS29" s="102" t="s">
        <v>626</v>
      </c>
      <c r="AT29" s="102">
        <v>16</v>
      </c>
      <c r="AU29" s="278">
        <v>41977</v>
      </c>
      <c r="AV29" s="144"/>
      <c r="AW29" s="210">
        <v>41978</v>
      </c>
      <c r="AX29" s="210">
        <v>41988</v>
      </c>
      <c r="AY29" s="103"/>
      <c r="AZ29" s="120"/>
      <c r="BA29" s="90"/>
      <c r="BB29" s="91"/>
      <c r="BC29" s="92"/>
      <c r="BD29" s="80"/>
      <c r="BE29" s="80"/>
      <c r="BF29" s="81"/>
      <c r="BG29" s="102"/>
      <c r="BH29" s="102"/>
      <c r="BI29" s="103"/>
      <c r="BJ29" s="80"/>
      <c r="BK29" s="80">
        <f t="shared" si="3"/>
        <v>0</v>
      </c>
      <c r="BL29" s="81"/>
      <c r="BM29" s="80"/>
      <c r="BN29" s="80"/>
      <c r="BO29" s="80"/>
      <c r="BP29" s="80">
        <f t="shared" si="7"/>
        <v>0</v>
      </c>
      <c r="BQ29" s="80"/>
      <c r="BR29" s="192">
        <f t="shared" si="4"/>
        <v>0</v>
      </c>
      <c r="BS29" s="192">
        <f t="shared" si="5"/>
        <v>0</v>
      </c>
      <c r="BT29" s="196">
        <f t="shared" si="6"/>
        <v>0</v>
      </c>
      <c r="BU29" s="29"/>
    </row>
    <row r="30" spans="1:73" s="170" customFormat="1" ht="44.25" customHeight="1">
      <c r="A30" s="10"/>
      <c r="B30" s="10">
        <v>2</v>
      </c>
      <c r="C30" s="11" t="s">
        <v>83</v>
      </c>
      <c r="D30" s="118" t="s">
        <v>462</v>
      </c>
      <c r="E30" s="208" t="s">
        <v>50</v>
      </c>
      <c r="F30" s="118" t="s">
        <v>449</v>
      </c>
      <c r="G30" s="118" t="s">
        <v>422</v>
      </c>
      <c r="H30" s="180" t="s">
        <v>473</v>
      </c>
      <c r="I30" s="204" t="s">
        <v>553</v>
      </c>
      <c r="J30" s="204" t="s">
        <v>667</v>
      </c>
      <c r="K30" s="204"/>
      <c r="L30" s="13"/>
      <c r="M30" s="230" t="s">
        <v>73</v>
      </c>
      <c r="N30" s="231" t="s">
        <v>78</v>
      </c>
      <c r="O30" s="230" t="s">
        <v>732</v>
      </c>
      <c r="P30" s="231" t="s">
        <v>735</v>
      </c>
      <c r="Q30" s="218" t="s">
        <v>28</v>
      </c>
      <c r="R30" s="218"/>
      <c r="S30" s="233" t="s">
        <v>737</v>
      </c>
      <c r="T30" s="219">
        <v>9540</v>
      </c>
      <c r="U30" s="219" t="s">
        <v>747</v>
      </c>
      <c r="V30" s="130"/>
      <c r="W30" s="276">
        <v>42023</v>
      </c>
      <c r="X30" s="276">
        <v>42044</v>
      </c>
      <c r="Y30" s="276">
        <v>42079</v>
      </c>
      <c r="Z30" s="44">
        <v>1.08</v>
      </c>
      <c r="AA30" s="44"/>
      <c r="AB30" s="244" t="s">
        <v>799</v>
      </c>
      <c r="AC30" s="248"/>
      <c r="AD30" s="249">
        <v>22.68</v>
      </c>
      <c r="AE30" s="248">
        <v>22.68</v>
      </c>
      <c r="AF30" s="249">
        <v>0.25</v>
      </c>
      <c r="AG30" s="249">
        <f t="shared" si="0"/>
        <v>22.93</v>
      </c>
      <c r="AH30" s="249">
        <f t="shared" si="8"/>
        <v>55.98</v>
      </c>
      <c r="AI30" s="249">
        <v>139.94999999999999</v>
      </c>
      <c r="AJ30" s="249">
        <v>139.94999999999999</v>
      </c>
      <c r="AK30" s="255">
        <f t="shared" si="2"/>
        <v>0.59038942479456946</v>
      </c>
      <c r="AL30" s="80"/>
      <c r="AM30" s="80"/>
      <c r="AN30" s="80"/>
      <c r="AO30" s="81"/>
      <c r="AP30" s="81"/>
      <c r="AQ30" s="80"/>
      <c r="AR30" s="102">
        <v>16</v>
      </c>
      <c r="AS30" s="102" t="s">
        <v>626</v>
      </c>
      <c r="AT30" s="102">
        <v>16</v>
      </c>
      <c r="AU30" s="240">
        <v>41977</v>
      </c>
      <c r="AV30" s="144"/>
      <c r="AW30" s="210">
        <v>41978</v>
      </c>
      <c r="AX30" s="210">
        <v>41988</v>
      </c>
      <c r="AY30" s="103"/>
      <c r="AZ30" s="120"/>
      <c r="BA30" s="90"/>
      <c r="BB30" s="91"/>
      <c r="BC30" s="92"/>
      <c r="BD30" s="80"/>
      <c r="BE30" s="80"/>
      <c r="BF30" s="81"/>
      <c r="BG30" s="102"/>
      <c r="BH30" s="102"/>
      <c r="BI30" s="103"/>
      <c r="BJ30" s="80"/>
      <c r="BK30" s="80">
        <f t="shared" si="3"/>
        <v>0</v>
      </c>
      <c r="BL30" s="81"/>
      <c r="BM30" s="80"/>
      <c r="BN30" s="80"/>
      <c r="BO30" s="80"/>
      <c r="BP30" s="80">
        <f t="shared" si="7"/>
        <v>0</v>
      </c>
      <c r="BQ30" s="80"/>
      <c r="BR30" s="192">
        <f t="shared" si="4"/>
        <v>0</v>
      </c>
      <c r="BS30" s="192">
        <f t="shared" si="5"/>
        <v>0</v>
      </c>
      <c r="BT30" s="196">
        <f t="shared" si="6"/>
        <v>0</v>
      </c>
      <c r="BU30" s="29"/>
    </row>
    <row r="31" spans="1:73" ht="44.25" customHeight="1">
      <c r="A31" s="10"/>
      <c r="B31" s="10">
        <v>2</v>
      </c>
      <c r="C31" s="11" t="s">
        <v>83</v>
      </c>
      <c r="D31" s="118" t="s">
        <v>462</v>
      </c>
      <c r="E31" s="208" t="s">
        <v>50</v>
      </c>
      <c r="F31" s="118" t="s">
        <v>450</v>
      </c>
      <c r="G31" s="118" t="s">
        <v>425</v>
      </c>
      <c r="H31" s="180" t="s">
        <v>468</v>
      </c>
      <c r="I31" s="204" t="s">
        <v>556</v>
      </c>
      <c r="J31" s="204" t="s">
        <v>671</v>
      </c>
      <c r="K31" s="204"/>
      <c r="L31" s="13"/>
      <c r="M31" s="230" t="s">
        <v>73</v>
      </c>
      <c r="N31" s="231" t="s">
        <v>78</v>
      </c>
      <c r="O31" s="230" t="s">
        <v>732</v>
      </c>
      <c r="P31" s="231" t="s">
        <v>735</v>
      </c>
      <c r="Q31" s="218" t="s">
        <v>28</v>
      </c>
      <c r="R31" s="218"/>
      <c r="S31" s="219" t="s">
        <v>737</v>
      </c>
      <c r="T31" s="219" t="s">
        <v>740</v>
      </c>
      <c r="U31" s="219" t="s">
        <v>744</v>
      </c>
      <c r="V31" s="130"/>
      <c r="W31" s="276">
        <v>42023</v>
      </c>
      <c r="X31" s="276">
        <v>42044</v>
      </c>
      <c r="Y31" s="276">
        <v>42079</v>
      </c>
      <c r="Z31" s="44">
        <v>1.48</v>
      </c>
      <c r="AA31" s="44"/>
      <c r="AB31" s="244" t="s">
        <v>799</v>
      </c>
      <c r="AC31" s="248"/>
      <c r="AD31" s="249">
        <v>20.07</v>
      </c>
      <c r="AE31" s="248">
        <v>20.07</v>
      </c>
      <c r="AF31" s="249">
        <v>0.25</v>
      </c>
      <c r="AG31" s="249">
        <f t="shared" si="0"/>
        <v>20.32</v>
      </c>
      <c r="AH31" s="249">
        <f t="shared" si="8"/>
        <v>47.980000000000004</v>
      </c>
      <c r="AI31" s="249">
        <v>119.95</v>
      </c>
      <c r="AJ31" s="249">
        <v>119.95</v>
      </c>
      <c r="AK31" s="255">
        <f t="shared" si="2"/>
        <v>0.57649020425177155</v>
      </c>
      <c r="AL31" s="80"/>
      <c r="AM31" s="80"/>
      <c r="AN31" s="80"/>
      <c r="AO31" s="81"/>
      <c r="AP31" s="81"/>
      <c r="AQ31" s="80"/>
      <c r="AR31" s="102">
        <v>16</v>
      </c>
      <c r="AS31" s="102" t="s">
        <v>626</v>
      </c>
      <c r="AT31" s="102">
        <v>16</v>
      </c>
      <c r="AU31" s="240">
        <v>41977</v>
      </c>
      <c r="AV31" s="144"/>
      <c r="AW31" s="210">
        <v>41978</v>
      </c>
      <c r="AX31" s="210">
        <v>41988</v>
      </c>
      <c r="AY31" s="103"/>
      <c r="AZ31" s="120"/>
      <c r="BA31" s="90"/>
      <c r="BB31" s="91"/>
      <c r="BC31" s="92"/>
      <c r="BD31" s="80"/>
      <c r="BE31" s="80"/>
      <c r="BF31" s="81"/>
      <c r="BG31" s="102"/>
      <c r="BH31" s="102"/>
      <c r="BI31" s="103"/>
      <c r="BJ31" s="80"/>
      <c r="BK31" s="80">
        <f t="shared" si="3"/>
        <v>0</v>
      </c>
      <c r="BL31" s="81"/>
      <c r="BM31" s="80"/>
      <c r="BN31" s="80"/>
      <c r="BO31" s="80"/>
      <c r="BP31" s="80">
        <f t="shared" si="7"/>
        <v>0</v>
      </c>
      <c r="BQ31" s="80"/>
      <c r="BR31" s="192">
        <f t="shared" si="4"/>
        <v>0</v>
      </c>
      <c r="BS31" s="192">
        <f t="shared" si="5"/>
        <v>0</v>
      </c>
      <c r="BT31" s="196">
        <f t="shared" si="6"/>
        <v>0</v>
      </c>
      <c r="BU31" s="29"/>
    </row>
    <row r="32" spans="1:73" ht="44.25" customHeight="1">
      <c r="A32" s="10"/>
      <c r="B32" s="10">
        <v>2</v>
      </c>
      <c r="C32" s="11" t="s">
        <v>83</v>
      </c>
      <c r="D32" s="118" t="s">
        <v>462</v>
      </c>
      <c r="E32" s="208" t="s">
        <v>50</v>
      </c>
      <c r="F32" s="118" t="s">
        <v>451</v>
      </c>
      <c r="G32" s="118" t="s">
        <v>425</v>
      </c>
      <c r="H32" s="180" t="s">
        <v>485</v>
      </c>
      <c r="I32" s="204" t="s">
        <v>555</v>
      </c>
      <c r="J32" s="204" t="s">
        <v>671</v>
      </c>
      <c r="K32" s="204"/>
      <c r="L32" s="13"/>
      <c r="M32" s="230" t="s">
        <v>73</v>
      </c>
      <c r="N32" s="231" t="s">
        <v>78</v>
      </c>
      <c r="O32" s="230" t="s">
        <v>732</v>
      </c>
      <c r="P32" s="231" t="s">
        <v>735</v>
      </c>
      <c r="Q32" s="218" t="s">
        <v>28</v>
      </c>
      <c r="R32" s="218"/>
      <c r="S32" s="219" t="s">
        <v>738</v>
      </c>
      <c r="T32" s="219" t="s">
        <v>741</v>
      </c>
      <c r="U32" s="219" t="s">
        <v>743</v>
      </c>
      <c r="V32" s="130"/>
      <c r="W32" s="277">
        <v>41995</v>
      </c>
      <c r="X32" s="276">
        <v>42016</v>
      </c>
      <c r="Y32" s="276">
        <v>42051</v>
      </c>
      <c r="Z32" s="44">
        <v>1.33</v>
      </c>
      <c r="AA32" s="44"/>
      <c r="AB32" s="244" t="s">
        <v>799</v>
      </c>
      <c r="AC32" s="248"/>
      <c r="AD32" s="249">
        <v>23.8</v>
      </c>
      <c r="AE32" s="248">
        <v>23.79</v>
      </c>
      <c r="AF32" s="249">
        <v>0.25</v>
      </c>
      <c r="AG32" s="249">
        <f t="shared" si="0"/>
        <v>24.04</v>
      </c>
      <c r="AH32" s="249">
        <f t="shared" si="8"/>
        <v>51.98</v>
      </c>
      <c r="AI32" s="249">
        <v>129.94999999999999</v>
      </c>
      <c r="AJ32" s="249">
        <v>129.94999999999999</v>
      </c>
      <c r="AK32" s="255">
        <f t="shared" si="2"/>
        <v>0.53751442862639476</v>
      </c>
      <c r="AL32" s="80"/>
      <c r="AM32" s="80"/>
      <c r="AN32" s="80"/>
      <c r="AO32" s="81"/>
      <c r="AP32" s="81"/>
      <c r="AQ32" s="80"/>
      <c r="AR32" s="102">
        <v>16</v>
      </c>
      <c r="AS32" s="102" t="s">
        <v>626</v>
      </c>
      <c r="AT32" s="102">
        <v>16</v>
      </c>
      <c r="AU32" s="278">
        <v>41977</v>
      </c>
      <c r="AV32" s="144"/>
      <c r="AW32" s="210">
        <v>41978</v>
      </c>
      <c r="AX32" s="210">
        <v>41988</v>
      </c>
      <c r="AY32" s="103"/>
      <c r="AZ32" s="120"/>
      <c r="BA32" s="90"/>
      <c r="BB32" s="91"/>
      <c r="BC32" s="92"/>
      <c r="BD32" s="80"/>
      <c r="BE32" s="80"/>
      <c r="BF32" s="81"/>
      <c r="BG32" s="102"/>
      <c r="BH32" s="102"/>
      <c r="BI32" s="103"/>
      <c r="BJ32" s="80"/>
      <c r="BK32" s="80">
        <f t="shared" si="3"/>
        <v>0</v>
      </c>
      <c r="BL32" s="81"/>
      <c r="BM32" s="80"/>
      <c r="BN32" s="80"/>
      <c r="BO32" s="80"/>
      <c r="BP32" s="80">
        <f t="shared" si="7"/>
        <v>0</v>
      </c>
      <c r="BQ32" s="80"/>
      <c r="BR32" s="192">
        <f t="shared" si="4"/>
        <v>0</v>
      </c>
      <c r="BS32" s="192">
        <f t="shared" si="5"/>
        <v>0</v>
      </c>
      <c r="BT32" s="196">
        <f t="shared" si="6"/>
        <v>0</v>
      </c>
      <c r="BU32" s="29"/>
    </row>
    <row r="33" spans="1:73" ht="44.25" customHeight="1">
      <c r="A33" s="10"/>
      <c r="B33" s="10">
        <v>2</v>
      </c>
      <c r="C33" s="11" t="s">
        <v>83</v>
      </c>
      <c r="D33" s="118" t="s">
        <v>462</v>
      </c>
      <c r="E33" s="208" t="s">
        <v>50</v>
      </c>
      <c r="F33" s="118" t="s">
        <v>452</v>
      </c>
      <c r="G33" s="118" t="s">
        <v>426</v>
      </c>
      <c r="H33" s="180" t="s">
        <v>474</v>
      </c>
      <c r="I33" s="204" t="s">
        <v>553</v>
      </c>
      <c r="J33" s="204" t="s">
        <v>669</v>
      </c>
      <c r="K33" s="204"/>
      <c r="L33" s="13"/>
      <c r="M33" s="230" t="s">
        <v>73</v>
      </c>
      <c r="N33" s="231" t="s">
        <v>78</v>
      </c>
      <c r="O33" s="230" t="s">
        <v>732</v>
      </c>
      <c r="P33" s="231" t="s">
        <v>735</v>
      </c>
      <c r="Q33" s="218" t="s">
        <v>28</v>
      </c>
      <c r="R33" s="218"/>
      <c r="S33" s="219" t="s">
        <v>737</v>
      </c>
      <c r="T33" s="224">
        <v>8148</v>
      </c>
      <c r="U33" s="219" t="s">
        <v>743</v>
      </c>
      <c r="V33" s="130"/>
      <c r="W33" s="276">
        <v>42023</v>
      </c>
      <c r="X33" s="276">
        <v>42044</v>
      </c>
      <c r="Y33" s="276">
        <v>42079</v>
      </c>
      <c r="Z33" s="44">
        <v>1.24</v>
      </c>
      <c r="AA33" s="44"/>
      <c r="AB33" s="244" t="s">
        <v>799</v>
      </c>
      <c r="AC33" s="248"/>
      <c r="AD33" s="249">
        <v>28.7</v>
      </c>
      <c r="AE33" s="248">
        <v>28.7</v>
      </c>
      <c r="AF33" s="249">
        <v>0.25</v>
      </c>
      <c r="AG33" s="249">
        <f t="shared" si="0"/>
        <v>28.95</v>
      </c>
      <c r="AH33" s="249">
        <f t="shared" si="8"/>
        <v>63.98</v>
      </c>
      <c r="AI33" s="249">
        <v>169.95</v>
      </c>
      <c r="AJ33" s="262">
        <v>159.94999999999999</v>
      </c>
      <c r="AK33" s="255">
        <f t="shared" si="2"/>
        <v>0.54751484839012199</v>
      </c>
      <c r="AL33" s="80"/>
      <c r="AM33" s="80"/>
      <c r="AN33" s="80"/>
      <c r="AO33" s="81"/>
      <c r="AP33" s="81"/>
      <c r="AQ33" s="80"/>
      <c r="AR33" s="102">
        <v>16</v>
      </c>
      <c r="AS33" s="102" t="s">
        <v>626</v>
      </c>
      <c r="AT33" s="102">
        <v>16</v>
      </c>
      <c r="AU33" s="278">
        <v>41977</v>
      </c>
      <c r="AV33" s="144"/>
      <c r="AW33" s="210">
        <v>41978</v>
      </c>
      <c r="AX33" s="210">
        <v>41988</v>
      </c>
      <c r="AY33" s="103"/>
      <c r="AZ33" s="120"/>
      <c r="BA33" s="90"/>
      <c r="BB33" s="91"/>
      <c r="BC33" s="92"/>
      <c r="BD33" s="80"/>
      <c r="BE33" s="80"/>
      <c r="BF33" s="81"/>
      <c r="BG33" s="102"/>
      <c r="BH33" s="102"/>
      <c r="BI33" s="103"/>
      <c r="BJ33" s="80"/>
      <c r="BK33" s="80">
        <f t="shared" si="3"/>
        <v>0</v>
      </c>
      <c r="BL33" s="81"/>
      <c r="BM33" s="80"/>
      <c r="BN33" s="80"/>
      <c r="BO33" s="80"/>
      <c r="BP33" s="80">
        <f t="shared" si="7"/>
        <v>0</v>
      </c>
      <c r="BQ33" s="80"/>
      <c r="BR33" s="192">
        <f t="shared" si="4"/>
        <v>0</v>
      </c>
      <c r="BS33" s="192">
        <f t="shared" si="5"/>
        <v>0</v>
      </c>
      <c r="BT33" s="196">
        <f t="shared" si="6"/>
        <v>0</v>
      </c>
      <c r="BU33" s="29"/>
    </row>
    <row r="34" spans="1:73" ht="44.25" customHeight="1">
      <c r="A34" s="10"/>
      <c r="B34" s="10">
        <v>3</v>
      </c>
      <c r="C34" s="11" t="s">
        <v>83</v>
      </c>
      <c r="D34" s="118" t="s">
        <v>462</v>
      </c>
      <c r="E34" s="208" t="s">
        <v>50</v>
      </c>
      <c r="F34" s="118" t="s">
        <v>453</v>
      </c>
      <c r="G34" s="118" t="s">
        <v>426</v>
      </c>
      <c r="H34" s="180" t="s">
        <v>486</v>
      </c>
      <c r="I34" s="204" t="s">
        <v>553</v>
      </c>
      <c r="J34" s="204" t="s">
        <v>669</v>
      </c>
      <c r="K34" s="204"/>
      <c r="L34" s="13"/>
      <c r="M34" s="230" t="s">
        <v>73</v>
      </c>
      <c r="N34" s="231" t="s">
        <v>78</v>
      </c>
      <c r="O34" s="230" t="s">
        <v>732</v>
      </c>
      <c r="P34" s="231" t="s">
        <v>735</v>
      </c>
      <c r="Q34" s="218" t="s">
        <v>28</v>
      </c>
      <c r="R34" s="218"/>
      <c r="S34" s="219" t="s">
        <v>752</v>
      </c>
      <c r="T34" s="224" t="s">
        <v>755</v>
      </c>
      <c r="U34" s="219" t="s">
        <v>747</v>
      </c>
      <c r="V34" s="130"/>
      <c r="W34" s="276">
        <v>42006</v>
      </c>
      <c r="X34" s="276">
        <v>42027</v>
      </c>
      <c r="Y34" s="276">
        <v>42062</v>
      </c>
      <c r="Z34" s="44">
        <v>1.25</v>
      </c>
      <c r="AA34" s="44"/>
      <c r="AB34" s="244" t="s">
        <v>799</v>
      </c>
      <c r="AC34" s="248"/>
      <c r="AD34" s="249">
        <v>24.87</v>
      </c>
      <c r="AE34" s="248">
        <v>24.86</v>
      </c>
      <c r="AF34" s="249">
        <v>0.25</v>
      </c>
      <c r="AG34" s="249">
        <f t="shared" si="0"/>
        <v>25.11</v>
      </c>
      <c r="AH34" s="249">
        <f t="shared" si="8"/>
        <v>55.98</v>
      </c>
      <c r="AI34" s="249">
        <v>139.94999999999999</v>
      </c>
      <c r="AJ34" s="249">
        <v>139.94999999999999</v>
      </c>
      <c r="AK34" s="255">
        <f t="shared" si="2"/>
        <v>0.55144694533762051</v>
      </c>
      <c r="AL34" s="80"/>
      <c r="AM34" s="80"/>
      <c r="AN34" s="80"/>
      <c r="AO34" s="81"/>
      <c r="AP34" s="81"/>
      <c r="AQ34" s="80"/>
      <c r="AR34" s="102">
        <v>16</v>
      </c>
      <c r="AS34" s="102" t="s">
        <v>626</v>
      </c>
      <c r="AT34" s="102">
        <v>16</v>
      </c>
      <c r="AU34" s="240">
        <v>41977</v>
      </c>
      <c r="AV34" s="144"/>
      <c r="AW34" s="210">
        <v>41978</v>
      </c>
      <c r="AX34" s="210">
        <v>41988</v>
      </c>
      <c r="AY34" s="103"/>
      <c r="AZ34" s="120"/>
      <c r="BA34" s="90"/>
      <c r="BB34" s="91"/>
      <c r="BC34" s="92"/>
      <c r="BD34" s="80"/>
      <c r="BE34" s="80"/>
      <c r="BF34" s="81"/>
      <c r="BG34" s="102"/>
      <c r="BH34" s="102"/>
      <c r="BI34" s="103"/>
      <c r="BJ34" s="80"/>
      <c r="BK34" s="80">
        <f t="shared" si="3"/>
        <v>0</v>
      </c>
      <c r="BL34" s="81"/>
      <c r="BM34" s="80"/>
      <c r="BN34" s="80"/>
      <c r="BO34" s="80"/>
      <c r="BP34" s="80">
        <f t="shared" si="7"/>
        <v>0</v>
      </c>
      <c r="BQ34" s="80"/>
      <c r="BR34" s="192">
        <f t="shared" si="4"/>
        <v>0</v>
      </c>
      <c r="BS34" s="192">
        <f t="shared" si="5"/>
        <v>0</v>
      </c>
      <c r="BT34" s="196">
        <f t="shared" si="6"/>
        <v>0</v>
      </c>
      <c r="BU34" s="29"/>
    </row>
    <row r="35" spans="1:73" ht="44.25" customHeight="1">
      <c r="A35" s="10"/>
      <c r="B35" s="10">
        <v>2</v>
      </c>
      <c r="C35" s="11" t="s">
        <v>83</v>
      </c>
      <c r="D35" s="118" t="s">
        <v>462</v>
      </c>
      <c r="E35" s="208" t="s">
        <v>50</v>
      </c>
      <c r="F35" s="118" t="s">
        <v>454</v>
      </c>
      <c r="G35" s="118" t="s">
        <v>426</v>
      </c>
      <c r="H35" s="180" t="s">
        <v>487</v>
      </c>
      <c r="I35" s="204" t="s">
        <v>554</v>
      </c>
      <c r="J35" s="204" t="s">
        <v>669</v>
      </c>
      <c r="K35" s="204"/>
      <c r="L35" s="13"/>
      <c r="M35" s="230" t="s">
        <v>73</v>
      </c>
      <c r="N35" s="231" t="s">
        <v>78</v>
      </c>
      <c r="O35" s="230" t="s">
        <v>731</v>
      </c>
      <c r="P35" s="231" t="s">
        <v>734</v>
      </c>
      <c r="Q35" s="218" t="s">
        <v>28</v>
      </c>
      <c r="R35" s="218"/>
      <c r="S35" s="219" t="s">
        <v>737</v>
      </c>
      <c r="T35" s="224">
        <v>5616</v>
      </c>
      <c r="U35" s="219" t="s">
        <v>753</v>
      </c>
      <c r="V35" s="130"/>
      <c r="W35" s="276">
        <v>42023</v>
      </c>
      <c r="X35" s="276">
        <v>42044</v>
      </c>
      <c r="Y35" s="276">
        <v>42079</v>
      </c>
      <c r="Z35" s="44">
        <v>1.22</v>
      </c>
      <c r="AA35" s="44"/>
      <c r="AB35" s="244" t="s">
        <v>799</v>
      </c>
      <c r="AC35" s="248"/>
      <c r="AD35" s="274">
        <v>33.299999999999997</v>
      </c>
      <c r="AE35" s="275"/>
      <c r="AF35" s="249">
        <v>0.25</v>
      </c>
      <c r="AG35" s="249">
        <f t="shared" si="0"/>
        <v>33.549999999999997</v>
      </c>
      <c r="AH35" s="249">
        <f t="shared" si="8"/>
        <v>71.97999999999999</v>
      </c>
      <c r="AI35" s="249">
        <v>189.95</v>
      </c>
      <c r="AJ35" s="262">
        <v>179.95</v>
      </c>
      <c r="AK35" s="255">
        <f t="shared" si="2"/>
        <v>0.53389830508474578</v>
      </c>
      <c r="AL35" s="80"/>
      <c r="AM35" s="80"/>
      <c r="AN35" s="80"/>
      <c r="AO35" s="81"/>
      <c r="AP35" s="81"/>
      <c r="AQ35" s="80"/>
      <c r="AR35" s="102">
        <v>16</v>
      </c>
      <c r="AS35" s="102" t="s">
        <v>626</v>
      </c>
      <c r="AT35" s="102"/>
      <c r="AU35" s="216"/>
      <c r="AV35" s="144"/>
      <c r="AW35" s="210">
        <v>41978</v>
      </c>
      <c r="AX35" s="210">
        <v>42009</v>
      </c>
      <c r="AY35" s="103"/>
      <c r="AZ35" s="120"/>
      <c r="BA35" s="90"/>
      <c r="BB35" s="91"/>
      <c r="BC35" s="92"/>
      <c r="BD35" s="80"/>
      <c r="BE35" s="80"/>
      <c r="BF35" s="81"/>
      <c r="BG35" s="102"/>
      <c r="BH35" s="102"/>
      <c r="BI35" s="103"/>
      <c r="BJ35" s="80"/>
      <c r="BK35" s="80">
        <f t="shared" si="3"/>
        <v>0</v>
      </c>
      <c r="BL35" s="81"/>
      <c r="BM35" s="80"/>
      <c r="BN35" s="80"/>
      <c r="BO35" s="80"/>
      <c r="BP35" s="80">
        <f t="shared" si="7"/>
        <v>0</v>
      </c>
      <c r="BQ35" s="80"/>
      <c r="BR35" s="192">
        <f t="shared" si="4"/>
        <v>0</v>
      </c>
      <c r="BS35" s="192">
        <f t="shared" si="5"/>
        <v>0</v>
      </c>
      <c r="BT35" s="196">
        <f t="shared" si="6"/>
        <v>0</v>
      </c>
      <c r="BU35" s="29"/>
    </row>
    <row r="36" spans="1:73" ht="44.25" customHeight="1">
      <c r="A36" s="10"/>
      <c r="B36" s="10">
        <v>3</v>
      </c>
      <c r="C36" s="11" t="s">
        <v>83</v>
      </c>
      <c r="D36" s="118" t="s">
        <v>462</v>
      </c>
      <c r="E36" s="208" t="s">
        <v>50</v>
      </c>
      <c r="F36" s="118" t="s">
        <v>455</v>
      </c>
      <c r="G36" s="118" t="s">
        <v>426</v>
      </c>
      <c r="H36" s="180" t="s">
        <v>488</v>
      </c>
      <c r="I36" s="204" t="s">
        <v>553</v>
      </c>
      <c r="J36" s="204" t="s">
        <v>669</v>
      </c>
      <c r="K36" s="204"/>
      <c r="L36" s="13"/>
      <c r="M36" s="230" t="s">
        <v>73</v>
      </c>
      <c r="N36" s="231" t="s">
        <v>78</v>
      </c>
      <c r="O36" s="230" t="s">
        <v>733</v>
      </c>
      <c r="P36" s="231" t="s">
        <v>734</v>
      </c>
      <c r="Q36" s="218" t="s">
        <v>28</v>
      </c>
      <c r="R36" s="218"/>
      <c r="S36" s="219" t="s">
        <v>737</v>
      </c>
      <c r="T36" s="224">
        <v>8148</v>
      </c>
      <c r="U36" s="219" t="s">
        <v>743</v>
      </c>
      <c r="V36" s="130"/>
      <c r="W36" s="276">
        <v>42023</v>
      </c>
      <c r="X36" s="276">
        <v>42044</v>
      </c>
      <c r="Y36" s="276">
        <v>42079</v>
      </c>
      <c r="Z36" s="44">
        <v>1.29</v>
      </c>
      <c r="AA36" s="44"/>
      <c r="AB36" s="244" t="s">
        <v>799</v>
      </c>
      <c r="AC36" s="248"/>
      <c r="AD36" s="274">
        <v>35.58</v>
      </c>
      <c r="AE36" s="275"/>
      <c r="AF36" s="249">
        <v>0.25</v>
      </c>
      <c r="AG36" s="249">
        <f t="shared" si="0"/>
        <v>35.83</v>
      </c>
      <c r="AH36" s="249">
        <f t="shared" si="8"/>
        <v>79.97999999999999</v>
      </c>
      <c r="AI36" s="249">
        <v>199.95</v>
      </c>
      <c r="AJ36" s="249">
        <v>199.95</v>
      </c>
      <c r="AK36" s="255">
        <f t="shared" si="2"/>
        <v>0.55201300325081271</v>
      </c>
      <c r="AL36" s="80"/>
      <c r="AM36" s="80"/>
      <c r="AN36" s="80"/>
      <c r="AO36" s="81"/>
      <c r="AP36" s="81"/>
      <c r="AQ36" s="80"/>
      <c r="AR36" s="102">
        <v>16</v>
      </c>
      <c r="AS36" s="102" t="s">
        <v>626</v>
      </c>
      <c r="AT36" s="102"/>
      <c r="AU36" s="216"/>
      <c r="AV36" s="144"/>
      <c r="AW36" s="210">
        <v>41978</v>
      </c>
      <c r="AX36" s="210">
        <v>42009</v>
      </c>
      <c r="AY36" s="103"/>
      <c r="AZ36" s="120"/>
      <c r="BA36" s="90"/>
      <c r="BB36" s="91"/>
      <c r="BC36" s="92"/>
      <c r="BD36" s="80"/>
      <c r="BE36" s="80"/>
      <c r="BF36" s="81"/>
      <c r="BG36" s="102"/>
      <c r="BH36" s="102"/>
      <c r="BI36" s="103"/>
      <c r="BJ36" s="80"/>
      <c r="BK36" s="80">
        <f t="shared" si="3"/>
        <v>0</v>
      </c>
      <c r="BL36" s="81"/>
      <c r="BM36" s="80"/>
      <c r="BN36" s="80"/>
      <c r="BO36" s="80"/>
      <c r="BP36" s="80">
        <f t="shared" si="7"/>
        <v>0</v>
      </c>
      <c r="BQ36" s="80"/>
      <c r="BR36" s="192">
        <f t="shared" si="4"/>
        <v>0</v>
      </c>
      <c r="BS36" s="192">
        <f t="shared" si="5"/>
        <v>0</v>
      </c>
      <c r="BT36" s="196">
        <f t="shared" si="6"/>
        <v>0</v>
      </c>
      <c r="BU36" s="29"/>
    </row>
    <row r="37" spans="1:73" s="170" customFormat="1" ht="44.25" hidden="1" customHeight="1">
      <c r="A37" s="157" t="s">
        <v>566</v>
      </c>
      <c r="B37" s="157"/>
      <c r="C37" s="158" t="s">
        <v>83</v>
      </c>
      <c r="D37" s="160" t="s">
        <v>462</v>
      </c>
      <c r="E37" s="159" t="s">
        <v>50</v>
      </c>
      <c r="F37" s="160" t="s">
        <v>456</v>
      </c>
      <c r="G37" s="160" t="s">
        <v>426</v>
      </c>
      <c r="H37" s="160" t="s">
        <v>489</v>
      </c>
      <c r="I37" s="205" t="s">
        <v>553</v>
      </c>
      <c r="J37" s="205" t="s">
        <v>669</v>
      </c>
      <c r="K37" s="205"/>
      <c r="L37" s="161"/>
      <c r="M37" s="182" t="s">
        <v>73</v>
      </c>
      <c r="N37" s="234" t="s">
        <v>78</v>
      </c>
      <c r="O37" s="182" t="s">
        <v>732</v>
      </c>
      <c r="P37" s="234"/>
      <c r="Q37" s="235" t="s">
        <v>28</v>
      </c>
      <c r="R37" s="235"/>
      <c r="S37" s="223" t="s">
        <v>738</v>
      </c>
      <c r="T37" s="272" t="s">
        <v>756</v>
      </c>
      <c r="U37" s="223" t="s">
        <v>754</v>
      </c>
      <c r="V37" s="164"/>
      <c r="W37" s="164"/>
      <c r="X37" s="164"/>
      <c r="Y37" s="164"/>
      <c r="Z37" s="165"/>
      <c r="AA37" s="165"/>
      <c r="AB37" s="245"/>
      <c r="AC37" s="250"/>
      <c r="AD37" s="251">
        <v>21.65</v>
      </c>
      <c r="AE37" s="250">
        <v>21.64</v>
      </c>
      <c r="AF37" s="251">
        <v>0.25</v>
      </c>
      <c r="AG37" s="251">
        <f t="shared" si="0"/>
        <v>21.89</v>
      </c>
      <c r="AH37" s="251">
        <f>AG37*2</f>
        <v>43.78</v>
      </c>
      <c r="AI37" s="251">
        <f>AG37*2.5</f>
        <v>54.725000000000001</v>
      </c>
      <c r="AJ37" s="251">
        <f>AH37*2.5</f>
        <v>109.45</v>
      </c>
      <c r="AK37" s="273">
        <f>((AH37-AG37)/AH37)*100</f>
        <v>50</v>
      </c>
      <c r="AL37" s="166"/>
      <c r="AM37" s="166"/>
      <c r="AN37" s="166"/>
      <c r="AO37" s="167"/>
      <c r="AP37" s="167"/>
      <c r="AQ37" s="166"/>
      <c r="AR37" s="166">
        <v>16</v>
      </c>
      <c r="AS37" s="166" t="s">
        <v>626</v>
      </c>
      <c r="AT37" s="166">
        <v>16</v>
      </c>
      <c r="AU37" s="243" t="s">
        <v>60</v>
      </c>
      <c r="AV37" s="214" t="s">
        <v>60</v>
      </c>
      <c r="AW37" s="215">
        <v>41978</v>
      </c>
      <c r="AX37" s="214" t="s">
        <v>60</v>
      </c>
      <c r="AY37" s="167"/>
      <c r="AZ37" s="165"/>
      <c r="BA37" s="167"/>
      <c r="BB37" s="168"/>
      <c r="BC37" s="169"/>
      <c r="BD37" s="166"/>
      <c r="BE37" s="166"/>
      <c r="BF37" s="167"/>
      <c r="BG37" s="166"/>
      <c r="BH37" s="166"/>
      <c r="BI37" s="167"/>
      <c r="BJ37" s="166"/>
      <c r="BK37" s="166">
        <f t="shared" si="3"/>
        <v>0</v>
      </c>
      <c r="BL37" s="167"/>
      <c r="BM37" s="166"/>
      <c r="BN37" s="166"/>
      <c r="BO37" s="166"/>
      <c r="BP37" s="166">
        <f t="shared" si="7"/>
        <v>0</v>
      </c>
      <c r="BQ37" s="166"/>
      <c r="BR37" s="193">
        <f t="shared" si="4"/>
        <v>0</v>
      </c>
      <c r="BS37" s="193">
        <f t="shared" si="5"/>
        <v>0</v>
      </c>
      <c r="BT37" s="197">
        <f t="shared" si="6"/>
        <v>0</v>
      </c>
      <c r="BU37" s="162"/>
    </row>
    <row r="38" spans="1:73" ht="44.25" customHeight="1">
      <c r="A38" s="10"/>
      <c r="B38" s="10">
        <v>2</v>
      </c>
      <c r="C38" s="11" t="s">
        <v>83</v>
      </c>
      <c r="D38" s="118" t="s">
        <v>462</v>
      </c>
      <c r="E38" s="208" t="s">
        <v>50</v>
      </c>
      <c r="F38" s="118" t="s">
        <v>457</v>
      </c>
      <c r="G38" s="118" t="s">
        <v>427</v>
      </c>
      <c r="H38" s="180" t="s">
        <v>490</v>
      </c>
      <c r="I38" s="204" t="s">
        <v>554</v>
      </c>
      <c r="J38" s="204" t="s">
        <v>672</v>
      </c>
      <c r="K38" s="204"/>
      <c r="L38" s="13"/>
      <c r="M38" s="230" t="s">
        <v>73</v>
      </c>
      <c r="N38" s="231" t="s">
        <v>78</v>
      </c>
      <c r="O38" s="230" t="s">
        <v>757</v>
      </c>
      <c r="P38" s="231" t="s">
        <v>735</v>
      </c>
      <c r="Q38" s="218" t="s">
        <v>28</v>
      </c>
      <c r="R38" s="218"/>
      <c r="S38" s="219" t="s">
        <v>758</v>
      </c>
      <c r="T38" s="219" t="s">
        <v>760</v>
      </c>
      <c r="U38" s="219" t="s">
        <v>759</v>
      </c>
      <c r="V38" s="130"/>
      <c r="W38" s="277">
        <v>41995</v>
      </c>
      <c r="X38" s="276">
        <v>42016</v>
      </c>
      <c r="Y38" s="276">
        <v>42051</v>
      </c>
      <c r="Z38" s="44">
        <v>2.2200000000000002</v>
      </c>
      <c r="AA38" s="44"/>
      <c r="AB38" s="244" t="s">
        <v>799</v>
      </c>
      <c r="AC38" s="248"/>
      <c r="AD38" s="249">
        <v>30.98</v>
      </c>
      <c r="AE38" s="248">
        <v>30.98</v>
      </c>
      <c r="AF38" s="249">
        <v>0.25</v>
      </c>
      <c r="AG38" s="249">
        <f t="shared" si="0"/>
        <v>31.23</v>
      </c>
      <c r="AH38" s="249">
        <f t="shared" ref="AH38:AH43" si="9">AJ38/2.5</f>
        <v>63.98</v>
      </c>
      <c r="AI38" s="249">
        <v>159.94999999999999</v>
      </c>
      <c r="AJ38" s="249">
        <v>159.94999999999999</v>
      </c>
      <c r="AK38" s="255">
        <f t="shared" ref="AK38:AK45" si="10">((AH38-AG38)/AH38)</f>
        <v>0.51187871209753055</v>
      </c>
      <c r="AL38" s="80"/>
      <c r="AM38" s="80"/>
      <c r="AN38" s="80"/>
      <c r="AO38" s="81"/>
      <c r="AP38" s="81"/>
      <c r="AQ38" s="80"/>
      <c r="AR38" s="102">
        <v>16</v>
      </c>
      <c r="AS38" s="102" t="s">
        <v>626</v>
      </c>
      <c r="AT38" s="102">
        <v>14</v>
      </c>
      <c r="AU38" s="278">
        <v>41977</v>
      </c>
      <c r="AV38" s="144"/>
      <c r="AW38" s="210">
        <v>41978</v>
      </c>
      <c r="AX38" s="210">
        <v>41988</v>
      </c>
      <c r="AY38" s="103"/>
      <c r="AZ38" s="120"/>
      <c r="BA38" s="90"/>
      <c r="BB38" s="91"/>
      <c r="BC38" s="92"/>
      <c r="BD38" s="80"/>
      <c r="BE38" s="80"/>
      <c r="BF38" s="81"/>
      <c r="BG38" s="102"/>
      <c r="BH38" s="102"/>
      <c r="BI38" s="103"/>
      <c r="BJ38" s="80"/>
      <c r="BK38" s="80">
        <f t="shared" si="3"/>
        <v>0</v>
      </c>
      <c r="BL38" s="81"/>
      <c r="BM38" s="80"/>
      <c r="BN38" s="80"/>
      <c r="BO38" s="80"/>
      <c r="BP38" s="80">
        <f t="shared" si="7"/>
        <v>0</v>
      </c>
      <c r="BQ38" s="80"/>
      <c r="BR38" s="192">
        <f t="shared" si="4"/>
        <v>0</v>
      </c>
      <c r="BS38" s="192">
        <f t="shared" si="5"/>
        <v>0</v>
      </c>
      <c r="BT38" s="196">
        <f t="shared" si="6"/>
        <v>0</v>
      </c>
      <c r="BU38" s="29"/>
    </row>
    <row r="39" spans="1:73" ht="44.25" customHeight="1">
      <c r="A39" s="10"/>
      <c r="B39" s="10">
        <v>3</v>
      </c>
      <c r="C39" s="11" t="s">
        <v>83</v>
      </c>
      <c r="D39" s="118" t="s">
        <v>462</v>
      </c>
      <c r="E39" s="208" t="s">
        <v>50</v>
      </c>
      <c r="F39" s="118" t="s">
        <v>458</v>
      </c>
      <c r="G39" s="118" t="s">
        <v>428</v>
      </c>
      <c r="H39" s="180" t="s">
        <v>491</v>
      </c>
      <c r="I39" s="204" t="s">
        <v>554</v>
      </c>
      <c r="J39" s="204" t="s">
        <v>672</v>
      </c>
      <c r="K39" s="204"/>
      <c r="L39" s="13"/>
      <c r="M39" s="230" t="s">
        <v>73</v>
      </c>
      <c r="N39" s="231" t="s">
        <v>78</v>
      </c>
      <c r="O39" s="230" t="s">
        <v>733</v>
      </c>
      <c r="P39" s="231" t="s">
        <v>734</v>
      </c>
      <c r="Q39" s="218" t="s">
        <v>28</v>
      </c>
      <c r="R39" s="218"/>
      <c r="S39" s="219" t="s">
        <v>737</v>
      </c>
      <c r="T39" s="219">
        <v>5616</v>
      </c>
      <c r="U39" s="219" t="s">
        <v>753</v>
      </c>
      <c r="V39" s="130"/>
      <c r="W39" s="276">
        <v>42023</v>
      </c>
      <c r="X39" s="276">
        <v>42044</v>
      </c>
      <c r="Y39" s="276">
        <v>42079</v>
      </c>
      <c r="Z39" s="44">
        <v>1.2</v>
      </c>
      <c r="AA39" s="44"/>
      <c r="AB39" s="244" t="s">
        <v>799</v>
      </c>
      <c r="AC39" s="248"/>
      <c r="AD39" s="275"/>
      <c r="AE39" s="275"/>
      <c r="AF39" s="249">
        <v>0.25</v>
      </c>
      <c r="AG39" s="249">
        <f t="shared" si="0"/>
        <v>0.25</v>
      </c>
      <c r="AH39" s="249">
        <f t="shared" si="9"/>
        <v>79.97999999999999</v>
      </c>
      <c r="AI39" s="249">
        <v>219.95</v>
      </c>
      <c r="AJ39" s="262">
        <v>199.95</v>
      </c>
      <c r="AK39" s="255">
        <f t="shared" si="10"/>
        <v>0.99687421855463865</v>
      </c>
      <c r="AL39" s="80"/>
      <c r="AM39" s="80"/>
      <c r="AN39" s="80"/>
      <c r="AO39" s="81"/>
      <c r="AP39" s="81"/>
      <c r="AQ39" s="80"/>
      <c r="AR39" s="102">
        <v>16</v>
      </c>
      <c r="AS39" s="102" t="s">
        <v>626</v>
      </c>
      <c r="AT39" s="102"/>
      <c r="AU39" s="216"/>
      <c r="AV39" s="144"/>
      <c r="AW39" s="210">
        <v>41978</v>
      </c>
      <c r="AX39" s="210">
        <v>42009</v>
      </c>
      <c r="AY39" s="103"/>
      <c r="AZ39" s="120"/>
      <c r="BA39" s="90"/>
      <c r="BB39" s="91"/>
      <c r="BC39" s="92"/>
      <c r="BD39" s="80"/>
      <c r="BE39" s="80"/>
      <c r="BF39" s="81"/>
      <c r="BG39" s="102"/>
      <c r="BH39" s="102"/>
      <c r="BI39" s="103"/>
      <c r="BJ39" s="80"/>
      <c r="BK39" s="80">
        <f t="shared" si="3"/>
        <v>0</v>
      </c>
      <c r="BL39" s="81"/>
      <c r="BM39" s="80"/>
      <c r="BN39" s="80"/>
      <c r="BO39" s="80"/>
      <c r="BP39" s="80">
        <f t="shared" si="7"/>
        <v>0</v>
      </c>
      <c r="BQ39" s="80"/>
      <c r="BR39" s="192">
        <f t="shared" si="4"/>
        <v>0</v>
      </c>
      <c r="BS39" s="192">
        <f t="shared" si="5"/>
        <v>0</v>
      </c>
      <c r="BT39" s="196">
        <f t="shared" si="6"/>
        <v>0</v>
      </c>
      <c r="BU39" s="162"/>
    </row>
    <row r="40" spans="1:73" ht="44.25" customHeight="1">
      <c r="A40" s="10"/>
      <c r="B40" s="10">
        <v>2</v>
      </c>
      <c r="C40" s="11" t="s">
        <v>83</v>
      </c>
      <c r="D40" s="118" t="s">
        <v>462</v>
      </c>
      <c r="E40" s="208" t="s">
        <v>50</v>
      </c>
      <c r="F40" s="118" t="s">
        <v>459</v>
      </c>
      <c r="G40" s="118" t="s">
        <v>428</v>
      </c>
      <c r="H40" s="180" t="s">
        <v>492</v>
      </c>
      <c r="I40" s="204" t="s">
        <v>554</v>
      </c>
      <c r="J40" s="204" t="s">
        <v>672</v>
      </c>
      <c r="K40" s="204"/>
      <c r="L40" s="13"/>
      <c r="M40" s="230" t="s">
        <v>73</v>
      </c>
      <c r="N40" s="231" t="s">
        <v>78</v>
      </c>
      <c r="O40" s="230" t="s">
        <v>732</v>
      </c>
      <c r="P40" s="231" t="s">
        <v>735</v>
      </c>
      <c r="Q40" s="218" t="s">
        <v>28</v>
      </c>
      <c r="R40" s="218"/>
      <c r="S40" s="219" t="s">
        <v>737</v>
      </c>
      <c r="T40" s="219">
        <v>9006</v>
      </c>
      <c r="U40" s="219" t="s">
        <v>753</v>
      </c>
      <c r="V40" s="130"/>
      <c r="W40" s="276">
        <v>42023</v>
      </c>
      <c r="X40" s="276">
        <v>42044</v>
      </c>
      <c r="Y40" s="276">
        <v>42079</v>
      </c>
      <c r="Z40" s="44">
        <v>1.21</v>
      </c>
      <c r="AA40" s="44"/>
      <c r="AB40" s="244" t="s">
        <v>799</v>
      </c>
      <c r="AC40" s="248"/>
      <c r="AD40" s="249">
        <v>25.3</v>
      </c>
      <c r="AE40" s="248">
        <v>25.3</v>
      </c>
      <c r="AF40" s="249">
        <v>0.25</v>
      </c>
      <c r="AG40" s="249">
        <f t="shared" si="0"/>
        <v>25.55</v>
      </c>
      <c r="AH40" s="249">
        <f t="shared" si="9"/>
        <v>63.98</v>
      </c>
      <c r="AI40" s="249">
        <v>169.95</v>
      </c>
      <c r="AJ40" s="262">
        <v>159.94999999999999</v>
      </c>
      <c r="AK40" s="255">
        <f t="shared" si="10"/>
        <v>0.60065645514223187</v>
      </c>
      <c r="AL40" s="80"/>
      <c r="AM40" s="80"/>
      <c r="AN40" s="80"/>
      <c r="AO40" s="81"/>
      <c r="AP40" s="81"/>
      <c r="AQ40" s="80"/>
      <c r="AR40" s="102">
        <v>16</v>
      </c>
      <c r="AS40" s="102" t="s">
        <v>626</v>
      </c>
      <c r="AT40" s="102">
        <v>16</v>
      </c>
      <c r="AU40" s="278">
        <v>41977</v>
      </c>
      <c r="AV40" s="144"/>
      <c r="AW40" s="210">
        <v>41978</v>
      </c>
      <c r="AX40" s="210">
        <v>41988</v>
      </c>
      <c r="AY40" s="103"/>
      <c r="AZ40" s="120"/>
      <c r="BA40" s="90"/>
      <c r="BB40" s="91"/>
      <c r="BC40" s="92"/>
      <c r="BD40" s="80"/>
      <c r="BE40" s="80"/>
      <c r="BF40" s="81"/>
      <c r="BG40" s="102"/>
      <c r="BH40" s="102"/>
      <c r="BI40" s="103"/>
      <c r="BJ40" s="80"/>
      <c r="BK40" s="80">
        <f t="shared" si="3"/>
        <v>0</v>
      </c>
      <c r="BL40" s="81"/>
      <c r="BM40" s="80"/>
      <c r="BN40" s="80"/>
      <c r="BO40" s="80"/>
      <c r="BP40" s="80">
        <f t="shared" si="7"/>
        <v>0</v>
      </c>
      <c r="BQ40" s="80"/>
      <c r="BR40" s="192">
        <f t="shared" si="4"/>
        <v>0</v>
      </c>
      <c r="BS40" s="192">
        <f t="shared" si="5"/>
        <v>0</v>
      </c>
      <c r="BT40" s="196">
        <f t="shared" si="6"/>
        <v>0</v>
      </c>
      <c r="BU40" s="29"/>
    </row>
    <row r="41" spans="1:73" ht="44.25" customHeight="1">
      <c r="A41" s="10"/>
      <c r="B41" s="10">
        <v>2</v>
      </c>
      <c r="C41" s="11" t="s">
        <v>83</v>
      </c>
      <c r="D41" s="118" t="s">
        <v>462</v>
      </c>
      <c r="E41" s="208" t="s">
        <v>50</v>
      </c>
      <c r="F41" s="118" t="s">
        <v>460</v>
      </c>
      <c r="G41" s="118" t="s">
        <v>428</v>
      </c>
      <c r="H41" s="180" t="s">
        <v>473</v>
      </c>
      <c r="I41" s="204" t="s">
        <v>553</v>
      </c>
      <c r="J41" s="204" t="s">
        <v>672</v>
      </c>
      <c r="K41" s="204"/>
      <c r="L41" s="13"/>
      <c r="M41" s="230" t="s">
        <v>73</v>
      </c>
      <c r="N41" s="231" t="s">
        <v>78</v>
      </c>
      <c r="O41" s="230" t="s">
        <v>732</v>
      </c>
      <c r="P41" s="231" t="s">
        <v>735</v>
      </c>
      <c r="Q41" s="218" t="s">
        <v>28</v>
      </c>
      <c r="R41" s="218"/>
      <c r="S41" s="219" t="s">
        <v>737</v>
      </c>
      <c r="T41" s="219">
        <v>9540</v>
      </c>
      <c r="U41" s="219" t="s">
        <v>747</v>
      </c>
      <c r="V41" s="130"/>
      <c r="W41" s="276">
        <v>42023</v>
      </c>
      <c r="X41" s="276">
        <v>42044</v>
      </c>
      <c r="Y41" s="276">
        <v>42079</v>
      </c>
      <c r="Z41" s="44">
        <v>1.22</v>
      </c>
      <c r="AA41" s="44"/>
      <c r="AB41" s="244" t="s">
        <v>799</v>
      </c>
      <c r="AC41" s="248"/>
      <c r="AD41" s="274">
        <v>25.22</v>
      </c>
      <c r="AE41" s="248">
        <v>23.35</v>
      </c>
      <c r="AF41" s="249">
        <v>0.25</v>
      </c>
      <c r="AG41" s="249">
        <f t="shared" si="0"/>
        <v>23.6</v>
      </c>
      <c r="AH41" s="249">
        <f t="shared" si="9"/>
        <v>55.98</v>
      </c>
      <c r="AI41" s="249">
        <v>139.94999999999999</v>
      </c>
      <c r="AJ41" s="249">
        <v>139.94999999999999</v>
      </c>
      <c r="AK41" s="255">
        <f t="shared" si="10"/>
        <v>0.57842086459449804</v>
      </c>
      <c r="AL41" s="80"/>
      <c r="AM41" s="80"/>
      <c r="AN41" s="80"/>
      <c r="AO41" s="81"/>
      <c r="AP41" s="81"/>
      <c r="AQ41" s="80"/>
      <c r="AR41" s="102">
        <v>16</v>
      </c>
      <c r="AS41" s="102" t="s">
        <v>626</v>
      </c>
      <c r="AT41" s="102">
        <v>16</v>
      </c>
      <c r="AU41" s="278">
        <v>41977</v>
      </c>
      <c r="AV41" s="144"/>
      <c r="AW41" s="210">
        <v>41978</v>
      </c>
      <c r="AX41" s="210">
        <v>41988</v>
      </c>
      <c r="AY41" s="103"/>
      <c r="AZ41" s="120"/>
      <c r="BA41" s="90"/>
      <c r="BB41" s="91"/>
      <c r="BC41" s="92"/>
      <c r="BD41" s="80"/>
      <c r="BE41" s="80"/>
      <c r="BF41" s="81"/>
      <c r="BG41" s="102"/>
      <c r="BH41" s="102"/>
      <c r="BI41" s="103"/>
      <c r="BJ41" s="80"/>
      <c r="BK41" s="80">
        <f t="shared" si="3"/>
        <v>0</v>
      </c>
      <c r="BL41" s="81"/>
      <c r="BM41" s="80"/>
      <c r="BN41" s="80"/>
      <c r="BO41" s="80"/>
      <c r="BP41" s="80">
        <f t="shared" si="7"/>
        <v>0</v>
      </c>
      <c r="BQ41" s="80"/>
      <c r="BR41" s="192">
        <f t="shared" si="4"/>
        <v>0</v>
      </c>
      <c r="BS41" s="192">
        <f t="shared" si="5"/>
        <v>0</v>
      </c>
      <c r="BT41" s="196">
        <f t="shared" si="6"/>
        <v>0</v>
      </c>
      <c r="BU41" s="29"/>
    </row>
    <row r="42" spans="1:73" ht="44.25" customHeight="1">
      <c r="A42" s="10"/>
      <c r="B42" s="10">
        <v>3</v>
      </c>
      <c r="C42" s="11" t="s">
        <v>83</v>
      </c>
      <c r="D42" s="118" t="s">
        <v>462</v>
      </c>
      <c r="E42" s="208" t="s">
        <v>50</v>
      </c>
      <c r="F42" s="118" t="s">
        <v>461</v>
      </c>
      <c r="G42" s="118" t="s">
        <v>428</v>
      </c>
      <c r="H42" s="180" t="s">
        <v>470</v>
      </c>
      <c r="I42" s="204" t="s">
        <v>553</v>
      </c>
      <c r="J42" s="204" t="s">
        <v>672</v>
      </c>
      <c r="K42" s="204"/>
      <c r="L42" s="13"/>
      <c r="M42" s="230" t="s">
        <v>73</v>
      </c>
      <c r="N42" s="231" t="s">
        <v>78</v>
      </c>
      <c r="O42" s="230" t="s">
        <v>732</v>
      </c>
      <c r="P42" s="231" t="s">
        <v>735</v>
      </c>
      <c r="Q42" s="218" t="s">
        <v>28</v>
      </c>
      <c r="R42" s="218"/>
      <c r="S42" s="219" t="s">
        <v>738</v>
      </c>
      <c r="T42" s="219" t="s">
        <v>741</v>
      </c>
      <c r="U42" s="219" t="s">
        <v>743</v>
      </c>
      <c r="V42" s="130"/>
      <c r="W42" s="277">
        <v>41995</v>
      </c>
      <c r="X42" s="276">
        <v>42016</v>
      </c>
      <c r="Y42" s="276">
        <v>42051</v>
      </c>
      <c r="Z42" s="44">
        <v>1.39</v>
      </c>
      <c r="AA42" s="44"/>
      <c r="AB42" s="244" t="s">
        <v>799</v>
      </c>
      <c r="AC42" s="248"/>
      <c r="AD42" s="249">
        <v>21.71</v>
      </c>
      <c r="AE42" s="248">
        <v>21.71</v>
      </c>
      <c r="AF42" s="249">
        <v>0.25</v>
      </c>
      <c r="AG42" s="249">
        <f t="shared" si="0"/>
        <v>21.96</v>
      </c>
      <c r="AH42" s="249">
        <f t="shared" si="9"/>
        <v>59.98</v>
      </c>
      <c r="AI42" s="249">
        <v>149.94999999999999</v>
      </c>
      <c r="AJ42" s="249">
        <v>149.94999999999999</v>
      </c>
      <c r="AK42" s="255">
        <f t="shared" si="10"/>
        <v>0.6338779593197732</v>
      </c>
      <c r="AL42" s="80"/>
      <c r="AM42" s="80"/>
      <c r="AN42" s="80"/>
      <c r="AO42" s="81"/>
      <c r="AP42" s="81"/>
      <c r="AQ42" s="80"/>
      <c r="AR42" s="102">
        <v>16</v>
      </c>
      <c r="AS42" s="102" t="s">
        <v>626</v>
      </c>
      <c r="AT42" s="102">
        <v>16</v>
      </c>
      <c r="AU42" s="240">
        <v>41977</v>
      </c>
      <c r="AV42" s="144"/>
      <c r="AW42" s="210">
        <v>41978</v>
      </c>
      <c r="AX42" s="210">
        <v>41988</v>
      </c>
      <c r="AY42" s="103"/>
      <c r="AZ42" s="120"/>
      <c r="BA42" s="90"/>
      <c r="BB42" s="91"/>
      <c r="BC42" s="92"/>
      <c r="BD42" s="80"/>
      <c r="BE42" s="80"/>
      <c r="BF42" s="81"/>
      <c r="BG42" s="102"/>
      <c r="BH42" s="102"/>
      <c r="BI42" s="103"/>
      <c r="BJ42" s="80"/>
      <c r="BK42" s="80">
        <f t="shared" si="3"/>
        <v>0</v>
      </c>
      <c r="BL42" s="81"/>
      <c r="BM42" s="80"/>
      <c r="BN42" s="80"/>
      <c r="BO42" s="80"/>
      <c r="BP42" s="80">
        <f t="shared" si="7"/>
        <v>0</v>
      </c>
      <c r="BQ42" s="80"/>
      <c r="BR42" s="192">
        <f t="shared" si="4"/>
        <v>0</v>
      </c>
      <c r="BS42" s="192">
        <f t="shared" si="5"/>
        <v>0</v>
      </c>
      <c r="BT42" s="196">
        <f t="shared" si="6"/>
        <v>0</v>
      </c>
      <c r="BU42" s="29"/>
    </row>
    <row r="43" spans="1:73" ht="44.25" customHeight="1">
      <c r="A43" s="10"/>
      <c r="B43" s="10">
        <v>3</v>
      </c>
      <c r="C43" s="11" t="s">
        <v>83</v>
      </c>
      <c r="D43" s="118" t="s">
        <v>168</v>
      </c>
      <c r="E43" s="208" t="s">
        <v>50</v>
      </c>
      <c r="F43" s="118" t="s">
        <v>171</v>
      </c>
      <c r="G43" s="118" t="s">
        <v>101</v>
      </c>
      <c r="H43" s="118" t="s">
        <v>59</v>
      </c>
      <c r="I43" s="204"/>
      <c r="J43" s="204" t="s">
        <v>676</v>
      </c>
      <c r="K43" s="204"/>
      <c r="L43" s="13"/>
      <c r="M43" s="119" t="s">
        <v>74</v>
      </c>
      <c r="N43" s="29" t="s">
        <v>74</v>
      </c>
      <c r="O43" s="29"/>
      <c r="P43" s="29" t="s">
        <v>802</v>
      </c>
      <c r="Q43" s="218" t="s">
        <v>32</v>
      </c>
      <c r="R43" s="38"/>
      <c r="S43" s="219"/>
      <c r="T43" s="219" t="s">
        <v>306</v>
      </c>
      <c r="U43" s="130"/>
      <c r="V43" s="130" t="s">
        <v>308</v>
      </c>
      <c r="W43" s="276">
        <v>42034</v>
      </c>
      <c r="X43" s="276">
        <v>42062</v>
      </c>
      <c r="Y43" s="276">
        <v>42062</v>
      </c>
      <c r="Z43" s="44"/>
      <c r="AA43" s="44"/>
      <c r="AB43" s="244" t="s">
        <v>800</v>
      </c>
      <c r="AC43" s="259">
        <v>80</v>
      </c>
      <c r="AD43" s="260">
        <v>70</v>
      </c>
      <c r="AE43" s="259"/>
      <c r="AF43" s="260">
        <f>(IF(AE43&gt;0, AE43, IF(AD43&gt;0, AD43, IF(AC43&gt;0, AC43, 0))))*0.2</f>
        <v>14</v>
      </c>
      <c r="AG43" s="249">
        <f>((IF(AE43&gt;0, AE43, IF(AD43&gt;0, AD43, IF(AC43&gt;0, AC43, 0))))/1.25)+AF43</f>
        <v>70</v>
      </c>
      <c r="AH43" s="249">
        <f t="shared" si="9"/>
        <v>139.97999999999999</v>
      </c>
      <c r="AI43" s="249">
        <v>349.95</v>
      </c>
      <c r="AJ43" s="249">
        <v>349.95</v>
      </c>
      <c r="AK43" s="255">
        <f t="shared" si="10"/>
        <v>0.49992856122303181</v>
      </c>
      <c r="AL43" s="80"/>
      <c r="AM43" s="80"/>
      <c r="AN43" s="80"/>
      <c r="AO43" s="81">
        <v>41932</v>
      </c>
      <c r="AP43" s="81"/>
      <c r="AQ43" s="80"/>
      <c r="AR43" s="102">
        <v>16</v>
      </c>
      <c r="AS43" s="102" t="s">
        <v>290</v>
      </c>
      <c r="AT43" s="102"/>
      <c r="AU43" s="216"/>
      <c r="AV43" s="213">
        <v>41992</v>
      </c>
      <c r="AW43" s="213">
        <v>41992</v>
      </c>
      <c r="AX43" s="210">
        <v>41992</v>
      </c>
      <c r="AY43" s="103"/>
      <c r="AZ43" s="120"/>
      <c r="BA43" s="90"/>
      <c r="BB43" s="91"/>
      <c r="BC43" s="92"/>
      <c r="BD43" s="80"/>
      <c r="BE43" s="80"/>
      <c r="BF43" s="81"/>
      <c r="BG43" s="102"/>
      <c r="BH43" s="102"/>
      <c r="BI43" s="103"/>
      <c r="BJ43" s="80"/>
      <c r="BK43" s="80">
        <f t="shared" si="3"/>
        <v>0</v>
      </c>
      <c r="BL43" s="81"/>
      <c r="BM43" s="80"/>
      <c r="BN43" s="80"/>
      <c r="BO43" s="80"/>
      <c r="BP43" s="80">
        <f t="shared" si="7"/>
        <v>0</v>
      </c>
      <c r="BQ43" s="80"/>
      <c r="BR43" s="192">
        <f t="shared" si="4"/>
        <v>0</v>
      </c>
      <c r="BS43" s="192">
        <f t="shared" si="5"/>
        <v>0</v>
      </c>
      <c r="BT43" s="196">
        <f t="shared" si="6"/>
        <v>0</v>
      </c>
      <c r="BU43" s="29"/>
    </row>
    <row r="44" spans="1:73" ht="44.25" customHeight="1">
      <c r="A44" s="10"/>
      <c r="B44" s="10">
        <v>2</v>
      </c>
      <c r="C44" s="11" t="s">
        <v>83</v>
      </c>
      <c r="D44" s="118" t="s">
        <v>168</v>
      </c>
      <c r="E44" s="208" t="s">
        <v>50</v>
      </c>
      <c r="F44" s="118" t="s">
        <v>172</v>
      </c>
      <c r="G44" s="118" t="s">
        <v>102</v>
      </c>
      <c r="H44" s="180" t="s">
        <v>563</v>
      </c>
      <c r="I44" s="204"/>
      <c r="J44" s="204" t="s">
        <v>673</v>
      </c>
      <c r="K44" s="204"/>
      <c r="L44" s="13"/>
      <c r="M44" s="119" t="s">
        <v>73</v>
      </c>
      <c r="N44" s="231" t="s">
        <v>78</v>
      </c>
      <c r="O44" s="230" t="s">
        <v>732</v>
      </c>
      <c r="P44" s="231" t="s">
        <v>735</v>
      </c>
      <c r="Q44" s="218" t="s">
        <v>28</v>
      </c>
      <c r="R44" s="38"/>
      <c r="S44" s="224" t="s">
        <v>737</v>
      </c>
      <c r="T44" s="219">
        <v>5616</v>
      </c>
      <c r="U44" s="130"/>
      <c r="V44" s="130"/>
      <c r="W44" s="276">
        <v>42023</v>
      </c>
      <c r="X44" s="276">
        <v>42044</v>
      </c>
      <c r="Y44" s="276">
        <v>42079</v>
      </c>
      <c r="Z44" s="44">
        <v>1.2</v>
      </c>
      <c r="AA44" s="44"/>
      <c r="AB44" s="244" t="s">
        <v>799</v>
      </c>
      <c r="AC44" s="248"/>
      <c r="AD44" s="249">
        <v>31.37</v>
      </c>
      <c r="AE44" s="248">
        <v>31.37</v>
      </c>
      <c r="AF44" s="249">
        <v>0.25</v>
      </c>
      <c r="AG44" s="249">
        <f>(IF(AE44&gt;0, AE44, IF(AD44&gt;0, AD44, IF(AC44&gt;0, AC44, 0))))+AF44</f>
        <v>31.62</v>
      </c>
      <c r="AH44" s="249">
        <f>AG44*2</f>
        <v>63.24</v>
      </c>
      <c r="AI44" s="249">
        <f>AG44*2.5</f>
        <v>79.05</v>
      </c>
      <c r="AJ44" s="249">
        <f>AH44*2.5</f>
        <v>158.1</v>
      </c>
      <c r="AK44" s="255">
        <f t="shared" si="10"/>
        <v>0.5</v>
      </c>
      <c r="AL44" s="80"/>
      <c r="AM44" s="80"/>
      <c r="AN44" s="80"/>
      <c r="AO44" s="81">
        <v>41900</v>
      </c>
      <c r="AP44" s="81"/>
      <c r="AQ44" s="80"/>
      <c r="AR44" s="102">
        <v>16</v>
      </c>
      <c r="AS44" s="102" t="s">
        <v>290</v>
      </c>
      <c r="AT44" s="102"/>
      <c r="AU44" s="216"/>
      <c r="AV44" s="210">
        <v>41991</v>
      </c>
      <c r="AW44" s="210">
        <v>41978</v>
      </c>
      <c r="AX44" s="210">
        <v>41991</v>
      </c>
      <c r="AY44" s="103"/>
      <c r="AZ44" s="120"/>
      <c r="BA44" s="90"/>
      <c r="BB44" s="91"/>
      <c r="BC44" s="92"/>
      <c r="BD44" s="80"/>
      <c r="BE44" s="80"/>
      <c r="BF44" s="81"/>
      <c r="BG44" s="102"/>
      <c r="BH44" s="102"/>
      <c r="BI44" s="103"/>
      <c r="BJ44" s="80"/>
      <c r="BK44" s="80">
        <f t="shared" si="3"/>
        <v>0</v>
      </c>
      <c r="BL44" s="81"/>
      <c r="BM44" s="80"/>
      <c r="BN44" s="80"/>
      <c r="BO44" s="80"/>
      <c r="BP44" s="80">
        <f t="shared" si="7"/>
        <v>0</v>
      </c>
      <c r="BQ44" s="80"/>
      <c r="BR44" s="192">
        <f t="shared" si="4"/>
        <v>0</v>
      </c>
      <c r="BS44" s="192">
        <f t="shared" si="5"/>
        <v>0</v>
      </c>
      <c r="BT44" s="196">
        <f t="shared" si="6"/>
        <v>0</v>
      </c>
      <c r="BU44" s="29"/>
    </row>
    <row r="45" spans="1:73" ht="44.25" customHeight="1">
      <c r="A45" s="10"/>
      <c r="B45" s="10">
        <v>2</v>
      </c>
      <c r="C45" s="11" t="s">
        <v>83</v>
      </c>
      <c r="D45" s="118" t="s">
        <v>168</v>
      </c>
      <c r="E45" s="208" t="s">
        <v>50</v>
      </c>
      <c r="F45" s="118" t="s">
        <v>173</v>
      </c>
      <c r="G45" s="118" t="s">
        <v>103</v>
      </c>
      <c r="H45" s="118" t="s">
        <v>577</v>
      </c>
      <c r="I45" s="204"/>
      <c r="J45" s="204" t="s">
        <v>674</v>
      </c>
      <c r="K45" s="204"/>
      <c r="L45" s="13"/>
      <c r="M45" s="119" t="s">
        <v>74</v>
      </c>
      <c r="N45" s="29" t="s">
        <v>74</v>
      </c>
      <c r="O45" s="29"/>
      <c r="P45" s="29" t="s">
        <v>802</v>
      </c>
      <c r="Q45" s="218" t="s">
        <v>32</v>
      </c>
      <c r="R45" s="38"/>
      <c r="S45" s="219"/>
      <c r="T45" s="130"/>
      <c r="U45" s="130" t="s">
        <v>317</v>
      </c>
      <c r="V45" s="130"/>
      <c r="W45" s="276">
        <v>42034</v>
      </c>
      <c r="X45" s="276">
        <v>42062</v>
      </c>
      <c r="Y45" s="276">
        <v>42090</v>
      </c>
      <c r="Z45" s="44"/>
      <c r="AA45" s="44"/>
      <c r="AB45" s="244" t="s">
        <v>800</v>
      </c>
      <c r="AC45" s="259">
        <v>53</v>
      </c>
      <c r="AD45" s="260">
        <v>48</v>
      </c>
      <c r="AE45" s="259"/>
      <c r="AF45" s="260">
        <f>(IF(AE45&gt;0, AE45, IF(AD45&gt;0, AD45, IF(AC45&gt;0, AC45, 0))))*0.2</f>
        <v>9.6000000000000014</v>
      </c>
      <c r="AG45" s="249">
        <f>((IF(AE45&gt;0, AE45, IF(AD45&gt;0, AD45, IF(AC45&gt;0, AC45, 0))))/1.25)+AF45</f>
        <v>48</v>
      </c>
      <c r="AH45" s="249">
        <f>AJ45/2.5</f>
        <v>87.97999999999999</v>
      </c>
      <c r="AI45" s="249">
        <v>219.95</v>
      </c>
      <c r="AJ45" s="249">
        <v>219.95</v>
      </c>
      <c r="AK45" s="255">
        <f t="shared" si="10"/>
        <v>0.45442145942259599</v>
      </c>
      <c r="AL45" s="80"/>
      <c r="AM45" s="80"/>
      <c r="AN45" s="80"/>
      <c r="AO45" s="81" t="s">
        <v>637</v>
      </c>
      <c r="AP45" s="81"/>
      <c r="AQ45" s="80"/>
      <c r="AR45" s="102">
        <v>16</v>
      </c>
      <c r="AS45" s="102" t="s">
        <v>290</v>
      </c>
      <c r="AT45" s="102"/>
      <c r="AU45" s="216"/>
      <c r="AV45" s="213">
        <v>41992</v>
      </c>
      <c r="AW45" s="213">
        <v>41992</v>
      </c>
      <c r="AX45" s="213">
        <v>41992</v>
      </c>
      <c r="AY45" s="103"/>
      <c r="AZ45" s="120"/>
      <c r="BA45" s="90"/>
      <c r="BB45" s="91"/>
      <c r="BC45" s="92"/>
      <c r="BD45" s="80"/>
      <c r="BE45" s="80"/>
      <c r="BF45" s="81"/>
      <c r="BG45" s="102"/>
      <c r="BH45" s="102"/>
      <c r="BI45" s="103"/>
      <c r="BJ45" s="80"/>
      <c r="BK45" s="80">
        <f t="shared" si="3"/>
        <v>0</v>
      </c>
      <c r="BL45" s="81"/>
      <c r="BM45" s="80"/>
      <c r="BN45" s="80"/>
      <c r="BO45" s="80"/>
      <c r="BP45" s="80">
        <f t="shared" si="7"/>
        <v>0</v>
      </c>
      <c r="BQ45" s="80"/>
      <c r="BR45" s="192">
        <f t="shared" si="4"/>
        <v>0</v>
      </c>
      <c r="BS45" s="192">
        <f t="shared" si="5"/>
        <v>0</v>
      </c>
      <c r="BT45" s="196">
        <f t="shared" si="6"/>
        <v>0</v>
      </c>
      <c r="BU45" s="29"/>
    </row>
    <row r="46" spans="1:73" s="170" customFormat="1" ht="44.25" hidden="1" customHeight="1">
      <c r="A46" s="157" t="s">
        <v>566</v>
      </c>
      <c r="B46" s="157"/>
      <c r="C46" s="158" t="s">
        <v>83</v>
      </c>
      <c r="D46" s="160" t="s">
        <v>168</v>
      </c>
      <c r="E46" s="159" t="s">
        <v>50</v>
      </c>
      <c r="F46" s="160" t="s">
        <v>174</v>
      </c>
      <c r="G46" s="160" t="s">
        <v>104</v>
      </c>
      <c r="H46" s="160" t="s">
        <v>578</v>
      </c>
      <c r="I46" s="205"/>
      <c r="J46" s="205"/>
      <c r="K46" s="205"/>
      <c r="L46" s="161" t="s">
        <v>637</v>
      </c>
      <c r="M46" s="160" t="s">
        <v>75</v>
      </c>
      <c r="N46" s="162"/>
      <c r="O46" s="162"/>
      <c r="P46" s="162"/>
      <c r="Q46" s="163"/>
      <c r="R46" s="163"/>
      <c r="S46" s="223" t="s">
        <v>319</v>
      </c>
      <c r="T46" s="164"/>
      <c r="U46" s="164"/>
      <c r="V46" s="164"/>
      <c r="W46" s="164"/>
      <c r="X46" s="164"/>
      <c r="Y46" s="164"/>
      <c r="Z46" s="165"/>
      <c r="AA46" s="165"/>
      <c r="AB46" s="245"/>
      <c r="AC46" s="250"/>
      <c r="AD46" s="251"/>
      <c r="AE46" s="250"/>
      <c r="AF46" s="251">
        <f>(IF(AE46&gt;0, AE46, IF(AD46&gt;0, AD46, IF(AC46&gt;0, AC46, 0))))*0.3</f>
        <v>0</v>
      </c>
      <c r="AG46" s="251">
        <f>(IF(AE46&gt;0, AE46, IF(AD46&gt;0, AD46, IF(AC46&gt;0, AC46, 0))))+AF46</f>
        <v>0</v>
      </c>
      <c r="AH46" s="251">
        <f>AG46*2</f>
        <v>0</v>
      </c>
      <c r="AI46" s="251">
        <f>AG46*2.5</f>
        <v>0</v>
      </c>
      <c r="AJ46" s="251">
        <f>AH46*2.5</f>
        <v>0</v>
      </c>
      <c r="AK46" s="256"/>
      <c r="AL46" s="166"/>
      <c r="AM46" s="166"/>
      <c r="AN46" s="166"/>
      <c r="AO46" s="167">
        <v>41933</v>
      </c>
      <c r="AP46" s="167"/>
      <c r="AQ46" s="166"/>
      <c r="AR46" s="166">
        <v>16</v>
      </c>
      <c r="AS46" s="166" t="s">
        <v>290</v>
      </c>
      <c r="AT46" s="166"/>
      <c r="AU46" s="242"/>
      <c r="AV46" s="182"/>
      <c r="AW46" s="182" t="s">
        <v>631</v>
      </c>
      <c r="AX46" s="182"/>
      <c r="AY46" s="167"/>
      <c r="AZ46" s="188"/>
      <c r="BA46" s="167"/>
      <c r="BB46" s="168"/>
      <c r="BC46" s="169"/>
      <c r="BD46" s="166"/>
      <c r="BE46" s="166"/>
      <c r="BF46" s="167"/>
      <c r="BG46" s="166"/>
      <c r="BH46" s="166"/>
      <c r="BI46" s="167"/>
      <c r="BJ46" s="166"/>
      <c r="BK46" s="166">
        <f t="shared" si="3"/>
        <v>0</v>
      </c>
      <c r="BL46" s="167"/>
      <c r="BM46" s="166"/>
      <c r="BN46" s="166"/>
      <c r="BO46" s="166"/>
      <c r="BP46" s="166">
        <f t="shared" si="7"/>
        <v>0</v>
      </c>
      <c r="BQ46" s="166"/>
      <c r="BR46" s="193">
        <f t="shared" si="4"/>
        <v>0</v>
      </c>
      <c r="BS46" s="193">
        <f t="shared" si="5"/>
        <v>0</v>
      </c>
      <c r="BT46" s="197">
        <f t="shared" si="6"/>
        <v>0</v>
      </c>
      <c r="BU46" s="162"/>
    </row>
    <row r="47" spans="1:73" ht="44.25" customHeight="1">
      <c r="A47" s="10"/>
      <c r="B47" s="10">
        <v>2</v>
      </c>
      <c r="C47" s="11" t="s">
        <v>83</v>
      </c>
      <c r="D47" s="118" t="s">
        <v>168</v>
      </c>
      <c r="E47" s="208" t="s">
        <v>50</v>
      </c>
      <c r="F47" s="118" t="s">
        <v>175</v>
      </c>
      <c r="G47" s="118" t="s">
        <v>105</v>
      </c>
      <c r="H47" s="118" t="s">
        <v>373</v>
      </c>
      <c r="I47" s="204"/>
      <c r="J47" s="204" t="s">
        <v>674</v>
      </c>
      <c r="K47" s="204"/>
      <c r="L47" s="13"/>
      <c r="M47" s="119" t="s">
        <v>74</v>
      </c>
      <c r="N47" s="29" t="s">
        <v>74</v>
      </c>
      <c r="O47" s="29"/>
      <c r="P47" s="29" t="s">
        <v>802</v>
      </c>
      <c r="Q47" s="218" t="s">
        <v>32</v>
      </c>
      <c r="R47" s="38"/>
      <c r="S47" s="219"/>
      <c r="T47" s="130"/>
      <c r="U47" s="130" t="s">
        <v>321</v>
      </c>
      <c r="V47" s="130"/>
      <c r="W47" s="276">
        <v>42034</v>
      </c>
      <c r="X47" s="276">
        <v>42062</v>
      </c>
      <c r="Y47" s="276">
        <v>42090</v>
      </c>
      <c r="Z47" s="44"/>
      <c r="AA47" s="44"/>
      <c r="AB47" s="244" t="s">
        <v>800</v>
      </c>
      <c r="AC47" s="259">
        <v>49.5</v>
      </c>
      <c r="AD47" s="260">
        <v>45</v>
      </c>
      <c r="AE47" s="259"/>
      <c r="AF47" s="260">
        <f>(IF(AE47&gt;0, AE47, IF(AD47&gt;0, AD47, IF(AC47&gt;0, AC47, 0))))*0.2</f>
        <v>9</v>
      </c>
      <c r="AG47" s="249">
        <f>((IF(AE47&gt;0, AE47, IF(AD47&gt;0, AD47, IF(AC47&gt;0, AC47, 0))))/1.25)+AF47</f>
        <v>45</v>
      </c>
      <c r="AH47" s="249">
        <f t="shared" ref="AH47:AH54" si="11">AJ47/2.5</f>
        <v>79.97999999999999</v>
      </c>
      <c r="AI47" s="249">
        <v>199.95</v>
      </c>
      <c r="AJ47" s="249">
        <v>199.95</v>
      </c>
      <c r="AK47" s="255">
        <f>((AH47-AG47)/AH47)</f>
        <v>0.43735933983495867</v>
      </c>
      <c r="AL47" s="80"/>
      <c r="AM47" s="80"/>
      <c r="AN47" s="80"/>
      <c r="AO47" s="81" t="s">
        <v>636</v>
      </c>
      <c r="AP47" s="81"/>
      <c r="AQ47" s="80"/>
      <c r="AR47" s="102">
        <v>16</v>
      </c>
      <c r="AS47" s="102" t="s">
        <v>290</v>
      </c>
      <c r="AT47" s="102"/>
      <c r="AU47" s="216"/>
      <c r="AV47" s="181"/>
      <c r="AW47" s="213">
        <v>41983</v>
      </c>
      <c r="AX47" s="181"/>
      <c r="AY47" s="103"/>
      <c r="AZ47" s="120"/>
      <c r="BA47" s="90"/>
      <c r="BB47" s="91"/>
      <c r="BC47" s="92"/>
      <c r="BD47" s="80"/>
      <c r="BE47" s="80"/>
      <c r="BF47" s="81"/>
      <c r="BG47" s="102"/>
      <c r="BH47" s="102"/>
      <c r="BI47" s="103"/>
      <c r="BJ47" s="80"/>
      <c r="BK47" s="80">
        <f t="shared" si="3"/>
        <v>0</v>
      </c>
      <c r="BL47" s="81"/>
      <c r="BM47" s="80"/>
      <c r="BN47" s="80"/>
      <c r="BO47" s="80"/>
      <c r="BP47" s="80">
        <f t="shared" si="7"/>
        <v>0</v>
      </c>
      <c r="BQ47" s="80"/>
      <c r="BR47" s="192">
        <f t="shared" si="4"/>
        <v>0</v>
      </c>
      <c r="BS47" s="192">
        <f t="shared" si="5"/>
        <v>0</v>
      </c>
      <c r="BT47" s="196">
        <f t="shared" si="6"/>
        <v>0</v>
      </c>
      <c r="BU47" s="29"/>
    </row>
    <row r="48" spans="1:73" ht="44.25" customHeight="1">
      <c r="A48" s="10"/>
      <c r="B48" s="10">
        <v>3</v>
      </c>
      <c r="C48" s="11" t="s">
        <v>83</v>
      </c>
      <c r="D48" s="118" t="s">
        <v>168</v>
      </c>
      <c r="E48" s="208" t="s">
        <v>50</v>
      </c>
      <c r="F48" s="118" t="s">
        <v>176</v>
      </c>
      <c r="G48" s="118" t="s">
        <v>106</v>
      </c>
      <c r="H48" s="118" t="s">
        <v>564</v>
      </c>
      <c r="I48" s="204"/>
      <c r="J48" s="204" t="s">
        <v>674</v>
      </c>
      <c r="K48" s="204"/>
      <c r="L48" s="13"/>
      <c r="M48" s="119" t="s">
        <v>74</v>
      </c>
      <c r="N48" s="29" t="s">
        <v>74</v>
      </c>
      <c r="O48" s="29"/>
      <c r="P48" s="29" t="s">
        <v>802</v>
      </c>
      <c r="Q48" s="218" t="s">
        <v>32</v>
      </c>
      <c r="R48" s="38"/>
      <c r="S48" s="219"/>
      <c r="T48" s="130"/>
      <c r="U48" s="130" t="s">
        <v>329</v>
      </c>
      <c r="V48" s="130"/>
      <c r="W48" s="276">
        <v>42034</v>
      </c>
      <c r="X48" s="276">
        <v>42062</v>
      </c>
      <c r="Y48" s="276">
        <v>42090</v>
      </c>
      <c r="Z48" s="44"/>
      <c r="AA48" s="44"/>
      <c r="AB48" s="244" t="s">
        <v>800</v>
      </c>
      <c r="AC48" s="259">
        <v>60</v>
      </c>
      <c r="AD48" s="260">
        <v>65</v>
      </c>
      <c r="AE48" s="259"/>
      <c r="AF48" s="260">
        <f>(IF(AE48&gt;0, AE48, IF(AD48&gt;0, AD48, IF(AC48&gt;0, AC48, 0))))*0.2</f>
        <v>13</v>
      </c>
      <c r="AG48" s="249">
        <f>((IF(AE48&gt;0, AE48, IF(AD48&gt;0, AD48, IF(AC48&gt;0, AC48, 0))))/1.25)+AF48</f>
        <v>65</v>
      </c>
      <c r="AH48" s="249">
        <f t="shared" si="11"/>
        <v>119.97999999999999</v>
      </c>
      <c r="AI48" s="249">
        <v>299.95</v>
      </c>
      <c r="AJ48" s="249">
        <v>299.95</v>
      </c>
      <c r="AK48" s="255">
        <f>((AH48-AG48)/AH48)</f>
        <v>0.45824304050675108</v>
      </c>
      <c r="AL48" s="80"/>
      <c r="AM48" s="80"/>
      <c r="AN48" s="80"/>
      <c r="AO48" s="81" t="s">
        <v>637</v>
      </c>
      <c r="AP48" s="81"/>
      <c r="AQ48" s="80"/>
      <c r="AR48" s="102">
        <v>16</v>
      </c>
      <c r="AS48" s="102" t="s">
        <v>290</v>
      </c>
      <c r="AT48" s="102"/>
      <c r="AU48" s="216"/>
      <c r="AV48" s="181"/>
      <c r="AW48" s="213">
        <v>41992</v>
      </c>
      <c r="AX48" s="213">
        <v>42009</v>
      </c>
      <c r="AY48" s="103"/>
      <c r="AZ48" s="120"/>
      <c r="BA48" s="90"/>
      <c r="BB48" s="91"/>
      <c r="BC48" s="92"/>
      <c r="BD48" s="80"/>
      <c r="BE48" s="80"/>
      <c r="BF48" s="81"/>
      <c r="BG48" s="102"/>
      <c r="BH48" s="102"/>
      <c r="BI48" s="103"/>
      <c r="BJ48" s="80"/>
      <c r="BK48" s="80">
        <f t="shared" si="3"/>
        <v>0</v>
      </c>
      <c r="BL48" s="81"/>
      <c r="BM48" s="80"/>
      <c r="BN48" s="80"/>
      <c r="BO48" s="80"/>
      <c r="BP48" s="80">
        <f t="shared" si="7"/>
        <v>0</v>
      </c>
      <c r="BQ48" s="80"/>
      <c r="BR48" s="192">
        <f t="shared" si="4"/>
        <v>0</v>
      </c>
      <c r="BS48" s="192">
        <f t="shared" si="5"/>
        <v>0</v>
      </c>
      <c r="BT48" s="196">
        <f t="shared" si="6"/>
        <v>0</v>
      </c>
      <c r="BU48" s="29"/>
    </row>
    <row r="49" spans="1:73" ht="44.25" customHeight="1">
      <c r="A49" s="10"/>
      <c r="B49" s="10">
        <v>2</v>
      </c>
      <c r="C49" s="11" t="s">
        <v>83</v>
      </c>
      <c r="D49" s="118" t="s">
        <v>169</v>
      </c>
      <c r="E49" s="208" t="s">
        <v>50</v>
      </c>
      <c r="F49" s="118" t="s">
        <v>177</v>
      </c>
      <c r="G49" s="118" t="s">
        <v>107</v>
      </c>
      <c r="H49" s="118" t="s">
        <v>579</v>
      </c>
      <c r="I49" s="204"/>
      <c r="J49" s="204" t="s">
        <v>674</v>
      </c>
      <c r="K49" s="204"/>
      <c r="L49" s="13"/>
      <c r="M49" s="119" t="s">
        <v>75</v>
      </c>
      <c r="N49" s="29"/>
      <c r="O49" s="29"/>
      <c r="P49" s="29"/>
      <c r="Q49" s="218" t="s">
        <v>32</v>
      </c>
      <c r="R49" s="38"/>
      <c r="S49" s="224"/>
      <c r="T49" s="224" t="s">
        <v>767</v>
      </c>
      <c r="U49" s="130"/>
      <c r="V49" s="130"/>
      <c r="W49" s="276">
        <v>42010</v>
      </c>
      <c r="X49" s="276">
        <v>42038</v>
      </c>
      <c r="Y49" s="276">
        <v>42066</v>
      </c>
      <c r="Z49" s="44"/>
      <c r="AA49" s="44"/>
      <c r="AB49" s="244" t="s">
        <v>799</v>
      </c>
      <c r="AC49" s="248"/>
      <c r="AD49" s="249">
        <v>20</v>
      </c>
      <c r="AE49" s="248"/>
      <c r="AF49" s="249">
        <f>(IF(AE49&gt;0, AE49, IF(AD49&gt;0, AD49, IF(AC49&gt;0, AC49, 0))))*0.3</f>
        <v>6</v>
      </c>
      <c r="AG49" s="249">
        <f t="shared" ref="AG49:AG80" si="12">(IF(AE49&gt;0, AE49, IF(AD49&gt;0, AD49, IF(AC49&gt;0, AC49, 0))))+AF49</f>
        <v>26</v>
      </c>
      <c r="AH49" s="249">
        <f t="shared" si="11"/>
        <v>51.98</v>
      </c>
      <c r="AI49" s="249">
        <v>129.94999999999999</v>
      </c>
      <c r="AJ49" s="249">
        <v>129.94999999999999</v>
      </c>
      <c r="AK49" s="255">
        <f t="shared" ref="AK49:AK54" si="13">(AH49-AG49)/AH49</f>
        <v>0.49980761831473641</v>
      </c>
      <c r="AL49" s="80"/>
      <c r="AM49" s="80"/>
      <c r="AN49" s="80"/>
      <c r="AO49" s="81">
        <v>41908</v>
      </c>
      <c r="AP49" s="81">
        <v>41957</v>
      </c>
      <c r="AQ49" s="80" t="s">
        <v>590</v>
      </c>
      <c r="AR49" s="102">
        <v>16</v>
      </c>
      <c r="AS49" s="102" t="s">
        <v>290</v>
      </c>
      <c r="AT49" s="102"/>
      <c r="AU49" s="102"/>
      <c r="AV49" s="181"/>
      <c r="AW49" s="213">
        <v>41980</v>
      </c>
      <c r="AX49" s="181"/>
      <c r="AY49" s="103"/>
      <c r="AZ49" s="120"/>
      <c r="BA49" s="90"/>
      <c r="BB49" s="91"/>
      <c r="BC49" s="92"/>
      <c r="BD49" s="80"/>
      <c r="BE49" s="80"/>
      <c r="BF49" s="81"/>
      <c r="BG49" s="102"/>
      <c r="BH49" s="102"/>
      <c r="BI49" s="103"/>
      <c r="BJ49" s="80"/>
      <c r="BK49" s="80">
        <f t="shared" si="3"/>
        <v>0</v>
      </c>
      <c r="BL49" s="81"/>
      <c r="BM49" s="80"/>
      <c r="BN49" s="80"/>
      <c r="BO49" s="80"/>
      <c r="BP49" s="80">
        <f t="shared" si="7"/>
        <v>0</v>
      </c>
      <c r="BQ49" s="80"/>
      <c r="BR49" s="192">
        <f t="shared" si="4"/>
        <v>0</v>
      </c>
      <c r="BS49" s="192">
        <f t="shared" si="5"/>
        <v>0</v>
      </c>
      <c r="BT49" s="196">
        <f t="shared" si="6"/>
        <v>0</v>
      </c>
      <c r="BU49" s="29"/>
    </row>
    <row r="50" spans="1:73" ht="44.25" customHeight="1">
      <c r="A50" s="10"/>
      <c r="B50" s="10">
        <v>2</v>
      </c>
      <c r="C50" s="11" t="s">
        <v>83</v>
      </c>
      <c r="D50" s="118" t="s">
        <v>169</v>
      </c>
      <c r="E50" s="208" t="s">
        <v>50</v>
      </c>
      <c r="F50" s="118" t="s">
        <v>178</v>
      </c>
      <c r="G50" s="118" t="s">
        <v>108</v>
      </c>
      <c r="H50" s="118" t="s">
        <v>310</v>
      </c>
      <c r="I50" s="204"/>
      <c r="J50" s="204" t="s">
        <v>676</v>
      </c>
      <c r="K50" s="204"/>
      <c r="L50" s="13"/>
      <c r="M50" s="119" t="s">
        <v>75</v>
      </c>
      <c r="N50" s="29"/>
      <c r="O50" s="29"/>
      <c r="P50" s="29"/>
      <c r="Q50" s="218" t="s">
        <v>32</v>
      </c>
      <c r="R50" s="38"/>
      <c r="S50" s="219"/>
      <c r="T50" s="219" t="s">
        <v>309</v>
      </c>
      <c r="U50" s="130" t="s">
        <v>310</v>
      </c>
      <c r="V50" s="130"/>
      <c r="W50" s="276">
        <v>42041</v>
      </c>
      <c r="X50" s="276">
        <v>42038</v>
      </c>
      <c r="Y50" s="276">
        <v>42066</v>
      </c>
      <c r="Z50" s="44"/>
      <c r="AA50" s="44"/>
      <c r="AB50" s="244" t="s">
        <v>799</v>
      </c>
      <c r="AC50" s="248"/>
      <c r="AD50" s="249">
        <v>20.6</v>
      </c>
      <c r="AE50" s="248"/>
      <c r="AF50" s="249">
        <f>(IF(AE50&gt;0, AE50, IF(AD50&gt;0, AD50, IF(AC50&gt;0, AC50, 0))))*0.3</f>
        <v>6.1800000000000006</v>
      </c>
      <c r="AG50" s="249">
        <f t="shared" si="12"/>
        <v>26.78</v>
      </c>
      <c r="AH50" s="249">
        <f t="shared" si="11"/>
        <v>47.980000000000004</v>
      </c>
      <c r="AI50" s="249">
        <v>119.95</v>
      </c>
      <c r="AJ50" s="249">
        <v>119.95</v>
      </c>
      <c r="AK50" s="255">
        <f t="shared" si="13"/>
        <v>0.44185077115464777</v>
      </c>
      <c r="AL50" s="80"/>
      <c r="AM50" s="80"/>
      <c r="AN50" s="80"/>
      <c r="AO50" s="81">
        <v>41908</v>
      </c>
      <c r="AP50" s="81">
        <v>41957</v>
      </c>
      <c r="AQ50" s="80" t="s">
        <v>591</v>
      </c>
      <c r="AR50" s="102">
        <v>16</v>
      </c>
      <c r="AS50" s="102" t="s">
        <v>290</v>
      </c>
      <c r="AT50" s="102"/>
      <c r="AU50" s="102"/>
      <c r="AV50" s="181"/>
      <c r="AW50" s="213">
        <v>41980</v>
      </c>
      <c r="AX50" s="181"/>
      <c r="AY50" s="103"/>
      <c r="AZ50" s="120"/>
      <c r="BA50" s="90"/>
      <c r="BB50" s="91"/>
      <c r="BC50" s="92"/>
      <c r="BD50" s="80"/>
      <c r="BE50" s="80"/>
      <c r="BF50" s="81"/>
      <c r="BG50" s="102"/>
      <c r="BH50" s="102"/>
      <c r="BI50" s="103"/>
      <c r="BJ50" s="80"/>
      <c r="BK50" s="80">
        <f t="shared" si="3"/>
        <v>0</v>
      </c>
      <c r="BL50" s="81"/>
      <c r="BM50" s="80"/>
      <c r="BN50" s="80"/>
      <c r="BO50" s="80"/>
      <c r="BP50" s="80">
        <f t="shared" si="7"/>
        <v>0</v>
      </c>
      <c r="BQ50" s="80"/>
      <c r="BR50" s="192">
        <f t="shared" si="4"/>
        <v>0</v>
      </c>
      <c r="BS50" s="192">
        <f t="shared" si="5"/>
        <v>0</v>
      </c>
      <c r="BT50" s="196">
        <f t="shared" si="6"/>
        <v>0</v>
      </c>
      <c r="BU50" s="162"/>
    </row>
    <row r="51" spans="1:73" ht="44.25" customHeight="1">
      <c r="A51" s="10"/>
      <c r="B51" s="10">
        <v>2</v>
      </c>
      <c r="C51" s="11" t="s">
        <v>83</v>
      </c>
      <c r="D51" s="118" t="s">
        <v>169</v>
      </c>
      <c r="E51" s="208" t="s">
        <v>50</v>
      </c>
      <c r="F51" s="118" t="s">
        <v>179</v>
      </c>
      <c r="G51" s="118" t="s">
        <v>109</v>
      </c>
      <c r="H51" s="118" t="s">
        <v>580</v>
      </c>
      <c r="I51" s="204"/>
      <c r="J51" s="204" t="s">
        <v>668</v>
      </c>
      <c r="K51" s="204"/>
      <c r="L51" s="13"/>
      <c r="M51" s="119" t="s">
        <v>75</v>
      </c>
      <c r="N51" s="142"/>
      <c r="O51" s="29"/>
      <c r="P51" s="29"/>
      <c r="Q51" s="218" t="s">
        <v>28</v>
      </c>
      <c r="R51" s="38"/>
      <c r="S51" s="219"/>
      <c r="T51" s="219" t="s">
        <v>320</v>
      </c>
      <c r="U51" s="130"/>
      <c r="V51" s="130"/>
      <c r="W51" s="276">
        <v>42010</v>
      </c>
      <c r="X51" s="276">
        <v>42038</v>
      </c>
      <c r="Y51" s="276">
        <v>42066</v>
      </c>
      <c r="Z51" s="44"/>
      <c r="AA51" s="44"/>
      <c r="AB51" s="244" t="s">
        <v>799</v>
      </c>
      <c r="AC51" s="248"/>
      <c r="AD51" s="249">
        <v>21.25</v>
      </c>
      <c r="AE51" s="248"/>
      <c r="AF51" s="249">
        <f>(IF(AE51&gt;0, AE51, IF(AD51&gt;0, AD51, IF(AC51&gt;0, AC51, 0))))*0.3</f>
        <v>6.375</v>
      </c>
      <c r="AG51" s="249">
        <f t="shared" si="12"/>
        <v>27.625</v>
      </c>
      <c r="AH51" s="249">
        <f t="shared" si="11"/>
        <v>47.980000000000004</v>
      </c>
      <c r="AI51" s="249">
        <v>119.95</v>
      </c>
      <c r="AJ51" s="249">
        <v>119.95</v>
      </c>
      <c r="AK51" s="255">
        <f t="shared" si="13"/>
        <v>0.4242392663609838</v>
      </c>
      <c r="AL51" s="80"/>
      <c r="AM51" s="80"/>
      <c r="AN51" s="80"/>
      <c r="AO51" s="81">
        <v>41915</v>
      </c>
      <c r="AP51" s="81">
        <v>41957</v>
      </c>
      <c r="AQ51" s="80" t="s">
        <v>591</v>
      </c>
      <c r="AR51" s="102">
        <v>16</v>
      </c>
      <c r="AS51" s="102" t="s">
        <v>290</v>
      </c>
      <c r="AT51" s="102"/>
      <c r="AU51" s="102"/>
      <c r="AV51" s="181"/>
      <c r="AW51" s="181" t="s">
        <v>60</v>
      </c>
      <c r="AX51" s="181"/>
      <c r="AY51" s="103"/>
      <c r="AZ51" s="120"/>
      <c r="BA51" s="90"/>
      <c r="BB51" s="91"/>
      <c r="BC51" s="92"/>
      <c r="BD51" s="80"/>
      <c r="BE51" s="80"/>
      <c r="BF51" s="81"/>
      <c r="BG51" s="102"/>
      <c r="BH51" s="102"/>
      <c r="BI51" s="103"/>
      <c r="BJ51" s="80"/>
      <c r="BK51" s="80">
        <f t="shared" si="3"/>
        <v>0</v>
      </c>
      <c r="BL51" s="81"/>
      <c r="BM51" s="80"/>
      <c r="BN51" s="80"/>
      <c r="BO51" s="80"/>
      <c r="BP51" s="80">
        <f t="shared" si="7"/>
        <v>0</v>
      </c>
      <c r="BQ51" s="80"/>
      <c r="BR51" s="192">
        <f t="shared" si="4"/>
        <v>0</v>
      </c>
      <c r="BS51" s="192">
        <f t="shared" si="5"/>
        <v>0</v>
      </c>
      <c r="BT51" s="196">
        <f t="shared" si="6"/>
        <v>0</v>
      </c>
      <c r="BU51" s="29"/>
    </row>
    <row r="52" spans="1:73" s="170" customFormat="1" ht="44.25" customHeight="1">
      <c r="A52" s="10"/>
      <c r="B52" s="10">
        <v>2</v>
      </c>
      <c r="C52" s="11" t="s">
        <v>83</v>
      </c>
      <c r="D52" s="118" t="s">
        <v>169</v>
      </c>
      <c r="E52" s="208" t="s">
        <v>50</v>
      </c>
      <c r="F52" s="118" t="s">
        <v>180</v>
      </c>
      <c r="G52" s="118" t="s">
        <v>110</v>
      </c>
      <c r="H52" s="118" t="s">
        <v>581</v>
      </c>
      <c r="I52" s="204"/>
      <c r="J52" s="204" t="s">
        <v>675</v>
      </c>
      <c r="K52" s="204"/>
      <c r="L52" s="13"/>
      <c r="M52" s="119" t="s">
        <v>72</v>
      </c>
      <c r="N52" s="29"/>
      <c r="O52" s="29"/>
      <c r="P52" s="29" t="s">
        <v>792</v>
      </c>
      <c r="Q52" s="218" t="s">
        <v>32</v>
      </c>
      <c r="R52" s="38"/>
      <c r="S52" s="219"/>
      <c r="T52" s="219">
        <v>11166</v>
      </c>
      <c r="U52" s="130" t="s">
        <v>326</v>
      </c>
      <c r="V52" s="130" t="s">
        <v>325</v>
      </c>
      <c r="W52" s="276">
        <v>42010</v>
      </c>
      <c r="X52" s="276">
        <v>42038</v>
      </c>
      <c r="Y52" s="276">
        <v>42066</v>
      </c>
      <c r="Z52" s="44"/>
      <c r="AA52" s="44"/>
      <c r="AB52" s="244" t="s">
        <v>799</v>
      </c>
      <c r="AC52" s="248">
        <v>22.5</v>
      </c>
      <c r="AD52" s="248">
        <v>22.5</v>
      </c>
      <c r="AE52" s="248"/>
      <c r="AF52" s="249">
        <v>0.25</v>
      </c>
      <c r="AG52" s="249">
        <f t="shared" si="12"/>
        <v>22.75</v>
      </c>
      <c r="AH52" s="249">
        <f t="shared" si="11"/>
        <v>47.980000000000004</v>
      </c>
      <c r="AI52" s="249">
        <v>119.95</v>
      </c>
      <c r="AJ52" s="249">
        <v>119.95</v>
      </c>
      <c r="AK52" s="255">
        <f t="shared" si="13"/>
        <v>0.5258441017090455</v>
      </c>
      <c r="AL52" s="185"/>
      <c r="AM52" s="185"/>
      <c r="AN52" s="185"/>
      <c r="AO52" s="81">
        <v>41892</v>
      </c>
      <c r="AP52" s="81">
        <v>41956</v>
      </c>
      <c r="AQ52" s="80"/>
      <c r="AR52" s="102">
        <v>16</v>
      </c>
      <c r="AS52" s="102" t="s">
        <v>290</v>
      </c>
      <c r="AT52" s="102"/>
      <c r="AU52" s="102"/>
      <c r="AV52" s="213">
        <v>41995</v>
      </c>
      <c r="AW52" s="212">
        <v>41978</v>
      </c>
      <c r="AX52" s="213">
        <v>41995</v>
      </c>
      <c r="AY52" s="103"/>
      <c r="AZ52" s="120"/>
      <c r="BA52" s="90"/>
      <c r="BB52" s="91"/>
      <c r="BC52" s="92"/>
      <c r="BD52" s="80"/>
      <c r="BE52" s="80"/>
      <c r="BF52" s="81"/>
      <c r="BG52" s="102"/>
      <c r="BH52" s="102"/>
      <c r="BI52" s="103"/>
      <c r="BJ52" s="80"/>
      <c r="BK52" s="80">
        <f t="shared" si="3"/>
        <v>0</v>
      </c>
      <c r="BL52" s="81"/>
      <c r="BM52" s="80"/>
      <c r="BN52" s="80"/>
      <c r="BO52" s="80"/>
      <c r="BP52" s="80">
        <f t="shared" si="7"/>
        <v>0</v>
      </c>
      <c r="BQ52" s="80"/>
      <c r="BR52" s="192">
        <f t="shared" si="4"/>
        <v>0</v>
      </c>
      <c r="BS52" s="192">
        <f t="shared" si="5"/>
        <v>0</v>
      </c>
      <c r="BT52" s="196">
        <f t="shared" si="6"/>
        <v>0</v>
      </c>
      <c r="BU52" s="29"/>
    </row>
    <row r="53" spans="1:73" ht="44.25" customHeight="1">
      <c r="A53" s="10"/>
      <c r="B53" s="10">
        <v>2</v>
      </c>
      <c r="C53" s="11" t="s">
        <v>83</v>
      </c>
      <c r="D53" s="118" t="s">
        <v>169</v>
      </c>
      <c r="E53" s="208" t="s">
        <v>50</v>
      </c>
      <c r="F53" s="118" t="s">
        <v>181</v>
      </c>
      <c r="G53" s="118" t="s">
        <v>111</v>
      </c>
      <c r="H53" s="118"/>
      <c r="I53" s="204"/>
      <c r="J53" s="204" t="s">
        <v>676</v>
      </c>
      <c r="K53" s="204"/>
      <c r="L53" s="13"/>
      <c r="M53" s="119" t="s">
        <v>72</v>
      </c>
      <c r="N53" s="29"/>
      <c r="O53" s="29"/>
      <c r="P53" s="29" t="s">
        <v>792</v>
      </c>
      <c r="Q53" s="218" t="s">
        <v>32</v>
      </c>
      <c r="R53" s="38"/>
      <c r="S53" s="219"/>
      <c r="T53" s="219" t="s">
        <v>333</v>
      </c>
      <c r="U53" s="130"/>
      <c r="V53" s="130"/>
      <c r="W53" s="276">
        <v>42010</v>
      </c>
      <c r="X53" s="276">
        <v>42038</v>
      </c>
      <c r="Y53" s="276">
        <v>42066</v>
      </c>
      <c r="Z53" s="44"/>
      <c r="AA53" s="44"/>
      <c r="AB53" s="244" t="s">
        <v>799</v>
      </c>
      <c r="AC53" s="248">
        <v>21.9</v>
      </c>
      <c r="AD53" s="248">
        <v>21.9</v>
      </c>
      <c r="AE53" s="248"/>
      <c r="AF53" s="249">
        <v>0.25</v>
      </c>
      <c r="AG53" s="249">
        <f t="shared" si="12"/>
        <v>22.15</v>
      </c>
      <c r="AH53" s="249">
        <f t="shared" si="11"/>
        <v>47.980000000000004</v>
      </c>
      <c r="AI53" s="249">
        <v>119.95</v>
      </c>
      <c r="AJ53" s="249">
        <v>119.95</v>
      </c>
      <c r="AK53" s="255">
        <f t="shared" si="13"/>
        <v>0.5383493122134223</v>
      </c>
      <c r="AL53" s="185"/>
      <c r="AM53" s="185"/>
      <c r="AN53" s="185"/>
      <c r="AO53" s="81">
        <v>41900</v>
      </c>
      <c r="AP53" s="81">
        <v>41956</v>
      </c>
      <c r="AQ53" s="80"/>
      <c r="AR53" s="102">
        <v>16</v>
      </c>
      <c r="AS53" s="102" t="s">
        <v>290</v>
      </c>
      <c r="AT53" s="102"/>
      <c r="AU53" s="102"/>
      <c r="AV53" s="213">
        <v>41995</v>
      </c>
      <c r="AW53" s="213">
        <v>41982</v>
      </c>
      <c r="AX53" s="213">
        <v>41995</v>
      </c>
      <c r="AY53" s="103"/>
      <c r="AZ53" s="120"/>
      <c r="BA53" s="90"/>
      <c r="BB53" s="91"/>
      <c r="BC53" s="92"/>
      <c r="BD53" s="80"/>
      <c r="BE53" s="80"/>
      <c r="BF53" s="81"/>
      <c r="BG53" s="102"/>
      <c r="BH53" s="102"/>
      <c r="BI53" s="103"/>
      <c r="BJ53" s="80"/>
      <c r="BK53" s="80">
        <f t="shared" si="3"/>
        <v>0</v>
      </c>
      <c r="BL53" s="81"/>
      <c r="BM53" s="80"/>
      <c r="BN53" s="80"/>
      <c r="BO53" s="80"/>
      <c r="BP53" s="80">
        <f t="shared" si="7"/>
        <v>0</v>
      </c>
      <c r="BQ53" s="80"/>
      <c r="BR53" s="192">
        <f t="shared" si="4"/>
        <v>0</v>
      </c>
      <c r="BS53" s="192">
        <f t="shared" si="5"/>
        <v>0</v>
      </c>
      <c r="BT53" s="196">
        <f t="shared" si="6"/>
        <v>0</v>
      </c>
      <c r="BU53" s="29"/>
    </row>
    <row r="54" spans="1:73" ht="44.25" customHeight="1">
      <c r="A54" s="10"/>
      <c r="B54" s="10">
        <v>3</v>
      </c>
      <c r="C54" s="11" t="s">
        <v>83</v>
      </c>
      <c r="D54" s="118" t="s">
        <v>169</v>
      </c>
      <c r="E54" s="208" t="s">
        <v>50</v>
      </c>
      <c r="F54" s="118" t="s">
        <v>133</v>
      </c>
      <c r="G54" s="118" t="s">
        <v>112</v>
      </c>
      <c r="H54" s="118" t="s">
        <v>582</v>
      </c>
      <c r="I54" s="204"/>
      <c r="J54" s="204" t="s">
        <v>677</v>
      </c>
      <c r="K54" s="204"/>
      <c r="L54" s="13"/>
      <c r="M54" s="119" t="s">
        <v>75</v>
      </c>
      <c r="N54" s="29"/>
      <c r="O54" s="29"/>
      <c r="P54" s="29"/>
      <c r="Q54" s="218" t="s">
        <v>32</v>
      </c>
      <c r="R54" s="38"/>
      <c r="S54" s="219"/>
      <c r="T54" s="219" t="s">
        <v>338</v>
      </c>
      <c r="U54" s="130"/>
      <c r="V54" s="130"/>
      <c r="W54" s="277">
        <v>41980</v>
      </c>
      <c r="X54" s="276">
        <v>42008</v>
      </c>
      <c r="Y54" s="276">
        <v>42036</v>
      </c>
      <c r="Z54" s="44"/>
      <c r="AA54" s="44"/>
      <c r="AB54" s="244" t="s">
        <v>799</v>
      </c>
      <c r="AC54" s="248"/>
      <c r="AD54" s="249">
        <v>42.1</v>
      </c>
      <c r="AE54" s="248"/>
      <c r="AF54" s="249">
        <f>(IF(AE54&gt;0, AE54, IF(AD54&gt;0, AD54, IF(AC54&gt;0, AC54, 0))))*0.3</f>
        <v>12.63</v>
      </c>
      <c r="AG54" s="249">
        <f t="shared" si="12"/>
        <v>54.730000000000004</v>
      </c>
      <c r="AH54" s="249">
        <f t="shared" si="11"/>
        <v>51.98</v>
      </c>
      <c r="AI54" s="249">
        <v>129.94999999999999</v>
      </c>
      <c r="AJ54" s="249">
        <v>129.94999999999999</v>
      </c>
      <c r="AK54" s="255">
        <f t="shared" si="13"/>
        <v>-5.2904963447479941E-2</v>
      </c>
      <c r="AL54" s="80"/>
      <c r="AM54" s="80"/>
      <c r="AN54" s="81">
        <v>41961</v>
      </c>
      <c r="AO54" s="81">
        <v>41915</v>
      </c>
      <c r="AP54" s="81" t="s">
        <v>717</v>
      </c>
      <c r="AQ54" s="80" t="s">
        <v>591</v>
      </c>
      <c r="AR54" s="102">
        <v>16</v>
      </c>
      <c r="AS54" s="102" t="s">
        <v>290</v>
      </c>
      <c r="AT54" s="102"/>
      <c r="AU54" s="216"/>
      <c r="AV54" s="181"/>
      <c r="AW54" s="181" t="s">
        <v>60</v>
      </c>
      <c r="AX54" s="181"/>
      <c r="AY54" s="103"/>
      <c r="AZ54" s="120"/>
      <c r="BA54" s="90"/>
      <c r="BB54" s="91"/>
      <c r="BC54" s="92"/>
      <c r="BD54" s="80"/>
      <c r="BE54" s="80"/>
      <c r="BF54" s="81"/>
      <c r="BG54" s="102"/>
      <c r="BH54" s="102"/>
      <c r="BI54" s="103"/>
      <c r="BJ54" s="80"/>
      <c r="BK54" s="80">
        <f t="shared" si="3"/>
        <v>0</v>
      </c>
      <c r="BL54" s="81"/>
      <c r="BM54" s="80"/>
      <c r="BN54" s="80"/>
      <c r="BO54" s="80"/>
      <c r="BP54" s="80">
        <f t="shared" si="7"/>
        <v>0</v>
      </c>
      <c r="BQ54" s="80"/>
      <c r="BR54" s="192">
        <f t="shared" si="4"/>
        <v>0</v>
      </c>
      <c r="BS54" s="192">
        <f t="shared" si="5"/>
        <v>0</v>
      </c>
      <c r="BT54" s="196">
        <f t="shared" si="6"/>
        <v>0</v>
      </c>
      <c r="BU54" s="29"/>
    </row>
    <row r="55" spans="1:73" s="170" customFormat="1" ht="44.25" hidden="1" customHeight="1">
      <c r="A55" s="157" t="s">
        <v>566</v>
      </c>
      <c r="B55" s="157"/>
      <c r="C55" s="158" t="s">
        <v>83</v>
      </c>
      <c r="D55" s="160" t="s">
        <v>169</v>
      </c>
      <c r="E55" s="159" t="s">
        <v>50</v>
      </c>
      <c r="F55" s="160" t="s">
        <v>134</v>
      </c>
      <c r="G55" s="160" t="s">
        <v>113</v>
      </c>
      <c r="H55" s="160" t="s">
        <v>582</v>
      </c>
      <c r="I55" s="205"/>
      <c r="J55" s="205"/>
      <c r="K55" s="205"/>
      <c r="L55" s="161">
        <v>41927</v>
      </c>
      <c r="M55" s="160" t="s">
        <v>75</v>
      </c>
      <c r="N55" s="162"/>
      <c r="O55" s="162"/>
      <c r="P55" s="162"/>
      <c r="Q55" s="163"/>
      <c r="R55" s="163"/>
      <c r="S55" s="223" t="s">
        <v>336</v>
      </c>
      <c r="T55" s="164"/>
      <c r="U55" s="164"/>
      <c r="V55" s="164"/>
      <c r="W55" s="164"/>
      <c r="X55" s="164"/>
      <c r="Y55" s="164"/>
      <c r="Z55" s="165"/>
      <c r="AA55" s="165"/>
      <c r="AB55" s="245"/>
      <c r="AC55" s="250"/>
      <c r="AD55" s="251"/>
      <c r="AE55" s="250"/>
      <c r="AF55" s="251">
        <f>(IF(AE55&gt;0, AE55, IF(AD55&gt;0, AD55, IF(AC55&gt;0, AC55, 0))))*0.3</f>
        <v>0</v>
      </c>
      <c r="AG55" s="251">
        <f t="shared" si="12"/>
        <v>0</v>
      </c>
      <c r="AH55" s="251">
        <f>AG55*2</f>
        <v>0</v>
      </c>
      <c r="AI55" s="251">
        <f>AG55*2.5</f>
        <v>0</v>
      </c>
      <c r="AJ55" s="251">
        <f>AH55*2.5</f>
        <v>0</v>
      </c>
      <c r="AK55" s="256"/>
      <c r="AL55" s="166"/>
      <c r="AM55" s="166"/>
      <c r="AN55" s="166"/>
      <c r="AO55" s="167">
        <v>41915</v>
      </c>
      <c r="AP55" s="167" t="s">
        <v>717</v>
      </c>
      <c r="AQ55" s="166" t="s">
        <v>591</v>
      </c>
      <c r="AR55" s="166">
        <v>16</v>
      </c>
      <c r="AS55" s="166" t="s">
        <v>290</v>
      </c>
      <c r="AT55" s="166"/>
      <c r="AU55" s="166"/>
      <c r="AV55" s="182"/>
      <c r="AW55" s="182" t="s">
        <v>631</v>
      </c>
      <c r="AX55" s="182"/>
      <c r="AY55" s="167"/>
      <c r="AZ55" s="165"/>
      <c r="BA55" s="167"/>
      <c r="BB55" s="168"/>
      <c r="BC55" s="169"/>
      <c r="BD55" s="166"/>
      <c r="BE55" s="166"/>
      <c r="BF55" s="167"/>
      <c r="BG55" s="166"/>
      <c r="BH55" s="166"/>
      <c r="BI55" s="167"/>
      <c r="BJ55" s="166"/>
      <c r="BK55" s="166">
        <f t="shared" si="3"/>
        <v>0</v>
      </c>
      <c r="BL55" s="167"/>
      <c r="BM55" s="166"/>
      <c r="BN55" s="166"/>
      <c r="BO55" s="166"/>
      <c r="BP55" s="166">
        <f t="shared" si="7"/>
        <v>0</v>
      </c>
      <c r="BQ55" s="166"/>
      <c r="BR55" s="193">
        <f t="shared" si="4"/>
        <v>0</v>
      </c>
      <c r="BS55" s="193">
        <f t="shared" si="5"/>
        <v>0</v>
      </c>
      <c r="BT55" s="197">
        <f t="shared" si="6"/>
        <v>0</v>
      </c>
      <c r="BU55" s="162"/>
    </row>
    <row r="56" spans="1:73" s="170" customFormat="1" ht="44.25" hidden="1" customHeight="1">
      <c r="A56" s="157" t="s">
        <v>566</v>
      </c>
      <c r="B56" s="157"/>
      <c r="C56" s="158" t="s">
        <v>83</v>
      </c>
      <c r="D56" s="160" t="s">
        <v>170</v>
      </c>
      <c r="E56" s="159" t="s">
        <v>50</v>
      </c>
      <c r="F56" s="160" t="s">
        <v>135</v>
      </c>
      <c r="G56" s="160" t="s">
        <v>114</v>
      </c>
      <c r="H56" s="160"/>
      <c r="I56" s="205"/>
      <c r="J56" s="205"/>
      <c r="K56" s="205"/>
      <c r="L56" s="161">
        <v>41919</v>
      </c>
      <c r="M56" s="160" t="s">
        <v>76</v>
      </c>
      <c r="N56" s="162"/>
      <c r="O56" s="162"/>
      <c r="P56" s="162"/>
      <c r="Q56" s="163"/>
      <c r="R56" s="163"/>
      <c r="S56" s="223"/>
      <c r="T56" s="164"/>
      <c r="U56" s="164"/>
      <c r="V56" s="164"/>
      <c r="W56" s="164"/>
      <c r="X56" s="164"/>
      <c r="Y56" s="164"/>
      <c r="Z56" s="165"/>
      <c r="AA56" s="165"/>
      <c r="AB56" s="245"/>
      <c r="AC56" s="250"/>
      <c r="AD56" s="251"/>
      <c r="AE56" s="250"/>
      <c r="AF56" s="251">
        <v>0.25</v>
      </c>
      <c r="AG56" s="251">
        <f t="shared" si="12"/>
        <v>0.25</v>
      </c>
      <c r="AH56" s="251">
        <f>AG56*2</f>
        <v>0.5</v>
      </c>
      <c r="AI56" s="251">
        <f>AG56*2.5</f>
        <v>0.625</v>
      </c>
      <c r="AJ56" s="251">
        <f>AH56*2.5</f>
        <v>1.25</v>
      </c>
      <c r="AK56" s="256"/>
      <c r="AL56" s="166"/>
      <c r="AM56" s="166"/>
      <c r="AN56" s="166"/>
      <c r="AO56" s="167">
        <v>41907</v>
      </c>
      <c r="AP56" s="167"/>
      <c r="AQ56" s="166"/>
      <c r="AR56" s="166">
        <v>16</v>
      </c>
      <c r="AS56" s="166" t="s">
        <v>290</v>
      </c>
      <c r="AT56" s="166"/>
      <c r="AU56" s="242"/>
      <c r="AV56" s="182"/>
      <c r="AW56" s="182" t="s">
        <v>631</v>
      </c>
      <c r="AX56" s="182"/>
      <c r="AY56" s="167"/>
      <c r="AZ56" s="165"/>
      <c r="BA56" s="167"/>
      <c r="BB56" s="168"/>
      <c r="BC56" s="169"/>
      <c r="BD56" s="166"/>
      <c r="BE56" s="166"/>
      <c r="BF56" s="167"/>
      <c r="BG56" s="166"/>
      <c r="BH56" s="166"/>
      <c r="BI56" s="167"/>
      <c r="BJ56" s="166"/>
      <c r="BK56" s="166">
        <f t="shared" si="3"/>
        <v>0</v>
      </c>
      <c r="BL56" s="167"/>
      <c r="BM56" s="166"/>
      <c r="BN56" s="166"/>
      <c r="BO56" s="166"/>
      <c r="BP56" s="166">
        <f t="shared" si="7"/>
        <v>0</v>
      </c>
      <c r="BQ56" s="166"/>
      <c r="BR56" s="193">
        <f t="shared" si="4"/>
        <v>0</v>
      </c>
      <c r="BS56" s="193">
        <f t="shared" si="5"/>
        <v>0</v>
      </c>
      <c r="BT56" s="197">
        <f t="shared" si="6"/>
        <v>0</v>
      </c>
      <c r="BU56" s="162"/>
    </row>
    <row r="57" spans="1:73" ht="44.25" customHeight="1">
      <c r="A57" s="10"/>
      <c r="B57" s="10">
        <v>1</v>
      </c>
      <c r="C57" s="11" t="s">
        <v>83</v>
      </c>
      <c r="D57" s="118" t="s">
        <v>170</v>
      </c>
      <c r="E57" s="208" t="s">
        <v>50</v>
      </c>
      <c r="F57" s="118" t="s">
        <v>136</v>
      </c>
      <c r="G57" s="118" t="s">
        <v>115</v>
      </c>
      <c r="H57" s="118" t="s">
        <v>613</v>
      </c>
      <c r="I57" s="204"/>
      <c r="J57" s="204" t="s">
        <v>668</v>
      </c>
      <c r="K57" s="204"/>
      <c r="L57" s="13"/>
      <c r="M57" s="119" t="s">
        <v>76</v>
      </c>
      <c r="N57" s="29" t="s">
        <v>794</v>
      </c>
      <c r="O57" s="29"/>
      <c r="P57" s="29" t="s">
        <v>796</v>
      </c>
      <c r="Q57" s="218" t="s">
        <v>28</v>
      </c>
      <c r="R57" s="38"/>
      <c r="S57" s="219"/>
      <c r="T57" s="130"/>
      <c r="U57" s="130" t="s">
        <v>315</v>
      </c>
      <c r="V57" s="130"/>
      <c r="W57" s="276">
        <v>42066</v>
      </c>
      <c r="X57" s="130"/>
      <c r="Y57" s="130"/>
      <c r="Z57" s="44"/>
      <c r="AA57" s="44"/>
      <c r="AB57" s="244" t="s">
        <v>799</v>
      </c>
      <c r="AC57" s="248"/>
      <c r="AD57" s="249">
        <v>8.3000000000000007</v>
      </c>
      <c r="AE57" s="248"/>
      <c r="AF57" s="249">
        <v>0.25</v>
      </c>
      <c r="AG57" s="249">
        <f t="shared" si="12"/>
        <v>8.5500000000000007</v>
      </c>
      <c r="AH57" s="249">
        <f t="shared" ref="AH57:AH67" si="14">AJ57/2.5</f>
        <v>15.98</v>
      </c>
      <c r="AI57" s="249">
        <v>39.950000000000003</v>
      </c>
      <c r="AJ57" s="249">
        <v>39.950000000000003</v>
      </c>
      <c r="AK57" s="255">
        <f t="shared" ref="AK57:AK83" si="15">(AH57-AG57)/AH57</f>
        <v>0.46495619524405501</v>
      </c>
      <c r="AL57" s="80"/>
      <c r="AM57" s="80"/>
      <c r="AN57" s="80"/>
      <c r="AO57" s="81">
        <v>41907</v>
      </c>
      <c r="AP57" s="81" t="s">
        <v>604</v>
      </c>
      <c r="AQ57" s="151" t="s">
        <v>605</v>
      </c>
      <c r="AR57" s="102">
        <v>16</v>
      </c>
      <c r="AS57" s="102" t="s">
        <v>290</v>
      </c>
      <c r="AT57" s="102"/>
      <c r="AU57" s="216"/>
      <c r="AV57" s="181"/>
      <c r="AW57" s="212">
        <v>41978</v>
      </c>
      <c r="AX57" s="181"/>
      <c r="AY57" s="103"/>
      <c r="AZ57" s="120"/>
      <c r="BA57" s="90"/>
      <c r="BB57" s="91"/>
      <c r="BC57" s="92"/>
      <c r="BD57" s="80"/>
      <c r="BE57" s="80"/>
      <c r="BF57" s="81"/>
      <c r="BG57" s="102"/>
      <c r="BH57" s="102"/>
      <c r="BI57" s="103"/>
      <c r="BJ57" s="80"/>
      <c r="BK57" s="80">
        <f t="shared" si="3"/>
        <v>0</v>
      </c>
      <c r="BL57" s="81"/>
      <c r="BM57" s="80"/>
      <c r="BN57" s="80"/>
      <c r="BO57" s="80"/>
      <c r="BP57" s="80">
        <f t="shared" si="7"/>
        <v>0</v>
      </c>
      <c r="BQ57" s="80"/>
      <c r="BR57" s="192">
        <f t="shared" si="4"/>
        <v>0</v>
      </c>
      <c r="BS57" s="192">
        <f t="shared" si="5"/>
        <v>0</v>
      </c>
      <c r="BT57" s="196">
        <f t="shared" si="6"/>
        <v>0</v>
      </c>
      <c r="BU57" s="29"/>
    </row>
    <row r="58" spans="1:73" ht="44.25" customHeight="1">
      <c r="A58" s="10"/>
      <c r="B58" s="10">
        <v>1</v>
      </c>
      <c r="C58" s="11" t="s">
        <v>83</v>
      </c>
      <c r="D58" s="118" t="s">
        <v>170</v>
      </c>
      <c r="E58" s="208" t="s">
        <v>50</v>
      </c>
      <c r="F58" s="118" t="s">
        <v>137</v>
      </c>
      <c r="G58" s="118" t="s">
        <v>115</v>
      </c>
      <c r="H58" s="118" t="s">
        <v>183</v>
      </c>
      <c r="I58" s="204"/>
      <c r="J58" s="204" t="s">
        <v>668</v>
      </c>
      <c r="K58" s="204"/>
      <c r="L58" s="13"/>
      <c r="M58" s="119" t="s">
        <v>76</v>
      </c>
      <c r="N58" s="29" t="s">
        <v>794</v>
      </c>
      <c r="O58" s="29"/>
      <c r="P58" s="29" t="s">
        <v>796</v>
      </c>
      <c r="Q58" s="218" t="s">
        <v>28</v>
      </c>
      <c r="R58" s="38"/>
      <c r="S58" s="219"/>
      <c r="T58" s="130"/>
      <c r="U58" s="130" t="s">
        <v>315</v>
      </c>
      <c r="V58" s="130"/>
      <c r="W58" s="276">
        <v>42066</v>
      </c>
      <c r="X58" s="130"/>
      <c r="Y58" s="130"/>
      <c r="Z58" s="44"/>
      <c r="AA58" s="44"/>
      <c r="AB58" s="244" t="s">
        <v>799</v>
      </c>
      <c r="AC58" s="248"/>
      <c r="AD58" s="249">
        <v>8.3000000000000007</v>
      </c>
      <c r="AE58" s="248"/>
      <c r="AF58" s="249">
        <v>0.25</v>
      </c>
      <c r="AG58" s="249">
        <f t="shared" si="12"/>
        <v>8.5500000000000007</v>
      </c>
      <c r="AH58" s="249">
        <f t="shared" si="14"/>
        <v>15.98</v>
      </c>
      <c r="AI58" s="249">
        <v>39.950000000000003</v>
      </c>
      <c r="AJ58" s="249">
        <v>39.950000000000003</v>
      </c>
      <c r="AK58" s="255">
        <f t="shared" si="15"/>
        <v>0.46495619524405501</v>
      </c>
      <c r="AL58" s="80"/>
      <c r="AM58" s="80"/>
      <c r="AN58" s="80"/>
      <c r="AO58" s="81">
        <v>41907</v>
      </c>
      <c r="AP58" s="81" t="s">
        <v>604</v>
      </c>
      <c r="AQ58" s="151" t="s">
        <v>605</v>
      </c>
      <c r="AR58" s="102">
        <v>16</v>
      </c>
      <c r="AS58" s="102" t="s">
        <v>290</v>
      </c>
      <c r="AT58" s="102"/>
      <c r="AU58" s="216"/>
      <c r="AV58" s="181"/>
      <c r="AW58" s="212">
        <v>41978</v>
      </c>
      <c r="AX58" s="181"/>
      <c r="AY58" s="103"/>
      <c r="AZ58" s="120"/>
      <c r="BA58" s="90"/>
      <c r="BB58" s="91"/>
      <c r="BC58" s="92"/>
      <c r="BD58" s="80"/>
      <c r="BE58" s="80"/>
      <c r="BF58" s="81"/>
      <c r="BG58" s="102"/>
      <c r="BH58" s="102"/>
      <c r="BI58" s="103"/>
      <c r="BJ58" s="80"/>
      <c r="BK58" s="80">
        <f t="shared" si="3"/>
        <v>0</v>
      </c>
      <c r="BL58" s="81"/>
      <c r="BM58" s="80"/>
      <c r="BN58" s="80"/>
      <c r="BO58" s="80"/>
      <c r="BP58" s="80">
        <f t="shared" si="7"/>
        <v>0</v>
      </c>
      <c r="BQ58" s="80"/>
      <c r="BR58" s="192">
        <f t="shared" si="4"/>
        <v>0</v>
      </c>
      <c r="BS58" s="192">
        <f t="shared" si="5"/>
        <v>0</v>
      </c>
      <c r="BT58" s="196">
        <f t="shared" si="6"/>
        <v>0</v>
      </c>
      <c r="BU58" s="29"/>
    </row>
    <row r="59" spans="1:73" s="170" customFormat="1" ht="44.25" customHeight="1">
      <c r="A59" s="10"/>
      <c r="B59" s="10">
        <v>1</v>
      </c>
      <c r="C59" s="11" t="s">
        <v>83</v>
      </c>
      <c r="D59" s="118" t="s">
        <v>170</v>
      </c>
      <c r="E59" s="208" t="s">
        <v>50</v>
      </c>
      <c r="F59" s="118" t="s">
        <v>138</v>
      </c>
      <c r="G59" s="118" t="s">
        <v>116</v>
      </c>
      <c r="H59" s="118" t="s">
        <v>184</v>
      </c>
      <c r="I59" s="204"/>
      <c r="J59" s="204" t="s">
        <v>674</v>
      </c>
      <c r="K59" s="204"/>
      <c r="L59" s="13"/>
      <c r="M59" s="119" t="s">
        <v>76</v>
      </c>
      <c r="N59" s="29" t="s">
        <v>794</v>
      </c>
      <c r="O59" s="29"/>
      <c r="P59" s="29" t="s">
        <v>796</v>
      </c>
      <c r="Q59" s="218" t="s">
        <v>32</v>
      </c>
      <c r="R59" s="38"/>
      <c r="S59" s="219"/>
      <c r="T59" s="130"/>
      <c r="U59" s="130" t="s">
        <v>315</v>
      </c>
      <c r="V59" s="130"/>
      <c r="W59" s="276">
        <v>42066</v>
      </c>
      <c r="X59" s="130"/>
      <c r="Y59" s="130"/>
      <c r="Z59" s="44"/>
      <c r="AA59" s="44"/>
      <c r="AB59" s="244" t="s">
        <v>799</v>
      </c>
      <c r="AC59" s="248"/>
      <c r="AD59" s="249">
        <v>8.1999999999999993</v>
      </c>
      <c r="AE59" s="248"/>
      <c r="AF59" s="249">
        <v>0.25</v>
      </c>
      <c r="AG59" s="249">
        <f t="shared" si="12"/>
        <v>8.4499999999999993</v>
      </c>
      <c r="AH59" s="249">
        <f t="shared" si="14"/>
        <v>15.98</v>
      </c>
      <c r="AI59" s="249">
        <v>39.950000000000003</v>
      </c>
      <c r="AJ59" s="249">
        <v>39.950000000000003</v>
      </c>
      <c r="AK59" s="255">
        <f t="shared" si="15"/>
        <v>0.47121401752190245</v>
      </c>
      <c r="AL59" s="80"/>
      <c r="AM59" s="80"/>
      <c r="AN59" s="80"/>
      <c r="AO59" s="81">
        <v>41907</v>
      </c>
      <c r="AP59" s="81" t="s">
        <v>604</v>
      </c>
      <c r="AQ59" s="151" t="s">
        <v>605</v>
      </c>
      <c r="AR59" s="102">
        <v>16</v>
      </c>
      <c r="AS59" s="102" t="s">
        <v>290</v>
      </c>
      <c r="AT59" s="102"/>
      <c r="AU59" s="102"/>
      <c r="AV59" s="181"/>
      <c r="AW59" s="212">
        <v>41978</v>
      </c>
      <c r="AX59" s="181"/>
      <c r="AY59" s="103"/>
      <c r="AZ59" s="120"/>
      <c r="BA59" s="90"/>
      <c r="BB59" s="91"/>
      <c r="BC59" s="92"/>
      <c r="BD59" s="80"/>
      <c r="BE59" s="80"/>
      <c r="BF59" s="81"/>
      <c r="BG59" s="102"/>
      <c r="BH59" s="102"/>
      <c r="BI59" s="103"/>
      <c r="BJ59" s="80"/>
      <c r="BK59" s="80">
        <f t="shared" si="3"/>
        <v>0</v>
      </c>
      <c r="BL59" s="81"/>
      <c r="BM59" s="80"/>
      <c r="BN59" s="80"/>
      <c r="BO59" s="80"/>
      <c r="BP59" s="80">
        <f t="shared" si="7"/>
        <v>0</v>
      </c>
      <c r="BQ59" s="80"/>
      <c r="BR59" s="192">
        <f t="shared" si="4"/>
        <v>0</v>
      </c>
      <c r="BS59" s="192">
        <f t="shared" si="5"/>
        <v>0</v>
      </c>
      <c r="BT59" s="196">
        <f t="shared" si="6"/>
        <v>0</v>
      </c>
      <c r="BU59" s="29"/>
    </row>
    <row r="60" spans="1:73" s="170" customFormat="1" ht="44.25" customHeight="1">
      <c r="A60" s="10"/>
      <c r="B60" s="10">
        <v>1</v>
      </c>
      <c r="C60" s="11" t="s">
        <v>83</v>
      </c>
      <c r="D60" s="118" t="s">
        <v>170</v>
      </c>
      <c r="E60" s="208" t="s">
        <v>50</v>
      </c>
      <c r="F60" s="118" t="s">
        <v>139</v>
      </c>
      <c r="G60" s="118" t="s">
        <v>116</v>
      </c>
      <c r="H60" s="118" t="s">
        <v>185</v>
      </c>
      <c r="I60" s="204"/>
      <c r="J60" s="204" t="s">
        <v>674</v>
      </c>
      <c r="K60" s="204"/>
      <c r="L60" s="13"/>
      <c r="M60" s="119" t="s">
        <v>76</v>
      </c>
      <c r="N60" s="29" t="s">
        <v>794</v>
      </c>
      <c r="O60" s="29"/>
      <c r="P60" s="29" t="s">
        <v>796</v>
      </c>
      <c r="Q60" s="218" t="s">
        <v>32</v>
      </c>
      <c r="R60" s="38"/>
      <c r="S60" s="219"/>
      <c r="T60" s="130"/>
      <c r="U60" s="130" t="s">
        <v>315</v>
      </c>
      <c r="V60" s="130"/>
      <c r="W60" s="276">
        <v>42066</v>
      </c>
      <c r="X60" s="130"/>
      <c r="Y60" s="130"/>
      <c r="Z60" s="44"/>
      <c r="AA60" s="44"/>
      <c r="AB60" s="244" t="s">
        <v>799</v>
      </c>
      <c r="AC60" s="248"/>
      <c r="AD60" s="249">
        <v>7.4</v>
      </c>
      <c r="AE60" s="248"/>
      <c r="AF60" s="249">
        <v>0.25</v>
      </c>
      <c r="AG60" s="249">
        <f t="shared" si="12"/>
        <v>7.65</v>
      </c>
      <c r="AH60" s="249">
        <f t="shared" si="14"/>
        <v>15.98</v>
      </c>
      <c r="AI60" s="249">
        <v>39.950000000000003</v>
      </c>
      <c r="AJ60" s="249">
        <v>39.950000000000003</v>
      </c>
      <c r="AK60" s="255">
        <f t="shared" si="15"/>
        <v>0.52127659574468088</v>
      </c>
      <c r="AL60" s="80"/>
      <c r="AM60" s="80"/>
      <c r="AN60" s="80"/>
      <c r="AO60" s="81">
        <v>41907</v>
      </c>
      <c r="AP60" s="81" t="s">
        <v>604</v>
      </c>
      <c r="AQ60" s="151" t="s">
        <v>605</v>
      </c>
      <c r="AR60" s="102">
        <v>16</v>
      </c>
      <c r="AS60" s="102" t="s">
        <v>290</v>
      </c>
      <c r="AT60" s="102"/>
      <c r="AU60" s="102"/>
      <c r="AV60" s="181"/>
      <c r="AW60" s="212">
        <v>41978</v>
      </c>
      <c r="AX60" s="213">
        <v>42009</v>
      </c>
      <c r="AY60" s="103"/>
      <c r="AZ60" s="120"/>
      <c r="BA60" s="90"/>
      <c r="BB60" s="91"/>
      <c r="BC60" s="92"/>
      <c r="BD60" s="80"/>
      <c r="BE60" s="80"/>
      <c r="BF60" s="81"/>
      <c r="BG60" s="102"/>
      <c r="BH60" s="102"/>
      <c r="BI60" s="103"/>
      <c r="BJ60" s="80"/>
      <c r="BK60" s="80">
        <f t="shared" si="3"/>
        <v>0</v>
      </c>
      <c r="BL60" s="81"/>
      <c r="BM60" s="80"/>
      <c r="BN60" s="80"/>
      <c r="BO60" s="80"/>
      <c r="BP60" s="80">
        <f t="shared" si="7"/>
        <v>0</v>
      </c>
      <c r="BQ60" s="80"/>
      <c r="BR60" s="192">
        <f t="shared" si="4"/>
        <v>0</v>
      </c>
      <c r="BS60" s="192">
        <f t="shared" si="5"/>
        <v>0</v>
      </c>
      <c r="BT60" s="196">
        <f t="shared" si="6"/>
        <v>0</v>
      </c>
      <c r="BU60" s="29"/>
    </row>
    <row r="61" spans="1:73" s="170" customFormat="1" ht="44.25" customHeight="1">
      <c r="A61" s="10"/>
      <c r="B61" s="10">
        <v>1</v>
      </c>
      <c r="C61" s="11" t="s">
        <v>83</v>
      </c>
      <c r="D61" s="118" t="s">
        <v>170</v>
      </c>
      <c r="E61" s="208" t="s">
        <v>50</v>
      </c>
      <c r="F61" s="118" t="s">
        <v>140</v>
      </c>
      <c r="G61" s="118" t="s">
        <v>117</v>
      </c>
      <c r="H61" s="118" t="s">
        <v>583</v>
      </c>
      <c r="I61" s="204"/>
      <c r="J61" s="204" t="s">
        <v>674</v>
      </c>
      <c r="K61" s="204"/>
      <c r="L61" s="13"/>
      <c r="M61" s="119" t="s">
        <v>76</v>
      </c>
      <c r="N61" s="29" t="s">
        <v>794</v>
      </c>
      <c r="O61" s="29"/>
      <c r="P61" s="29" t="s">
        <v>796</v>
      </c>
      <c r="Q61" s="218" t="s">
        <v>32</v>
      </c>
      <c r="R61" s="38"/>
      <c r="S61" s="219"/>
      <c r="T61" s="130"/>
      <c r="U61" s="130" t="s">
        <v>315</v>
      </c>
      <c r="V61" s="130"/>
      <c r="W61" s="276">
        <v>42066</v>
      </c>
      <c r="X61" s="130"/>
      <c r="Y61" s="130"/>
      <c r="Z61" s="44"/>
      <c r="AA61" s="44"/>
      <c r="AB61" s="244" t="s">
        <v>799</v>
      </c>
      <c r="AC61" s="248"/>
      <c r="AD61" s="249">
        <v>10.5</v>
      </c>
      <c r="AE61" s="248"/>
      <c r="AF61" s="249">
        <v>0.25</v>
      </c>
      <c r="AG61" s="249">
        <f t="shared" si="12"/>
        <v>10.75</v>
      </c>
      <c r="AH61" s="249">
        <f t="shared" si="14"/>
        <v>23.98</v>
      </c>
      <c r="AI61" s="249">
        <v>59.95</v>
      </c>
      <c r="AJ61" s="249">
        <v>59.95</v>
      </c>
      <c r="AK61" s="255">
        <f t="shared" si="15"/>
        <v>0.55170975813177647</v>
      </c>
      <c r="AL61" s="80"/>
      <c r="AM61" s="80"/>
      <c r="AN61" s="80"/>
      <c r="AO61" s="81">
        <v>41907</v>
      </c>
      <c r="AP61" s="81" t="s">
        <v>604</v>
      </c>
      <c r="AQ61" s="151" t="s">
        <v>606</v>
      </c>
      <c r="AR61" s="102">
        <v>16</v>
      </c>
      <c r="AS61" s="102" t="s">
        <v>290</v>
      </c>
      <c r="AT61" s="102"/>
      <c r="AU61" s="102"/>
      <c r="AV61" s="181"/>
      <c r="AW61" s="212">
        <v>41978</v>
      </c>
      <c r="AX61" s="181"/>
      <c r="AY61" s="103"/>
      <c r="AZ61" s="120"/>
      <c r="BA61" s="90"/>
      <c r="BB61" s="91"/>
      <c r="BC61" s="92"/>
      <c r="BD61" s="80"/>
      <c r="BE61" s="80"/>
      <c r="BF61" s="81"/>
      <c r="BG61" s="102"/>
      <c r="BH61" s="102"/>
      <c r="BI61" s="103"/>
      <c r="BJ61" s="80"/>
      <c r="BK61" s="80">
        <f t="shared" si="3"/>
        <v>0</v>
      </c>
      <c r="BL61" s="81"/>
      <c r="BM61" s="80"/>
      <c r="BN61" s="80"/>
      <c r="BO61" s="80"/>
      <c r="BP61" s="80">
        <f t="shared" si="7"/>
        <v>0</v>
      </c>
      <c r="BQ61" s="80"/>
      <c r="BR61" s="192">
        <f t="shared" si="4"/>
        <v>0</v>
      </c>
      <c r="BS61" s="192">
        <f t="shared" si="5"/>
        <v>0</v>
      </c>
      <c r="BT61" s="196">
        <f t="shared" si="6"/>
        <v>0</v>
      </c>
      <c r="BU61" s="29"/>
    </row>
    <row r="62" spans="1:73" s="170" customFormat="1" ht="44.25" customHeight="1">
      <c r="A62" s="10"/>
      <c r="B62" s="10">
        <v>3</v>
      </c>
      <c r="C62" s="11" t="s">
        <v>83</v>
      </c>
      <c r="D62" s="118" t="s">
        <v>805</v>
      </c>
      <c r="E62" s="208" t="s">
        <v>50</v>
      </c>
      <c r="F62" s="118" t="s">
        <v>141</v>
      </c>
      <c r="G62" s="118" t="s">
        <v>118</v>
      </c>
      <c r="H62" s="118" t="s">
        <v>191</v>
      </c>
      <c r="I62" s="204"/>
      <c r="J62" s="204" t="s">
        <v>674</v>
      </c>
      <c r="K62" s="204"/>
      <c r="L62" s="13"/>
      <c r="M62" s="119" t="s">
        <v>75</v>
      </c>
      <c r="N62" s="29"/>
      <c r="O62" s="29"/>
      <c r="P62" s="29"/>
      <c r="Q62" s="218" t="s">
        <v>28</v>
      </c>
      <c r="R62" s="38"/>
      <c r="S62" s="219"/>
      <c r="T62" s="219" t="s">
        <v>338</v>
      </c>
      <c r="U62" s="130"/>
      <c r="V62" s="130"/>
      <c r="W62" s="277">
        <v>41980</v>
      </c>
      <c r="X62" s="276">
        <v>42008</v>
      </c>
      <c r="Y62" s="276">
        <v>42036</v>
      </c>
      <c r="Z62" s="44"/>
      <c r="AA62" s="44"/>
      <c r="AB62" s="244" t="s">
        <v>799</v>
      </c>
      <c r="AC62" s="248"/>
      <c r="AD62" s="249">
        <v>29.3</v>
      </c>
      <c r="AE62" s="248"/>
      <c r="AF62" s="249">
        <f>(IF(AE62&gt;0, AE62, IF(AD62&gt;0, AD62, IF(AC62&gt;0, AC62, 0))))*0.3</f>
        <v>8.7899999999999991</v>
      </c>
      <c r="AG62" s="249">
        <f t="shared" si="12"/>
        <v>38.090000000000003</v>
      </c>
      <c r="AH62" s="249">
        <f t="shared" si="14"/>
        <v>35.980000000000004</v>
      </c>
      <c r="AI62" s="249">
        <v>89.95</v>
      </c>
      <c r="AJ62" s="249">
        <v>89.95</v>
      </c>
      <c r="AK62" s="255">
        <f t="shared" si="15"/>
        <v>-5.8643690939410763E-2</v>
      </c>
      <c r="AL62" s="80"/>
      <c r="AM62" s="80"/>
      <c r="AN62" s="81">
        <v>41961</v>
      </c>
      <c r="AO62" s="81">
        <v>41915</v>
      </c>
      <c r="AP62" s="81" t="s">
        <v>717</v>
      </c>
      <c r="AQ62" s="80" t="s">
        <v>591</v>
      </c>
      <c r="AR62" s="102">
        <v>16</v>
      </c>
      <c r="AS62" s="102" t="s">
        <v>290</v>
      </c>
      <c r="AT62" s="102"/>
      <c r="AU62" s="102"/>
      <c r="AV62" s="181"/>
      <c r="AW62" s="181" t="s">
        <v>60</v>
      </c>
      <c r="AX62" s="181"/>
      <c r="AY62" s="103"/>
      <c r="AZ62" s="120"/>
      <c r="BA62" s="90"/>
      <c r="BB62" s="91"/>
      <c r="BC62" s="92"/>
      <c r="BD62" s="80"/>
      <c r="BE62" s="80"/>
      <c r="BF62" s="81"/>
      <c r="BG62" s="102"/>
      <c r="BH62" s="102"/>
      <c r="BI62" s="103"/>
      <c r="BJ62" s="80"/>
      <c r="BK62" s="80">
        <f t="shared" si="3"/>
        <v>0</v>
      </c>
      <c r="BL62" s="81"/>
      <c r="BM62" s="80"/>
      <c r="BN62" s="80"/>
      <c r="BO62" s="80"/>
      <c r="BP62" s="80">
        <f t="shared" si="7"/>
        <v>0</v>
      </c>
      <c r="BQ62" s="80"/>
      <c r="BR62" s="192">
        <f t="shared" si="4"/>
        <v>0</v>
      </c>
      <c r="BS62" s="192">
        <f t="shared" si="5"/>
        <v>0</v>
      </c>
      <c r="BT62" s="196">
        <f t="shared" si="6"/>
        <v>0</v>
      </c>
      <c r="BU62" s="162"/>
    </row>
    <row r="63" spans="1:73" ht="44.25" customHeight="1">
      <c r="A63" s="10"/>
      <c r="B63" s="10">
        <v>2</v>
      </c>
      <c r="C63" s="11" t="s">
        <v>83</v>
      </c>
      <c r="D63" s="118" t="s">
        <v>161</v>
      </c>
      <c r="E63" s="208" t="s">
        <v>50</v>
      </c>
      <c r="F63" s="118" t="s">
        <v>142</v>
      </c>
      <c r="G63" s="118" t="s">
        <v>119</v>
      </c>
      <c r="H63" s="180" t="s">
        <v>189</v>
      </c>
      <c r="I63" s="204"/>
      <c r="J63" s="204" t="s">
        <v>674</v>
      </c>
      <c r="K63" s="204"/>
      <c r="L63" s="13"/>
      <c r="M63" s="119" t="s">
        <v>76</v>
      </c>
      <c r="N63" s="29" t="s">
        <v>803</v>
      </c>
      <c r="O63" s="29"/>
      <c r="P63" s="29" t="s">
        <v>796</v>
      </c>
      <c r="Q63" s="218" t="s">
        <v>28</v>
      </c>
      <c r="R63" s="38"/>
      <c r="S63" s="219"/>
      <c r="T63" s="130"/>
      <c r="U63" s="130" t="s">
        <v>316</v>
      </c>
      <c r="V63" s="130"/>
      <c r="W63" s="276">
        <v>42066</v>
      </c>
      <c r="X63" s="130"/>
      <c r="Y63" s="130"/>
      <c r="Z63" s="44"/>
      <c r="AA63" s="44"/>
      <c r="AB63" s="244" t="s">
        <v>799</v>
      </c>
      <c r="AC63" s="248"/>
      <c r="AD63" s="249">
        <v>19.5</v>
      </c>
      <c r="AE63" s="248"/>
      <c r="AF63" s="249">
        <v>0.25</v>
      </c>
      <c r="AG63" s="249">
        <f t="shared" si="12"/>
        <v>19.75</v>
      </c>
      <c r="AH63" s="249">
        <f t="shared" si="14"/>
        <v>51.98</v>
      </c>
      <c r="AI63" s="249">
        <v>139.94999999999999</v>
      </c>
      <c r="AJ63" s="262">
        <v>129.94999999999999</v>
      </c>
      <c r="AK63" s="255">
        <f t="shared" si="15"/>
        <v>0.62004617160446318</v>
      </c>
      <c r="AL63" s="80"/>
      <c r="AM63" s="80"/>
      <c r="AN63" s="80"/>
      <c r="AO63" s="81">
        <v>41915</v>
      </c>
      <c r="AP63" s="81" t="s">
        <v>604</v>
      </c>
      <c r="AQ63" s="151" t="s">
        <v>605</v>
      </c>
      <c r="AR63" s="102">
        <v>16</v>
      </c>
      <c r="AS63" s="102" t="s">
        <v>290</v>
      </c>
      <c r="AT63" s="102"/>
      <c r="AU63" s="102"/>
      <c r="AV63" s="181"/>
      <c r="AW63" s="212">
        <v>41978</v>
      </c>
      <c r="AX63" s="181"/>
      <c r="AY63" s="103"/>
      <c r="AZ63" s="120"/>
      <c r="BA63" s="90"/>
      <c r="BB63" s="91"/>
      <c r="BC63" s="92"/>
      <c r="BD63" s="80"/>
      <c r="BE63" s="80"/>
      <c r="BF63" s="81"/>
      <c r="BG63" s="102"/>
      <c r="BH63" s="102"/>
      <c r="BI63" s="103"/>
      <c r="BJ63" s="80"/>
      <c r="BK63" s="80">
        <f t="shared" si="3"/>
        <v>0</v>
      </c>
      <c r="BL63" s="81"/>
      <c r="BM63" s="80"/>
      <c r="BN63" s="80"/>
      <c r="BO63" s="80"/>
      <c r="BP63" s="80">
        <f t="shared" si="7"/>
        <v>0</v>
      </c>
      <c r="BQ63" s="80"/>
      <c r="BR63" s="192">
        <f t="shared" si="4"/>
        <v>0</v>
      </c>
      <c r="BS63" s="192">
        <f t="shared" si="5"/>
        <v>0</v>
      </c>
      <c r="BT63" s="196">
        <f t="shared" si="6"/>
        <v>0</v>
      </c>
      <c r="BU63" s="29"/>
    </row>
    <row r="64" spans="1:73" ht="44.25" customHeight="1">
      <c r="A64" s="10"/>
      <c r="B64" s="10">
        <v>2</v>
      </c>
      <c r="C64" s="11" t="s">
        <v>83</v>
      </c>
      <c r="D64" s="118" t="s">
        <v>161</v>
      </c>
      <c r="E64" s="208" t="s">
        <v>50</v>
      </c>
      <c r="F64" s="118" t="s">
        <v>143</v>
      </c>
      <c r="G64" s="118" t="s">
        <v>119</v>
      </c>
      <c r="H64" s="180" t="s">
        <v>608</v>
      </c>
      <c r="I64" s="204"/>
      <c r="J64" s="204" t="s">
        <v>674</v>
      </c>
      <c r="K64" s="204"/>
      <c r="L64" s="13"/>
      <c r="M64" s="119" t="s">
        <v>76</v>
      </c>
      <c r="N64" s="29" t="s">
        <v>803</v>
      </c>
      <c r="O64" s="29"/>
      <c r="P64" s="29" t="s">
        <v>796</v>
      </c>
      <c r="Q64" s="218" t="s">
        <v>28</v>
      </c>
      <c r="R64" s="38"/>
      <c r="S64" s="219"/>
      <c r="T64" s="130"/>
      <c r="U64" s="130" t="s">
        <v>311</v>
      </c>
      <c r="V64" s="130"/>
      <c r="W64" s="276">
        <v>42066</v>
      </c>
      <c r="X64" s="130"/>
      <c r="Y64" s="130"/>
      <c r="Z64" s="44"/>
      <c r="AA64" s="44"/>
      <c r="AB64" s="244" t="s">
        <v>799</v>
      </c>
      <c r="AC64" s="248"/>
      <c r="AD64" s="249">
        <v>10.5</v>
      </c>
      <c r="AE64" s="248"/>
      <c r="AF64" s="249">
        <v>0.25</v>
      </c>
      <c r="AG64" s="249">
        <f t="shared" si="12"/>
        <v>10.75</v>
      </c>
      <c r="AH64" s="249">
        <f t="shared" si="14"/>
        <v>39.980000000000004</v>
      </c>
      <c r="AI64" s="249">
        <v>119.95</v>
      </c>
      <c r="AJ64" s="262">
        <v>99.95</v>
      </c>
      <c r="AK64" s="255">
        <f t="shared" si="15"/>
        <v>0.73111555777888948</v>
      </c>
      <c r="AL64" s="80"/>
      <c r="AM64" s="80"/>
      <c r="AN64" s="80"/>
      <c r="AO64" s="81" t="s">
        <v>559</v>
      </c>
      <c r="AP64" s="81" t="s">
        <v>604</v>
      </c>
      <c r="AQ64" s="151" t="s">
        <v>605</v>
      </c>
      <c r="AR64" s="102">
        <v>16</v>
      </c>
      <c r="AS64" s="102" t="s">
        <v>290</v>
      </c>
      <c r="AT64" s="102"/>
      <c r="AU64" s="216"/>
      <c r="AV64" s="181"/>
      <c r="AW64" s="212">
        <v>41978</v>
      </c>
      <c r="AX64" s="181"/>
      <c r="AY64" s="103"/>
      <c r="AZ64" s="120"/>
      <c r="BA64" s="90"/>
      <c r="BB64" s="91"/>
      <c r="BC64" s="92"/>
      <c r="BD64" s="80"/>
      <c r="BE64" s="80"/>
      <c r="BF64" s="81"/>
      <c r="BG64" s="102"/>
      <c r="BH64" s="102"/>
      <c r="BI64" s="103"/>
      <c r="BJ64" s="80"/>
      <c r="BK64" s="80">
        <f t="shared" si="3"/>
        <v>0</v>
      </c>
      <c r="BL64" s="81"/>
      <c r="BM64" s="80"/>
      <c r="BN64" s="80"/>
      <c r="BO64" s="80"/>
      <c r="BP64" s="80">
        <f t="shared" si="7"/>
        <v>0</v>
      </c>
      <c r="BQ64" s="80"/>
      <c r="BR64" s="192">
        <f t="shared" si="4"/>
        <v>0</v>
      </c>
      <c r="BS64" s="192">
        <f t="shared" si="5"/>
        <v>0</v>
      </c>
      <c r="BT64" s="196">
        <f t="shared" si="6"/>
        <v>0</v>
      </c>
      <c r="BU64" s="29"/>
    </row>
    <row r="65" spans="1:73" ht="44.25" customHeight="1">
      <c r="A65" s="10"/>
      <c r="B65" s="10">
        <v>1</v>
      </c>
      <c r="C65" s="11" t="s">
        <v>83</v>
      </c>
      <c r="D65" s="118" t="s">
        <v>170</v>
      </c>
      <c r="E65" s="208" t="s">
        <v>50</v>
      </c>
      <c r="F65" s="118" t="s">
        <v>144</v>
      </c>
      <c r="G65" s="118" t="s">
        <v>120</v>
      </c>
      <c r="H65" s="118" t="s">
        <v>313</v>
      </c>
      <c r="I65" s="204"/>
      <c r="J65" s="204" t="s">
        <v>673</v>
      </c>
      <c r="K65" s="204"/>
      <c r="L65" s="13"/>
      <c r="M65" s="119" t="s">
        <v>75</v>
      </c>
      <c r="N65" s="29"/>
      <c r="O65" s="29"/>
      <c r="P65" s="29"/>
      <c r="Q65" s="218" t="s">
        <v>28</v>
      </c>
      <c r="R65" s="38"/>
      <c r="S65" s="219"/>
      <c r="T65" s="219" t="s">
        <v>312</v>
      </c>
      <c r="U65" s="130"/>
      <c r="V65" s="130"/>
      <c r="W65" s="276">
        <v>42010</v>
      </c>
      <c r="X65" s="276">
        <v>42038</v>
      </c>
      <c r="Y65" s="276">
        <v>42066</v>
      </c>
      <c r="Z65" s="44"/>
      <c r="AA65" s="44"/>
      <c r="AB65" s="244" t="s">
        <v>799</v>
      </c>
      <c r="AC65" s="248"/>
      <c r="AD65" s="249">
        <v>13</v>
      </c>
      <c r="AE65" s="248"/>
      <c r="AF65" s="249">
        <f>(IF(AE65&gt;0, AE65, IF(AD65&gt;0, AD65, IF(AC65&gt;0, AC65, 0))))*0.3</f>
        <v>3.9</v>
      </c>
      <c r="AG65" s="249">
        <f t="shared" si="12"/>
        <v>16.899999999999999</v>
      </c>
      <c r="AH65" s="249">
        <f t="shared" si="14"/>
        <v>35.980000000000004</v>
      </c>
      <c r="AI65" s="249">
        <v>89.95</v>
      </c>
      <c r="AJ65" s="249">
        <v>89.95</v>
      </c>
      <c r="AK65" s="255">
        <f t="shared" si="15"/>
        <v>0.5302946081156199</v>
      </c>
      <c r="AL65" s="80"/>
      <c r="AM65" s="80"/>
      <c r="AN65" s="80"/>
      <c r="AO65" s="81">
        <v>41894</v>
      </c>
      <c r="AP65" s="81"/>
      <c r="AQ65" s="80" t="s">
        <v>607</v>
      </c>
      <c r="AR65" s="102">
        <v>16</v>
      </c>
      <c r="AS65" s="102" t="s">
        <v>290</v>
      </c>
      <c r="AT65" s="102"/>
      <c r="AU65" s="102"/>
      <c r="AV65" s="181"/>
      <c r="AW65" s="213">
        <v>41980</v>
      </c>
      <c r="AX65" s="213">
        <v>42009</v>
      </c>
      <c r="AY65" s="103"/>
      <c r="AZ65" s="120"/>
      <c r="BA65" s="90"/>
      <c r="BB65" s="91"/>
      <c r="BC65" s="92"/>
      <c r="BD65" s="80"/>
      <c r="BE65" s="80"/>
      <c r="BF65" s="81"/>
      <c r="BG65" s="102"/>
      <c r="BH65" s="102"/>
      <c r="BI65" s="103"/>
      <c r="BJ65" s="80"/>
      <c r="BK65" s="80">
        <f t="shared" si="3"/>
        <v>0</v>
      </c>
      <c r="BL65" s="81"/>
      <c r="BM65" s="80"/>
      <c r="BN65" s="80"/>
      <c r="BO65" s="80"/>
      <c r="BP65" s="80">
        <f t="shared" si="7"/>
        <v>0</v>
      </c>
      <c r="BQ65" s="80"/>
      <c r="BR65" s="192">
        <f t="shared" si="4"/>
        <v>0</v>
      </c>
      <c r="BS65" s="192">
        <f t="shared" si="5"/>
        <v>0</v>
      </c>
      <c r="BT65" s="196">
        <f t="shared" si="6"/>
        <v>0</v>
      </c>
      <c r="BU65" s="29"/>
    </row>
    <row r="66" spans="1:73" s="170" customFormat="1" ht="44.25" customHeight="1">
      <c r="A66" s="10"/>
      <c r="B66" s="10">
        <v>1</v>
      </c>
      <c r="C66" s="11" t="s">
        <v>83</v>
      </c>
      <c r="D66" s="118" t="s">
        <v>161</v>
      </c>
      <c r="E66" s="208" t="s">
        <v>50</v>
      </c>
      <c r="F66" s="118" t="s">
        <v>145</v>
      </c>
      <c r="G66" s="118" t="s">
        <v>121</v>
      </c>
      <c r="H66" s="118" t="s">
        <v>47</v>
      </c>
      <c r="I66" s="204"/>
      <c r="J66" s="204" t="s">
        <v>674</v>
      </c>
      <c r="K66" s="204"/>
      <c r="L66" s="13"/>
      <c r="M66" s="119" t="s">
        <v>76</v>
      </c>
      <c r="N66" s="29" t="s">
        <v>794</v>
      </c>
      <c r="O66" s="29"/>
      <c r="P66" s="29" t="s">
        <v>796</v>
      </c>
      <c r="Q66" s="38"/>
      <c r="R66" s="38"/>
      <c r="S66" s="219"/>
      <c r="T66" s="130"/>
      <c r="U66" s="130" t="s">
        <v>314</v>
      </c>
      <c r="V66" s="130"/>
      <c r="W66" s="276">
        <v>42066</v>
      </c>
      <c r="X66" s="130"/>
      <c r="Y66" s="130"/>
      <c r="Z66" s="44"/>
      <c r="AA66" s="44"/>
      <c r="AB66" s="244" t="s">
        <v>799</v>
      </c>
      <c r="AC66" s="248"/>
      <c r="AD66" s="249">
        <v>18.7</v>
      </c>
      <c r="AE66" s="248"/>
      <c r="AF66" s="249">
        <v>0.25</v>
      </c>
      <c r="AG66" s="249">
        <f t="shared" si="12"/>
        <v>18.95</v>
      </c>
      <c r="AH66" s="249">
        <f t="shared" si="14"/>
        <v>39.980000000000004</v>
      </c>
      <c r="AI66" s="249">
        <v>99.95</v>
      </c>
      <c r="AJ66" s="249">
        <v>99.95</v>
      </c>
      <c r="AK66" s="255">
        <f t="shared" si="15"/>
        <v>0.52601300650325167</v>
      </c>
      <c r="AL66" s="80"/>
      <c r="AM66" s="80"/>
      <c r="AN66" s="80"/>
      <c r="AO66" s="81">
        <v>41907</v>
      </c>
      <c r="AP66" s="81" t="s">
        <v>604</v>
      </c>
      <c r="AQ66" s="151" t="s">
        <v>605</v>
      </c>
      <c r="AR66" s="102">
        <v>16</v>
      </c>
      <c r="AS66" s="102" t="s">
        <v>290</v>
      </c>
      <c r="AT66" s="102"/>
      <c r="AU66" s="102"/>
      <c r="AV66" s="181"/>
      <c r="AW66" s="212">
        <v>41978</v>
      </c>
      <c r="AX66" s="181"/>
      <c r="AY66" s="103"/>
      <c r="AZ66" s="120"/>
      <c r="BA66" s="90"/>
      <c r="BB66" s="91"/>
      <c r="BC66" s="92"/>
      <c r="BD66" s="80"/>
      <c r="BE66" s="80"/>
      <c r="BF66" s="81"/>
      <c r="BG66" s="102"/>
      <c r="BH66" s="102"/>
      <c r="BI66" s="103"/>
      <c r="BJ66" s="80"/>
      <c r="BK66" s="80">
        <f t="shared" si="3"/>
        <v>0</v>
      </c>
      <c r="BL66" s="81"/>
      <c r="BM66" s="80"/>
      <c r="BN66" s="80"/>
      <c r="BO66" s="80"/>
      <c r="BP66" s="80">
        <f t="shared" si="7"/>
        <v>0</v>
      </c>
      <c r="BQ66" s="80"/>
      <c r="BR66" s="192">
        <f t="shared" si="4"/>
        <v>0</v>
      </c>
      <c r="BS66" s="192">
        <f t="shared" si="5"/>
        <v>0</v>
      </c>
      <c r="BT66" s="196">
        <f t="shared" si="6"/>
        <v>0</v>
      </c>
      <c r="BU66" s="29"/>
    </row>
    <row r="67" spans="1:73" s="170" customFormat="1" ht="44.25" customHeight="1">
      <c r="A67" s="10"/>
      <c r="B67" s="10">
        <v>1</v>
      </c>
      <c r="C67" s="11" t="s">
        <v>83</v>
      </c>
      <c r="D67" s="118" t="s">
        <v>161</v>
      </c>
      <c r="E67" s="208" t="s">
        <v>50</v>
      </c>
      <c r="F67" s="118" t="s">
        <v>146</v>
      </c>
      <c r="G67" s="118" t="s">
        <v>122</v>
      </c>
      <c r="H67" s="118" t="s">
        <v>188</v>
      </c>
      <c r="I67" s="204"/>
      <c r="J67" s="204" t="s">
        <v>674</v>
      </c>
      <c r="K67" s="204"/>
      <c r="L67" s="13"/>
      <c r="M67" s="119" t="s">
        <v>76</v>
      </c>
      <c r="N67" s="29" t="s">
        <v>794</v>
      </c>
      <c r="O67" s="29"/>
      <c r="P67" s="29" t="s">
        <v>796</v>
      </c>
      <c r="Q67" s="218" t="s">
        <v>32</v>
      </c>
      <c r="R67" s="38"/>
      <c r="S67" s="219"/>
      <c r="T67" s="130"/>
      <c r="U67" s="130" t="s">
        <v>318</v>
      </c>
      <c r="V67" s="130"/>
      <c r="W67" s="276">
        <v>42066</v>
      </c>
      <c r="X67" s="130"/>
      <c r="Y67" s="130"/>
      <c r="Z67" s="44"/>
      <c r="AA67" s="44"/>
      <c r="AB67" s="244" t="s">
        <v>799</v>
      </c>
      <c r="AC67" s="248"/>
      <c r="AD67" s="249">
        <v>19.75</v>
      </c>
      <c r="AE67" s="248"/>
      <c r="AF67" s="249">
        <v>0.25</v>
      </c>
      <c r="AG67" s="249">
        <f t="shared" si="12"/>
        <v>20</v>
      </c>
      <c r="AH67" s="249">
        <f t="shared" si="14"/>
        <v>47.980000000000004</v>
      </c>
      <c r="AI67" s="249">
        <v>129.94999999999999</v>
      </c>
      <c r="AJ67" s="262">
        <v>119.95</v>
      </c>
      <c r="AK67" s="255">
        <f t="shared" si="15"/>
        <v>0.58315964985410595</v>
      </c>
      <c r="AL67" s="80"/>
      <c r="AM67" s="80"/>
      <c r="AN67" s="80"/>
      <c r="AO67" s="81">
        <v>41907</v>
      </c>
      <c r="AP67" s="81" t="s">
        <v>604</v>
      </c>
      <c r="AQ67" s="151" t="s">
        <v>605</v>
      </c>
      <c r="AR67" s="102">
        <v>16</v>
      </c>
      <c r="AS67" s="102" t="s">
        <v>290</v>
      </c>
      <c r="AT67" s="102"/>
      <c r="AU67" s="102"/>
      <c r="AV67" s="181"/>
      <c r="AW67" s="212">
        <v>41978</v>
      </c>
      <c r="AX67" s="213">
        <v>42009</v>
      </c>
      <c r="AY67" s="103"/>
      <c r="AZ67" s="120"/>
      <c r="BA67" s="90"/>
      <c r="BB67" s="91"/>
      <c r="BC67" s="92"/>
      <c r="BD67" s="80"/>
      <c r="BE67" s="80"/>
      <c r="BF67" s="81"/>
      <c r="BG67" s="102"/>
      <c r="BH67" s="102"/>
      <c r="BI67" s="103"/>
      <c r="BJ67" s="80"/>
      <c r="BK67" s="80">
        <f t="shared" ref="BK67:BK130" si="16">+WEEKNUM(BJ67)</f>
        <v>0</v>
      </c>
      <c r="BL67" s="81"/>
      <c r="BM67" s="80"/>
      <c r="BN67" s="80"/>
      <c r="BO67" s="80"/>
      <c r="BP67" s="80">
        <f t="shared" si="7"/>
        <v>0</v>
      </c>
      <c r="BQ67" s="80"/>
      <c r="BR67" s="192">
        <f t="shared" ref="BR67:BR130" si="17">BO67*AH67</f>
        <v>0</v>
      </c>
      <c r="BS67" s="192">
        <f t="shared" ref="BS67:BS130" si="18">BR67-(BO67*AG67)</f>
        <v>0</v>
      </c>
      <c r="BT67" s="196">
        <f t="shared" ref="BT67:BT130" si="19">BO67*AK67</f>
        <v>0</v>
      </c>
      <c r="BU67" s="29"/>
    </row>
    <row r="68" spans="1:73" s="170" customFormat="1" ht="44.25" hidden="1" customHeight="1">
      <c r="A68" s="157" t="s">
        <v>566</v>
      </c>
      <c r="B68" s="157"/>
      <c r="C68" s="158" t="s">
        <v>83</v>
      </c>
      <c r="D68" s="160" t="s">
        <v>161</v>
      </c>
      <c r="E68" s="159" t="s">
        <v>50</v>
      </c>
      <c r="F68" s="160" t="s">
        <v>147</v>
      </c>
      <c r="G68" s="160" t="s">
        <v>119</v>
      </c>
      <c r="H68" s="160" t="s">
        <v>189</v>
      </c>
      <c r="I68" s="205"/>
      <c r="J68" s="205"/>
      <c r="K68" s="205"/>
      <c r="L68" s="161">
        <v>41919</v>
      </c>
      <c r="M68" s="160" t="s">
        <v>76</v>
      </c>
      <c r="N68" s="162"/>
      <c r="O68" s="162"/>
      <c r="P68" s="162"/>
      <c r="Q68" s="163"/>
      <c r="R68" s="163"/>
      <c r="S68" s="223"/>
      <c r="T68" s="164"/>
      <c r="U68" s="177" t="s">
        <v>311</v>
      </c>
      <c r="V68" s="164"/>
      <c r="W68" s="164"/>
      <c r="X68" s="164"/>
      <c r="Y68" s="164"/>
      <c r="Z68" s="165"/>
      <c r="AA68" s="165"/>
      <c r="AB68" s="245"/>
      <c r="AC68" s="250"/>
      <c r="AD68" s="251"/>
      <c r="AE68" s="250"/>
      <c r="AF68" s="251">
        <v>0.25</v>
      </c>
      <c r="AG68" s="251">
        <f t="shared" si="12"/>
        <v>0.25</v>
      </c>
      <c r="AH68" s="251">
        <f>AG68*2</f>
        <v>0.5</v>
      </c>
      <c r="AI68" s="251">
        <f>AG68*2.5</f>
        <v>0.625</v>
      </c>
      <c r="AJ68" s="251">
        <f>AH68*2.5</f>
        <v>1.25</v>
      </c>
      <c r="AK68" s="256">
        <f t="shared" si="15"/>
        <v>0.5</v>
      </c>
      <c r="AL68" s="166"/>
      <c r="AM68" s="166"/>
      <c r="AN68" s="166"/>
      <c r="AO68" s="167" t="s">
        <v>558</v>
      </c>
      <c r="AP68" s="167"/>
      <c r="AQ68" s="166"/>
      <c r="AR68" s="166">
        <v>16</v>
      </c>
      <c r="AS68" s="166" t="s">
        <v>290</v>
      </c>
      <c r="AT68" s="166"/>
      <c r="AU68" s="166"/>
      <c r="AV68" s="182"/>
      <c r="AW68" s="182" t="s">
        <v>631</v>
      </c>
      <c r="AX68" s="182"/>
      <c r="AY68" s="167"/>
      <c r="AZ68" s="165"/>
      <c r="BA68" s="167"/>
      <c r="BB68" s="168"/>
      <c r="BC68" s="169"/>
      <c r="BD68" s="166"/>
      <c r="BE68" s="166"/>
      <c r="BF68" s="167"/>
      <c r="BG68" s="166"/>
      <c r="BH68" s="166"/>
      <c r="BI68" s="167"/>
      <c r="BJ68" s="166"/>
      <c r="BK68" s="166">
        <f t="shared" si="16"/>
        <v>0</v>
      </c>
      <c r="BL68" s="167"/>
      <c r="BM68" s="166"/>
      <c r="BN68" s="166"/>
      <c r="BO68" s="166"/>
      <c r="BP68" s="166">
        <f t="shared" ref="BP68:BP131" si="20">BO68*Z68</f>
        <v>0</v>
      </c>
      <c r="BQ68" s="166"/>
      <c r="BR68" s="193">
        <f t="shared" si="17"/>
        <v>0</v>
      </c>
      <c r="BS68" s="193">
        <f t="shared" si="18"/>
        <v>0</v>
      </c>
      <c r="BT68" s="197">
        <f t="shared" si="19"/>
        <v>0</v>
      </c>
      <c r="BU68" s="162"/>
    </row>
    <row r="69" spans="1:73" s="170" customFormat="1" ht="44.25" customHeight="1">
      <c r="A69" s="10"/>
      <c r="B69" s="10">
        <v>2</v>
      </c>
      <c r="C69" s="11" t="s">
        <v>83</v>
      </c>
      <c r="D69" s="118" t="s">
        <v>161</v>
      </c>
      <c r="E69" s="208" t="s">
        <v>50</v>
      </c>
      <c r="F69" s="118" t="s">
        <v>147</v>
      </c>
      <c r="G69" s="118" t="s">
        <v>119</v>
      </c>
      <c r="H69" s="180" t="s">
        <v>584</v>
      </c>
      <c r="I69" s="204"/>
      <c r="J69" s="204" t="s">
        <v>674</v>
      </c>
      <c r="K69" s="204"/>
      <c r="L69" s="13">
        <v>41919</v>
      </c>
      <c r="M69" s="119" t="s">
        <v>76</v>
      </c>
      <c r="N69" s="29" t="s">
        <v>794</v>
      </c>
      <c r="O69" s="29"/>
      <c r="P69" s="29" t="s">
        <v>796</v>
      </c>
      <c r="Q69" s="218" t="s">
        <v>28</v>
      </c>
      <c r="R69" s="38"/>
      <c r="S69" s="219"/>
      <c r="T69" s="130"/>
      <c r="U69" s="134" t="s">
        <v>311</v>
      </c>
      <c r="V69" s="130"/>
      <c r="W69" s="276">
        <v>42066</v>
      </c>
      <c r="X69" s="130"/>
      <c r="Y69" s="130"/>
      <c r="Z69" s="44"/>
      <c r="AA69" s="44"/>
      <c r="AB69" s="244" t="s">
        <v>799</v>
      </c>
      <c r="AC69" s="248"/>
      <c r="AD69" s="249">
        <v>21.3</v>
      </c>
      <c r="AE69" s="248"/>
      <c r="AF69" s="249">
        <v>0.25</v>
      </c>
      <c r="AG69" s="249">
        <f t="shared" si="12"/>
        <v>21.55</v>
      </c>
      <c r="AH69" s="249">
        <f t="shared" ref="AH69:AH74" si="21">AJ69/2.5</f>
        <v>47.980000000000004</v>
      </c>
      <c r="AI69" s="249">
        <v>129.94999999999999</v>
      </c>
      <c r="AJ69" s="262">
        <v>119.95</v>
      </c>
      <c r="AK69" s="255">
        <f t="shared" si="15"/>
        <v>0.55085452271779911</v>
      </c>
      <c r="AL69" s="80"/>
      <c r="AM69" s="80"/>
      <c r="AN69" s="80"/>
      <c r="AO69" s="81"/>
      <c r="AP69" s="81" t="s">
        <v>604</v>
      </c>
      <c r="AQ69" s="151" t="s">
        <v>605</v>
      </c>
      <c r="AR69" s="102">
        <v>16</v>
      </c>
      <c r="AS69" s="102" t="s">
        <v>290</v>
      </c>
      <c r="AT69" s="102"/>
      <c r="AU69" s="102"/>
      <c r="AV69" s="181"/>
      <c r="AW69" s="212">
        <v>41978</v>
      </c>
      <c r="AX69" s="181"/>
      <c r="AY69" s="103"/>
      <c r="AZ69" s="120"/>
      <c r="BA69" s="90"/>
      <c r="BB69" s="91"/>
      <c r="BC69" s="92"/>
      <c r="BD69" s="80"/>
      <c r="BE69" s="80"/>
      <c r="BF69" s="81"/>
      <c r="BG69" s="102"/>
      <c r="BH69" s="102"/>
      <c r="BI69" s="103"/>
      <c r="BJ69" s="80"/>
      <c r="BK69" s="80">
        <f t="shared" si="16"/>
        <v>0</v>
      </c>
      <c r="BL69" s="81"/>
      <c r="BM69" s="80"/>
      <c r="BN69" s="80"/>
      <c r="BO69" s="80"/>
      <c r="BP69" s="80">
        <f t="shared" si="20"/>
        <v>0</v>
      </c>
      <c r="BQ69" s="80"/>
      <c r="BR69" s="192">
        <f t="shared" si="17"/>
        <v>0</v>
      </c>
      <c r="BS69" s="192">
        <f t="shared" si="18"/>
        <v>0</v>
      </c>
      <c r="BT69" s="196">
        <f t="shared" si="19"/>
        <v>0</v>
      </c>
      <c r="BU69" s="29"/>
    </row>
    <row r="70" spans="1:73" s="170" customFormat="1" ht="44.25" customHeight="1">
      <c r="A70" s="10"/>
      <c r="B70" s="10">
        <v>1</v>
      </c>
      <c r="C70" s="11" t="s">
        <v>83</v>
      </c>
      <c r="D70" s="118" t="s">
        <v>161</v>
      </c>
      <c r="E70" s="208" t="s">
        <v>50</v>
      </c>
      <c r="F70" s="118" t="s">
        <v>148</v>
      </c>
      <c r="G70" s="118" t="s">
        <v>122</v>
      </c>
      <c r="H70" s="118" t="s">
        <v>190</v>
      </c>
      <c r="I70" s="204"/>
      <c r="J70" s="204" t="s">
        <v>674</v>
      </c>
      <c r="K70" s="204"/>
      <c r="L70" s="13"/>
      <c r="M70" s="119" t="s">
        <v>76</v>
      </c>
      <c r="N70" s="29" t="s">
        <v>794</v>
      </c>
      <c r="O70" s="29"/>
      <c r="P70" s="29" t="s">
        <v>796</v>
      </c>
      <c r="Q70" s="218" t="s">
        <v>32</v>
      </c>
      <c r="R70" s="38"/>
      <c r="S70" s="219"/>
      <c r="T70" s="130"/>
      <c r="U70" s="130" t="s">
        <v>322</v>
      </c>
      <c r="V70" s="130"/>
      <c r="W70" s="276">
        <v>42066</v>
      </c>
      <c r="X70" s="130"/>
      <c r="Y70" s="130"/>
      <c r="Z70" s="44"/>
      <c r="AA70" s="44"/>
      <c r="AB70" s="244" t="s">
        <v>799</v>
      </c>
      <c r="AC70" s="248"/>
      <c r="AD70" s="249">
        <v>15.5</v>
      </c>
      <c r="AE70" s="248"/>
      <c r="AF70" s="249">
        <v>0.25</v>
      </c>
      <c r="AG70" s="249">
        <f t="shared" si="12"/>
        <v>15.75</v>
      </c>
      <c r="AH70" s="249">
        <f t="shared" si="21"/>
        <v>47.980000000000004</v>
      </c>
      <c r="AI70" s="249">
        <v>139.94999999999999</v>
      </c>
      <c r="AJ70" s="262">
        <v>119.95</v>
      </c>
      <c r="AK70" s="255">
        <f t="shared" si="15"/>
        <v>0.67173822426010843</v>
      </c>
      <c r="AL70" s="80"/>
      <c r="AM70" s="80"/>
      <c r="AN70" s="80"/>
      <c r="AO70" s="81">
        <v>41907</v>
      </c>
      <c r="AP70" s="81" t="s">
        <v>604</v>
      </c>
      <c r="AQ70" s="151" t="s">
        <v>605</v>
      </c>
      <c r="AR70" s="102">
        <v>16</v>
      </c>
      <c r="AS70" s="102" t="s">
        <v>290</v>
      </c>
      <c r="AT70" s="102"/>
      <c r="AU70" s="102"/>
      <c r="AV70" s="181"/>
      <c r="AW70" s="213">
        <v>42009</v>
      </c>
      <c r="AX70" s="213"/>
      <c r="AY70" s="103"/>
      <c r="AZ70" s="120"/>
      <c r="BA70" s="90"/>
      <c r="BB70" s="91"/>
      <c r="BC70" s="92"/>
      <c r="BD70" s="80"/>
      <c r="BE70" s="80"/>
      <c r="BF70" s="81"/>
      <c r="BG70" s="102"/>
      <c r="BH70" s="102"/>
      <c r="BI70" s="103"/>
      <c r="BJ70" s="80"/>
      <c r="BK70" s="80">
        <f t="shared" si="16"/>
        <v>0</v>
      </c>
      <c r="BL70" s="81"/>
      <c r="BM70" s="80"/>
      <c r="BN70" s="80"/>
      <c r="BO70" s="80"/>
      <c r="BP70" s="80">
        <f t="shared" si="20"/>
        <v>0</v>
      </c>
      <c r="BQ70" s="80"/>
      <c r="BR70" s="192">
        <f t="shared" si="17"/>
        <v>0</v>
      </c>
      <c r="BS70" s="192">
        <f t="shared" si="18"/>
        <v>0</v>
      </c>
      <c r="BT70" s="196">
        <f t="shared" si="19"/>
        <v>0</v>
      </c>
      <c r="BU70" s="29"/>
    </row>
    <row r="71" spans="1:73" ht="44.25" customHeight="1">
      <c r="A71" s="10"/>
      <c r="B71" s="10">
        <v>3</v>
      </c>
      <c r="C71" s="11" t="s">
        <v>83</v>
      </c>
      <c r="D71" s="118" t="s">
        <v>161</v>
      </c>
      <c r="E71" s="208" t="s">
        <v>50</v>
      </c>
      <c r="F71" s="118" t="s">
        <v>149</v>
      </c>
      <c r="G71" s="118" t="s">
        <v>119</v>
      </c>
      <c r="H71" s="118" t="s">
        <v>191</v>
      </c>
      <c r="I71" s="204"/>
      <c r="J71" s="204" t="s">
        <v>674</v>
      </c>
      <c r="K71" s="204"/>
      <c r="L71" s="13"/>
      <c r="M71" s="119" t="s">
        <v>75</v>
      </c>
      <c r="N71" s="29"/>
      <c r="O71" s="29"/>
      <c r="P71" s="29"/>
      <c r="Q71" s="218" t="s">
        <v>28</v>
      </c>
      <c r="R71" s="38"/>
      <c r="S71" s="219"/>
      <c r="T71" s="219" t="s">
        <v>337</v>
      </c>
      <c r="U71" s="130"/>
      <c r="V71" s="130"/>
      <c r="W71" s="276">
        <v>42010</v>
      </c>
      <c r="X71" s="276">
        <v>42038</v>
      </c>
      <c r="Y71" s="276">
        <v>42066</v>
      </c>
      <c r="Z71" s="44"/>
      <c r="AA71" s="44"/>
      <c r="AB71" s="244" t="s">
        <v>799</v>
      </c>
      <c r="AC71" s="248"/>
      <c r="AD71" s="249">
        <v>26.5</v>
      </c>
      <c r="AE71" s="248"/>
      <c r="AF71" s="249">
        <f>(IF(AE71&gt;0, AE71, IF(AD71&gt;0, AD71, IF(AC71&gt;0, AC71, 0))))*0.3</f>
        <v>7.9499999999999993</v>
      </c>
      <c r="AG71" s="249">
        <f t="shared" si="12"/>
        <v>34.450000000000003</v>
      </c>
      <c r="AH71" s="249">
        <f t="shared" si="21"/>
        <v>55.98</v>
      </c>
      <c r="AI71" s="249">
        <v>139.94999999999999</v>
      </c>
      <c r="AJ71" s="249">
        <v>139.94999999999999</v>
      </c>
      <c r="AK71" s="255">
        <f t="shared" si="15"/>
        <v>0.38460164344408709</v>
      </c>
      <c r="AL71" s="80"/>
      <c r="AM71" s="80"/>
      <c r="AN71" s="80"/>
      <c r="AO71" s="81">
        <v>41892</v>
      </c>
      <c r="AP71" s="81">
        <v>41954</v>
      </c>
      <c r="AQ71" s="80"/>
      <c r="AR71" s="102">
        <v>16</v>
      </c>
      <c r="AS71" s="102" t="s">
        <v>290</v>
      </c>
      <c r="AT71" s="102"/>
      <c r="AU71" s="102"/>
      <c r="AV71" s="181"/>
      <c r="AW71" s="213">
        <v>41980</v>
      </c>
      <c r="AX71" s="213">
        <v>42009</v>
      </c>
      <c r="AY71" s="103"/>
      <c r="AZ71" s="120"/>
      <c r="BA71" s="90"/>
      <c r="BB71" s="91"/>
      <c r="BC71" s="92"/>
      <c r="BD71" s="80"/>
      <c r="BE71" s="80"/>
      <c r="BF71" s="81"/>
      <c r="BG71" s="102"/>
      <c r="BH71" s="102"/>
      <c r="BI71" s="103"/>
      <c r="BJ71" s="80"/>
      <c r="BK71" s="80">
        <f t="shared" si="16"/>
        <v>0</v>
      </c>
      <c r="BL71" s="81"/>
      <c r="BM71" s="80"/>
      <c r="BN71" s="80"/>
      <c r="BO71" s="80"/>
      <c r="BP71" s="80">
        <f t="shared" si="20"/>
        <v>0</v>
      </c>
      <c r="BQ71" s="80"/>
      <c r="BR71" s="192">
        <f t="shared" si="17"/>
        <v>0</v>
      </c>
      <c r="BS71" s="192">
        <f t="shared" si="18"/>
        <v>0</v>
      </c>
      <c r="BT71" s="196">
        <f t="shared" si="19"/>
        <v>0</v>
      </c>
      <c r="BU71" s="29"/>
    </row>
    <row r="72" spans="1:73" s="170" customFormat="1" ht="44.25" customHeight="1">
      <c r="A72" s="10"/>
      <c r="B72" s="10">
        <v>1</v>
      </c>
      <c r="C72" s="11" t="s">
        <v>83</v>
      </c>
      <c r="D72" s="118" t="s">
        <v>170</v>
      </c>
      <c r="E72" s="208" t="s">
        <v>50</v>
      </c>
      <c r="F72" s="118" t="s">
        <v>150</v>
      </c>
      <c r="G72" s="118" t="s">
        <v>123</v>
      </c>
      <c r="H72" s="118" t="s">
        <v>313</v>
      </c>
      <c r="I72" s="204"/>
      <c r="J72" s="204" t="s">
        <v>674</v>
      </c>
      <c r="K72" s="204"/>
      <c r="L72" s="13"/>
      <c r="M72" s="119" t="s">
        <v>75</v>
      </c>
      <c r="N72" s="29"/>
      <c r="O72" s="29"/>
      <c r="P72" s="29"/>
      <c r="Q72" s="218" t="s">
        <v>32</v>
      </c>
      <c r="R72" s="38"/>
      <c r="S72" s="219"/>
      <c r="T72" s="219" t="s">
        <v>312</v>
      </c>
      <c r="U72" s="130"/>
      <c r="V72" s="130"/>
      <c r="W72" s="276">
        <v>42010</v>
      </c>
      <c r="X72" s="276">
        <v>42038</v>
      </c>
      <c r="Y72" s="276">
        <v>42066</v>
      </c>
      <c r="Z72" s="44"/>
      <c r="AA72" s="44"/>
      <c r="AB72" s="244" t="s">
        <v>799</v>
      </c>
      <c r="AC72" s="248"/>
      <c r="AD72" s="249">
        <v>12</v>
      </c>
      <c r="AE72" s="248"/>
      <c r="AF72" s="249">
        <f>(IF(AE72&gt;0, AE72, IF(AD72&gt;0, AD72, IF(AC72&gt;0, AC72, 0))))*0.3</f>
        <v>3.5999999999999996</v>
      </c>
      <c r="AG72" s="249">
        <f t="shared" si="12"/>
        <v>15.6</v>
      </c>
      <c r="AH72" s="249">
        <f t="shared" si="21"/>
        <v>31.98</v>
      </c>
      <c r="AI72" s="249">
        <v>79.95</v>
      </c>
      <c r="AJ72" s="249">
        <v>79.95</v>
      </c>
      <c r="AK72" s="255">
        <f t="shared" si="15"/>
        <v>0.51219512195121963</v>
      </c>
      <c r="AL72" s="80"/>
      <c r="AM72" s="80"/>
      <c r="AN72" s="80"/>
      <c r="AO72" s="81">
        <v>41904</v>
      </c>
      <c r="AP72" s="81">
        <v>41954</v>
      </c>
      <c r="AQ72" s="80" t="s">
        <v>719</v>
      </c>
      <c r="AR72" s="102">
        <v>16</v>
      </c>
      <c r="AS72" s="102" t="s">
        <v>290</v>
      </c>
      <c r="AT72" s="102"/>
      <c r="AU72" s="102"/>
      <c r="AV72" s="181"/>
      <c r="AW72" s="213">
        <v>41981</v>
      </c>
      <c r="AX72" s="213">
        <v>42009</v>
      </c>
      <c r="AY72" s="103"/>
      <c r="AZ72" s="120"/>
      <c r="BA72" s="90"/>
      <c r="BB72" s="91"/>
      <c r="BC72" s="92"/>
      <c r="BD72" s="80"/>
      <c r="BE72" s="80"/>
      <c r="BF72" s="81"/>
      <c r="BG72" s="102"/>
      <c r="BH72" s="102"/>
      <c r="BI72" s="103"/>
      <c r="BJ72" s="80"/>
      <c r="BK72" s="80">
        <f t="shared" si="16"/>
        <v>0</v>
      </c>
      <c r="BL72" s="81"/>
      <c r="BM72" s="80"/>
      <c r="BN72" s="80"/>
      <c r="BO72" s="80"/>
      <c r="BP72" s="80">
        <f t="shared" si="20"/>
        <v>0</v>
      </c>
      <c r="BQ72" s="80"/>
      <c r="BR72" s="192">
        <f t="shared" si="17"/>
        <v>0</v>
      </c>
      <c r="BS72" s="192">
        <f t="shared" si="18"/>
        <v>0</v>
      </c>
      <c r="BT72" s="196">
        <f t="shared" si="19"/>
        <v>0</v>
      </c>
      <c r="BU72" s="29"/>
    </row>
    <row r="73" spans="1:73" ht="44.25" customHeight="1">
      <c r="A73" s="10"/>
      <c r="B73" s="10">
        <v>2</v>
      </c>
      <c r="C73" s="11" t="s">
        <v>83</v>
      </c>
      <c r="D73" s="118" t="s">
        <v>52</v>
      </c>
      <c r="E73" s="208" t="s">
        <v>50</v>
      </c>
      <c r="F73" s="118" t="s">
        <v>151</v>
      </c>
      <c r="G73" s="118" t="s">
        <v>124</v>
      </c>
      <c r="H73" s="118" t="s">
        <v>574</v>
      </c>
      <c r="I73" s="204"/>
      <c r="J73" s="204" t="s">
        <v>674</v>
      </c>
      <c r="K73" s="204"/>
      <c r="L73" s="13"/>
      <c r="M73" s="119" t="s">
        <v>77</v>
      </c>
      <c r="N73" s="29"/>
      <c r="O73" s="29"/>
      <c r="P73" s="29" t="s">
        <v>734</v>
      </c>
      <c r="Q73" s="218" t="s">
        <v>32</v>
      </c>
      <c r="R73" s="38"/>
      <c r="S73" s="219"/>
      <c r="T73" s="219" t="s">
        <v>295</v>
      </c>
      <c r="U73" s="130"/>
      <c r="V73" s="130"/>
      <c r="W73" s="276">
        <v>42034</v>
      </c>
      <c r="X73" s="276">
        <v>42062</v>
      </c>
      <c r="Y73" s="276">
        <v>42090</v>
      </c>
      <c r="Z73" s="44"/>
      <c r="AA73" s="44"/>
      <c r="AB73" s="244" t="s">
        <v>799</v>
      </c>
      <c r="AC73" s="248"/>
      <c r="AD73" s="249">
        <v>29</v>
      </c>
      <c r="AE73" s="248"/>
      <c r="AF73" s="249">
        <v>0.25</v>
      </c>
      <c r="AG73" s="249">
        <f t="shared" si="12"/>
        <v>29.25</v>
      </c>
      <c r="AH73" s="249">
        <f t="shared" si="21"/>
        <v>71.97999999999999</v>
      </c>
      <c r="AI73" s="249">
        <v>199.95</v>
      </c>
      <c r="AJ73" s="262">
        <v>179.95</v>
      </c>
      <c r="AK73" s="255">
        <f t="shared" si="15"/>
        <v>0.59363712142261738</v>
      </c>
      <c r="AL73" s="80"/>
      <c r="AM73" s="80"/>
      <c r="AN73" s="80"/>
      <c r="AO73" s="81">
        <v>41915</v>
      </c>
      <c r="AP73" s="81"/>
      <c r="AQ73" s="80"/>
      <c r="AR73" s="102">
        <v>17</v>
      </c>
      <c r="AS73" s="102" t="s">
        <v>718</v>
      </c>
      <c r="AT73" s="102"/>
      <c r="AU73" s="102"/>
      <c r="AV73" s="181"/>
      <c r="AW73" s="212">
        <v>41978</v>
      </c>
      <c r="AX73" s="212">
        <v>41978</v>
      </c>
      <c r="AY73" s="103"/>
      <c r="AZ73" s="120"/>
      <c r="BA73" s="90"/>
      <c r="BB73" s="91"/>
      <c r="BC73" s="92"/>
      <c r="BD73" s="80"/>
      <c r="BE73" s="80"/>
      <c r="BF73" s="81"/>
      <c r="BG73" s="102"/>
      <c r="BH73" s="102"/>
      <c r="BI73" s="103"/>
      <c r="BJ73" s="80"/>
      <c r="BK73" s="80">
        <f t="shared" si="16"/>
        <v>0</v>
      </c>
      <c r="BL73" s="81"/>
      <c r="BM73" s="80"/>
      <c r="BN73" s="80"/>
      <c r="BO73" s="80"/>
      <c r="BP73" s="80">
        <f t="shared" si="20"/>
        <v>0</v>
      </c>
      <c r="BQ73" s="80"/>
      <c r="BR73" s="192">
        <f t="shared" si="17"/>
        <v>0</v>
      </c>
      <c r="BS73" s="192">
        <f t="shared" si="18"/>
        <v>0</v>
      </c>
      <c r="BT73" s="196">
        <f t="shared" si="19"/>
        <v>0</v>
      </c>
      <c r="BU73" s="29"/>
    </row>
    <row r="74" spans="1:73" ht="44.25" customHeight="1">
      <c r="A74" s="10"/>
      <c r="B74" s="10">
        <v>3</v>
      </c>
      <c r="C74" s="11" t="s">
        <v>83</v>
      </c>
      <c r="D74" s="118" t="s">
        <v>52</v>
      </c>
      <c r="E74" s="208" t="s">
        <v>50</v>
      </c>
      <c r="F74" s="118" t="s">
        <v>152</v>
      </c>
      <c r="G74" s="118" t="s">
        <v>125</v>
      </c>
      <c r="H74" s="118" t="s">
        <v>585</v>
      </c>
      <c r="I74" s="204"/>
      <c r="J74" s="204" t="s">
        <v>674</v>
      </c>
      <c r="K74" s="204"/>
      <c r="L74" s="13"/>
      <c r="M74" s="119" t="s">
        <v>77</v>
      </c>
      <c r="N74" s="29"/>
      <c r="O74" s="29"/>
      <c r="P74" s="29" t="s">
        <v>734</v>
      </c>
      <c r="Q74" s="218" t="s">
        <v>32</v>
      </c>
      <c r="R74" s="38"/>
      <c r="S74" s="219"/>
      <c r="T74" s="219" t="s">
        <v>295</v>
      </c>
      <c r="U74" s="130"/>
      <c r="V74" s="130"/>
      <c r="W74" s="276">
        <v>42034</v>
      </c>
      <c r="X74" s="276">
        <v>42062</v>
      </c>
      <c r="Y74" s="276">
        <v>42090</v>
      </c>
      <c r="Z74" s="44"/>
      <c r="AA74" s="44"/>
      <c r="AB74" s="244" t="s">
        <v>799</v>
      </c>
      <c r="AC74" s="248"/>
      <c r="AD74" s="249">
        <v>23.5</v>
      </c>
      <c r="AE74" s="248"/>
      <c r="AF74" s="249">
        <v>0.25</v>
      </c>
      <c r="AG74" s="249">
        <f t="shared" si="12"/>
        <v>23.75</v>
      </c>
      <c r="AH74" s="249">
        <f t="shared" si="21"/>
        <v>51.98</v>
      </c>
      <c r="AI74" s="249">
        <v>149.94999999999999</v>
      </c>
      <c r="AJ74" s="262">
        <v>129.94999999999999</v>
      </c>
      <c r="AK74" s="255">
        <f t="shared" si="15"/>
        <v>0.54309349749903801</v>
      </c>
      <c r="AL74" s="80"/>
      <c r="AM74" s="80"/>
      <c r="AN74" s="80"/>
      <c r="AO74" s="81">
        <v>41915</v>
      </c>
      <c r="AP74" s="81"/>
      <c r="AQ74" s="80"/>
      <c r="AR74" s="102">
        <v>16</v>
      </c>
      <c r="AS74" s="102" t="s">
        <v>290</v>
      </c>
      <c r="AT74" s="102"/>
      <c r="AU74" s="102"/>
      <c r="AV74" s="181"/>
      <c r="AW74" s="212">
        <v>41978</v>
      </c>
      <c r="AX74" s="212">
        <v>41978</v>
      </c>
      <c r="AY74" s="103"/>
      <c r="AZ74" s="120"/>
      <c r="BA74" s="90"/>
      <c r="BB74" s="91"/>
      <c r="BC74" s="92"/>
      <c r="BD74" s="80"/>
      <c r="BE74" s="80"/>
      <c r="BF74" s="81"/>
      <c r="BG74" s="102"/>
      <c r="BH74" s="102"/>
      <c r="BI74" s="103"/>
      <c r="BJ74" s="80"/>
      <c r="BK74" s="80">
        <f t="shared" si="16"/>
        <v>0</v>
      </c>
      <c r="BL74" s="81"/>
      <c r="BM74" s="80"/>
      <c r="BN74" s="80"/>
      <c r="BO74" s="80"/>
      <c r="BP74" s="80">
        <f t="shared" si="20"/>
        <v>0</v>
      </c>
      <c r="BQ74" s="80"/>
      <c r="BR74" s="192">
        <f t="shared" si="17"/>
        <v>0</v>
      </c>
      <c r="BS74" s="192">
        <f t="shared" si="18"/>
        <v>0</v>
      </c>
      <c r="BT74" s="196">
        <f t="shared" si="19"/>
        <v>0</v>
      </c>
      <c r="BU74" s="29"/>
    </row>
    <row r="75" spans="1:73" s="170" customFormat="1" ht="44.25" hidden="1" customHeight="1">
      <c r="A75" s="157" t="s">
        <v>566</v>
      </c>
      <c r="B75" s="157"/>
      <c r="C75" s="158" t="s">
        <v>83</v>
      </c>
      <c r="D75" s="160" t="s">
        <v>52</v>
      </c>
      <c r="E75" s="159" t="s">
        <v>50</v>
      </c>
      <c r="F75" s="160" t="s">
        <v>153</v>
      </c>
      <c r="G75" s="160" t="s">
        <v>125</v>
      </c>
      <c r="H75" s="160" t="s">
        <v>586</v>
      </c>
      <c r="I75" s="205"/>
      <c r="J75" s="205"/>
      <c r="K75" s="205"/>
      <c r="L75" s="161"/>
      <c r="M75" s="160" t="s">
        <v>77</v>
      </c>
      <c r="N75" s="162"/>
      <c r="O75" s="162"/>
      <c r="P75" s="162"/>
      <c r="Q75" s="163"/>
      <c r="R75" s="163"/>
      <c r="S75" s="223"/>
      <c r="T75" s="164"/>
      <c r="U75" s="164"/>
      <c r="V75" s="164"/>
      <c r="W75" s="164"/>
      <c r="X75" s="164"/>
      <c r="Y75" s="164"/>
      <c r="Z75" s="165"/>
      <c r="AA75" s="165"/>
      <c r="AB75" s="245"/>
      <c r="AC75" s="250"/>
      <c r="AD75" s="251"/>
      <c r="AE75" s="250"/>
      <c r="AF75" s="251">
        <v>0.25</v>
      </c>
      <c r="AG75" s="251">
        <f t="shared" si="12"/>
        <v>0.25</v>
      </c>
      <c r="AH75" s="251">
        <f>AG75*2</f>
        <v>0.5</v>
      </c>
      <c r="AI75" s="251">
        <f>AG75*2.5</f>
        <v>0.625</v>
      </c>
      <c r="AJ75" s="251">
        <f>AH75*2.5</f>
        <v>1.25</v>
      </c>
      <c r="AK75" s="256">
        <f t="shared" si="15"/>
        <v>0.5</v>
      </c>
      <c r="AL75" s="166"/>
      <c r="AM75" s="166"/>
      <c r="AN75" s="166"/>
      <c r="AO75" s="167"/>
      <c r="AP75" s="167"/>
      <c r="AQ75" s="166"/>
      <c r="AR75" s="166">
        <v>16</v>
      </c>
      <c r="AS75" s="166" t="s">
        <v>290</v>
      </c>
      <c r="AT75" s="166"/>
      <c r="AU75" s="166"/>
      <c r="AV75" s="182"/>
      <c r="AW75" s="182" t="s">
        <v>631</v>
      </c>
      <c r="AX75" s="182"/>
      <c r="AY75" s="167"/>
      <c r="AZ75" s="165"/>
      <c r="BA75" s="167"/>
      <c r="BB75" s="168"/>
      <c r="BC75" s="169"/>
      <c r="BD75" s="166"/>
      <c r="BE75" s="166"/>
      <c r="BF75" s="167"/>
      <c r="BG75" s="166"/>
      <c r="BH75" s="166"/>
      <c r="BI75" s="167"/>
      <c r="BJ75" s="166"/>
      <c r="BK75" s="166">
        <f t="shared" si="16"/>
        <v>0</v>
      </c>
      <c r="BL75" s="167"/>
      <c r="BM75" s="166"/>
      <c r="BN75" s="166"/>
      <c r="BO75" s="166"/>
      <c r="BP75" s="166">
        <f t="shared" si="20"/>
        <v>0</v>
      </c>
      <c r="BQ75" s="166"/>
      <c r="BR75" s="193">
        <f t="shared" si="17"/>
        <v>0</v>
      </c>
      <c r="BS75" s="193">
        <f t="shared" si="18"/>
        <v>0</v>
      </c>
      <c r="BT75" s="197">
        <f t="shared" si="19"/>
        <v>0</v>
      </c>
      <c r="BU75" s="162"/>
    </row>
    <row r="76" spans="1:73" ht="44.25" customHeight="1">
      <c r="A76" s="10"/>
      <c r="B76" s="10">
        <v>3</v>
      </c>
      <c r="C76" s="11" t="s">
        <v>83</v>
      </c>
      <c r="D76" s="118" t="s">
        <v>52</v>
      </c>
      <c r="E76" s="208" t="s">
        <v>50</v>
      </c>
      <c r="F76" s="118" t="s">
        <v>154</v>
      </c>
      <c r="G76" s="118" t="s">
        <v>126</v>
      </c>
      <c r="H76" s="174" t="s">
        <v>586</v>
      </c>
      <c r="I76" s="204"/>
      <c r="J76" s="204" t="s">
        <v>674</v>
      </c>
      <c r="K76" s="204"/>
      <c r="L76" s="13"/>
      <c r="M76" s="119" t="s">
        <v>77</v>
      </c>
      <c r="N76" s="29"/>
      <c r="O76" s="29"/>
      <c r="P76" s="29" t="s">
        <v>734</v>
      </c>
      <c r="Q76" s="218" t="s">
        <v>32</v>
      </c>
      <c r="R76" s="38"/>
      <c r="S76" s="219"/>
      <c r="T76" s="219" t="s">
        <v>295</v>
      </c>
      <c r="U76" s="130"/>
      <c r="V76" s="130"/>
      <c r="W76" s="276">
        <v>42034</v>
      </c>
      <c r="X76" s="276">
        <v>42062</v>
      </c>
      <c r="Y76" s="276">
        <v>42090</v>
      </c>
      <c r="Z76" s="44"/>
      <c r="AA76" s="44"/>
      <c r="AB76" s="244" t="s">
        <v>799</v>
      </c>
      <c r="AC76" s="248"/>
      <c r="AD76" s="249">
        <v>26.5</v>
      </c>
      <c r="AE76" s="248"/>
      <c r="AF76" s="249">
        <v>0.25</v>
      </c>
      <c r="AG76" s="249">
        <f t="shared" si="12"/>
        <v>26.75</v>
      </c>
      <c r="AH76" s="249">
        <f t="shared" ref="AH76:AH82" si="22">AJ76/2.5</f>
        <v>63.98</v>
      </c>
      <c r="AI76" s="249">
        <v>179.95</v>
      </c>
      <c r="AJ76" s="262">
        <v>159.94999999999999</v>
      </c>
      <c r="AK76" s="255">
        <f t="shared" si="15"/>
        <v>0.58190059393560489</v>
      </c>
      <c r="AL76" s="80"/>
      <c r="AM76" s="80"/>
      <c r="AN76" s="80"/>
      <c r="AO76" s="81">
        <v>41915</v>
      </c>
      <c r="AP76" s="81"/>
      <c r="AQ76" s="80"/>
      <c r="AR76" s="102">
        <v>16</v>
      </c>
      <c r="AS76" s="102" t="s">
        <v>290</v>
      </c>
      <c r="AT76" s="102"/>
      <c r="AU76" s="102"/>
      <c r="AV76" s="181"/>
      <c r="AW76" s="212">
        <v>41978</v>
      </c>
      <c r="AX76" s="212">
        <v>41978</v>
      </c>
      <c r="AY76" s="103"/>
      <c r="AZ76" s="120"/>
      <c r="BA76" s="90"/>
      <c r="BB76" s="91"/>
      <c r="BC76" s="92"/>
      <c r="BD76" s="80"/>
      <c r="BE76" s="80"/>
      <c r="BF76" s="81"/>
      <c r="BG76" s="102"/>
      <c r="BH76" s="102"/>
      <c r="BI76" s="103"/>
      <c r="BJ76" s="80"/>
      <c r="BK76" s="80">
        <f t="shared" si="16"/>
        <v>0</v>
      </c>
      <c r="BL76" s="81"/>
      <c r="BM76" s="80"/>
      <c r="BN76" s="80"/>
      <c r="BO76" s="80"/>
      <c r="BP76" s="80">
        <f t="shared" si="20"/>
        <v>0</v>
      </c>
      <c r="BQ76" s="80"/>
      <c r="BR76" s="192">
        <f t="shared" si="17"/>
        <v>0</v>
      </c>
      <c r="BS76" s="192">
        <f t="shared" si="18"/>
        <v>0</v>
      </c>
      <c r="BT76" s="196">
        <f t="shared" si="19"/>
        <v>0</v>
      </c>
      <c r="BU76" s="29"/>
    </row>
    <row r="77" spans="1:73" ht="44.25" customHeight="1">
      <c r="A77" s="10"/>
      <c r="B77" s="10">
        <v>1</v>
      </c>
      <c r="C77" s="11" t="s">
        <v>83</v>
      </c>
      <c r="D77" s="118" t="s">
        <v>161</v>
      </c>
      <c r="E77" s="208" t="s">
        <v>50</v>
      </c>
      <c r="F77" s="118" t="s">
        <v>587</v>
      </c>
      <c r="G77" s="118" t="s">
        <v>119</v>
      </c>
      <c r="H77" s="180" t="s">
        <v>361</v>
      </c>
      <c r="I77" s="204"/>
      <c r="J77" s="204" t="s">
        <v>674</v>
      </c>
      <c r="K77" s="204"/>
      <c r="L77" s="13">
        <v>41919</v>
      </c>
      <c r="M77" s="119" t="s">
        <v>76</v>
      </c>
      <c r="N77" s="29" t="s">
        <v>794</v>
      </c>
      <c r="O77" s="29"/>
      <c r="P77" s="29" t="s">
        <v>796</v>
      </c>
      <c r="Q77" s="218" t="s">
        <v>28</v>
      </c>
      <c r="R77" s="38"/>
      <c r="S77" s="219"/>
      <c r="T77" s="130"/>
      <c r="U77" s="134" t="s">
        <v>311</v>
      </c>
      <c r="V77" s="130"/>
      <c r="W77" s="276">
        <v>42066</v>
      </c>
      <c r="X77" s="130"/>
      <c r="Y77" s="130"/>
      <c r="Z77" s="44"/>
      <c r="AA77" s="44"/>
      <c r="AB77" s="244" t="s">
        <v>799</v>
      </c>
      <c r="AC77" s="248"/>
      <c r="AD77" s="249">
        <v>18.5</v>
      </c>
      <c r="AE77" s="248"/>
      <c r="AF77" s="249">
        <v>0.25</v>
      </c>
      <c r="AG77" s="249">
        <f t="shared" si="12"/>
        <v>18.75</v>
      </c>
      <c r="AH77" s="249">
        <f t="shared" si="22"/>
        <v>39.980000000000004</v>
      </c>
      <c r="AI77" s="249">
        <v>109.95</v>
      </c>
      <c r="AJ77" s="262">
        <v>99.95</v>
      </c>
      <c r="AK77" s="255">
        <f t="shared" si="15"/>
        <v>0.53101550775387696</v>
      </c>
      <c r="AL77" s="80"/>
      <c r="AM77" s="80"/>
      <c r="AN77" s="80"/>
      <c r="AO77" s="81"/>
      <c r="AP77" s="81" t="s">
        <v>604</v>
      </c>
      <c r="AQ77" s="151" t="s">
        <v>605</v>
      </c>
      <c r="AR77" s="102">
        <v>16</v>
      </c>
      <c r="AS77" s="102" t="s">
        <v>290</v>
      </c>
      <c r="AT77" s="102"/>
      <c r="AU77" s="102"/>
      <c r="AV77" s="181"/>
      <c r="AW77" s="212">
        <v>41978</v>
      </c>
      <c r="AX77" s="181"/>
      <c r="AY77" s="103"/>
      <c r="AZ77" s="120"/>
      <c r="BA77" s="90"/>
      <c r="BB77" s="91"/>
      <c r="BC77" s="92"/>
      <c r="BD77" s="80"/>
      <c r="BE77" s="80"/>
      <c r="BF77" s="81"/>
      <c r="BG77" s="102"/>
      <c r="BH77" s="102"/>
      <c r="BI77" s="103"/>
      <c r="BJ77" s="80"/>
      <c r="BK77" s="80">
        <f t="shared" si="16"/>
        <v>0</v>
      </c>
      <c r="BL77" s="81"/>
      <c r="BM77" s="80"/>
      <c r="BN77" s="80"/>
      <c r="BO77" s="80"/>
      <c r="BP77" s="80">
        <f t="shared" si="20"/>
        <v>0</v>
      </c>
      <c r="BQ77" s="80"/>
      <c r="BR77" s="192">
        <f t="shared" si="17"/>
        <v>0</v>
      </c>
      <c r="BS77" s="192">
        <f t="shared" si="18"/>
        <v>0</v>
      </c>
      <c r="BT77" s="196">
        <f t="shared" si="19"/>
        <v>0</v>
      </c>
      <c r="BU77" s="162"/>
    </row>
    <row r="78" spans="1:73" ht="44.25" customHeight="1">
      <c r="A78" s="10"/>
      <c r="B78" s="10">
        <v>1</v>
      </c>
      <c r="C78" s="11" t="s">
        <v>83</v>
      </c>
      <c r="D78" s="118" t="s">
        <v>161</v>
      </c>
      <c r="E78" s="208" t="s">
        <v>50</v>
      </c>
      <c r="F78" s="118" t="s">
        <v>588</v>
      </c>
      <c r="G78" s="118" t="s">
        <v>119</v>
      </c>
      <c r="H78" s="180" t="s">
        <v>573</v>
      </c>
      <c r="I78" s="204"/>
      <c r="J78" s="204" t="s">
        <v>674</v>
      </c>
      <c r="K78" s="204"/>
      <c r="L78" s="13">
        <v>41919</v>
      </c>
      <c r="M78" s="119" t="s">
        <v>76</v>
      </c>
      <c r="N78" s="29" t="s">
        <v>794</v>
      </c>
      <c r="O78" s="29"/>
      <c r="P78" s="29" t="s">
        <v>796</v>
      </c>
      <c r="Q78" s="218" t="s">
        <v>28</v>
      </c>
      <c r="R78" s="38"/>
      <c r="S78" s="219"/>
      <c r="T78" s="130"/>
      <c r="U78" s="134" t="s">
        <v>311</v>
      </c>
      <c r="V78" s="130"/>
      <c r="W78" s="276">
        <v>42066</v>
      </c>
      <c r="X78" s="130"/>
      <c r="Y78" s="130"/>
      <c r="Z78" s="44"/>
      <c r="AA78" s="44"/>
      <c r="AB78" s="244" t="s">
        <v>799</v>
      </c>
      <c r="AC78" s="248"/>
      <c r="AD78" s="249">
        <v>18.5</v>
      </c>
      <c r="AE78" s="248"/>
      <c r="AF78" s="249">
        <v>0.25</v>
      </c>
      <c r="AG78" s="249">
        <f t="shared" si="12"/>
        <v>18.75</v>
      </c>
      <c r="AH78" s="249">
        <f t="shared" si="22"/>
        <v>39.980000000000004</v>
      </c>
      <c r="AI78" s="249">
        <v>109.95</v>
      </c>
      <c r="AJ78" s="262">
        <v>99.95</v>
      </c>
      <c r="AK78" s="255">
        <f t="shared" si="15"/>
        <v>0.53101550775387696</v>
      </c>
      <c r="AL78" s="80"/>
      <c r="AM78" s="80"/>
      <c r="AN78" s="80"/>
      <c r="AO78" s="81"/>
      <c r="AP78" s="81" t="s">
        <v>604</v>
      </c>
      <c r="AQ78" s="151" t="s">
        <v>605</v>
      </c>
      <c r="AR78" s="102">
        <v>16</v>
      </c>
      <c r="AS78" s="102" t="s">
        <v>290</v>
      </c>
      <c r="AT78" s="102"/>
      <c r="AU78" s="102"/>
      <c r="AV78" s="181"/>
      <c r="AW78" s="181" t="s">
        <v>721</v>
      </c>
      <c r="AX78" s="181"/>
      <c r="AY78" s="103"/>
      <c r="AZ78" s="120"/>
      <c r="BA78" s="90"/>
      <c r="BB78" s="91"/>
      <c r="BC78" s="92"/>
      <c r="BD78" s="80"/>
      <c r="BE78" s="80"/>
      <c r="BF78" s="81"/>
      <c r="BG78" s="102"/>
      <c r="BH78" s="102"/>
      <c r="BI78" s="103"/>
      <c r="BJ78" s="80"/>
      <c r="BK78" s="80">
        <f t="shared" si="16"/>
        <v>0</v>
      </c>
      <c r="BL78" s="81"/>
      <c r="BM78" s="80"/>
      <c r="BN78" s="80"/>
      <c r="BO78" s="80"/>
      <c r="BP78" s="80">
        <f t="shared" si="20"/>
        <v>0</v>
      </c>
      <c r="BQ78" s="80"/>
      <c r="BR78" s="192">
        <f t="shared" si="17"/>
        <v>0</v>
      </c>
      <c r="BS78" s="192">
        <f t="shared" si="18"/>
        <v>0</v>
      </c>
      <c r="BT78" s="196">
        <f t="shared" si="19"/>
        <v>0</v>
      </c>
      <c r="BU78" s="29"/>
    </row>
    <row r="79" spans="1:73" s="170" customFormat="1" ht="44.25" customHeight="1">
      <c r="A79" s="10"/>
      <c r="B79" s="10">
        <v>3</v>
      </c>
      <c r="C79" s="11" t="s">
        <v>83</v>
      </c>
      <c r="D79" s="118" t="s">
        <v>162</v>
      </c>
      <c r="E79" s="208" t="s">
        <v>50</v>
      </c>
      <c r="F79" s="118" t="s">
        <v>155</v>
      </c>
      <c r="G79" s="118" t="s">
        <v>127</v>
      </c>
      <c r="H79" s="118"/>
      <c r="I79" s="204"/>
      <c r="J79" s="204" t="s">
        <v>668</v>
      </c>
      <c r="K79" s="204"/>
      <c r="L79" s="13"/>
      <c r="M79" s="119" t="s">
        <v>72</v>
      </c>
      <c r="N79" s="29"/>
      <c r="O79" s="29"/>
      <c r="P79" s="29" t="s">
        <v>792</v>
      </c>
      <c r="Q79" s="218" t="s">
        <v>32</v>
      </c>
      <c r="R79" s="38"/>
      <c r="S79" s="224" t="s">
        <v>823</v>
      </c>
      <c r="T79" s="130" t="s">
        <v>824</v>
      </c>
      <c r="U79" s="130"/>
      <c r="V79" s="130"/>
      <c r="W79" s="276">
        <v>42010</v>
      </c>
      <c r="X79" s="276">
        <v>42038</v>
      </c>
      <c r="Y79" s="276">
        <v>42066</v>
      </c>
      <c r="Z79" s="44"/>
      <c r="AA79" s="44" t="s">
        <v>419</v>
      </c>
      <c r="AB79" s="244" t="s">
        <v>799</v>
      </c>
      <c r="AC79" s="248">
        <v>28.5</v>
      </c>
      <c r="AD79" s="248">
        <v>28.5</v>
      </c>
      <c r="AE79" s="248"/>
      <c r="AF79" s="249">
        <v>0.25</v>
      </c>
      <c r="AG79" s="249">
        <f t="shared" si="12"/>
        <v>28.75</v>
      </c>
      <c r="AH79" s="249">
        <f t="shared" si="22"/>
        <v>63.98</v>
      </c>
      <c r="AI79" s="249">
        <v>159.94999999999999</v>
      </c>
      <c r="AJ79" s="249">
        <v>159.94999999999999</v>
      </c>
      <c r="AK79" s="255">
        <f t="shared" si="15"/>
        <v>0.55064082525789304</v>
      </c>
      <c r="AL79" s="185"/>
      <c r="AM79" s="185"/>
      <c r="AN79" s="185"/>
      <c r="AO79" s="81" t="s">
        <v>418</v>
      </c>
      <c r="AP79" s="81">
        <v>41956</v>
      </c>
      <c r="AQ79" s="80"/>
      <c r="AR79" s="102">
        <v>16</v>
      </c>
      <c r="AS79" s="102" t="s">
        <v>290</v>
      </c>
      <c r="AT79" s="102"/>
      <c r="AU79" s="102"/>
      <c r="AV79" s="213">
        <v>41995</v>
      </c>
      <c r="AW79" s="212">
        <v>41981</v>
      </c>
      <c r="AX79" s="264">
        <v>41995</v>
      </c>
      <c r="AY79" s="103"/>
      <c r="AZ79" s="120"/>
      <c r="BA79" s="90"/>
      <c r="BB79" s="91"/>
      <c r="BC79" s="92"/>
      <c r="BD79" s="80"/>
      <c r="BE79" s="80"/>
      <c r="BF79" s="81"/>
      <c r="BG79" s="102"/>
      <c r="BH79" s="102"/>
      <c r="BI79" s="103"/>
      <c r="BJ79" s="80"/>
      <c r="BK79" s="80">
        <f t="shared" si="16"/>
        <v>0</v>
      </c>
      <c r="BL79" s="81"/>
      <c r="BM79" s="80"/>
      <c r="BN79" s="80"/>
      <c r="BO79" s="80"/>
      <c r="BP79" s="80">
        <f t="shared" si="20"/>
        <v>0</v>
      </c>
      <c r="BQ79" s="80"/>
      <c r="BR79" s="192">
        <f t="shared" si="17"/>
        <v>0</v>
      </c>
      <c r="BS79" s="192">
        <f t="shared" si="18"/>
        <v>0</v>
      </c>
      <c r="BT79" s="196">
        <f t="shared" si="19"/>
        <v>0</v>
      </c>
      <c r="BU79" s="29"/>
    </row>
    <row r="80" spans="1:73" ht="44.25" customHeight="1">
      <c r="A80" s="10"/>
      <c r="B80" s="10">
        <v>2</v>
      </c>
      <c r="C80" s="11" t="s">
        <v>83</v>
      </c>
      <c r="D80" s="118" t="s">
        <v>163</v>
      </c>
      <c r="E80" s="208" t="s">
        <v>50</v>
      </c>
      <c r="F80" s="118" t="s">
        <v>156</v>
      </c>
      <c r="G80" s="118" t="s">
        <v>128</v>
      </c>
      <c r="H80" s="118" t="s">
        <v>581</v>
      </c>
      <c r="I80" s="204"/>
      <c r="J80" s="204" t="s">
        <v>674</v>
      </c>
      <c r="K80" s="204"/>
      <c r="L80" s="13"/>
      <c r="M80" s="119" t="s">
        <v>72</v>
      </c>
      <c r="N80" s="29"/>
      <c r="O80" s="29"/>
      <c r="P80" s="29" t="s">
        <v>792</v>
      </c>
      <c r="Q80" s="218" t="s">
        <v>28</v>
      </c>
      <c r="R80" s="38"/>
      <c r="S80" s="219"/>
      <c r="T80" s="219">
        <v>11166</v>
      </c>
      <c r="U80" s="130" t="s">
        <v>324</v>
      </c>
      <c r="V80" s="130" t="s">
        <v>325</v>
      </c>
      <c r="W80" s="276">
        <v>42010</v>
      </c>
      <c r="X80" s="276">
        <v>42038</v>
      </c>
      <c r="Y80" s="276">
        <v>42066</v>
      </c>
      <c r="Z80" s="44"/>
      <c r="AA80" s="44" t="s">
        <v>419</v>
      </c>
      <c r="AB80" s="244" t="s">
        <v>799</v>
      </c>
      <c r="AC80" s="248">
        <v>28.5</v>
      </c>
      <c r="AD80" s="248">
        <v>28.5</v>
      </c>
      <c r="AE80" s="248"/>
      <c r="AF80" s="249">
        <v>0.25</v>
      </c>
      <c r="AG80" s="249">
        <f t="shared" si="12"/>
        <v>28.75</v>
      </c>
      <c r="AH80" s="249">
        <f t="shared" si="22"/>
        <v>67.97999999999999</v>
      </c>
      <c r="AI80" s="249">
        <v>169.95</v>
      </c>
      <c r="AJ80" s="249">
        <v>169.95</v>
      </c>
      <c r="AK80" s="255">
        <f t="shared" si="15"/>
        <v>0.57708149455722269</v>
      </c>
      <c r="AL80" s="185"/>
      <c r="AM80" s="185"/>
      <c r="AN80" s="185"/>
      <c r="AO80" s="81">
        <v>41892</v>
      </c>
      <c r="AP80" s="81">
        <v>41956</v>
      </c>
      <c r="AQ80" s="80"/>
      <c r="AR80" s="102">
        <v>16</v>
      </c>
      <c r="AS80" s="102" t="s">
        <v>290</v>
      </c>
      <c r="AT80" s="102"/>
      <c r="AU80" s="102"/>
      <c r="AV80" s="213">
        <v>41995</v>
      </c>
      <c r="AW80" s="212">
        <v>41981</v>
      </c>
      <c r="AX80" s="264">
        <v>41995</v>
      </c>
      <c r="AY80" s="103"/>
      <c r="AZ80" s="120"/>
      <c r="BA80" s="90"/>
      <c r="BB80" s="91"/>
      <c r="BC80" s="92"/>
      <c r="BD80" s="80"/>
      <c r="BE80" s="80"/>
      <c r="BF80" s="81"/>
      <c r="BG80" s="102"/>
      <c r="BH80" s="102"/>
      <c r="BI80" s="103"/>
      <c r="BJ80" s="80"/>
      <c r="BK80" s="80">
        <f t="shared" si="16"/>
        <v>0</v>
      </c>
      <c r="BL80" s="81"/>
      <c r="BM80" s="80"/>
      <c r="BN80" s="80"/>
      <c r="BO80" s="80"/>
      <c r="BP80" s="80">
        <f t="shared" si="20"/>
        <v>0</v>
      </c>
      <c r="BQ80" s="80"/>
      <c r="BR80" s="192">
        <f t="shared" si="17"/>
        <v>0</v>
      </c>
      <c r="BS80" s="192">
        <f t="shared" si="18"/>
        <v>0</v>
      </c>
      <c r="BT80" s="196">
        <f t="shared" si="19"/>
        <v>0</v>
      </c>
      <c r="BU80" s="29"/>
    </row>
    <row r="81" spans="1:73" ht="44.25" customHeight="1">
      <c r="A81" s="10"/>
      <c r="B81" s="10">
        <v>3</v>
      </c>
      <c r="C81" s="11" t="s">
        <v>83</v>
      </c>
      <c r="D81" s="118" t="s">
        <v>163</v>
      </c>
      <c r="E81" s="208" t="s">
        <v>50</v>
      </c>
      <c r="F81" s="118" t="s">
        <v>157</v>
      </c>
      <c r="G81" s="118" t="s">
        <v>129</v>
      </c>
      <c r="H81" s="118"/>
      <c r="I81" s="204"/>
      <c r="J81" s="204" t="s">
        <v>674</v>
      </c>
      <c r="K81" s="204"/>
      <c r="L81" s="13"/>
      <c r="M81" s="119" t="s">
        <v>72</v>
      </c>
      <c r="N81" s="29"/>
      <c r="O81" s="29"/>
      <c r="P81" s="29" t="s">
        <v>792</v>
      </c>
      <c r="Q81" s="218" t="s">
        <v>32</v>
      </c>
      <c r="R81" s="38"/>
      <c r="S81" s="219"/>
      <c r="T81" s="219" t="s">
        <v>334</v>
      </c>
      <c r="U81" s="130"/>
      <c r="V81" s="130"/>
      <c r="W81" s="276">
        <v>42010</v>
      </c>
      <c r="X81" s="276">
        <v>42038</v>
      </c>
      <c r="Y81" s="276">
        <v>42066</v>
      </c>
      <c r="Z81" s="44"/>
      <c r="AA81" s="44" t="s">
        <v>419</v>
      </c>
      <c r="AB81" s="244" t="s">
        <v>799</v>
      </c>
      <c r="AC81" s="248">
        <v>30.9</v>
      </c>
      <c r="AD81" s="248">
        <v>30.9</v>
      </c>
      <c r="AE81" s="248"/>
      <c r="AF81" s="249">
        <v>0.25</v>
      </c>
      <c r="AG81" s="249">
        <f t="shared" ref="AG81:AG112" si="23">(IF(AE81&gt;0, AE81, IF(AD81&gt;0, AD81, IF(AC81&gt;0, AC81, 0))))+AF81</f>
        <v>31.15</v>
      </c>
      <c r="AH81" s="249">
        <f t="shared" si="22"/>
        <v>71.97999999999999</v>
      </c>
      <c r="AI81" s="249">
        <v>179.95</v>
      </c>
      <c r="AJ81" s="249">
        <v>179.95</v>
      </c>
      <c r="AK81" s="255">
        <f t="shared" si="15"/>
        <v>0.56724090025006946</v>
      </c>
      <c r="AL81" s="185"/>
      <c r="AM81" s="185"/>
      <c r="AN81" s="185"/>
      <c r="AO81" s="81">
        <v>41915</v>
      </c>
      <c r="AP81" s="81">
        <v>41956</v>
      </c>
      <c r="AQ81" s="80"/>
      <c r="AR81" s="102">
        <v>16</v>
      </c>
      <c r="AS81" s="102" t="s">
        <v>290</v>
      </c>
      <c r="AT81" s="102"/>
      <c r="AU81" s="102"/>
      <c r="AV81" s="213">
        <v>41995</v>
      </c>
      <c r="AW81" s="212">
        <v>41981</v>
      </c>
      <c r="AX81" s="264">
        <v>41995</v>
      </c>
      <c r="AY81" s="103"/>
      <c r="AZ81" s="120"/>
      <c r="BA81" s="90"/>
      <c r="BB81" s="91"/>
      <c r="BC81" s="92"/>
      <c r="BD81" s="80"/>
      <c r="BE81" s="80"/>
      <c r="BF81" s="81"/>
      <c r="BG81" s="102"/>
      <c r="BH81" s="102"/>
      <c r="BI81" s="103"/>
      <c r="BJ81" s="80"/>
      <c r="BK81" s="80">
        <f t="shared" si="16"/>
        <v>0</v>
      </c>
      <c r="BL81" s="81"/>
      <c r="BM81" s="80"/>
      <c r="BN81" s="80"/>
      <c r="BO81" s="80"/>
      <c r="BP81" s="80">
        <f t="shared" si="20"/>
        <v>0</v>
      </c>
      <c r="BQ81" s="80"/>
      <c r="BR81" s="192">
        <f t="shared" si="17"/>
        <v>0</v>
      </c>
      <c r="BS81" s="192">
        <f t="shared" si="18"/>
        <v>0</v>
      </c>
      <c r="BT81" s="196">
        <f t="shared" si="19"/>
        <v>0</v>
      </c>
      <c r="BU81" s="29"/>
    </row>
    <row r="82" spans="1:73" ht="44.25" customHeight="1">
      <c r="A82" s="10"/>
      <c r="B82" s="10">
        <v>3</v>
      </c>
      <c r="C82" s="11" t="s">
        <v>83</v>
      </c>
      <c r="D82" s="118" t="s">
        <v>168</v>
      </c>
      <c r="E82" s="208" t="s">
        <v>50</v>
      </c>
      <c r="F82" s="118" t="s">
        <v>158</v>
      </c>
      <c r="G82" s="118" t="s">
        <v>130</v>
      </c>
      <c r="H82" s="118" t="s">
        <v>396</v>
      </c>
      <c r="I82" s="204"/>
      <c r="J82" s="204" t="s">
        <v>674</v>
      </c>
      <c r="K82" s="204"/>
      <c r="L82" s="13"/>
      <c r="M82" s="119" t="s">
        <v>75</v>
      </c>
      <c r="N82" s="29"/>
      <c r="O82" s="29"/>
      <c r="P82" s="29"/>
      <c r="Q82" s="38"/>
      <c r="R82" s="38"/>
      <c r="S82" s="224"/>
      <c r="T82" s="224" t="s">
        <v>766</v>
      </c>
      <c r="U82" s="130"/>
      <c r="V82" s="130"/>
      <c r="W82" s="276">
        <v>41980</v>
      </c>
      <c r="X82" s="276">
        <v>42008</v>
      </c>
      <c r="Y82" s="276">
        <v>42036</v>
      </c>
      <c r="Z82" s="44"/>
      <c r="AA82" s="44"/>
      <c r="AB82" s="244" t="s">
        <v>799</v>
      </c>
      <c r="AC82" s="248"/>
      <c r="AD82" s="249">
        <v>46.15</v>
      </c>
      <c r="AE82" s="248"/>
      <c r="AF82" s="249">
        <f>(IF(AE82&gt;0, AE82, IF(AD82&gt;0, AD82, IF(AC82&gt;0, AC82, 0))))*0.3</f>
        <v>13.844999999999999</v>
      </c>
      <c r="AG82" s="249">
        <f t="shared" si="23"/>
        <v>59.994999999999997</v>
      </c>
      <c r="AH82" s="249">
        <f t="shared" si="22"/>
        <v>119.97999999999999</v>
      </c>
      <c r="AI82" s="249">
        <v>299.95</v>
      </c>
      <c r="AJ82" s="249">
        <v>299.95</v>
      </c>
      <c r="AK82" s="255">
        <f t="shared" si="15"/>
        <v>0.49995832638773124</v>
      </c>
      <c r="AL82" s="80"/>
      <c r="AM82" s="80"/>
      <c r="AN82" s="80"/>
      <c r="AO82" s="81">
        <v>41922</v>
      </c>
      <c r="AP82" s="81"/>
      <c r="AQ82" s="80"/>
      <c r="AR82" s="102">
        <v>16</v>
      </c>
      <c r="AS82" s="102" t="s">
        <v>290</v>
      </c>
      <c r="AT82" s="102"/>
      <c r="AU82" s="102"/>
      <c r="AV82" s="181"/>
      <c r="AW82" s="181" t="s">
        <v>60</v>
      </c>
      <c r="AX82" s="181"/>
      <c r="AY82" s="103"/>
      <c r="AZ82" s="120"/>
      <c r="BA82" s="90"/>
      <c r="BB82" s="91"/>
      <c r="BC82" s="92"/>
      <c r="BD82" s="80"/>
      <c r="BE82" s="80"/>
      <c r="BF82" s="81"/>
      <c r="BG82" s="102"/>
      <c r="BH82" s="102"/>
      <c r="BI82" s="103"/>
      <c r="BJ82" s="80"/>
      <c r="BK82" s="80">
        <f t="shared" si="16"/>
        <v>0</v>
      </c>
      <c r="BL82" s="81"/>
      <c r="BM82" s="80"/>
      <c r="BN82" s="80"/>
      <c r="BO82" s="80"/>
      <c r="BP82" s="80">
        <f t="shared" si="20"/>
        <v>0</v>
      </c>
      <c r="BQ82" s="80"/>
      <c r="BR82" s="192">
        <f t="shared" si="17"/>
        <v>0</v>
      </c>
      <c r="BS82" s="192">
        <f t="shared" si="18"/>
        <v>0</v>
      </c>
      <c r="BT82" s="196">
        <f t="shared" si="19"/>
        <v>0</v>
      </c>
      <c r="BU82" s="29"/>
    </row>
    <row r="83" spans="1:73" s="170" customFormat="1" ht="44.25" hidden="1" customHeight="1">
      <c r="A83" s="157" t="s">
        <v>566</v>
      </c>
      <c r="B83" s="157"/>
      <c r="C83" s="158" t="s">
        <v>83</v>
      </c>
      <c r="D83" s="160" t="s">
        <v>165</v>
      </c>
      <c r="E83" s="159" t="s">
        <v>50</v>
      </c>
      <c r="F83" s="160" t="s">
        <v>159</v>
      </c>
      <c r="G83" s="160" t="s">
        <v>131</v>
      </c>
      <c r="H83" s="160" t="s">
        <v>582</v>
      </c>
      <c r="I83" s="205"/>
      <c r="J83" s="205"/>
      <c r="K83" s="205"/>
      <c r="L83" s="161" t="s">
        <v>625</v>
      </c>
      <c r="M83" s="160" t="s">
        <v>75</v>
      </c>
      <c r="N83" s="162"/>
      <c r="O83" s="162"/>
      <c r="P83" s="162"/>
      <c r="Q83" s="163"/>
      <c r="R83" s="163"/>
      <c r="S83" s="223" t="s">
        <v>337</v>
      </c>
      <c r="T83" s="164"/>
      <c r="U83" s="164"/>
      <c r="V83" s="164"/>
      <c r="W83" s="164"/>
      <c r="X83" s="164"/>
      <c r="Y83" s="164"/>
      <c r="Z83" s="165"/>
      <c r="AA83" s="165"/>
      <c r="AB83" s="245"/>
      <c r="AC83" s="250"/>
      <c r="AD83" s="251"/>
      <c r="AE83" s="250"/>
      <c r="AF83" s="251">
        <f>(IF(AE83&gt;0, AE83, IF(AD83&gt;0, AD83, IF(AC83&gt;0, AC83, 0))))*0.3</f>
        <v>0</v>
      </c>
      <c r="AG83" s="251">
        <f t="shared" si="23"/>
        <v>0</v>
      </c>
      <c r="AH83" s="251">
        <f>AG83*2</f>
        <v>0</v>
      </c>
      <c r="AI83" s="251">
        <f>AG83*2.5</f>
        <v>0</v>
      </c>
      <c r="AJ83" s="251">
        <f>AH83*2.5</f>
        <v>0</v>
      </c>
      <c r="AK83" s="256" t="e">
        <f t="shared" si="15"/>
        <v>#DIV/0!</v>
      </c>
      <c r="AL83" s="166"/>
      <c r="AM83" s="166"/>
      <c r="AN83" s="166"/>
      <c r="AO83" s="167">
        <v>41892</v>
      </c>
      <c r="AP83" s="167"/>
      <c r="AQ83" s="166" t="s">
        <v>591</v>
      </c>
      <c r="AR83" s="166">
        <v>16</v>
      </c>
      <c r="AS83" s="166" t="s">
        <v>290</v>
      </c>
      <c r="AT83" s="166"/>
      <c r="AU83" s="166"/>
      <c r="AV83" s="182"/>
      <c r="AW83" s="182" t="s">
        <v>631</v>
      </c>
      <c r="AX83" s="182"/>
      <c r="AY83" s="167"/>
      <c r="AZ83" s="165"/>
      <c r="BA83" s="167"/>
      <c r="BB83" s="168"/>
      <c r="BC83" s="169"/>
      <c r="BD83" s="166"/>
      <c r="BE83" s="166"/>
      <c r="BF83" s="167"/>
      <c r="BG83" s="166"/>
      <c r="BH83" s="166"/>
      <c r="BI83" s="167"/>
      <c r="BJ83" s="166"/>
      <c r="BK83" s="166">
        <f t="shared" si="16"/>
        <v>0</v>
      </c>
      <c r="BL83" s="167"/>
      <c r="BM83" s="166"/>
      <c r="BN83" s="166"/>
      <c r="BO83" s="166"/>
      <c r="BP83" s="166">
        <f t="shared" si="20"/>
        <v>0</v>
      </c>
      <c r="BQ83" s="166"/>
      <c r="BR83" s="193">
        <f t="shared" si="17"/>
        <v>0</v>
      </c>
      <c r="BS83" s="193">
        <f t="shared" si="18"/>
        <v>0</v>
      </c>
      <c r="BT83" s="197" t="e">
        <f t="shared" si="19"/>
        <v>#DIV/0!</v>
      </c>
      <c r="BU83" s="162"/>
    </row>
    <row r="84" spans="1:73" s="170" customFormat="1" ht="44.25" customHeight="1">
      <c r="A84" s="10"/>
      <c r="B84" s="10">
        <v>2</v>
      </c>
      <c r="C84" s="11" t="s">
        <v>83</v>
      </c>
      <c r="D84" s="118" t="s">
        <v>167</v>
      </c>
      <c r="E84" s="208" t="s">
        <v>50</v>
      </c>
      <c r="F84" s="118" t="s">
        <v>159</v>
      </c>
      <c r="G84" s="118" t="s">
        <v>100</v>
      </c>
      <c r="H84" s="180" t="s">
        <v>475</v>
      </c>
      <c r="I84" s="204"/>
      <c r="J84" s="204" t="s">
        <v>673</v>
      </c>
      <c r="K84" s="204"/>
      <c r="L84" s="13"/>
      <c r="M84" s="119" t="s">
        <v>73</v>
      </c>
      <c r="N84" s="231" t="s">
        <v>78</v>
      </c>
      <c r="O84" s="230" t="s">
        <v>732</v>
      </c>
      <c r="P84" s="231" t="s">
        <v>735</v>
      </c>
      <c r="Q84" s="218" t="s">
        <v>32</v>
      </c>
      <c r="R84" s="38"/>
      <c r="S84" s="224" t="s">
        <v>737</v>
      </c>
      <c r="T84" s="219" t="s">
        <v>331</v>
      </c>
      <c r="U84" s="130"/>
      <c r="V84" s="130"/>
      <c r="W84" s="276">
        <v>42023</v>
      </c>
      <c r="X84" s="276">
        <v>42044</v>
      </c>
      <c r="Y84" s="276">
        <v>42079</v>
      </c>
      <c r="Z84" s="44">
        <v>0.7</v>
      </c>
      <c r="AA84" s="44" t="s">
        <v>419</v>
      </c>
      <c r="AB84" s="244" t="s">
        <v>799</v>
      </c>
      <c r="AC84" s="248"/>
      <c r="AD84" s="249">
        <v>21.97</v>
      </c>
      <c r="AE84" s="248">
        <v>21.97</v>
      </c>
      <c r="AF84" s="249">
        <v>0.25</v>
      </c>
      <c r="AG84" s="249">
        <f t="shared" si="23"/>
        <v>22.22</v>
      </c>
      <c r="AH84" s="249">
        <f t="shared" ref="AH84:AH117" si="24">AJ84/2.5</f>
        <v>39.980000000000004</v>
      </c>
      <c r="AI84" s="249">
        <v>99.95</v>
      </c>
      <c r="AJ84" s="249">
        <v>99.95</v>
      </c>
      <c r="AK84" s="255">
        <f>((AH84-AG84)/AH84)</f>
        <v>0.44422211105552784</v>
      </c>
      <c r="AL84" s="80"/>
      <c r="AM84" s="80"/>
      <c r="AN84" s="80"/>
      <c r="AO84" s="81">
        <v>41900</v>
      </c>
      <c r="AP84" s="81"/>
      <c r="AQ84" s="80"/>
      <c r="AR84" s="102">
        <v>16</v>
      </c>
      <c r="AS84" s="102" t="s">
        <v>290</v>
      </c>
      <c r="AT84" s="102"/>
      <c r="AU84" s="102"/>
      <c r="AV84" s="144"/>
      <c r="AW84" s="144" t="s">
        <v>722</v>
      </c>
      <c r="AX84" s="144"/>
      <c r="AY84" s="103"/>
      <c r="AZ84" s="120"/>
      <c r="BA84" s="90"/>
      <c r="BB84" s="91"/>
      <c r="BC84" s="92"/>
      <c r="BD84" s="80"/>
      <c r="BE84" s="80"/>
      <c r="BF84" s="81"/>
      <c r="BG84" s="102"/>
      <c r="BH84" s="102"/>
      <c r="BI84" s="103"/>
      <c r="BJ84" s="80"/>
      <c r="BK84" s="80">
        <f t="shared" si="16"/>
        <v>0</v>
      </c>
      <c r="BL84" s="81"/>
      <c r="BM84" s="80"/>
      <c r="BN84" s="80"/>
      <c r="BO84" s="80"/>
      <c r="BP84" s="80">
        <f t="shared" si="20"/>
        <v>0</v>
      </c>
      <c r="BQ84" s="80"/>
      <c r="BR84" s="192">
        <f t="shared" si="17"/>
        <v>0</v>
      </c>
      <c r="BS84" s="192">
        <f t="shared" si="18"/>
        <v>0</v>
      </c>
      <c r="BT84" s="196">
        <f t="shared" si="19"/>
        <v>0</v>
      </c>
      <c r="BU84" s="29"/>
    </row>
    <row r="85" spans="1:73" s="170" customFormat="1" ht="44.25" customHeight="1">
      <c r="A85" s="10"/>
      <c r="B85" s="10">
        <v>1</v>
      </c>
      <c r="C85" s="11" t="s">
        <v>83</v>
      </c>
      <c r="D85" s="118" t="s">
        <v>462</v>
      </c>
      <c r="E85" s="14" t="s">
        <v>62</v>
      </c>
      <c r="F85" s="118" t="s">
        <v>228</v>
      </c>
      <c r="G85" s="118" t="s">
        <v>195</v>
      </c>
      <c r="H85" s="180" t="s">
        <v>806</v>
      </c>
      <c r="I85" s="204"/>
      <c r="J85" s="204"/>
      <c r="K85" s="204"/>
      <c r="L85" s="13"/>
      <c r="M85" s="119" t="s">
        <v>73</v>
      </c>
      <c r="N85" s="231"/>
      <c r="O85" s="230"/>
      <c r="P85" s="231"/>
      <c r="Q85" s="218"/>
      <c r="R85" s="38"/>
      <c r="S85" s="224" t="s">
        <v>739</v>
      </c>
      <c r="T85" s="224" t="s">
        <v>825</v>
      </c>
      <c r="U85" s="130" t="s">
        <v>826</v>
      </c>
      <c r="V85" s="130"/>
      <c r="W85" s="276">
        <v>42023</v>
      </c>
      <c r="X85" s="276">
        <v>42044</v>
      </c>
      <c r="Y85" s="276">
        <v>42079</v>
      </c>
      <c r="Z85" s="44"/>
      <c r="AA85" s="44"/>
      <c r="AB85" s="244" t="s">
        <v>799</v>
      </c>
      <c r="AC85" s="248"/>
      <c r="AD85" s="274" t="s">
        <v>816</v>
      </c>
      <c r="AE85" s="275"/>
      <c r="AF85" s="249">
        <v>0.25</v>
      </c>
      <c r="AG85" s="249" t="e">
        <f t="shared" si="23"/>
        <v>#VALUE!</v>
      </c>
      <c r="AH85" s="249">
        <f t="shared" si="24"/>
        <v>39.980000000000004</v>
      </c>
      <c r="AI85" s="249">
        <v>99.95</v>
      </c>
      <c r="AJ85" s="249">
        <v>99.95</v>
      </c>
      <c r="AK85" s="255" t="e">
        <f>(AH85-AG85)/AH85</f>
        <v>#VALUE!</v>
      </c>
      <c r="AL85" s="80"/>
      <c r="AM85" s="80"/>
      <c r="AN85" s="80"/>
      <c r="AO85" s="81"/>
      <c r="AP85" s="81"/>
      <c r="AQ85" s="80"/>
      <c r="AR85" s="102"/>
      <c r="AS85" s="102"/>
      <c r="AT85" s="102"/>
      <c r="AU85" s="102"/>
      <c r="AV85" s="144"/>
      <c r="AW85" s="210" t="s">
        <v>812</v>
      </c>
      <c r="AX85" s="144"/>
      <c r="AY85" s="103"/>
      <c r="AZ85" s="120"/>
      <c r="BA85" s="90"/>
      <c r="BB85" s="91"/>
      <c r="BC85" s="92"/>
      <c r="BD85" s="80"/>
      <c r="BE85" s="80"/>
      <c r="BF85" s="81"/>
      <c r="BG85" s="102"/>
      <c r="BH85" s="102"/>
      <c r="BI85" s="103"/>
      <c r="BJ85" s="80"/>
      <c r="BK85" s="80">
        <f t="shared" si="16"/>
        <v>0</v>
      </c>
      <c r="BL85" s="81"/>
      <c r="BM85" s="80"/>
      <c r="BN85" s="80"/>
      <c r="BO85" s="80"/>
      <c r="BP85" s="80">
        <f t="shared" si="20"/>
        <v>0</v>
      </c>
      <c r="BQ85" s="80"/>
      <c r="BR85" s="192">
        <f t="shared" si="17"/>
        <v>0</v>
      </c>
      <c r="BS85" s="192" t="e">
        <f t="shared" si="18"/>
        <v>#VALUE!</v>
      </c>
      <c r="BT85" s="196" t="e">
        <f t="shared" si="19"/>
        <v>#VALUE!</v>
      </c>
      <c r="BU85" s="29"/>
    </row>
    <row r="86" spans="1:73" ht="44.25" customHeight="1">
      <c r="A86" s="10"/>
      <c r="B86" s="10">
        <v>2</v>
      </c>
      <c r="C86" s="11" t="s">
        <v>83</v>
      </c>
      <c r="D86" s="118" t="s">
        <v>462</v>
      </c>
      <c r="E86" s="14" t="s">
        <v>62</v>
      </c>
      <c r="F86" s="118" t="s">
        <v>504</v>
      </c>
      <c r="G86" s="118" t="s">
        <v>495</v>
      </c>
      <c r="H86" s="118" t="s">
        <v>471</v>
      </c>
      <c r="I86" s="204"/>
      <c r="J86" s="204" t="s">
        <v>682</v>
      </c>
      <c r="K86" s="204"/>
      <c r="L86" s="13"/>
      <c r="M86" s="119" t="s">
        <v>73</v>
      </c>
      <c r="N86" s="29" t="s">
        <v>78</v>
      </c>
      <c r="O86" s="237" t="s">
        <v>732</v>
      </c>
      <c r="P86" s="29" t="s">
        <v>735</v>
      </c>
      <c r="Q86" s="218" t="s">
        <v>28</v>
      </c>
      <c r="R86" s="38"/>
      <c r="S86" s="130" t="s">
        <v>738</v>
      </c>
      <c r="T86" s="130" t="s">
        <v>741</v>
      </c>
      <c r="U86" s="130" t="s">
        <v>743</v>
      </c>
      <c r="V86" s="130"/>
      <c r="W86" s="277">
        <v>41995</v>
      </c>
      <c r="X86" s="276">
        <v>42016</v>
      </c>
      <c r="Y86" s="276">
        <v>42051</v>
      </c>
      <c r="Z86" s="44">
        <v>1.42</v>
      </c>
      <c r="AA86" s="44"/>
      <c r="AB86" s="244" t="s">
        <v>799</v>
      </c>
      <c r="AC86" s="248"/>
      <c r="AD86" s="274">
        <v>28</v>
      </c>
      <c r="AE86" s="248">
        <v>27.39</v>
      </c>
      <c r="AF86" s="249">
        <v>0.25</v>
      </c>
      <c r="AG86" s="249">
        <f t="shared" si="23"/>
        <v>27.64</v>
      </c>
      <c r="AH86" s="249">
        <f t="shared" si="24"/>
        <v>59.98</v>
      </c>
      <c r="AI86" s="249">
        <v>149.94999999999999</v>
      </c>
      <c r="AJ86" s="249">
        <v>149.94999999999999</v>
      </c>
      <c r="AK86" s="255">
        <f t="shared" ref="AK86:AK115" si="25">((AH86-AG86)/AH86)</f>
        <v>0.53917972657552515</v>
      </c>
      <c r="AL86" s="80"/>
      <c r="AM86" s="80"/>
      <c r="AN86" s="80"/>
      <c r="AO86" s="81"/>
      <c r="AP86" s="81"/>
      <c r="AQ86" s="80"/>
      <c r="AR86" s="102">
        <v>16</v>
      </c>
      <c r="AS86" s="102" t="s">
        <v>627</v>
      </c>
      <c r="AT86" s="102">
        <v>15</v>
      </c>
      <c r="AU86" s="279">
        <v>41984</v>
      </c>
      <c r="AV86" s="210">
        <v>41991</v>
      </c>
      <c r="AW86" s="210">
        <v>41978</v>
      </c>
      <c r="AX86" s="210">
        <v>41990</v>
      </c>
      <c r="AY86" s="103"/>
      <c r="AZ86" s="120"/>
      <c r="BA86" s="90"/>
      <c r="BB86" s="91"/>
      <c r="BC86" s="92"/>
      <c r="BD86" s="80"/>
      <c r="BE86" s="80"/>
      <c r="BF86" s="81"/>
      <c r="BG86" s="102"/>
      <c r="BH86" s="102"/>
      <c r="BI86" s="103"/>
      <c r="BJ86" s="80"/>
      <c r="BK86" s="80">
        <f t="shared" si="16"/>
        <v>0</v>
      </c>
      <c r="BL86" s="81"/>
      <c r="BM86" s="80"/>
      <c r="BN86" s="80"/>
      <c r="BO86" s="80"/>
      <c r="BP86" s="80">
        <f t="shared" si="20"/>
        <v>0</v>
      </c>
      <c r="BQ86" s="80"/>
      <c r="BR86" s="192">
        <f t="shared" si="17"/>
        <v>0</v>
      </c>
      <c r="BS86" s="192">
        <f t="shared" si="18"/>
        <v>0</v>
      </c>
      <c r="BT86" s="196">
        <f t="shared" si="19"/>
        <v>0</v>
      </c>
      <c r="BU86" s="29"/>
    </row>
    <row r="87" spans="1:73" ht="44.25" customHeight="1">
      <c r="A87" s="10"/>
      <c r="B87" s="10">
        <v>3</v>
      </c>
      <c r="C87" s="11" t="s">
        <v>83</v>
      </c>
      <c r="D87" s="118" t="s">
        <v>462</v>
      </c>
      <c r="E87" s="14" t="s">
        <v>62</v>
      </c>
      <c r="F87" s="118" t="s">
        <v>505</v>
      </c>
      <c r="G87" s="118" t="s">
        <v>495</v>
      </c>
      <c r="H87" s="118" t="s">
        <v>477</v>
      </c>
      <c r="I87" s="204"/>
      <c r="J87" s="204" t="s">
        <v>682</v>
      </c>
      <c r="K87" s="204"/>
      <c r="L87" s="13"/>
      <c r="M87" s="119" t="s">
        <v>73</v>
      </c>
      <c r="N87" s="29" t="s">
        <v>78</v>
      </c>
      <c r="O87" s="237" t="s">
        <v>732</v>
      </c>
      <c r="P87" s="29" t="s">
        <v>735</v>
      </c>
      <c r="Q87" s="218" t="s">
        <v>28</v>
      </c>
      <c r="R87" s="38"/>
      <c r="S87" s="130" t="s">
        <v>738</v>
      </c>
      <c r="T87" s="130" t="s">
        <v>741</v>
      </c>
      <c r="U87" s="130" t="s">
        <v>743</v>
      </c>
      <c r="V87" s="130"/>
      <c r="W87" s="277">
        <v>41995</v>
      </c>
      <c r="X87" s="276">
        <v>42016</v>
      </c>
      <c r="Y87" s="276">
        <v>42051</v>
      </c>
      <c r="Z87" s="44">
        <v>1.42</v>
      </c>
      <c r="AA87" s="44"/>
      <c r="AB87" s="244" t="s">
        <v>799</v>
      </c>
      <c r="AC87" s="248"/>
      <c r="AD87" s="249">
        <v>25.02</v>
      </c>
      <c r="AE87" s="248">
        <v>25.02</v>
      </c>
      <c r="AF87" s="249">
        <v>0.25</v>
      </c>
      <c r="AG87" s="249">
        <f t="shared" si="23"/>
        <v>25.27</v>
      </c>
      <c r="AH87" s="249">
        <f t="shared" si="24"/>
        <v>55.98</v>
      </c>
      <c r="AI87" s="249">
        <v>139.94999999999999</v>
      </c>
      <c r="AJ87" s="249">
        <v>139.94999999999999</v>
      </c>
      <c r="AK87" s="255">
        <f t="shared" si="25"/>
        <v>0.54858878170775272</v>
      </c>
      <c r="AL87" s="80"/>
      <c r="AM87" s="80"/>
      <c r="AN87" s="80"/>
      <c r="AO87" s="81"/>
      <c r="AP87" s="81"/>
      <c r="AQ87" s="80"/>
      <c r="AR87" s="102">
        <v>16</v>
      </c>
      <c r="AS87" s="102" t="s">
        <v>627</v>
      </c>
      <c r="AT87" s="102">
        <v>16</v>
      </c>
      <c r="AU87" s="240">
        <v>41977</v>
      </c>
      <c r="AV87" s="144"/>
      <c r="AW87" s="210">
        <v>41978</v>
      </c>
      <c r="AX87" s="210">
        <v>41988</v>
      </c>
      <c r="AY87" s="103"/>
      <c r="AZ87" s="120"/>
      <c r="BA87" s="90"/>
      <c r="BB87" s="91"/>
      <c r="BC87" s="92"/>
      <c r="BD87" s="80"/>
      <c r="BE87" s="80"/>
      <c r="BF87" s="81"/>
      <c r="BG87" s="102"/>
      <c r="BH87" s="102"/>
      <c r="BI87" s="103"/>
      <c r="BJ87" s="80"/>
      <c r="BK87" s="80">
        <f t="shared" si="16"/>
        <v>0</v>
      </c>
      <c r="BL87" s="81"/>
      <c r="BM87" s="80"/>
      <c r="BN87" s="80"/>
      <c r="BO87" s="80"/>
      <c r="BP87" s="80">
        <f t="shared" si="20"/>
        <v>0</v>
      </c>
      <c r="BQ87" s="80"/>
      <c r="BR87" s="192">
        <f t="shared" si="17"/>
        <v>0</v>
      </c>
      <c r="BS87" s="192">
        <f t="shared" si="18"/>
        <v>0</v>
      </c>
      <c r="BT87" s="196">
        <f t="shared" si="19"/>
        <v>0</v>
      </c>
      <c r="BU87" s="29"/>
    </row>
    <row r="88" spans="1:73" ht="44.25" customHeight="1">
      <c r="A88" s="10"/>
      <c r="B88" s="10">
        <v>3</v>
      </c>
      <c r="C88" s="11" t="s">
        <v>83</v>
      </c>
      <c r="D88" s="118" t="s">
        <v>462</v>
      </c>
      <c r="E88" s="14" t="s">
        <v>62</v>
      </c>
      <c r="F88" s="118" t="s">
        <v>506</v>
      </c>
      <c r="G88" s="118" t="s">
        <v>495</v>
      </c>
      <c r="H88" s="118" t="s">
        <v>534</v>
      </c>
      <c r="I88" s="204"/>
      <c r="J88" s="204" t="s">
        <v>682</v>
      </c>
      <c r="K88" s="204"/>
      <c r="L88" s="13"/>
      <c r="M88" s="119" t="s">
        <v>73</v>
      </c>
      <c r="N88" s="29" t="s">
        <v>78</v>
      </c>
      <c r="O88" s="237" t="s">
        <v>732</v>
      </c>
      <c r="P88" s="29" t="s">
        <v>735</v>
      </c>
      <c r="Q88" s="218" t="s">
        <v>28</v>
      </c>
      <c r="R88" s="38"/>
      <c r="S88" s="130" t="s">
        <v>752</v>
      </c>
      <c r="T88" s="130" t="s">
        <v>755</v>
      </c>
      <c r="U88" s="130" t="s">
        <v>747</v>
      </c>
      <c r="V88" s="130"/>
      <c r="W88" s="276">
        <v>42006</v>
      </c>
      <c r="X88" s="276">
        <v>42027</v>
      </c>
      <c r="Y88" s="276">
        <v>42062</v>
      </c>
      <c r="Z88" s="44">
        <v>1.23</v>
      </c>
      <c r="AA88" s="44"/>
      <c r="AB88" s="244" t="s">
        <v>799</v>
      </c>
      <c r="AC88" s="248"/>
      <c r="AD88" s="249">
        <v>25.03</v>
      </c>
      <c r="AE88" s="248">
        <v>25.03</v>
      </c>
      <c r="AF88" s="249">
        <v>0.25</v>
      </c>
      <c r="AG88" s="249">
        <f t="shared" si="23"/>
        <v>25.28</v>
      </c>
      <c r="AH88" s="249">
        <f t="shared" si="24"/>
        <v>55.98</v>
      </c>
      <c r="AI88" s="249">
        <v>139.94999999999999</v>
      </c>
      <c r="AJ88" s="249">
        <v>139.94999999999999</v>
      </c>
      <c r="AK88" s="255">
        <f t="shared" si="25"/>
        <v>0.54841014648088604</v>
      </c>
      <c r="AL88" s="80"/>
      <c r="AM88" s="80"/>
      <c r="AN88" s="80"/>
      <c r="AO88" s="81"/>
      <c r="AP88" s="81"/>
      <c r="AQ88" s="80"/>
      <c r="AR88" s="102">
        <v>16</v>
      </c>
      <c r="AS88" s="102" t="s">
        <v>627</v>
      </c>
      <c r="AT88" s="102">
        <v>16</v>
      </c>
      <c r="AU88" s="240">
        <v>41977</v>
      </c>
      <c r="AV88" s="144"/>
      <c r="AW88" s="210">
        <v>41978</v>
      </c>
      <c r="AX88" s="210">
        <v>41988</v>
      </c>
      <c r="AY88" s="103"/>
      <c r="AZ88" s="120"/>
      <c r="BA88" s="90"/>
      <c r="BB88" s="91"/>
      <c r="BC88" s="92"/>
      <c r="BD88" s="80"/>
      <c r="BE88" s="80"/>
      <c r="BF88" s="81"/>
      <c r="BG88" s="102"/>
      <c r="BH88" s="102"/>
      <c r="BI88" s="103"/>
      <c r="BJ88" s="80"/>
      <c r="BK88" s="80">
        <f t="shared" si="16"/>
        <v>0</v>
      </c>
      <c r="BL88" s="81"/>
      <c r="BM88" s="80"/>
      <c r="BN88" s="80"/>
      <c r="BO88" s="80"/>
      <c r="BP88" s="80">
        <f t="shared" si="20"/>
        <v>0</v>
      </c>
      <c r="BQ88" s="80"/>
      <c r="BR88" s="192">
        <f t="shared" si="17"/>
        <v>0</v>
      </c>
      <c r="BS88" s="192">
        <f t="shared" si="18"/>
        <v>0</v>
      </c>
      <c r="BT88" s="196">
        <f t="shared" si="19"/>
        <v>0</v>
      </c>
      <c r="BU88" s="29"/>
    </row>
    <row r="89" spans="1:73" s="170" customFormat="1" ht="44.25" customHeight="1">
      <c r="A89" s="10"/>
      <c r="B89" s="10">
        <v>2</v>
      </c>
      <c r="C89" s="11" t="s">
        <v>83</v>
      </c>
      <c r="D89" s="118" t="s">
        <v>462</v>
      </c>
      <c r="E89" s="14" t="s">
        <v>62</v>
      </c>
      <c r="F89" s="118" t="s">
        <v>507</v>
      </c>
      <c r="G89" s="118" t="s">
        <v>495</v>
      </c>
      <c r="H89" s="118" t="s">
        <v>476</v>
      </c>
      <c r="I89" s="204"/>
      <c r="J89" s="204" t="s">
        <v>682</v>
      </c>
      <c r="K89" s="204"/>
      <c r="L89" s="13"/>
      <c r="M89" s="119" t="s">
        <v>73</v>
      </c>
      <c r="N89" s="29" t="s">
        <v>78</v>
      </c>
      <c r="O89" s="237" t="s">
        <v>732</v>
      </c>
      <c r="P89" s="29" t="s">
        <v>735</v>
      </c>
      <c r="Q89" s="218" t="s">
        <v>28</v>
      </c>
      <c r="R89" s="38"/>
      <c r="S89" s="130" t="s">
        <v>737</v>
      </c>
      <c r="T89" s="130">
        <v>8148</v>
      </c>
      <c r="U89" s="130" t="s">
        <v>743</v>
      </c>
      <c r="V89" s="130"/>
      <c r="W89" s="276">
        <v>42023</v>
      </c>
      <c r="X89" s="276">
        <v>42044</v>
      </c>
      <c r="Y89" s="276">
        <v>42079</v>
      </c>
      <c r="Z89" s="44">
        <v>1.19</v>
      </c>
      <c r="AA89" s="44"/>
      <c r="AB89" s="244" t="s">
        <v>799</v>
      </c>
      <c r="AC89" s="248"/>
      <c r="AD89" s="249">
        <v>26.46</v>
      </c>
      <c r="AE89" s="248">
        <v>26.46</v>
      </c>
      <c r="AF89" s="249">
        <v>0.25</v>
      </c>
      <c r="AG89" s="249">
        <f t="shared" si="23"/>
        <v>26.71</v>
      </c>
      <c r="AH89" s="249">
        <f t="shared" si="24"/>
        <v>63.98</v>
      </c>
      <c r="AI89" s="249">
        <v>159.94999999999999</v>
      </c>
      <c r="AJ89" s="249">
        <v>159.94999999999999</v>
      </c>
      <c r="AK89" s="255">
        <f t="shared" si="25"/>
        <v>0.5825257893091591</v>
      </c>
      <c r="AL89" s="80"/>
      <c r="AM89" s="80"/>
      <c r="AN89" s="80"/>
      <c r="AO89" s="81"/>
      <c r="AP89" s="81"/>
      <c r="AQ89" s="80"/>
      <c r="AR89" s="102">
        <v>16</v>
      </c>
      <c r="AS89" s="102" t="s">
        <v>627</v>
      </c>
      <c r="AT89" s="102">
        <v>16</v>
      </c>
      <c r="AU89" s="240">
        <v>41977</v>
      </c>
      <c r="AV89" s="144"/>
      <c r="AW89" s="210">
        <v>41978</v>
      </c>
      <c r="AX89" s="210">
        <v>41988</v>
      </c>
      <c r="AY89" s="103"/>
      <c r="AZ89" s="120"/>
      <c r="BA89" s="90"/>
      <c r="BB89" s="91"/>
      <c r="BC89" s="92"/>
      <c r="BD89" s="80"/>
      <c r="BE89" s="80"/>
      <c r="BF89" s="81"/>
      <c r="BG89" s="102"/>
      <c r="BH89" s="102"/>
      <c r="BI89" s="103"/>
      <c r="BJ89" s="80"/>
      <c r="BK89" s="80">
        <f t="shared" si="16"/>
        <v>0</v>
      </c>
      <c r="BL89" s="81"/>
      <c r="BM89" s="80"/>
      <c r="BN89" s="80"/>
      <c r="BO89" s="80"/>
      <c r="BP89" s="80">
        <f t="shared" si="20"/>
        <v>0</v>
      </c>
      <c r="BQ89" s="80"/>
      <c r="BR89" s="192">
        <f t="shared" si="17"/>
        <v>0</v>
      </c>
      <c r="BS89" s="192">
        <f t="shared" si="18"/>
        <v>0</v>
      </c>
      <c r="BT89" s="196">
        <f t="shared" si="19"/>
        <v>0</v>
      </c>
      <c r="BU89" s="29"/>
    </row>
    <row r="90" spans="1:73" ht="44.25" customHeight="1">
      <c r="A90" s="10"/>
      <c r="B90" s="10">
        <v>3</v>
      </c>
      <c r="C90" s="11" t="s">
        <v>83</v>
      </c>
      <c r="D90" s="118" t="s">
        <v>462</v>
      </c>
      <c r="E90" s="14" t="s">
        <v>62</v>
      </c>
      <c r="F90" s="118" t="s">
        <v>508</v>
      </c>
      <c r="G90" s="118" t="s">
        <v>499</v>
      </c>
      <c r="H90" s="118" t="s">
        <v>535</v>
      </c>
      <c r="I90" s="204"/>
      <c r="J90" s="204" t="s">
        <v>681</v>
      </c>
      <c r="K90" s="204"/>
      <c r="L90" s="13"/>
      <c r="M90" s="119" t="s">
        <v>73</v>
      </c>
      <c r="N90" s="29" t="s">
        <v>78</v>
      </c>
      <c r="O90" s="29" t="s">
        <v>757</v>
      </c>
      <c r="P90" s="29" t="s">
        <v>735</v>
      </c>
      <c r="Q90" s="218" t="s">
        <v>28</v>
      </c>
      <c r="R90" s="38"/>
      <c r="S90" s="130" t="s">
        <v>752</v>
      </c>
      <c r="T90" s="130" t="s">
        <v>771</v>
      </c>
      <c r="U90" s="130" t="s">
        <v>753</v>
      </c>
      <c r="V90" s="130"/>
      <c r="W90" s="276">
        <v>42006</v>
      </c>
      <c r="X90" s="276">
        <v>42027</v>
      </c>
      <c r="Y90" s="276">
        <v>42062</v>
      </c>
      <c r="Z90" s="44">
        <v>2.3199999999999998</v>
      </c>
      <c r="AA90" s="44"/>
      <c r="AB90" s="244" t="s">
        <v>799</v>
      </c>
      <c r="AC90" s="248"/>
      <c r="AD90" s="249">
        <v>26.35</v>
      </c>
      <c r="AE90" s="248">
        <v>26.35</v>
      </c>
      <c r="AF90" s="249">
        <v>0.25</v>
      </c>
      <c r="AG90" s="249">
        <f t="shared" si="23"/>
        <v>26.6</v>
      </c>
      <c r="AH90" s="249">
        <f t="shared" si="24"/>
        <v>63.98</v>
      </c>
      <c r="AI90" s="249">
        <v>159.94999999999999</v>
      </c>
      <c r="AJ90" s="249">
        <v>159.94999999999999</v>
      </c>
      <c r="AK90" s="255">
        <f t="shared" si="25"/>
        <v>0.58424507658643321</v>
      </c>
      <c r="AL90" s="80"/>
      <c r="AM90" s="80"/>
      <c r="AN90" s="80"/>
      <c r="AO90" s="81"/>
      <c r="AP90" s="81"/>
      <c r="AQ90" s="80"/>
      <c r="AR90" s="102">
        <v>16</v>
      </c>
      <c r="AS90" s="102" t="s">
        <v>627</v>
      </c>
      <c r="AT90" s="102">
        <v>16</v>
      </c>
      <c r="AU90" s="240">
        <v>41977</v>
      </c>
      <c r="AV90" s="144"/>
      <c r="AW90" s="210">
        <v>41978</v>
      </c>
      <c r="AX90" s="210">
        <v>41988</v>
      </c>
      <c r="AY90" s="103"/>
      <c r="AZ90" s="120"/>
      <c r="BA90" s="90"/>
      <c r="BB90" s="91"/>
      <c r="BC90" s="92"/>
      <c r="BD90" s="80"/>
      <c r="BE90" s="80"/>
      <c r="BF90" s="81"/>
      <c r="BG90" s="102"/>
      <c r="BH90" s="102"/>
      <c r="BI90" s="103"/>
      <c r="BJ90" s="80"/>
      <c r="BK90" s="80">
        <f t="shared" si="16"/>
        <v>0</v>
      </c>
      <c r="BL90" s="81"/>
      <c r="BM90" s="80"/>
      <c r="BN90" s="80"/>
      <c r="BO90" s="80"/>
      <c r="BP90" s="80">
        <f t="shared" si="20"/>
        <v>0</v>
      </c>
      <c r="BQ90" s="80"/>
      <c r="BR90" s="192">
        <f t="shared" si="17"/>
        <v>0</v>
      </c>
      <c r="BS90" s="192">
        <f t="shared" si="18"/>
        <v>0</v>
      </c>
      <c r="BT90" s="196">
        <f t="shared" si="19"/>
        <v>0</v>
      </c>
      <c r="BU90" s="29"/>
    </row>
    <row r="91" spans="1:73" s="170" customFormat="1" ht="44.25" customHeight="1">
      <c r="A91" s="10"/>
      <c r="B91" s="10">
        <v>2</v>
      </c>
      <c r="C91" s="11" t="s">
        <v>83</v>
      </c>
      <c r="D91" s="118" t="s">
        <v>462</v>
      </c>
      <c r="E91" s="14" t="s">
        <v>62</v>
      </c>
      <c r="F91" s="118" t="s">
        <v>509</v>
      </c>
      <c r="G91" s="118" t="s">
        <v>499</v>
      </c>
      <c r="H91" s="118" t="s">
        <v>536</v>
      </c>
      <c r="I91" s="204"/>
      <c r="J91" s="204" t="s">
        <v>681</v>
      </c>
      <c r="K91" s="204"/>
      <c r="L91" s="13"/>
      <c r="M91" s="119" t="s">
        <v>73</v>
      </c>
      <c r="N91" s="29" t="s">
        <v>78</v>
      </c>
      <c r="O91" s="29" t="s">
        <v>757</v>
      </c>
      <c r="P91" s="29" t="s">
        <v>735</v>
      </c>
      <c r="Q91" s="218" t="s">
        <v>28</v>
      </c>
      <c r="R91" s="38"/>
      <c r="S91" s="130" t="s">
        <v>737</v>
      </c>
      <c r="T91" s="130" t="s">
        <v>772</v>
      </c>
      <c r="U91" s="130" t="s">
        <v>753</v>
      </c>
      <c r="V91" s="130"/>
      <c r="W91" s="276">
        <v>42023</v>
      </c>
      <c r="X91" s="276">
        <v>42044</v>
      </c>
      <c r="Y91" s="276">
        <v>42079</v>
      </c>
      <c r="Z91" s="44">
        <v>2.33</v>
      </c>
      <c r="AA91" s="44"/>
      <c r="AB91" s="244" t="s">
        <v>799</v>
      </c>
      <c r="AC91" s="248"/>
      <c r="AD91" s="249">
        <v>25.76</v>
      </c>
      <c r="AE91" s="248">
        <v>25.76</v>
      </c>
      <c r="AF91" s="249">
        <v>0.25</v>
      </c>
      <c r="AG91" s="249">
        <f t="shared" si="23"/>
        <v>26.01</v>
      </c>
      <c r="AH91" s="249">
        <f t="shared" si="24"/>
        <v>63.98</v>
      </c>
      <c r="AI91" s="249">
        <v>159.94999999999999</v>
      </c>
      <c r="AJ91" s="249">
        <v>159.94999999999999</v>
      </c>
      <c r="AK91" s="255">
        <f t="shared" si="25"/>
        <v>0.59346670834635828</v>
      </c>
      <c r="AL91" s="80"/>
      <c r="AM91" s="80"/>
      <c r="AN91" s="80"/>
      <c r="AO91" s="81"/>
      <c r="AP91" s="81"/>
      <c r="AQ91" s="80"/>
      <c r="AR91" s="102">
        <v>16</v>
      </c>
      <c r="AS91" s="102" t="s">
        <v>627</v>
      </c>
      <c r="AT91" s="102">
        <v>16</v>
      </c>
      <c r="AU91" s="240">
        <v>41977</v>
      </c>
      <c r="AV91" s="144"/>
      <c r="AW91" s="210">
        <v>41978</v>
      </c>
      <c r="AX91" s="210">
        <v>41988</v>
      </c>
      <c r="AY91" s="103"/>
      <c r="AZ91" s="120"/>
      <c r="BA91" s="90"/>
      <c r="BB91" s="91"/>
      <c r="BC91" s="92"/>
      <c r="BD91" s="80"/>
      <c r="BE91" s="80"/>
      <c r="BF91" s="81"/>
      <c r="BG91" s="102"/>
      <c r="BH91" s="102"/>
      <c r="BI91" s="103"/>
      <c r="BJ91" s="80"/>
      <c r="BK91" s="80">
        <f t="shared" si="16"/>
        <v>0</v>
      </c>
      <c r="BL91" s="81"/>
      <c r="BM91" s="80"/>
      <c r="BN91" s="80"/>
      <c r="BO91" s="80"/>
      <c r="BP91" s="80">
        <f t="shared" si="20"/>
        <v>0</v>
      </c>
      <c r="BQ91" s="80"/>
      <c r="BR91" s="192">
        <f t="shared" si="17"/>
        <v>0</v>
      </c>
      <c r="BS91" s="192">
        <f t="shared" si="18"/>
        <v>0</v>
      </c>
      <c r="BT91" s="196">
        <f t="shared" si="19"/>
        <v>0</v>
      </c>
      <c r="BU91" s="29"/>
    </row>
    <row r="92" spans="1:73" ht="44.25" customHeight="1">
      <c r="A92" s="10"/>
      <c r="B92" s="10">
        <v>3</v>
      </c>
      <c r="C92" s="11" t="s">
        <v>83</v>
      </c>
      <c r="D92" s="118" t="s">
        <v>462</v>
      </c>
      <c r="E92" s="14" t="s">
        <v>62</v>
      </c>
      <c r="F92" s="118" t="s">
        <v>510</v>
      </c>
      <c r="G92" s="118" t="s">
        <v>496</v>
      </c>
      <c r="H92" s="118" t="s">
        <v>537</v>
      </c>
      <c r="I92" s="204"/>
      <c r="J92" s="204" t="s">
        <v>681</v>
      </c>
      <c r="K92" s="204"/>
      <c r="L92" s="13"/>
      <c r="M92" s="119" t="s">
        <v>73</v>
      </c>
      <c r="N92" s="29" t="s">
        <v>78</v>
      </c>
      <c r="O92" s="29" t="s">
        <v>732</v>
      </c>
      <c r="P92" s="29" t="s">
        <v>735</v>
      </c>
      <c r="Q92" s="218" t="s">
        <v>28</v>
      </c>
      <c r="R92" s="38"/>
      <c r="S92" s="130" t="s">
        <v>738</v>
      </c>
      <c r="T92" s="130" t="s">
        <v>741</v>
      </c>
      <c r="U92" s="130" t="s">
        <v>743</v>
      </c>
      <c r="V92" s="130"/>
      <c r="W92" s="277">
        <v>41995</v>
      </c>
      <c r="X92" s="276">
        <v>42016</v>
      </c>
      <c r="Y92" s="276">
        <v>42051</v>
      </c>
      <c r="Z92" s="44">
        <v>1.37</v>
      </c>
      <c r="AA92" s="44"/>
      <c r="AB92" s="244" t="s">
        <v>799</v>
      </c>
      <c r="AC92" s="248"/>
      <c r="AD92" s="249">
        <v>26.78</v>
      </c>
      <c r="AE92" s="248">
        <v>26.78</v>
      </c>
      <c r="AF92" s="249">
        <v>0.25</v>
      </c>
      <c r="AG92" s="249">
        <f t="shared" si="23"/>
        <v>27.03</v>
      </c>
      <c r="AH92" s="249">
        <f t="shared" si="24"/>
        <v>63.98</v>
      </c>
      <c r="AI92" s="249">
        <v>159.94999999999999</v>
      </c>
      <c r="AJ92" s="249">
        <v>159.94999999999999</v>
      </c>
      <c r="AK92" s="255">
        <f t="shared" si="25"/>
        <v>0.5775242263207252</v>
      </c>
      <c r="AL92" s="80"/>
      <c r="AM92" s="80"/>
      <c r="AN92" s="80"/>
      <c r="AO92" s="81"/>
      <c r="AP92" s="81"/>
      <c r="AQ92" s="80"/>
      <c r="AR92" s="102">
        <v>16</v>
      </c>
      <c r="AS92" s="102" t="s">
        <v>627</v>
      </c>
      <c r="AT92" s="102">
        <v>16</v>
      </c>
      <c r="AU92" s="240">
        <v>41977</v>
      </c>
      <c r="AV92" s="144"/>
      <c r="AW92" s="210">
        <v>41978</v>
      </c>
      <c r="AX92" s="210">
        <v>41988</v>
      </c>
      <c r="AY92" s="103"/>
      <c r="AZ92" s="120"/>
      <c r="BA92" s="90"/>
      <c r="BB92" s="91"/>
      <c r="BC92" s="92"/>
      <c r="BD92" s="80"/>
      <c r="BE92" s="80"/>
      <c r="BF92" s="81"/>
      <c r="BG92" s="102"/>
      <c r="BH92" s="102"/>
      <c r="BI92" s="103"/>
      <c r="BJ92" s="80"/>
      <c r="BK92" s="80">
        <f t="shared" si="16"/>
        <v>0</v>
      </c>
      <c r="BL92" s="81"/>
      <c r="BM92" s="80"/>
      <c r="BN92" s="80"/>
      <c r="BO92" s="80"/>
      <c r="BP92" s="80">
        <f t="shared" si="20"/>
        <v>0</v>
      </c>
      <c r="BQ92" s="80"/>
      <c r="BR92" s="192">
        <f t="shared" si="17"/>
        <v>0</v>
      </c>
      <c r="BS92" s="192">
        <f t="shared" si="18"/>
        <v>0</v>
      </c>
      <c r="BT92" s="196">
        <f t="shared" si="19"/>
        <v>0</v>
      </c>
      <c r="BU92" s="29"/>
    </row>
    <row r="93" spans="1:73" ht="44.25" customHeight="1">
      <c r="A93" s="10"/>
      <c r="B93" s="10">
        <v>2</v>
      </c>
      <c r="C93" s="11" t="s">
        <v>83</v>
      </c>
      <c r="D93" s="118" t="s">
        <v>462</v>
      </c>
      <c r="E93" s="14" t="s">
        <v>62</v>
      </c>
      <c r="F93" s="118" t="s">
        <v>511</v>
      </c>
      <c r="G93" s="118" t="s">
        <v>496</v>
      </c>
      <c r="H93" s="118" t="s">
        <v>470</v>
      </c>
      <c r="I93" s="204"/>
      <c r="J93" s="204" t="s">
        <v>681</v>
      </c>
      <c r="K93" s="204"/>
      <c r="L93" s="13"/>
      <c r="M93" s="119" t="s">
        <v>73</v>
      </c>
      <c r="N93" s="29" t="s">
        <v>78</v>
      </c>
      <c r="O93" s="29" t="s">
        <v>732</v>
      </c>
      <c r="P93" s="29" t="s">
        <v>735</v>
      </c>
      <c r="Q93" s="218" t="s">
        <v>28</v>
      </c>
      <c r="R93" s="38"/>
      <c r="S93" s="130" t="s">
        <v>738</v>
      </c>
      <c r="T93" s="130" t="s">
        <v>741</v>
      </c>
      <c r="U93" s="130" t="s">
        <v>743</v>
      </c>
      <c r="V93" s="130"/>
      <c r="W93" s="277">
        <v>41995</v>
      </c>
      <c r="X93" s="276">
        <v>42016</v>
      </c>
      <c r="Y93" s="276">
        <v>42051</v>
      </c>
      <c r="Z93" s="44">
        <v>1.4</v>
      </c>
      <c r="AA93" s="44"/>
      <c r="AB93" s="244" t="s">
        <v>799</v>
      </c>
      <c r="AC93" s="248"/>
      <c r="AD93" s="274">
        <v>21.64</v>
      </c>
      <c r="AE93" s="248">
        <v>21.91</v>
      </c>
      <c r="AF93" s="249">
        <v>0.25</v>
      </c>
      <c r="AG93" s="249">
        <f t="shared" si="23"/>
        <v>22.16</v>
      </c>
      <c r="AH93" s="249">
        <f t="shared" si="24"/>
        <v>55.98</v>
      </c>
      <c r="AI93" s="249">
        <v>139.94999999999999</v>
      </c>
      <c r="AJ93" s="249">
        <v>139.94999999999999</v>
      </c>
      <c r="AK93" s="255">
        <f t="shared" si="25"/>
        <v>0.60414433726330818</v>
      </c>
      <c r="AL93" s="80"/>
      <c r="AM93" s="80"/>
      <c r="AN93" s="80"/>
      <c r="AO93" s="81"/>
      <c r="AP93" s="81"/>
      <c r="AQ93" s="80"/>
      <c r="AR93" s="102">
        <v>16</v>
      </c>
      <c r="AS93" s="102" t="s">
        <v>627</v>
      </c>
      <c r="AT93" s="102">
        <v>15</v>
      </c>
      <c r="AU93" s="279">
        <v>41984</v>
      </c>
      <c r="AV93" s="210">
        <v>41991</v>
      </c>
      <c r="AW93" s="210">
        <v>41978</v>
      </c>
      <c r="AX93" s="210">
        <v>41990</v>
      </c>
      <c r="AY93" s="103"/>
      <c r="AZ93" s="120"/>
      <c r="BA93" s="90"/>
      <c r="BB93" s="91"/>
      <c r="BC93" s="92"/>
      <c r="BD93" s="80"/>
      <c r="BE93" s="80"/>
      <c r="BF93" s="81"/>
      <c r="BG93" s="102"/>
      <c r="BH93" s="102"/>
      <c r="BI93" s="103"/>
      <c r="BJ93" s="80"/>
      <c r="BK93" s="80">
        <f t="shared" si="16"/>
        <v>0</v>
      </c>
      <c r="BL93" s="81"/>
      <c r="BM93" s="80"/>
      <c r="BN93" s="80"/>
      <c r="BO93" s="80"/>
      <c r="BP93" s="80">
        <f t="shared" si="20"/>
        <v>0</v>
      </c>
      <c r="BQ93" s="80"/>
      <c r="BR93" s="192">
        <f t="shared" si="17"/>
        <v>0</v>
      </c>
      <c r="BS93" s="192">
        <f t="shared" si="18"/>
        <v>0</v>
      </c>
      <c r="BT93" s="196">
        <f t="shared" si="19"/>
        <v>0</v>
      </c>
      <c r="BU93" s="29"/>
    </row>
    <row r="94" spans="1:73" s="170" customFormat="1" ht="44.25" customHeight="1">
      <c r="A94" s="10"/>
      <c r="B94" s="10">
        <v>2</v>
      </c>
      <c r="C94" s="11" t="s">
        <v>83</v>
      </c>
      <c r="D94" s="118" t="s">
        <v>462</v>
      </c>
      <c r="E94" s="14" t="s">
        <v>62</v>
      </c>
      <c r="F94" s="118" t="s">
        <v>512</v>
      </c>
      <c r="G94" s="118" t="s">
        <v>496</v>
      </c>
      <c r="H94" s="118" t="s">
        <v>538</v>
      </c>
      <c r="I94" s="204"/>
      <c r="J94" s="204" t="s">
        <v>681</v>
      </c>
      <c r="K94" s="204"/>
      <c r="L94" s="13"/>
      <c r="M94" s="119" t="s">
        <v>73</v>
      </c>
      <c r="N94" s="29" t="s">
        <v>78</v>
      </c>
      <c r="O94" s="29" t="s">
        <v>732</v>
      </c>
      <c r="P94" s="29" t="s">
        <v>735</v>
      </c>
      <c r="Q94" s="218" t="s">
        <v>28</v>
      </c>
      <c r="R94" s="38"/>
      <c r="S94" s="130" t="s">
        <v>739</v>
      </c>
      <c r="T94" s="130" t="s">
        <v>764</v>
      </c>
      <c r="U94" s="130" t="s">
        <v>743</v>
      </c>
      <c r="V94" s="130"/>
      <c r="W94" s="276">
        <v>42023</v>
      </c>
      <c r="X94" s="276">
        <v>42044</v>
      </c>
      <c r="Y94" s="276">
        <v>42079</v>
      </c>
      <c r="Z94" s="44">
        <v>1.26</v>
      </c>
      <c r="AA94" s="44"/>
      <c r="AB94" s="244" t="s">
        <v>799</v>
      </c>
      <c r="AC94" s="248"/>
      <c r="AD94" s="249">
        <v>24.38</v>
      </c>
      <c r="AE94" s="248">
        <v>24.38</v>
      </c>
      <c r="AF94" s="249">
        <v>0.25</v>
      </c>
      <c r="AG94" s="249">
        <f t="shared" si="23"/>
        <v>24.63</v>
      </c>
      <c r="AH94" s="249">
        <f t="shared" si="24"/>
        <v>55.98</v>
      </c>
      <c r="AI94" s="249">
        <v>139.94999999999999</v>
      </c>
      <c r="AJ94" s="249">
        <v>139.94999999999999</v>
      </c>
      <c r="AK94" s="255">
        <f t="shared" si="25"/>
        <v>0.560021436227224</v>
      </c>
      <c r="AL94" s="80"/>
      <c r="AM94" s="80"/>
      <c r="AN94" s="80"/>
      <c r="AO94" s="81"/>
      <c r="AP94" s="81"/>
      <c r="AQ94" s="80"/>
      <c r="AR94" s="102">
        <v>16</v>
      </c>
      <c r="AS94" s="102" t="s">
        <v>627</v>
      </c>
      <c r="AT94" s="102">
        <v>15</v>
      </c>
      <c r="AU94" s="240">
        <v>41977</v>
      </c>
      <c r="AV94" s="144"/>
      <c r="AW94" s="210">
        <v>41978</v>
      </c>
      <c r="AX94" s="210">
        <v>41988</v>
      </c>
      <c r="AY94" s="103"/>
      <c r="AZ94" s="120"/>
      <c r="BA94" s="90"/>
      <c r="BB94" s="91"/>
      <c r="BC94" s="92"/>
      <c r="BD94" s="80"/>
      <c r="BE94" s="80"/>
      <c r="BF94" s="81"/>
      <c r="BG94" s="102"/>
      <c r="BH94" s="102"/>
      <c r="BI94" s="103"/>
      <c r="BJ94" s="80"/>
      <c r="BK94" s="80">
        <f t="shared" si="16"/>
        <v>0</v>
      </c>
      <c r="BL94" s="81"/>
      <c r="BM94" s="80"/>
      <c r="BN94" s="80"/>
      <c r="BO94" s="80"/>
      <c r="BP94" s="80">
        <f t="shared" si="20"/>
        <v>0</v>
      </c>
      <c r="BQ94" s="80"/>
      <c r="BR94" s="192">
        <f t="shared" si="17"/>
        <v>0</v>
      </c>
      <c r="BS94" s="192">
        <f t="shared" si="18"/>
        <v>0</v>
      </c>
      <c r="BT94" s="196">
        <f t="shared" si="19"/>
        <v>0</v>
      </c>
      <c r="BU94" s="29"/>
    </row>
    <row r="95" spans="1:73" ht="44.25" customHeight="1">
      <c r="A95" s="10"/>
      <c r="B95" s="10">
        <v>3</v>
      </c>
      <c r="C95" s="11" t="s">
        <v>83</v>
      </c>
      <c r="D95" s="118" t="s">
        <v>462</v>
      </c>
      <c r="E95" s="14" t="s">
        <v>62</v>
      </c>
      <c r="F95" s="118" t="s">
        <v>513</v>
      </c>
      <c r="G95" s="118" t="s">
        <v>496</v>
      </c>
      <c r="H95" s="118" t="s">
        <v>488</v>
      </c>
      <c r="I95" s="204"/>
      <c r="J95" s="204" t="s">
        <v>681</v>
      </c>
      <c r="K95" s="204"/>
      <c r="L95" s="13"/>
      <c r="M95" s="119" t="s">
        <v>73</v>
      </c>
      <c r="N95" s="29" t="s">
        <v>78</v>
      </c>
      <c r="O95" s="29" t="s">
        <v>733</v>
      </c>
      <c r="P95" s="29" t="s">
        <v>734</v>
      </c>
      <c r="Q95" s="218" t="s">
        <v>28</v>
      </c>
      <c r="R95" s="38"/>
      <c r="S95" s="130" t="s">
        <v>737</v>
      </c>
      <c r="T95" s="130">
        <v>8148</v>
      </c>
      <c r="U95" s="130" t="s">
        <v>743</v>
      </c>
      <c r="V95" s="130"/>
      <c r="W95" s="276">
        <v>42023</v>
      </c>
      <c r="X95" s="276">
        <v>42044</v>
      </c>
      <c r="Y95" s="276">
        <v>42079</v>
      </c>
      <c r="Z95" s="44">
        <v>1.43</v>
      </c>
      <c r="AA95" s="44"/>
      <c r="AB95" s="244" t="s">
        <v>799</v>
      </c>
      <c r="AC95" s="248"/>
      <c r="AD95" s="274">
        <v>36.130000000000003</v>
      </c>
      <c r="AE95" s="275"/>
      <c r="AF95" s="249">
        <v>0.25</v>
      </c>
      <c r="AG95" s="249">
        <f t="shared" si="23"/>
        <v>36.380000000000003</v>
      </c>
      <c r="AH95" s="249">
        <f t="shared" si="24"/>
        <v>87.97999999999999</v>
      </c>
      <c r="AI95" s="249">
        <v>219.95</v>
      </c>
      <c r="AJ95" s="249">
        <v>219.95</v>
      </c>
      <c r="AK95" s="255">
        <f t="shared" si="25"/>
        <v>0.58649693112070922</v>
      </c>
      <c r="AL95" s="80"/>
      <c r="AM95" s="80"/>
      <c r="AN95" s="80"/>
      <c r="AO95" s="81"/>
      <c r="AP95" s="81"/>
      <c r="AQ95" s="80"/>
      <c r="AR95" s="102">
        <v>16</v>
      </c>
      <c r="AS95" s="102" t="s">
        <v>627</v>
      </c>
      <c r="AT95" s="102"/>
      <c r="AU95" s="102"/>
      <c r="AV95" s="144"/>
      <c r="AW95" s="210">
        <v>41978</v>
      </c>
      <c r="AX95" s="210">
        <v>42009</v>
      </c>
      <c r="AY95" s="103"/>
      <c r="AZ95" s="120"/>
      <c r="BA95" s="90"/>
      <c r="BB95" s="91"/>
      <c r="BC95" s="92"/>
      <c r="BD95" s="80"/>
      <c r="BE95" s="80"/>
      <c r="BF95" s="81"/>
      <c r="BG95" s="102"/>
      <c r="BH95" s="102"/>
      <c r="BI95" s="103"/>
      <c r="BJ95" s="80"/>
      <c r="BK95" s="80">
        <f t="shared" si="16"/>
        <v>0</v>
      </c>
      <c r="BL95" s="81"/>
      <c r="BM95" s="80"/>
      <c r="BN95" s="80"/>
      <c r="BO95" s="80"/>
      <c r="BP95" s="80">
        <f t="shared" si="20"/>
        <v>0</v>
      </c>
      <c r="BQ95" s="80"/>
      <c r="BR95" s="192">
        <f t="shared" si="17"/>
        <v>0</v>
      </c>
      <c r="BS95" s="192">
        <f t="shared" si="18"/>
        <v>0</v>
      </c>
      <c r="BT95" s="196">
        <f t="shared" si="19"/>
        <v>0</v>
      </c>
      <c r="BU95" s="29"/>
    </row>
    <row r="96" spans="1:73" ht="44.25" customHeight="1">
      <c r="A96" s="10"/>
      <c r="B96" s="10">
        <v>3</v>
      </c>
      <c r="C96" s="11" t="s">
        <v>83</v>
      </c>
      <c r="D96" s="118" t="s">
        <v>462</v>
      </c>
      <c r="E96" s="14" t="s">
        <v>62</v>
      </c>
      <c r="F96" s="118" t="s">
        <v>514</v>
      </c>
      <c r="G96" s="118" t="s">
        <v>496</v>
      </c>
      <c r="H96" s="118" t="s">
        <v>539</v>
      </c>
      <c r="I96" s="204"/>
      <c r="J96" s="204" t="s">
        <v>681</v>
      </c>
      <c r="K96" s="204"/>
      <c r="L96" s="13"/>
      <c r="M96" s="119" t="s">
        <v>73</v>
      </c>
      <c r="N96" s="29" t="s">
        <v>78</v>
      </c>
      <c r="O96" s="29" t="s">
        <v>731</v>
      </c>
      <c r="P96" s="29" t="s">
        <v>734</v>
      </c>
      <c r="Q96" s="218" t="s">
        <v>28</v>
      </c>
      <c r="R96" s="38"/>
      <c r="S96" s="130" t="s">
        <v>739</v>
      </c>
      <c r="T96" s="130" t="s">
        <v>770</v>
      </c>
      <c r="U96" s="130" t="s">
        <v>769</v>
      </c>
      <c r="V96" s="130"/>
      <c r="W96" s="276">
        <v>42023</v>
      </c>
      <c r="X96" s="276">
        <v>42044</v>
      </c>
      <c r="Y96" s="276">
        <v>42079</v>
      </c>
      <c r="Z96" s="44">
        <v>1.24</v>
      </c>
      <c r="AA96" s="44"/>
      <c r="AB96" s="244" t="s">
        <v>799</v>
      </c>
      <c r="AC96" s="248"/>
      <c r="AD96" s="274">
        <v>27.1</v>
      </c>
      <c r="AE96" s="275"/>
      <c r="AF96" s="249">
        <v>0.25</v>
      </c>
      <c r="AG96" s="249">
        <f t="shared" si="23"/>
        <v>27.35</v>
      </c>
      <c r="AH96" s="249">
        <f t="shared" si="24"/>
        <v>67.97999999999999</v>
      </c>
      <c r="AI96" s="249">
        <v>169.95</v>
      </c>
      <c r="AJ96" s="249">
        <v>169.95</v>
      </c>
      <c r="AK96" s="255">
        <f t="shared" si="25"/>
        <v>0.5976757869961753</v>
      </c>
      <c r="AL96" s="80"/>
      <c r="AM96" s="80"/>
      <c r="AN96" s="80"/>
      <c r="AO96" s="81"/>
      <c r="AP96" s="81"/>
      <c r="AQ96" s="80"/>
      <c r="AR96" s="102">
        <v>16</v>
      </c>
      <c r="AS96" s="102" t="s">
        <v>627</v>
      </c>
      <c r="AT96" s="102"/>
      <c r="AU96" s="102"/>
      <c r="AV96" s="144"/>
      <c r="AW96" s="239">
        <v>41978</v>
      </c>
      <c r="AX96" s="239">
        <v>42009</v>
      </c>
      <c r="AY96" s="103"/>
      <c r="AZ96" s="120"/>
      <c r="BA96" s="90"/>
      <c r="BB96" s="91"/>
      <c r="BC96" s="92"/>
      <c r="BD96" s="80"/>
      <c r="BE96" s="80"/>
      <c r="BF96" s="81"/>
      <c r="BG96" s="102"/>
      <c r="BH96" s="102"/>
      <c r="BI96" s="103"/>
      <c r="BJ96" s="80"/>
      <c r="BK96" s="80">
        <f t="shared" si="16"/>
        <v>0</v>
      </c>
      <c r="BL96" s="81"/>
      <c r="BM96" s="80"/>
      <c r="BN96" s="80"/>
      <c r="BO96" s="80"/>
      <c r="BP96" s="80">
        <f t="shared" si="20"/>
        <v>0</v>
      </c>
      <c r="BQ96" s="80"/>
      <c r="BR96" s="192">
        <f t="shared" si="17"/>
        <v>0</v>
      </c>
      <c r="BS96" s="192">
        <f t="shared" si="18"/>
        <v>0</v>
      </c>
      <c r="BT96" s="196">
        <f t="shared" si="19"/>
        <v>0</v>
      </c>
      <c r="BU96" s="29"/>
    </row>
    <row r="97" spans="1:73" s="170" customFormat="1" ht="44.25" customHeight="1">
      <c r="A97" s="10"/>
      <c r="B97" s="10">
        <v>2</v>
      </c>
      <c r="C97" s="11" t="s">
        <v>83</v>
      </c>
      <c r="D97" s="118" t="s">
        <v>462</v>
      </c>
      <c r="E97" s="14" t="s">
        <v>62</v>
      </c>
      <c r="F97" s="118" t="s">
        <v>515</v>
      </c>
      <c r="G97" s="118" t="s">
        <v>500</v>
      </c>
      <c r="H97" s="118" t="s">
        <v>540</v>
      </c>
      <c r="I97" s="204"/>
      <c r="J97" s="204" t="s">
        <v>683</v>
      </c>
      <c r="K97" s="204"/>
      <c r="L97" s="13"/>
      <c r="M97" s="119" t="s">
        <v>73</v>
      </c>
      <c r="N97" s="29" t="s">
        <v>78</v>
      </c>
      <c r="O97" s="29" t="s">
        <v>757</v>
      </c>
      <c r="P97" s="29" t="s">
        <v>735</v>
      </c>
      <c r="Q97" s="218" t="s">
        <v>28</v>
      </c>
      <c r="R97" s="38"/>
      <c r="S97" s="130" t="s">
        <v>738</v>
      </c>
      <c r="T97" s="130" t="s">
        <v>776</v>
      </c>
      <c r="U97" s="130" t="s">
        <v>753</v>
      </c>
      <c r="V97" s="130"/>
      <c r="W97" s="277">
        <v>41995</v>
      </c>
      <c r="X97" s="276">
        <v>42016</v>
      </c>
      <c r="Y97" s="276">
        <v>42051</v>
      </c>
      <c r="Z97" s="44">
        <v>2.29</v>
      </c>
      <c r="AA97" s="44"/>
      <c r="AB97" s="244" t="s">
        <v>799</v>
      </c>
      <c r="AC97" s="248"/>
      <c r="AD97" s="249">
        <v>24.15</v>
      </c>
      <c r="AE97" s="248">
        <v>24.15</v>
      </c>
      <c r="AF97" s="249">
        <v>0.25</v>
      </c>
      <c r="AG97" s="249">
        <f t="shared" si="23"/>
        <v>24.4</v>
      </c>
      <c r="AH97" s="249">
        <f t="shared" si="24"/>
        <v>59.98</v>
      </c>
      <c r="AI97" s="249">
        <v>149.94999999999999</v>
      </c>
      <c r="AJ97" s="249">
        <v>149.94999999999999</v>
      </c>
      <c r="AK97" s="255">
        <f t="shared" si="25"/>
        <v>0.59319773257752584</v>
      </c>
      <c r="AL97" s="80"/>
      <c r="AM97" s="80"/>
      <c r="AN97" s="80"/>
      <c r="AO97" s="81"/>
      <c r="AP97" s="81"/>
      <c r="AQ97" s="80"/>
      <c r="AR97" s="102">
        <v>16</v>
      </c>
      <c r="AS97" s="102" t="s">
        <v>627</v>
      </c>
      <c r="AT97" s="102">
        <v>16</v>
      </c>
      <c r="AU97" s="240">
        <v>41977</v>
      </c>
      <c r="AV97" s="144"/>
      <c r="AW97" s="210">
        <v>41978</v>
      </c>
      <c r="AX97" s="210">
        <v>41988</v>
      </c>
      <c r="AY97" s="103"/>
      <c r="AZ97" s="120"/>
      <c r="BA97" s="90"/>
      <c r="BB97" s="91"/>
      <c r="BC97" s="92"/>
      <c r="BD97" s="80"/>
      <c r="BE97" s="80"/>
      <c r="BF97" s="81"/>
      <c r="BG97" s="102"/>
      <c r="BH97" s="102"/>
      <c r="BI97" s="103"/>
      <c r="BJ97" s="80"/>
      <c r="BK97" s="80">
        <f t="shared" si="16"/>
        <v>0</v>
      </c>
      <c r="BL97" s="81"/>
      <c r="BM97" s="80"/>
      <c r="BN97" s="80"/>
      <c r="BO97" s="80"/>
      <c r="BP97" s="80">
        <f t="shared" si="20"/>
        <v>0</v>
      </c>
      <c r="BQ97" s="80"/>
      <c r="BR97" s="192">
        <f t="shared" si="17"/>
        <v>0</v>
      </c>
      <c r="BS97" s="192">
        <f t="shared" si="18"/>
        <v>0</v>
      </c>
      <c r="BT97" s="196">
        <f t="shared" si="19"/>
        <v>0</v>
      </c>
      <c r="BU97" s="29"/>
    </row>
    <row r="98" spans="1:73" s="170" customFormat="1" ht="44.25" customHeight="1">
      <c r="A98" s="10"/>
      <c r="B98" s="10">
        <v>2</v>
      </c>
      <c r="C98" s="11" t="s">
        <v>83</v>
      </c>
      <c r="D98" s="118" t="s">
        <v>462</v>
      </c>
      <c r="E98" s="14" t="s">
        <v>62</v>
      </c>
      <c r="F98" s="118" t="s">
        <v>516</v>
      </c>
      <c r="G98" s="118" t="s">
        <v>500</v>
      </c>
      <c r="H98" s="118" t="s">
        <v>541</v>
      </c>
      <c r="I98" s="204"/>
      <c r="J98" s="204" t="s">
        <v>683</v>
      </c>
      <c r="K98" s="204"/>
      <c r="L98" s="13"/>
      <c r="M98" s="119" t="s">
        <v>73</v>
      </c>
      <c r="N98" s="29" t="s">
        <v>78</v>
      </c>
      <c r="O98" s="29" t="s">
        <v>757</v>
      </c>
      <c r="P98" s="29" t="s">
        <v>735</v>
      </c>
      <c r="Q98" s="218" t="s">
        <v>28</v>
      </c>
      <c r="R98" s="38"/>
      <c r="S98" s="130" t="s">
        <v>739</v>
      </c>
      <c r="T98" s="130" t="s">
        <v>775</v>
      </c>
      <c r="U98" s="130" t="s">
        <v>753</v>
      </c>
      <c r="V98" s="130"/>
      <c r="W98" s="276">
        <v>42023</v>
      </c>
      <c r="X98" s="276">
        <v>42044</v>
      </c>
      <c r="Y98" s="276">
        <v>42079</v>
      </c>
      <c r="Z98" s="44">
        <v>2.3199999999999998</v>
      </c>
      <c r="AA98" s="44"/>
      <c r="AB98" s="244" t="s">
        <v>799</v>
      </c>
      <c r="AC98" s="248"/>
      <c r="AD98" s="249">
        <v>25.41</v>
      </c>
      <c r="AE98" s="248">
        <v>25.41</v>
      </c>
      <c r="AF98" s="249">
        <v>0.25</v>
      </c>
      <c r="AG98" s="249">
        <f t="shared" si="23"/>
        <v>25.66</v>
      </c>
      <c r="AH98" s="249">
        <f t="shared" si="24"/>
        <v>67.97999999999999</v>
      </c>
      <c r="AI98" s="249">
        <v>169.95</v>
      </c>
      <c r="AJ98" s="249">
        <v>169.95</v>
      </c>
      <c r="AK98" s="255">
        <f t="shared" si="25"/>
        <v>0.62253604001176821</v>
      </c>
      <c r="AL98" s="80"/>
      <c r="AM98" s="80"/>
      <c r="AN98" s="80"/>
      <c r="AO98" s="81"/>
      <c r="AP98" s="81"/>
      <c r="AQ98" s="80"/>
      <c r="AR98" s="102">
        <v>16</v>
      </c>
      <c r="AS98" s="102" t="s">
        <v>627</v>
      </c>
      <c r="AT98" s="102">
        <v>16</v>
      </c>
      <c r="AU98" s="240">
        <v>41977</v>
      </c>
      <c r="AV98" s="144"/>
      <c r="AW98" s="210">
        <v>41978</v>
      </c>
      <c r="AX98" s="210">
        <v>41988</v>
      </c>
      <c r="AY98" s="103"/>
      <c r="AZ98" s="120"/>
      <c r="BA98" s="90"/>
      <c r="BB98" s="91"/>
      <c r="BC98" s="92"/>
      <c r="BD98" s="80"/>
      <c r="BE98" s="80"/>
      <c r="BF98" s="81"/>
      <c r="BG98" s="102"/>
      <c r="BH98" s="102"/>
      <c r="BI98" s="103"/>
      <c r="BJ98" s="80"/>
      <c r="BK98" s="80">
        <f t="shared" si="16"/>
        <v>0</v>
      </c>
      <c r="BL98" s="81"/>
      <c r="BM98" s="80"/>
      <c r="BN98" s="80"/>
      <c r="BO98" s="80"/>
      <c r="BP98" s="80">
        <f t="shared" si="20"/>
        <v>0</v>
      </c>
      <c r="BQ98" s="80"/>
      <c r="BR98" s="192">
        <f t="shared" si="17"/>
        <v>0</v>
      </c>
      <c r="BS98" s="192">
        <f t="shared" si="18"/>
        <v>0</v>
      </c>
      <c r="BT98" s="196">
        <f t="shared" si="19"/>
        <v>0</v>
      </c>
      <c r="BU98" s="29"/>
    </row>
    <row r="99" spans="1:73" s="170" customFormat="1" ht="44.25" customHeight="1">
      <c r="A99" s="10"/>
      <c r="B99" s="10">
        <v>2</v>
      </c>
      <c r="C99" s="11" t="s">
        <v>83</v>
      </c>
      <c r="D99" s="118" t="s">
        <v>462</v>
      </c>
      <c r="E99" s="14" t="s">
        <v>62</v>
      </c>
      <c r="F99" s="118" t="s">
        <v>517</v>
      </c>
      <c r="G99" s="118" t="s">
        <v>497</v>
      </c>
      <c r="H99" s="118" t="s">
        <v>480</v>
      </c>
      <c r="I99" s="204"/>
      <c r="J99" s="204" t="s">
        <v>683</v>
      </c>
      <c r="K99" s="204"/>
      <c r="L99" s="13"/>
      <c r="M99" s="119" t="s">
        <v>73</v>
      </c>
      <c r="N99" s="29" t="s">
        <v>78</v>
      </c>
      <c r="O99" s="29" t="s">
        <v>732</v>
      </c>
      <c r="P99" s="29" t="s">
        <v>735</v>
      </c>
      <c r="Q99" s="218" t="s">
        <v>28</v>
      </c>
      <c r="R99" s="38"/>
      <c r="S99" s="130" t="s">
        <v>738</v>
      </c>
      <c r="T99" s="130" t="s">
        <v>751</v>
      </c>
      <c r="U99" s="130" t="s">
        <v>749</v>
      </c>
      <c r="V99" s="130"/>
      <c r="W99" s="277">
        <v>41995</v>
      </c>
      <c r="X99" s="276">
        <v>42016</v>
      </c>
      <c r="Y99" s="276">
        <v>42051</v>
      </c>
      <c r="Z99" s="44">
        <v>1.27</v>
      </c>
      <c r="AA99" s="44"/>
      <c r="AB99" s="244" t="s">
        <v>799</v>
      </c>
      <c r="AC99" s="248"/>
      <c r="AD99" s="249">
        <v>25.86</v>
      </c>
      <c r="AE99" s="248">
        <v>25.86</v>
      </c>
      <c r="AF99" s="249">
        <v>0.25</v>
      </c>
      <c r="AG99" s="249">
        <f t="shared" si="23"/>
        <v>26.11</v>
      </c>
      <c r="AH99" s="249">
        <f t="shared" si="24"/>
        <v>55.98</v>
      </c>
      <c r="AI99" s="249">
        <v>139.94999999999999</v>
      </c>
      <c r="AJ99" s="249">
        <v>139.94999999999999</v>
      </c>
      <c r="AK99" s="255">
        <f t="shared" si="25"/>
        <v>0.53358342265094671</v>
      </c>
      <c r="AL99" s="80"/>
      <c r="AM99" s="80"/>
      <c r="AN99" s="80"/>
      <c r="AO99" s="81"/>
      <c r="AP99" s="81"/>
      <c r="AQ99" s="80"/>
      <c r="AR99" s="102">
        <v>16</v>
      </c>
      <c r="AS99" s="102" t="s">
        <v>627</v>
      </c>
      <c r="AT99" s="102">
        <v>16</v>
      </c>
      <c r="AU99" s="240">
        <v>41977</v>
      </c>
      <c r="AV99" s="144"/>
      <c r="AW99" s="210">
        <v>41978</v>
      </c>
      <c r="AX99" s="210">
        <v>41988</v>
      </c>
      <c r="AY99" s="103"/>
      <c r="AZ99" s="120"/>
      <c r="BA99" s="90"/>
      <c r="BB99" s="91"/>
      <c r="BC99" s="92"/>
      <c r="BD99" s="80"/>
      <c r="BE99" s="80"/>
      <c r="BF99" s="81"/>
      <c r="BG99" s="102"/>
      <c r="BH99" s="102"/>
      <c r="BI99" s="103"/>
      <c r="BJ99" s="80"/>
      <c r="BK99" s="80">
        <f t="shared" si="16"/>
        <v>0</v>
      </c>
      <c r="BL99" s="81"/>
      <c r="BM99" s="80"/>
      <c r="BN99" s="80"/>
      <c r="BO99" s="80"/>
      <c r="BP99" s="80">
        <f t="shared" si="20"/>
        <v>0</v>
      </c>
      <c r="BQ99" s="80"/>
      <c r="BR99" s="192">
        <f t="shared" si="17"/>
        <v>0</v>
      </c>
      <c r="BS99" s="192">
        <f t="shared" si="18"/>
        <v>0</v>
      </c>
      <c r="BT99" s="196">
        <f t="shared" si="19"/>
        <v>0</v>
      </c>
      <c r="BU99" s="29"/>
    </row>
    <row r="100" spans="1:73" s="170" customFormat="1" ht="44.25" customHeight="1">
      <c r="A100" s="10"/>
      <c r="B100" s="10">
        <v>2</v>
      </c>
      <c r="C100" s="11" t="s">
        <v>83</v>
      </c>
      <c r="D100" s="118" t="s">
        <v>462</v>
      </c>
      <c r="E100" s="14" t="s">
        <v>62</v>
      </c>
      <c r="F100" s="118" t="s">
        <v>518</v>
      </c>
      <c r="G100" s="118" t="s">
        <v>497</v>
      </c>
      <c r="H100" s="118" t="s">
        <v>477</v>
      </c>
      <c r="I100" s="204"/>
      <c r="J100" s="204" t="s">
        <v>683</v>
      </c>
      <c r="K100" s="204"/>
      <c r="L100" s="13"/>
      <c r="M100" s="119" t="s">
        <v>73</v>
      </c>
      <c r="N100" s="29" t="s">
        <v>78</v>
      </c>
      <c r="O100" s="29" t="s">
        <v>732</v>
      </c>
      <c r="P100" s="29" t="s">
        <v>735</v>
      </c>
      <c r="Q100" s="218" t="s">
        <v>28</v>
      </c>
      <c r="R100" s="38"/>
      <c r="S100" s="130" t="s">
        <v>738</v>
      </c>
      <c r="T100" s="130" t="s">
        <v>741</v>
      </c>
      <c r="U100" s="130" t="s">
        <v>743</v>
      </c>
      <c r="V100" s="130"/>
      <c r="W100" s="277">
        <v>41995</v>
      </c>
      <c r="X100" s="276">
        <v>42016</v>
      </c>
      <c r="Y100" s="276">
        <v>42051</v>
      </c>
      <c r="Z100" s="44">
        <v>1.5</v>
      </c>
      <c r="AA100" s="44"/>
      <c r="AB100" s="244" t="s">
        <v>799</v>
      </c>
      <c r="AC100" s="248"/>
      <c r="AD100" s="249">
        <v>25.5</v>
      </c>
      <c r="AE100" s="248">
        <v>25.5</v>
      </c>
      <c r="AF100" s="249">
        <v>0.25</v>
      </c>
      <c r="AG100" s="249">
        <f t="shared" si="23"/>
        <v>25.75</v>
      </c>
      <c r="AH100" s="249">
        <f t="shared" si="24"/>
        <v>55.98</v>
      </c>
      <c r="AI100" s="249">
        <v>139.94999999999999</v>
      </c>
      <c r="AJ100" s="249">
        <v>139.94999999999999</v>
      </c>
      <c r="AK100" s="255">
        <f t="shared" si="25"/>
        <v>0.54001429081814933</v>
      </c>
      <c r="AL100" s="80"/>
      <c r="AM100" s="80"/>
      <c r="AN100" s="80"/>
      <c r="AO100" s="81"/>
      <c r="AP100" s="81"/>
      <c r="AQ100" s="80"/>
      <c r="AR100" s="102">
        <v>16</v>
      </c>
      <c r="AS100" s="102" t="s">
        <v>627</v>
      </c>
      <c r="AT100" s="102">
        <v>16</v>
      </c>
      <c r="AU100" s="240">
        <v>41977</v>
      </c>
      <c r="AV100" s="144"/>
      <c r="AW100" s="210">
        <v>41978</v>
      </c>
      <c r="AX100" s="210">
        <v>41988</v>
      </c>
      <c r="AY100" s="103"/>
      <c r="AZ100" s="120"/>
      <c r="BA100" s="90"/>
      <c r="BB100" s="91"/>
      <c r="BC100" s="92"/>
      <c r="BD100" s="80"/>
      <c r="BE100" s="80"/>
      <c r="BF100" s="81"/>
      <c r="BG100" s="102"/>
      <c r="BH100" s="102"/>
      <c r="BI100" s="103"/>
      <c r="BJ100" s="80"/>
      <c r="BK100" s="80">
        <f t="shared" si="16"/>
        <v>0</v>
      </c>
      <c r="BL100" s="81"/>
      <c r="BM100" s="80"/>
      <c r="BN100" s="80"/>
      <c r="BO100" s="80"/>
      <c r="BP100" s="80">
        <f t="shared" si="20"/>
        <v>0</v>
      </c>
      <c r="BQ100" s="80"/>
      <c r="BR100" s="192">
        <f t="shared" si="17"/>
        <v>0</v>
      </c>
      <c r="BS100" s="192">
        <f t="shared" si="18"/>
        <v>0</v>
      </c>
      <c r="BT100" s="196">
        <f t="shared" si="19"/>
        <v>0</v>
      </c>
      <c r="BU100" s="29"/>
    </row>
    <row r="101" spans="1:73" ht="44.25" customHeight="1">
      <c r="A101" s="10"/>
      <c r="B101" s="10">
        <v>2</v>
      </c>
      <c r="C101" s="11" t="s">
        <v>83</v>
      </c>
      <c r="D101" s="118" t="s">
        <v>462</v>
      </c>
      <c r="E101" s="14" t="s">
        <v>62</v>
      </c>
      <c r="F101" s="118" t="s">
        <v>519</v>
      </c>
      <c r="G101" s="118" t="s">
        <v>497</v>
      </c>
      <c r="H101" s="118" t="s">
        <v>473</v>
      </c>
      <c r="I101" s="204"/>
      <c r="J101" s="204" t="s">
        <v>683</v>
      </c>
      <c r="K101" s="204"/>
      <c r="L101" s="13"/>
      <c r="M101" s="119" t="s">
        <v>73</v>
      </c>
      <c r="N101" s="29" t="s">
        <v>78</v>
      </c>
      <c r="O101" s="29" t="s">
        <v>732</v>
      </c>
      <c r="P101" s="29" t="s">
        <v>735</v>
      </c>
      <c r="Q101" s="218" t="s">
        <v>28</v>
      </c>
      <c r="R101" s="38"/>
      <c r="S101" s="130" t="s">
        <v>737</v>
      </c>
      <c r="T101" s="130">
        <v>9540</v>
      </c>
      <c r="U101" s="130" t="s">
        <v>747</v>
      </c>
      <c r="V101" s="130"/>
      <c r="W101" s="276">
        <v>42023</v>
      </c>
      <c r="X101" s="276">
        <v>42044</v>
      </c>
      <c r="Y101" s="276">
        <v>42079</v>
      </c>
      <c r="Z101" s="44">
        <v>1.1499999999999999</v>
      </c>
      <c r="AA101" s="44"/>
      <c r="AB101" s="244" t="s">
        <v>799</v>
      </c>
      <c r="AC101" s="248"/>
      <c r="AD101" s="249">
        <v>22.88</v>
      </c>
      <c r="AE101" s="248">
        <v>22.88</v>
      </c>
      <c r="AF101" s="249">
        <v>0.25</v>
      </c>
      <c r="AG101" s="249">
        <f t="shared" si="23"/>
        <v>23.13</v>
      </c>
      <c r="AH101" s="249">
        <f t="shared" si="24"/>
        <v>55.98</v>
      </c>
      <c r="AI101" s="249">
        <v>139.94999999999999</v>
      </c>
      <c r="AJ101" s="249">
        <v>139.94999999999999</v>
      </c>
      <c r="AK101" s="255">
        <f t="shared" si="25"/>
        <v>0.58681672025723464</v>
      </c>
      <c r="AL101" s="80"/>
      <c r="AM101" s="80"/>
      <c r="AN101" s="80"/>
      <c r="AO101" s="81"/>
      <c r="AP101" s="81"/>
      <c r="AQ101" s="80"/>
      <c r="AR101" s="102">
        <v>16</v>
      </c>
      <c r="AS101" s="102" t="s">
        <v>627</v>
      </c>
      <c r="AT101" s="102">
        <v>16</v>
      </c>
      <c r="AU101" s="240">
        <v>41977</v>
      </c>
      <c r="AV101" s="144"/>
      <c r="AW101" s="210">
        <v>41978</v>
      </c>
      <c r="AX101" s="210">
        <v>41988</v>
      </c>
      <c r="AY101" s="103"/>
      <c r="AZ101" s="120"/>
      <c r="BA101" s="90"/>
      <c r="BB101" s="91"/>
      <c r="BC101" s="92"/>
      <c r="BD101" s="80"/>
      <c r="BE101" s="80"/>
      <c r="BF101" s="81"/>
      <c r="BG101" s="102"/>
      <c r="BH101" s="102"/>
      <c r="BI101" s="103"/>
      <c r="BJ101" s="80"/>
      <c r="BK101" s="80">
        <f t="shared" si="16"/>
        <v>0</v>
      </c>
      <c r="BL101" s="81"/>
      <c r="BM101" s="80"/>
      <c r="BN101" s="80"/>
      <c r="BO101" s="80"/>
      <c r="BP101" s="80">
        <f t="shared" si="20"/>
        <v>0</v>
      </c>
      <c r="BQ101" s="80"/>
      <c r="BR101" s="192">
        <f t="shared" si="17"/>
        <v>0</v>
      </c>
      <c r="BS101" s="192">
        <f t="shared" si="18"/>
        <v>0</v>
      </c>
      <c r="BT101" s="196">
        <f t="shared" si="19"/>
        <v>0</v>
      </c>
      <c r="BU101" s="29"/>
    </row>
    <row r="102" spans="1:73" ht="44.25" customHeight="1">
      <c r="A102" s="10"/>
      <c r="B102" s="10">
        <v>2</v>
      </c>
      <c r="C102" s="11" t="s">
        <v>83</v>
      </c>
      <c r="D102" s="118" t="s">
        <v>462</v>
      </c>
      <c r="E102" s="14" t="s">
        <v>62</v>
      </c>
      <c r="F102" s="118" t="s">
        <v>520</v>
      </c>
      <c r="G102" s="118" t="s">
        <v>497</v>
      </c>
      <c r="H102" s="118" t="s">
        <v>487</v>
      </c>
      <c r="I102" s="204"/>
      <c r="J102" s="204" t="s">
        <v>683</v>
      </c>
      <c r="K102" s="204"/>
      <c r="L102" s="13"/>
      <c r="M102" s="119" t="s">
        <v>73</v>
      </c>
      <c r="N102" s="29" t="s">
        <v>78</v>
      </c>
      <c r="O102" s="29" t="s">
        <v>731</v>
      </c>
      <c r="P102" s="29" t="s">
        <v>734</v>
      </c>
      <c r="Q102" s="218" t="s">
        <v>28</v>
      </c>
      <c r="R102" s="38"/>
      <c r="S102" s="130" t="s">
        <v>737</v>
      </c>
      <c r="T102" s="130">
        <v>5616</v>
      </c>
      <c r="U102" s="130" t="s">
        <v>753</v>
      </c>
      <c r="V102" s="130"/>
      <c r="W102" s="276">
        <v>42023</v>
      </c>
      <c r="X102" s="276">
        <v>42044</v>
      </c>
      <c r="Y102" s="276">
        <v>42079</v>
      </c>
      <c r="Z102" s="44">
        <v>1.25</v>
      </c>
      <c r="AA102" s="44"/>
      <c r="AB102" s="244" t="s">
        <v>799</v>
      </c>
      <c r="AC102" s="248"/>
      <c r="AD102" s="274">
        <v>33.82</v>
      </c>
      <c r="AE102" s="275"/>
      <c r="AF102" s="249">
        <v>0.25</v>
      </c>
      <c r="AG102" s="249">
        <f t="shared" si="23"/>
        <v>34.07</v>
      </c>
      <c r="AH102" s="249">
        <f t="shared" si="24"/>
        <v>79.97999999999999</v>
      </c>
      <c r="AI102" s="249">
        <v>199.95</v>
      </c>
      <c r="AJ102" s="249">
        <v>199.95</v>
      </c>
      <c r="AK102" s="255">
        <f t="shared" si="25"/>
        <v>0.57401850462615644</v>
      </c>
      <c r="AL102" s="80"/>
      <c r="AM102" s="80"/>
      <c r="AN102" s="80"/>
      <c r="AO102" s="81"/>
      <c r="AP102" s="81"/>
      <c r="AQ102" s="80"/>
      <c r="AR102" s="102">
        <v>16</v>
      </c>
      <c r="AS102" s="102" t="s">
        <v>627</v>
      </c>
      <c r="AT102" s="102"/>
      <c r="AU102" s="102"/>
      <c r="AV102" s="144"/>
      <c r="AW102" s="210">
        <v>41978</v>
      </c>
      <c r="AX102" s="210">
        <v>42009</v>
      </c>
      <c r="AY102" s="103"/>
      <c r="AZ102" s="120"/>
      <c r="BA102" s="90"/>
      <c r="BB102" s="91"/>
      <c r="BC102" s="92"/>
      <c r="BD102" s="80"/>
      <c r="BE102" s="80"/>
      <c r="BF102" s="81"/>
      <c r="BG102" s="102"/>
      <c r="BH102" s="102"/>
      <c r="BI102" s="103"/>
      <c r="BJ102" s="80"/>
      <c r="BK102" s="80">
        <f t="shared" si="16"/>
        <v>0</v>
      </c>
      <c r="BL102" s="81"/>
      <c r="BM102" s="80"/>
      <c r="BN102" s="80"/>
      <c r="BO102" s="80"/>
      <c r="BP102" s="80">
        <f t="shared" si="20"/>
        <v>0</v>
      </c>
      <c r="BQ102" s="80"/>
      <c r="BR102" s="192">
        <f t="shared" si="17"/>
        <v>0</v>
      </c>
      <c r="BS102" s="192">
        <f t="shared" si="18"/>
        <v>0</v>
      </c>
      <c r="BT102" s="196">
        <f t="shared" si="19"/>
        <v>0</v>
      </c>
      <c r="BU102" s="29"/>
    </row>
    <row r="103" spans="1:73" s="170" customFormat="1" ht="44.25" customHeight="1">
      <c r="A103" s="10"/>
      <c r="B103" s="10">
        <v>3</v>
      </c>
      <c r="C103" s="11" t="s">
        <v>83</v>
      </c>
      <c r="D103" s="118" t="s">
        <v>462</v>
      </c>
      <c r="E103" s="14" t="s">
        <v>62</v>
      </c>
      <c r="F103" s="118" t="s">
        <v>521</v>
      </c>
      <c r="G103" s="118" t="s">
        <v>497</v>
      </c>
      <c r="H103" s="138" t="s">
        <v>542</v>
      </c>
      <c r="I103" s="204"/>
      <c r="J103" s="204" t="s">
        <v>683</v>
      </c>
      <c r="K103" s="204"/>
      <c r="L103" s="13"/>
      <c r="M103" s="119" t="s">
        <v>73</v>
      </c>
      <c r="N103" s="29" t="s">
        <v>78</v>
      </c>
      <c r="O103" s="29" t="s">
        <v>732</v>
      </c>
      <c r="P103" s="29" t="s">
        <v>735</v>
      </c>
      <c r="Q103" s="218" t="s">
        <v>28</v>
      </c>
      <c r="R103" s="38"/>
      <c r="S103" s="130" t="s">
        <v>737</v>
      </c>
      <c r="T103" s="130">
        <v>9524</v>
      </c>
      <c r="U103" s="130" t="s">
        <v>753</v>
      </c>
      <c r="V103" s="130"/>
      <c r="W103" s="276">
        <v>42023</v>
      </c>
      <c r="X103" s="276">
        <v>42044</v>
      </c>
      <c r="Y103" s="276">
        <v>42079</v>
      </c>
      <c r="Z103" s="44">
        <v>1.22</v>
      </c>
      <c r="AA103" s="44"/>
      <c r="AB103" s="244" t="s">
        <v>799</v>
      </c>
      <c r="AC103" s="248"/>
      <c r="AD103" s="249">
        <v>25.43</v>
      </c>
      <c r="AE103" s="248">
        <v>25.43</v>
      </c>
      <c r="AF103" s="249">
        <v>0.25</v>
      </c>
      <c r="AG103" s="249">
        <f t="shared" si="23"/>
        <v>25.68</v>
      </c>
      <c r="AH103" s="249">
        <f t="shared" si="24"/>
        <v>63.98</v>
      </c>
      <c r="AI103" s="249">
        <v>159.94999999999999</v>
      </c>
      <c r="AJ103" s="249">
        <v>159.94999999999999</v>
      </c>
      <c r="AK103" s="255">
        <f t="shared" si="25"/>
        <v>0.59862457017818071</v>
      </c>
      <c r="AL103" s="80"/>
      <c r="AM103" s="80"/>
      <c r="AN103" s="80"/>
      <c r="AO103" s="81"/>
      <c r="AP103" s="81"/>
      <c r="AQ103" s="80"/>
      <c r="AR103" s="102">
        <v>16</v>
      </c>
      <c r="AS103" s="102" t="s">
        <v>627</v>
      </c>
      <c r="AT103" s="102">
        <v>2</v>
      </c>
      <c r="AU103" s="240">
        <v>41977</v>
      </c>
      <c r="AV103" s="144"/>
      <c r="AW103" s="210">
        <v>41978</v>
      </c>
      <c r="AX103" s="144"/>
      <c r="AY103" s="103"/>
      <c r="AZ103" s="120"/>
      <c r="BA103" s="90"/>
      <c r="BB103" s="91"/>
      <c r="BC103" s="92"/>
      <c r="BD103" s="80"/>
      <c r="BE103" s="80"/>
      <c r="BF103" s="81"/>
      <c r="BG103" s="102"/>
      <c r="BH103" s="102"/>
      <c r="BI103" s="103"/>
      <c r="BJ103" s="80"/>
      <c r="BK103" s="80">
        <f t="shared" si="16"/>
        <v>0</v>
      </c>
      <c r="BL103" s="81"/>
      <c r="BM103" s="80"/>
      <c r="BN103" s="80"/>
      <c r="BO103" s="80"/>
      <c r="BP103" s="80">
        <f t="shared" si="20"/>
        <v>0</v>
      </c>
      <c r="BQ103" s="80"/>
      <c r="BR103" s="192">
        <f t="shared" si="17"/>
        <v>0</v>
      </c>
      <c r="BS103" s="192">
        <f t="shared" si="18"/>
        <v>0</v>
      </c>
      <c r="BT103" s="196">
        <f t="shared" si="19"/>
        <v>0</v>
      </c>
      <c r="BU103" s="29"/>
    </row>
    <row r="104" spans="1:73" s="170" customFormat="1" ht="44.25" customHeight="1">
      <c r="A104" s="10"/>
      <c r="B104" s="10">
        <v>3</v>
      </c>
      <c r="C104" s="11" t="s">
        <v>83</v>
      </c>
      <c r="D104" s="118" t="s">
        <v>462</v>
      </c>
      <c r="E104" s="14" t="s">
        <v>62</v>
      </c>
      <c r="F104" s="138" t="s">
        <v>522</v>
      </c>
      <c r="G104" s="118" t="s">
        <v>497</v>
      </c>
      <c r="H104" s="118" t="s">
        <v>543</v>
      </c>
      <c r="I104" s="204"/>
      <c r="J104" s="204" t="s">
        <v>683</v>
      </c>
      <c r="K104" s="204"/>
      <c r="L104" s="13"/>
      <c r="M104" s="119" t="s">
        <v>73</v>
      </c>
      <c r="N104" s="29" t="s">
        <v>78</v>
      </c>
      <c r="O104" s="29" t="s">
        <v>731</v>
      </c>
      <c r="P104" s="29" t="s">
        <v>734</v>
      </c>
      <c r="Q104" s="218" t="s">
        <v>28</v>
      </c>
      <c r="R104" s="38"/>
      <c r="S104" s="130" t="s">
        <v>739</v>
      </c>
      <c r="T104" s="130" t="s">
        <v>773</v>
      </c>
      <c r="U104" s="130" t="s">
        <v>743</v>
      </c>
      <c r="V104" s="130"/>
      <c r="W104" s="276">
        <v>42023</v>
      </c>
      <c r="X104" s="276">
        <v>42044</v>
      </c>
      <c r="Y104" s="276">
        <v>42079</v>
      </c>
      <c r="Z104" s="44">
        <v>1.1200000000000001</v>
      </c>
      <c r="AA104" s="44"/>
      <c r="AB104" s="244" t="s">
        <v>799</v>
      </c>
      <c r="AC104" s="248"/>
      <c r="AD104" s="274">
        <v>44.19</v>
      </c>
      <c r="AE104" s="275"/>
      <c r="AF104" s="249">
        <v>0.25</v>
      </c>
      <c r="AG104" s="249">
        <f t="shared" si="23"/>
        <v>44.44</v>
      </c>
      <c r="AH104" s="249">
        <f t="shared" si="24"/>
        <v>99.97999999999999</v>
      </c>
      <c r="AI104" s="249">
        <v>249.95</v>
      </c>
      <c r="AJ104" s="249">
        <v>249.95</v>
      </c>
      <c r="AK104" s="255">
        <f t="shared" si="25"/>
        <v>0.55551110222044409</v>
      </c>
      <c r="AL104" s="80"/>
      <c r="AM104" s="80"/>
      <c r="AN104" s="80"/>
      <c r="AO104" s="81"/>
      <c r="AP104" s="81"/>
      <c r="AQ104" s="80"/>
      <c r="AR104" s="102">
        <v>16</v>
      </c>
      <c r="AS104" s="102" t="s">
        <v>627</v>
      </c>
      <c r="AT104" s="102"/>
      <c r="AU104" s="102"/>
      <c r="AV104" s="144"/>
      <c r="AW104" s="210">
        <v>41978</v>
      </c>
      <c r="AX104" s="210">
        <v>42009</v>
      </c>
      <c r="AY104" s="103"/>
      <c r="AZ104" s="120"/>
      <c r="BA104" s="90"/>
      <c r="BB104" s="91"/>
      <c r="BC104" s="92"/>
      <c r="BD104" s="80"/>
      <c r="BE104" s="80"/>
      <c r="BF104" s="81"/>
      <c r="BG104" s="102"/>
      <c r="BH104" s="102"/>
      <c r="BI104" s="103"/>
      <c r="BJ104" s="80"/>
      <c r="BK104" s="80">
        <f t="shared" si="16"/>
        <v>0</v>
      </c>
      <c r="BL104" s="81"/>
      <c r="BM104" s="80"/>
      <c r="BN104" s="80"/>
      <c r="BO104" s="80"/>
      <c r="BP104" s="80">
        <f t="shared" si="20"/>
        <v>0</v>
      </c>
      <c r="BQ104" s="80"/>
      <c r="BR104" s="192">
        <f t="shared" si="17"/>
        <v>0</v>
      </c>
      <c r="BS104" s="192">
        <f t="shared" si="18"/>
        <v>0</v>
      </c>
      <c r="BT104" s="196">
        <f t="shared" si="19"/>
        <v>0</v>
      </c>
      <c r="BU104" s="29"/>
    </row>
    <row r="105" spans="1:73" ht="44.25" customHeight="1">
      <c r="A105" s="10"/>
      <c r="B105" s="10">
        <v>2</v>
      </c>
      <c r="C105" s="11" t="s">
        <v>83</v>
      </c>
      <c r="D105" s="118" t="s">
        <v>462</v>
      </c>
      <c r="E105" s="14" t="s">
        <v>62</v>
      </c>
      <c r="F105" s="118" t="s">
        <v>523</v>
      </c>
      <c r="G105" s="118" t="s">
        <v>497</v>
      </c>
      <c r="H105" s="118" t="s">
        <v>481</v>
      </c>
      <c r="I105" s="204"/>
      <c r="J105" s="204" t="s">
        <v>683</v>
      </c>
      <c r="K105" s="204"/>
      <c r="L105" s="13"/>
      <c r="M105" s="119" t="s">
        <v>73</v>
      </c>
      <c r="N105" s="29" t="s">
        <v>78</v>
      </c>
      <c r="O105" s="29" t="s">
        <v>732</v>
      </c>
      <c r="P105" s="29" t="s">
        <v>735</v>
      </c>
      <c r="Q105" s="218" t="s">
        <v>28</v>
      </c>
      <c r="R105" s="38"/>
      <c r="S105" s="130" t="s">
        <v>737</v>
      </c>
      <c r="T105" s="130">
        <v>9541</v>
      </c>
      <c r="U105" s="130" t="s">
        <v>743</v>
      </c>
      <c r="V105" s="130"/>
      <c r="W105" s="276">
        <v>42023</v>
      </c>
      <c r="X105" s="276">
        <v>42044</v>
      </c>
      <c r="Y105" s="276">
        <v>42079</v>
      </c>
      <c r="Z105" s="44">
        <v>1.23</v>
      </c>
      <c r="AA105" s="44"/>
      <c r="AB105" s="244" t="s">
        <v>799</v>
      </c>
      <c r="AC105" s="248"/>
      <c r="AD105" s="249">
        <v>26.76</v>
      </c>
      <c r="AE105" s="248">
        <v>26.76</v>
      </c>
      <c r="AF105" s="249">
        <v>0.25</v>
      </c>
      <c r="AG105" s="249">
        <f t="shared" si="23"/>
        <v>27.01</v>
      </c>
      <c r="AH105" s="249">
        <f t="shared" si="24"/>
        <v>59.98</v>
      </c>
      <c r="AI105" s="249">
        <v>149.94999999999999</v>
      </c>
      <c r="AJ105" s="249">
        <v>149.94999999999999</v>
      </c>
      <c r="AK105" s="255">
        <f t="shared" si="25"/>
        <v>0.54968322774258083</v>
      </c>
      <c r="AL105" s="80"/>
      <c r="AM105" s="80"/>
      <c r="AN105" s="80"/>
      <c r="AO105" s="81"/>
      <c r="AP105" s="81"/>
      <c r="AQ105" s="80"/>
      <c r="AR105" s="102">
        <v>16</v>
      </c>
      <c r="AS105" s="102" t="s">
        <v>627</v>
      </c>
      <c r="AT105" s="102">
        <v>14</v>
      </c>
      <c r="AU105" s="240">
        <v>41977</v>
      </c>
      <c r="AV105" s="144"/>
      <c r="AW105" s="210">
        <v>41978</v>
      </c>
      <c r="AX105" s="210">
        <v>41988</v>
      </c>
      <c r="AY105" s="103"/>
      <c r="AZ105" s="120"/>
      <c r="BA105" s="90"/>
      <c r="BB105" s="91"/>
      <c r="BC105" s="92"/>
      <c r="BD105" s="80"/>
      <c r="BE105" s="80"/>
      <c r="BF105" s="81"/>
      <c r="BG105" s="102"/>
      <c r="BH105" s="102"/>
      <c r="BI105" s="103"/>
      <c r="BJ105" s="80"/>
      <c r="BK105" s="80">
        <f t="shared" si="16"/>
        <v>0</v>
      </c>
      <c r="BL105" s="81"/>
      <c r="BM105" s="80"/>
      <c r="BN105" s="80"/>
      <c r="BO105" s="80"/>
      <c r="BP105" s="80">
        <f t="shared" si="20"/>
        <v>0</v>
      </c>
      <c r="BQ105" s="80"/>
      <c r="BR105" s="192">
        <f t="shared" si="17"/>
        <v>0</v>
      </c>
      <c r="BS105" s="192">
        <f t="shared" si="18"/>
        <v>0</v>
      </c>
      <c r="BT105" s="196">
        <f t="shared" si="19"/>
        <v>0</v>
      </c>
      <c r="BU105" s="29"/>
    </row>
    <row r="106" spans="1:73" s="170" customFormat="1" ht="44.25" customHeight="1">
      <c r="A106" s="10"/>
      <c r="B106" s="10">
        <v>2</v>
      </c>
      <c r="C106" s="11" t="s">
        <v>83</v>
      </c>
      <c r="D106" s="118" t="s">
        <v>462</v>
      </c>
      <c r="E106" s="14" t="s">
        <v>62</v>
      </c>
      <c r="F106" s="118" t="s">
        <v>524</v>
      </c>
      <c r="G106" s="118" t="s">
        <v>497</v>
      </c>
      <c r="H106" s="118" t="s">
        <v>544</v>
      </c>
      <c r="I106" s="204"/>
      <c r="J106" s="204" t="s">
        <v>683</v>
      </c>
      <c r="K106" s="204"/>
      <c r="L106" s="13"/>
      <c r="M106" s="119" t="s">
        <v>73</v>
      </c>
      <c r="N106" s="29" t="s">
        <v>78</v>
      </c>
      <c r="O106" s="29" t="s">
        <v>733</v>
      </c>
      <c r="P106" s="29" t="s">
        <v>734</v>
      </c>
      <c r="Q106" s="218" t="s">
        <v>28</v>
      </c>
      <c r="R106" s="38"/>
      <c r="S106" s="130" t="s">
        <v>739</v>
      </c>
      <c r="T106" s="130" t="s">
        <v>774</v>
      </c>
      <c r="U106" s="130" t="s">
        <v>769</v>
      </c>
      <c r="V106" s="130"/>
      <c r="W106" s="276">
        <v>42023</v>
      </c>
      <c r="X106" s="276">
        <v>42044</v>
      </c>
      <c r="Y106" s="276">
        <v>42079</v>
      </c>
      <c r="Z106" s="44">
        <v>1.1399999999999999</v>
      </c>
      <c r="AA106" s="44"/>
      <c r="AB106" s="244" t="s">
        <v>799</v>
      </c>
      <c r="AC106" s="248"/>
      <c r="AD106" s="274">
        <v>41.15</v>
      </c>
      <c r="AE106" s="275"/>
      <c r="AF106" s="249">
        <v>0.25</v>
      </c>
      <c r="AG106" s="249">
        <f t="shared" si="23"/>
        <v>41.4</v>
      </c>
      <c r="AH106" s="249">
        <f t="shared" si="24"/>
        <v>99.97999999999999</v>
      </c>
      <c r="AI106" s="249">
        <v>249.95</v>
      </c>
      <c r="AJ106" s="249">
        <v>249.95</v>
      </c>
      <c r="AK106" s="255">
        <f t="shared" si="25"/>
        <v>0.58591718343668731</v>
      </c>
      <c r="AL106" s="80"/>
      <c r="AM106" s="80"/>
      <c r="AN106" s="80"/>
      <c r="AO106" s="81"/>
      <c r="AP106" s="81"/>
      <c r="AQ106" s="80"/>
      <c r="AR106" s="102">
        <v>16</v>
      </c>
      <c r="AS106" s="102" t="s">
        <v>627</v>
      </c>
      <c r="AT106" s="102"/>
      <c r="AU106" s="102"/>
      <c r="AV106" s="144"/>
      <c r="AW106" s="210">
        <v>41978</v>
      </c>
      <c r="AX106" s="210">
        <v>42009</v>
      </c>
      <c r="AY106" s="103"/>
      <c r="AZ106" s="120"/>
      <c r="BA106" s="90"/>
      <c r="BB106" s="91"/>
      <c r="BC106" s="92"/>
      <c r="BD106" s="80"/>
      <c r="BE106" s="80"/>
      <c r="BF106" s="81"/>
      <c r="BG106" s="102"/>
      <c r="BH106" s="102"/>
      <c r="BI106" s="103"/>
      <c r="BJ106" s="80"/>
      <c r="BK106" s="80">
        <f t="shared" si="16"/>
        <v>0</v>
      </c>
      <c r="BL106" s="81"/>
      <c r="BM106" s="80"/>
      <c r="BN106" s="80"/>
      <c r="BO106" s="80"/>
      <c r="BP106" s="80">
        <f t="shared" si="20"/>
        <v>0</v>
      </c>
      <c r="BQ106" s="80"/>
      <c r="BR106" s="192">
        <f t="shared" si="17"/>
        <v>0</v>
      </c>
      <c r="BS106" s="192">
        <f t="shared" si="18"/>
        <v>0</v>
      </c>
      <c r="BT106" s="196">
        <f t="shared" si="19"/>
        <v>0</v>
      </c>
      <c r="BU106" s="29"/>
    </row>
    <row r="107" spans="1:73" ht="44.25" customHeight="1">
      <c r="A107" s="10"/>
      <c r="B107" s="10">
        <v>3</v>
      </c>
      <c r="C107" s="11" t="s">
        <v>83</v>
      </c>
      <c r="D107" s="118" t="s">
        <v>462</v>
      </c>
      <c r="E107" s="14" t="s">
        <v>62</v>
      </c>
      <c r="F107" s="118" t="s">
        <v>525</v>
      </c>
      <c r="G107" s="118" t="s">
        <v>497</v>
      </c>
      <c r="H107" s="118" t="s">
        <v>545</v>
      </c>
      <c r="I107" s="204"/>
      <c r="J107" s="204" t="s">
        <v>683</v>
      </c>
      <c r="K107" s="204"/>
      <c r="L107" s="13"/>
      <c r="M107" s="119" t="s">
        <v>73</v>
      </c>
      <c r="N107" s="29" t="s">
        <v>78</v>
      </c>
      <c r="O107" s="29" t="s">
        <v>733</v>
      </c>
      <c r="P107" s="29" t="s">
        <v>734</v>
      </c>
      <c r="Q107" s="218" t="s">
        <v>28</v>
      </c>
      <c r="R107" s="38"/>
      <c r="S107" s="130" t="s">
        <v>737</v>
      </c>
      <c r="T107" s="130">
        <v>5616</v>
      </c>
      <c r="U107" s="130" t="s">
        <v>753</v>
      </c>
      <c r="V107" s="130"/>
      <c r="W107" s="276">
        <v>42023</v>
      </c>
      <c r="X107" s="276">
        <v>42044</v>
      </c>
      <c r="Y107" s="276">
        <v>42079</v>
      </c>
      <c r="Z107" s="44">
        <v>1.24</v>
      </c>
      <c r="AA107" s="44"/>
      <c r="AB107" s="244" t="s">
        <v>799</v>
      </c>
      <c r="AC107" s="248"/>
      <c r="AD107" s="274">
        <v>35.97</v>
      </c>
      <c r="AE107" s="275"/>
      <c r="AF107" s="249">
        <v>0.25</v>
      </c>
      <c r="AG107" s="249">
        <f t="shared" si="23"/>
        <v>36.22</v>
      </c>
      <c r="AH107" s="249">
        <f t="shared" si="24"/>
        <v>87.97999999999999</v>
      </c>
      <c r="AI107" s="249">
        <v>219.95</v>
      </c>
      <c r="AJ107" s="249">
        <v>219.95</v>
      </c>
      <c r="AK107" s="255">
        <f t="shared" si="25"/>
        <v>0.58831552625596728</v>
      </c>
      <c r="AL107" s="80"/>
      <c r="AM107" s="80"/>
      <c r="AN107" s="80"/>
      <c r="AO107" s="81"/>
      <c r="AP107" s="81"/>
      <c r="AQ107" s="80"/>
      <c r="AR107" s="102">
        <v>16</v>
      </c>
      <c r="AS107" s="102" t="s">
        <v>627</v>
      </c>
      <c r="AT107" s="102"/>
      <c r="AU107" s="102"/>
      <c r="AV107" s="144"/>
      <c r="AW107" s="210">
        <v>41978</v>
      </c>
      <c r="AX107" s="210">
        <v>42009</v>
      </c>
      <c r="AY107" s="103"/>
      <c r="AZ107" s="120"/>
      <c r="BA107" s="90"/>
      <c r="BB107" s="91"/>
      <c r="BC107" s="92"/>
      <c r="BD107" s="80"/>
      <c r="BE107" s="80"/>
      <c r="BF107" s="81"/>
      <c r="BG107" s="102"/>
      <c r="BH107" s="102"/>
      <c r="BI107" s="103"/>
      <c r="BJ107" s="80"/>
      <c r="BK107" s="80">
        <f t="shared" si="16"/>
        <v>0</v>
      </c>
      <c r="BL107" s="81"/>
      <c r="BM107" s="80"/>
      <c r="BN107" s="80"/>
      <c r="BO107" s="80"/>
      <c r="BP107" s="80">
        <f t="shared" si="20"/>
        <v>0</v>
      </c>
      <c r="BQ107" s="80"/>
      <c r="BR107" s="192">
        <f t="shared" si="17"/>
        <v>0</v>
      </c>
      <c r="BS107" s="192">
        <f t="shared" si="18"/>
        <v>0</v>
      </c>
      <c r="BT107" s="196">
        <f t="shared" si="19"/>
        <v>0</v>
      </c>
      <c r="BU107" s="29"/>
    </row>
    <row r="108" spans="1:73" ht="44.25" customHeight="1">
      <c r="A108" s="10"/>
      <c r="B108" s="10">
        <v>2</v>
      </c>
      <c r="C108" s="11" t="s">
        <v>83</v>
      </c>
      <c r="D108" s="118" t="s">
        <v>462</v>
      </c>
      <c r="E108" s="14" t="s">
        <v>62</v>
      </c>
      <c r="F108" s="118" t="s">
        <v>526</v>
      </c>
      <c r="G108" s="118" t="s">
        <v>498</v>
      </c>
      <c r="H108" s="118" t="s">
        <v>547</v>
      </c>
      <c r="I108" s="204"/>
      <c r="J108" s="204" t="s">
        <v>672</v>
      </c>
      <c r="K108" s="204"/>
      <c r="L108" s="13"/>
      <c r="M108" s="119" t="s">
        <v>73</v>
      </c>
      <c r="N108" s="29" t="s">
        <v>78</v>
      </c>
      <c r="O108" s="29" t="s">
        <v>757</v>
      </c>
      <c r="P108" s="29" t="s">
        <v>735</v>
      </c>
      <c r="Q108" s="218" t="s">
        <v>32</v>
      </c>
      <c r="R108" s="38"/>
      <c r="S108" s="130" t="s">
        <v>737</v>
      </c>
      <c r="T108" s="130">
        <v>5616</v>
      </c>
      <c r="U108" s="130" t="s">
        <v>753</v>
      </c>
      <c r="V108" s="130"/>
      <c r="W108" s="276">
        <v>42023</v>
      </c>
      <c r="X108" s="276">
        <v>42044</v>
      </c>
      <c r="Y108" s="276">
        <v>42079</v>
      </c>
      <c r="Z108" s="44">
        <v>1.1299999999999999</v>
      </c>
      <c r="AA108" s="44"/>
      <c r="AB108" s="244" t="s">
        <v>799</v>
      </c>
      <c r="AC108" s="248"/>
      <c r="AD108" s="249">
        <v>18.170000000000002</v>
      </c>
      <c r="AE108" s="248">
        <v>18.170000000000002</v>
      </c>
      <c r="AF108" s="249">
        <v>0.25</v>
      </c>
      <c r="AG108" s="249">
        <f t="shared" si="23"/>
        <v>18.420000000000002</v>
      </c>
      <c r="AH108" s="249">
        <f t="shared" si="24"/>
        <v>43.980000000000004</v>
      </c>
      <c r="AI108" s="249">
        <v>109.95</v>
      </c>
      <c r="AJ108" s="249">
        <v>109.95</v>
      </c>
      <c r="AK108" s="255">
        <f t="shared" si="25"/>
        <v>0.58117326057298768</v>
      </c>
      <c r="AL108" s="80"/>
      <c r="AM108" s="80"/>
      <c r="AN108" s="80"/>
      <c r="AO108" s="81"/>
      <c r="AP108" s="81"/>
      <c r="AQ108" s="80"/>
      <c r="AR108" s="102">
        <v>16</v>
      </c>
      <c r="AS108" s="102" t="s">
        <v>627</v>
      </c>
      <c r="AT108" s="102">
        <v>16</v>
      </c>
      <c r="AU108" s="240">
        <v>41977</v>
      </c>
      <c r="AV108" s="144"/>
      <c r="AW108" s="210">
        <v>41978</v>
      </c>
      <c r="AX108" s="210">
        <v>41988</v>
      </c>
      <c r="AY108" s="103"/>
      <c r="AZ108" s="120"/>
      <c r="BA108" s="90"/>
      <c r="BB108" s="91"/>
      <c r="BC108" s="92"/>
      <c r="BD108" s="80"/>
      <c r="BE108" s="80"/>
      <c r="BF108" s="81"/>
      <c r="BG108" s="102"/>
      <c r="BH108" s="102"/>
      <c r="BI108" s="103"/>
      <c r="BJ108" s="80"/>
      <c r="BK108" s="80">
        <f t="shared" si="16"/>
        <v>0</v>
      </c>
      <c r="BL108" s="81"/>
      <c r="BM108" s="80"/>
      <c r="BN108" s="80"/>
      <c r="BO108" s="80"/>
      <c r="BP108" s="80">
        <f t="shared" si="20"/>
        <v>0</v>
      </c>
      <c r="BQ108" s="80"/>
      <c r="BR108" s="192">
        <f t="shared" si="17"/>
        <v>0</v>
      </c>
      <c r="BS108" s="192">
        <f t="shared" si="18"/>
        <v>0</v>
      </c>
      <c r="BT108" s="196">
        <f t="shared" si="19"/>
        <v>0</v>
      </c>
      <c r="BU108" s="29"/>
    </row>
    <row r="109" spans="1:73" ht="44.25" customHeight="1">
      <c r="A109" s="10"/>
      <c r="B109" s="10">
        <v>3</v>
      </c>
      <c r="C109" s="11" t="s">
        <v>83</v>
      </c>
      <c r="D109" s="118" t="s">
        <v>462</v>
      </c>
      <c r="E109" s="14" t="s">
        <v>62</v>
      </c>
      <c r="F109" s="118" t="s">
        <v>527</v>
      </c>
      <c r="G109" s="118" t="s">
        <v>498</v>
      </c>
      <c r="H109" s="118" t="s">
        <v>486</v>
      </c>
      <c r="I109" s="204"/>
      <c r="J109" s="204" t="s">
        <v>672</v>
      </c>
      <c r="K109" s="204"/>
      <c r="L109" s="13"/>
      <c r="M109" s="119" t="s">
        <v>73</v>
      </c>
      <c r="N109" s="29" t="s">
        <v>78</v>
      </c>
      <c r="O109" s="29" t="s">
        <v>732</v>
      </c>
      <c r="P109" s="29" t="s">
        <v>735</v>
      </c>
      <c r="Q109" s="218" t="s">
        <v>32</v>
      </c>
      <c r="R109" s="38"/>
      <c r="S109" s="130" t="s">
        <v>752</v>
      </c>
      <c r="T109" s="130" t="s">
        <v>755</v>
      </c>
      <c r="U109" s="130" t="s">
        <v>747</v>
      </c>
      <c r="V109" s="130"/>
      <c r="W109" s="276">
        <v>42006</v>
      </c>
      <c r="X109" s="276">
        <v>42027</v>
      </c>
      <c r="Y109" s="276">
        <v>42062</v>
      </c>
      <c r="Z109" s="44">
        <v>1.25</v>
      </c>
      <c r="AA109" s="44"/>
      <c r="AB109" s="244" t="s">
        <v>799</v>
      </c>
      <c r="AC109" s="248"/>
      <c r="AD109" s="249">
        <v>25.14</v>
      </c>
      <c r="AE109" s="248">
        <v>25.14</v>
      </c>
      <c r="AF109" s="249">
        <v>0.25</v>
      </c>
      <c r="AG109" s="249">
        <f t="shared" si="23"/>
        <v>25.39</v>
      </c>
      <c r="AH109" s="249">
        <f t="shared" si="24"/>
        <v>59.98</v>
      </c>
      <c r="AI109" s="249">
        <v>149.94999999999999</v>
      </c>
      <c r="AJ109" s="249">
        <v>149.94999999999999</v>
      </c>
      <c r="AK109" s="255">
        <f t="shared" si="25"/>
        <v>0.57669223074358111</v>
      </c>
      <c r="AL109" s="80"/>
      <c r="AM109" s="80"/>
      <c r="AN109" s="80"/>
      <c r="AO109" s="81"/>
      <c r="AP109" s="81"/>
      <c r="AQ109" s="80"/>
      <c r="AR109" s="102">
        <v>16</v>
      </c>
      <c r="AS109" s="102" t="s">
        <v>627</v>
      </c>
      <c r="AT109" s="102">
        <v>15</v>
      </c>
      <c r="AU109" s="240">
        <v>41977</v>
      </c>
      <c r="AV109" s="144"/>
      <c r="AW109" s="210">
        <v>41978</v>
      </c>
      <c r="AX109" s="210">
        <v>41988</v>
      </c>
      <c r="AY109" s="103"/>
      <c r="AZ109" s="120"/>
      <c r="BA109" s="90"/>
      <c r="BB109" s="91"/>
      <c r="BC109" s="92"/>
      <c r="BD109" s="80"/>
      <c r="BE109" s="80"/>
      <c r="BF109" s="81"/>
      <c r="BG109" s="102"/>
      <c r="BH109" s="102"/>
      <c r="BI109" s="103"/>
      <c r="BJ109" s="80"/>
      <c r="BK109" s="80">
        <f t="shared" si="16"/>
        <v>0</v>
      </c>
      <c r="BL109" s="81"/>
      <c r="BM109" s="80"/>
      <c r="BN109" s="80"/>
      <c r="BO109" s="80"/>
      <c r="BP109" s="80">
        <f t="shared" si="20"/>
        <v>0</v>
      </c>
      <c r="BQ109" s="80"/>
      <c r="BR109" s="192">
        <f t="shared" si="17"/>
        <v>0</v>
      </c>
      <c r="BS109" s="192">
        <f t="shared" si="18"/>
        <v>0</v>
      </c>
      <c r="BT109" s="196">
        <f t="shared" si="19"/>
        <v>0</v>
      </c>
      <c r="BU109" s="29"/>
    </row>
    <row r="110" spans="1:73" ht="44.25" customHeight="1">
      <c r="A110" s="10"/>
      <c r="B110" s="10">
        <v>2</v>
      </c>
      <c r="C110" s="11" t="s">
        <v>83</v>
      </c>
      <c r="D110" s="118" t="s">
        <v>462</v>
      </c>
      <c r="E110" s="14" t="s">
        <v>62</v>
      </c>
      <c r="F110" s="118" t="s">
        <v>528</v>
      </c>
      <c r="G110" s="118" t="s">
        <v>498</v>
      </c>
      <c r="H110" s="118" t="s">
        <v>548</v>
      </c>
      <c r="I110" s="204"/>
      <c r="J110" s="204" t="s">
        <v>672</v>
      </c>
      <c r="K110" s="204"/>
      <c r="L110" s="13"/>
      <c r="M110" s="119" t="s">
        <v>73</v>
      </c>
      <c r="N110" s="29" t="s">
        <v>78</v>
      </c>
      <c r="O110" s="29" t="s">
        <v>732</v>
      </c>
      <c r="P110" s="29" t="s">
        <v>735</v>
      </c>
      <c r="Q110" s="218" t="s">
        <v>32</v>
      </c>
      <c r="R110" s="38"/>
      <c r="S110" s="130" t="s">
        <v>738</v>
      </c>
      <c r="T110" s="130" t="s">
        <v>751</v>
      </c>
      <c r="U110" s="130" t="s">
        <v>749</v>
      </c>
      <c r="V110" s="130"/>
      <c r="W110" s="277">
        <v>41995</v>
      </c>
      <c r="X110" s="276">
        <v>42016</v>
      </c>
      <c r="Y110" s="276">
        <v>42051</v>
      </c>
      <c r="Z110" s="44">
        <v>1.3</v>
      </c>
      <c r="AA110" s="44"/>
      <c r="AB110" s="244" t="s">
        <v>799</v>
      </c>
      <c r="AC110" s="248"/>
      <c r="AD110" s="249">
        <v>24.88</v>
      </c>
      <c r="AE110" s="248">
        <v>24.88</v>
      </c>
      <c r="AF110" s="249">
        <v>0.25</v>
      </c>
      <c r="AG110" s="249">
        <f t="shared" si="23"/>
        <v>25.13</v>
      </c>
      <c r="AH110" s="249">
        <f t="shared" si="24"/>
        <v>55.98</v>
      </c>
      <c r="AI110" s="249">
        <v>139.94999999999999</v>
      </c>
      <c r="AJ110" s="249">
        <v>139.94999999999999</v>
      </c>
      <c r="AK110" s="255">
        <f t="shared" si="25"/>
        <v>0.55108967488388705</v>
      </c>
      <c r="AL110" s="80"/>
      <c r="AM110" s="80"/>
      <c r="AN110" s="80"/>
      <c r="AO110" s="81"/>
      <c r="AP110" s="81"/>
      <c r="AQ110" s="80"/>
      <c r="AR110" s="102">
        <v>16</v>
      </c>
      <c r="AS110" s="102" t="s">
        <v>627</v>
      </c>
      <c r="AT110" s="102">
        <v>16</v>
      </c>
      <c r="AU110" s="240">
        <v>41977</v>
      </c>
      <c r="AV110" s="144"/>
      <c r="AW110" s="210">
        <v>41978</v>
      </c>
      <c r="AX110" s="210">
        <v>41988</v>
      </c>
      <c r="AY110" s="103"/>
      <c r="AZ110" s="120"/>
      <c r="BA110" s="90"/>
      <c r="BB110" s="91"/>
      <c r="BC110" s="92"/>
      <c r="BD110" s="80"/>
      <c r="BE110" s="80"/>
      <c r="BF110" s="81"/>
      <c r="BG110" s="102"/>
      <c r="BH110" s="102"/>
      <c r="BI110" s="103"/>
      <c r="BJ110" s="80"/>
      <c r="BK110" s="80">
        <f t="shared" si="16"/>
        <v>0</v>
      </c>
      <c r="BL110" s="81"/>
      <c r="BM110" s="80"/>
      <c r="BN110" s="80"/>
      <c r="BO110" s="80"/>
      <c r="BP110" s="80">
        <f t="shared" si="20"/>
        <v>0</v>
      </c>
      <c r="BQ110" s="80"/>
      <c r="BR110" s="192">
        <f t="shared" si="17"/>
        <v>0</v>
      </c>
      <c r="BS110" s="192">
        <f t="shared" si="18"/>
        <v>0</v>
      </c>
      <c r="BT110" s="196">
        <f t="shared" si="19"/>
        <v>0</v>
      </c>
      <c r="BU110" s="29"/>
    </row>
    <row r="111" spans="1:73" ht="44.25" customHeight="1">
      <c r="A111" s="10"/>
      <c r="B111" s="10">
        <v>1</v>
      </c>
      <c r="C111" s="11" t="s">
        <v>83</v>
      </c>
      <c r="D111" s="118" t="s">
        <v>462</v>
      </c>
      <c r="E111" s="14" t="s">
        <v>62</v>
      </c>
      <c r="F111" s="118" t="s">
        <v>529</v>
      </c>
      <c r="G111" s="118" t="s">
        <v>502</v>
      </c>
      <c r="H111" s="118" t="s">
        <v>549</v>
      </c>
      <c r="I111" s="204"/>
      <c r="J111" s="204" t="s">
        <v>684</v>
      </c>
      <c r="K111" s="204"/>
      <c r="L111" s="13"/>
      <c r="M111" s="119" t="s">
        <v>73</v>
      </c>
      <c r="N111" s="29" t="s">
        <v>78</v>
      </c>
      <c r="O111" s="29" t="s">
        <v>757</v>
      </c>
      <c r="P111" s="29" t="s">
        <v>735</v>
      </c>
      <c r="Q111" s="218" t="s">
        <v>28</v>
      </c>
      <c r="R111" s="38"/>
      <c r="S111" s="130" t="s">
        <v>778</v>
      </c>
      <c r="T111" s="130" t="s">
        <v>780</v>
      </c>
      <c r="U111" s="130" t="s">
        <v>779</v>
      </c>
      <c r="V111" s="130"/>
      <c r="W111" s="276">
        <v>41995</v>
      </c>
      <c r="X111" s="276">
        <v>42016</v>
      </c>
      <c r="Y111" s="276">
        <v>42051</v>
      </c>
      <c r="Z111" s="44"/>
      <c r="AA111" s="44"/>
      <c r="AB111" s="244" t="s">
        <v>799</v>
      </c>
      <c r="AC111" s="248"/>
      <c r="AD111" s="274" t="s">
        <v>816</v>
      </c>
      <c r="AE111" s="275"/>
      <c r="AF111" s="249">
        <v>0.25</v>
      </c>
      <c r="AG111" s="249" t="e">
        <f t="shared" si="23"/>
        <v>#VALUE!</v>
      </c>
      <c r="AH111" s="249">
        <f t="shared" si="24"/>
        <v>79.97999999999999</v>
      </c>
      <c r="AI111" s="249">
        <v>199.95</v>
      </c>
      <c r="AJ111" s="249">
        <v>199.95</v>
      </c>
      <c r="AK111" s="255" t="e">
        <f t="shared" si="25"/>
        <v>#VALUE!</v>
      </c>
      <c r="AL111" s="80"/>
      <c r="AM111" s="80"/>
      <c r="AN111" s="80"/>
      <c r="AO111" s="81"/>
      <c r="AP111" s="81"/>
      <c r="AQ111" s="80"/>
      <c r="AR111" s="102">
        <v>0</v>
      </c>
      <c r="AS111" s="102" t="s">
        <v>627</v>
      </c>
      <c r="AT111" s="102"/>
      <c r="AU111" s="102"/>
      <c r="AV111" s="144"/>
      <c r="AW111" s="144" t="s">
        <v>797</v>
      </c>
      <c r="AX111" s="144"/>
      <c r="AY111" s="103"/>
      <c r="AZ111" s="120"/>
      <c r="BA111" s="90"/>
      <c r="BB111" s="91"/>
      <c r="BC111" s="92"/>
      <c r="BD111" s="80"/>
      <c r="BE111" s="80"/>
      <c r="BF111" s="81"/>
      <c r="BG111" s="102"/>
      <c r="BH111" s="102"/>
      <c r="BI111" s="103"/>
      <c r="BJ111" s="80"/>
      <c r="BK111" s="80">
        <f t="shared" si="16"/>
        <v>0</v>
      </c>
      <c r="BL111" s="81"/>
      <c r="BM111" s="80"/>
      <c r="BN111" s="80"/>
      <c r="BO111" s="80"/>
      <c r="BP111" s="80">
        <f t="shared" si="20"/>
        <v>0</v>
      </c>
      <c r="BQ111" s="80"/>
      <c r="BR111" s="192">
        <f t="shared" si="17"/>
        <v>0</v>
      </c>
      <c r="BS111" s="192" t="e">
        <f t="shared" si="18"/>
        <v>#VALUE!</v>
      </c>
      <c r="BT111" s="196" t="e">
        <f t="shared" si="19"/>
        <v>#VALUE!</v>
      </c>
      <c r="BU111" s="29"/>
    </row>
    <row r="112" spans="1:73" s="170" customFormat="1" ht="44.25" customHeight="1">
      <c r="A112" s="10"/>
      <c r="B112" s="10">
        <v>3</v>
      </c>
      <c r="C112" s="11" t="s">
        <v>83</v>
      </c>
      <c r="D112" s="118" t="s">
        <v>462</v>
      </c>
      <c r="E112" s="14" t="s">
        <v>62</v>
      </c>
      <c r="F112" s="118" t="s">
        <v>530</v>
      </c>
      <c r="G112" s="118" t="s">
        <v>503</v>
      </c>
      <c r="H112" s="118" t="s">
        <v>550</v>
      </c>
      <c r="I112" s="204"/>
      <c r="J112" s="204" t="s">
        <v>684</v>
      </c>
      <c r="K112" s="204"/>
      <c r="L112" s="13"/>
      <c r="M112" s="119" t="s">
        <v>73</v>
      </c>
      <c r="N112" s="29" t="s">
        <v>78</v>
      </c>
      <c r="O112" s="29" t="s">
        <v>731</v>
      </c>
      <c r="P112" s="29" t="s">
        <v>734</v>
      </c>
      <c r="Q112" s="218" t="s">
        <v>28</v>
      </c>
      <c r="R112" s="38"/>
      <c r="S112" s="130" t="s">
        <v>739</v>
      </c>
      <c r="T112" s="130" t="s">
        <v>763</v>
      </c>
      <c r="U112" s="130" t="s">
        <v>753</v>
      </c>
      <c r="V112" s="130"/>
      <c r="W112" s="276">
        <v>42023</v>
      </c>
      <c r="X112" s="276">
        <v>42044</v>
      </c>
      <c r="Y112" s="276">
        <v>42079</v>
      </c>
      <c r="Z112" s="44">
        <v>1.1599999999999999</v>
      </c>
      <c r="AA112" s="44"/>
      <c r="AB112" s="244" t="s">
        <v>799</v>
      </c>
      <c r="AC112" s="248"/>
      <c r="AD112" s="274">
        <v>38.75</v>
      </c>
      <c r="AE112" s="275"/>
      <c r="AF112" s="249">
        <v>0.25</v>
      </c>
      <c r="AG112" s="249">
        <f t="shared" si="23"/>
        <v>39</v>
      </c>
      <c r="AH112" s="249">
        <f t="shared" si="24"/>
        <v>99.97999999999999</v>
      </c>
      <c r="AI112" s="249">
        <v>249.95</v>
      </c>
      <c r="AJ112" s="249">
        <v>249.95</v>
      </c>
      <c r="AK112" s="255">
        <f t="shared" si="25"/>
        <v>0.60992198439687939</v>
      </c>
      <c r="AL112" s="80"/>
      <c r="AM112" s="80"/>
      <c r="AN112" s="80"/>
      <c r="AO112" s="81"/>
      <c r="AP112" s="81"/>
      <c r="AQ112" s="80"/>
      <c r="AR112" s="102">
        <v>16</v>
      </c>
      <c r="AS112" s="102" t="s">
        <v>627</v>
      </c>
      <c r="AT112" s="102"/>
      <c r="AU112" s="102"/>
      <c r="AV112" s="144"/>
      <c r="AW112" s="145" t="s">
        <v>721</v>
      </c>
      <c r="AX112" s="144"/>
      <c r="AY112" s="103"/>
      <c r="AZ112" s="120"/>
      <c r="BA112" s="90"/>
      <c r="BB112" s="91"/>
      <c r="BC112" s="92"/>
      <c r="BD112" s="80"/>
      <c r="BE112" s="80"/>
      <c r="BF112" s="81"/>
      <c r="BG112" s="102"/>
      <c r="BH112" s="102"/>
      <c r="BI112" s="103"/>
      <c r="BJ112" s="80"/>
      <c r="BK112" s="80">
        <f t="shared" si="16"/>
        <v>0</v>
      </c>
      <c r="BL112" s="81"/>
      <c r="BM112" s="80"/>
      <c r="BN112" s="80"/>
      <c r="BO112" s="80"/>
      <c r="BP112" s="80">
        <f t="shared" si="20"/>
        <v>0</v>
      </c>
      <c r="BQ112" s="80"/>
      <c r="BR112" s="192">
        <f t="shared" si="17"/>
        <v>0</v>
      </c>
      <c r="BS112" s="192">
        <f t="shared" si="18"/>
        <v>0</v>
      </c>
      <c r="BT112" s="196">
        <f t="shared" si="19"/>
        <v>0</v>
      </c>
      <c r="BU112" s="29"/>
    </row>
    <row r="113" spans="1:73" ht="44.25" customHeight="1">
      <c r="A113" s="10"/>
      <c r="B113" s="10">
        <v>2</v>
      </c>
      <c r="C113" s="11" t="s">
        <v>83</v>
      </c>
      <c r="D113" s="118" t="s">
        <v>462</v>
      </c>
      <c r="E113" s="14" t="s">
        <v>62</v>
      </c>
      <c r="F113" s="118" t="s">
        <v>531</v>
      </c>
      <c r="G113" s="118" t="s">
        <v>503</v>
      </c>
      <c r="H113" s="118" t="s">
        <v>493</v>
      </c>
      <c r="I113" s="204"/>
      <c r="J113" s="204" t="s">
        <v>684</v>
      </c>
      <c r="K113" s="204"/>
      <c r="L113" s="13"/>
      <c r="M113" s="119" t="s">
        <v>73</v>
      </c>
      <c r="N113" s="29" t="s">
        <v>78</v>
      </c>
      <c r="O113" s="29" t="s">
        <v>731</v>
      </c>
      <c r="P113" s="29" t="s">
        <v>734</v>
      </c>
      <c r="Q113" s="218" t="s">
        <v>28</v>
      </c>
      <c r="R113" s="38"/>
      <c r="S113" s="130" t="s">
        <v>737</v>
      </c>
      <c r="T113" s="130">
        <v>5616</v>
      </c>
      <c r="U113" s="130" t="s">
        <v>753</v>
      </c>
      <c r="V113" s="130"/>
      <c r="W113" s="276">
        <v>42023</v>
      </c>
      <c r="X113" s="276">
        <v>42044</v>
      </c>
      <c r="Y113" s="276">
        <v>42079</v>
      </c>
      <c r="Z113" s="44">
        <v>1.26</v>
      </c>
      <c r="AA113" s="44"/>
      <c r="AB113" s="244" t="s">
        <v>799</v>
      </c>
      <c r="AC113" s="248"/>
      <c r="AD113" s="274">
        <v>28.07</v>
      </c>
      <c r="AE113" s="275"/>
      <c r="AF113" s="249">
        <v>0.25</v>
      </c>
      <c r="AG113" s="249">
        <f t="shared" ref="AG113:AG118" si="26">(IF(AE113&gt;0, AE113, IF(AD113&gt;0, AD113, IF(AC113&gt;0, AC113, 0))))+AF113</f>
        <v>28.32</v>
      </c>
      <c r="AH113" s="249">
        <f t="shared" si="24"/>
        <v>67.97999999999999</v>
      </c>
      <c r="AI113" s="249">
        <v>169.95</v>
      </c>
      <c r="AJ113" s="249">
        <v>169.95</v>
      </c>
      <c r="AK113" s="255">
        <f t="shared" si="25"/>
        <v>0.58340688437775812</v>
      </c>
      <c r="AL113" s="80"/>
      <c r="AM113" s="80"/>
      <c r="AN113" s="80"/>
      <c r="AO113" s="81"/>
      <c r="AP113" s="81"/>
      <c r="AQ113" s="80"/>
      <c r="AR113" s="102">
        <v>16</v>
      </c>
      <c r="AS113" s="102" t="s">
        <v>627</v>
      </c>
      <c r="AT113" s="102"/>
      <c r="AU113" s="102"/>
      <c r="AV113" s="144"/>
      <c r="AW113" s="210">
        <v>41978</v>
      </c>
      <c r="AX113" s="210">
        <v>42009</v>
      </c>
      <c r="AY113" s="103"/>
      <c r="AZ113" s="120"/>
      <c r="BA113" s="90"/>
      <c r="BB113" s="91"/>
      <c r="BC113" s="92"/>
      <c r="BD113" s="80"/>
      <c r="BE113" s="80"/>
      <c r="BF113" s="81"/>
      <c r="BG113" s="102"/>
      <c r="BH113" s="102"/>
      <c r="BI113" s="103"/>
      <c r="BJ113" s="80"/>
      <c r="BK113" s="80">
        <f t="shared" si="16"/>
        <v>0</v>
      </c>
      <c r="BL113" s="81"/>
      <c r="BM113" s="80"/>
      <c r="BN113" s="80"/>
      <c r="BO113" s="80"/>
      <c r="BP113" s="80">
        <f t="shared" si="20"/>
        <v>0</v>
      </c>
      <c r="BQ113" s="80"/>
      <c r="BR113" s="192">
        <f t="shared" si="17"/>
        <v>0</v>
      </c>
      <c r="BS113" s="192">
        <f t="shared" si="18"/>
        <v>0</v>
      </c>
      <c r="BT113" s="196">
        <f t="shared" si="19"/>
        <v>0</v>
      </c>
      <c r="BU113" s="29"/>
    </row>
    <row r="114" spans="1:73" s="170" customFormat="1" ht="44.25" customHeight="1">
      <c r="A114" s="10"/>
      <c r="B114" s="10">
        <v>2</v>
      </c>
      <c r="C114" s="11" t="s">
        <v>83</v>
      </c>
      <c r="D114" s="118" t="s">
        <v>462</v>
      </c>
      <c r="E114" s="14" t="s">
        <v>62</v>
      </c>
      <c r="F114" s="118" t="s">
        <v>532</v>
      </c>
      <c r="G114" s="118" t="s">
        <v>503</v>
      </c>
      <c r="H114" s="118" t="s">
        <v>546</v>
      </c>
      <c r="I114" s="204"/>
      <c r="J114" s="204" t="s">
        <v>684</v>
      </c>
      <c r="K114" s="204"/>
      <c r="L114" s="13"/>
      <c r="M114" s="119" t="s">
        <v>73</v>
      </c>
      <c r="N114" s="29" t="s">
        <v>78</v>
      </c>
      <c r="O114" s="29" t="s">
        <v>732</v>
      </c>
      <c r="P114" s="29" t="s">
        <v>735</v>
      </c>
      <c r="Q114" s="218" t="s">
        <v>28</v>
      </c>
      <c r="R114" s="38"/>
      <c r="S114" s="130" t="s">
        <v>739</v>
      </c>
      <c r="T114" s="130" t="s">
        <v>777</v>
      </c>
      <c r="U114" s="130" t="s">
        <v>753</v>
      </c>
      <c r="V114" s="130"/>
      <c r="W114" s="276">
        <v>42023</v>
      </c>
      <c r="X114" s="276">
        <v>42044</v>
      </c>
      <c r="Y114" s="276">
        <v>42079</v>
      </c>
      <c r="Z114" s="44">
        <v>1.1499999999999999</v>
      </c>
      <c r="AA114" s="44"/>
      <c r="AB114" s="244" t="s">
        <v>799</v>
      </c>
      <c r="AC114" s="248"/>
      <c r="AD114" s="274">
        <v>25.18</v>
      </c>
      <c r="AE114" s="248">
        <v>22.95</v>
      </c>
      <c r="AF114" s="249">
        <v>0.25</v>
      </c>
      <c r="AG114" s="249">
        <f t="shared" si="26"/>
        <v>23.2</v>
      </c>
      <c r="AH114" s="249">
        <f t="shared" si="24"/>
        <v>55.98</v>
      </c>
      <c r="AI114" s="249">
        <v>139.94999999999999</v>
      </c>
      <c r="AJ114" s="249">
        <v>139.94999999999999</v>
      </c>
      <c r="AK114" s="255">
        <f t="shared" si="25"/>
        <v>0.58556627366916758</v>
      </c>
      <c r="AL114" s="80"/>
      <c r="AM114" s="80"/>
      <c r="AN114" s="80"/>
      <c r="AO114" s="81"/>
      <c r="AP114" s="81"/>
      <c r="AQ114" s="80"/>
      <c r="AR114" s="102">
        <v>16</v>
      </c>
      <c r="AS114" s="102" t="s">
        <v>627</v>
      </c>
      <c r="AT114" s="102">
        <v>15</v>
      </c>
      <c r="AU114" s="279">
        <v>41984</v>
      </c>
      <c r="AV114" s="210">
        <v>41991</v>
      </c>
      <c r="AW114" s="210">
        <v>41978</v>
      </c>
      <c r="AX114" s="210">
        <v>41990</v>
      </c>
      <c r="AY114" s="103"/>
      <c r="AZ114" s="120"/>
      <c r="BA114" s="90"/>
      <c r="BB114" s="91"/>
      <c r="BC114" s="92"/>
      <c r="BD114" s="80"/>
      <c r="BE114" s="80"/>
      <c r="BF114" s="81"/>
      <c r="BG114" s="102"/>
      <c r="BH114" s="102"/>
      <c r="BI114" s="103"/>
      <c r="BJ114" s="80"/>
      <c r="BK114" s="80">
        <f t="shared" si="16"/>
        <v>0</v>
      </c>
      <c r="BL114" s="81"/>
      <c r="BM114" s="80"/>
      <c r="BN114" s="80"/>
      <c r="BO114" s="80"/>
      <c r="BP114" s="80">
        <f t="shared" si="20"/>
        <v>0</v>
      </c>
      <c r="BQ114" s="80"/>
      <c r="BR114" s="192">
        <f t="shared" si="17"/>
        <v>0</v>
      </c>
      <c r="BS114" s="192">
        <f t="shared" si="18"/>
        <v>0</v>
      </c>
      <c r="BT114" s="196">
        <f t="shared" si="19"/>
        <v>0</v>
      </c>
      <c r="BU114" s="29"/>
    </row>
    <row r="115" spans="1:73" ht="44.25" customHeight="1">
      <c r="A115" s="10"/>
      <c r="B115" s="10">
        <v>3</v>
      </c>
      <c r="C115" s="11" t="s">
        <v>83</v>
      </c>
      <c r="D115" s="118" t="s">
        <v>462</v>
      </c>
      <c r="E115" s="14" t="s">
        <v>62</v>
      </c>
      <c r="F115" s="118" t="s">
        <v>533</v>
      </c>
      <c r="G115" s="118" t="s">
        <v>503</v>
      </c>
      <c r="H115" s="118" t="s">
        <v>551</v>
      </c>
      <c r="I115" s="204"/>
      <c r="J115" s="204" t="s">
        <v>684</v>
      </c>
      <c r="K115" s="204"/>
      <c r="L115" s="13"/>
      <c r="M115" s="119" t="s">
        <v>73</v>
      </c>
      <c r="N115" s="29" t="s">
        <v>78</v>
      </c>
      <c r="O115" s="29" t="s">
        <v>732</v>
      </c>
      <c r="P115" s="29" t="s">
        <v>735</v>
      </c>
      <c r="Q115" s="218" t="s">
        <v>28</v>
      </c>
      <c r="R115" s="38"/>
      <c r="S115" s="130" t="s">
        <v>739</v>
      </c>
      <c r="T115" s="130" t="s">
        <v>774</v>
      </c>
      <c r="U115" s="130" t="s">
        <v>769</v>
      </c>
      <c r="V115" s="130"/>
      <c r="W115" s="276">
        <v>42023</v>
      </c>
      <c r="X115" s="276">
        <v>42044</v>
      </c>
      <c r="Y115" s="276">
        <v>42079</v>
      </c>
      <c r="Z115" s="44">
        <v>1.17</v>
      </c>
      <c r="AA115" s="44"/>
      <c r="AB115" s="244" t="s">
        <v>799</v>
      </c>
      <c r="AC115" s="248"/>
      <c r="AD115" s="249">
        <v>26.24</v>
      </c>
      <c r="AE115" s="248">
        <v>26.24</v>
      </c>
      <c r="AF115" s="249">
        <v>0.25</v>
      </c>
      <c r="AG115" s="249">
        <f t="shared" si="26"/>
        <v>26.49</v>
      </c>
      <c r="AH115" s="249">
        <f t="shared" si="24"/>
        <v>59.98</v>
      </c>
      <c r="AI115" s="249">
        <v>149.94999999999999</v>
      </c>
      <c r="AJ115" s="249">
        <v>149.94999999999999</v>
      </c>
      <c r="AK115" s="255">
        <f t="shared" si="25"/>
        <v>0.55835278426142043</v>
      </c>
      <c r="AL115" s="80"/>
      <c r="AM115" s="80"/>
      <c r="AN115" s="80"/>
      <c r="AO115" s="81"/>
      <c r="AP115" s="81"/>
      <c r="AQ115" s="80"/>
      <c r="AR115" s="102">
        <v>16</v>
      </c>
      <c r="AS115" s="102" t="s">
        <v>627</v>
      </c>
      <c r="AT115" s="102">
        <v>16</v>
      </c>
      <c r="AU115" s="240">
        <v>41977</v>
      </c>
      <c r="AV115" s="144"/>
      <c r="AW115" s="210">
        <v>41979</v>
      </c>
      <c r="AX115" s="210">
        <v>41988</v>
      </c>
      <c r="AY115" s="103"/>
      <c r="AZ115" s="120"/>
      <c r="BA115" s="90"/>
      <c r="BB115" s="91"/>
      <c r="BC115" s="92"/>
      <c r="BD115" s="80"/>
      <c r="BE115" s="80"/>
      <c r="BF115" s="81"/>
      <c r="BG115" s="102"/>
      <c r="BH115" s="102"/>
      <c r="BI115" s="103"/>
      <c r="BJ115" s="80"/>
      <c r="BK115" s="80">
        <f t="shared" si="16"/>
        <v>0</v>
      </c>
      <c r="BL115" s="81"/>
      <c r="BM115" s="80"/>
      <c r="BN115" s="80"/>
      <c r="BO115" s="80"/>
      <c r="BP115" s="80">
        <f t="shared" si="20"/>
        <v>0</v>
      </c>
      <c r="BQ115" s="80"/>
      <c r="BR115" s="192">
        <f t="shared" si="17"/>
        <v>0</v>
      </c>
      <c r="BS115" s="192">
        <f t="shared" si="18"/>
        <v>0</v>
      </c>
      <c r="BT115" s="196">
        <f t="shared" si="19"/>
        <v>0</v>
      </c>
      <c r="BU115" s="29"/>
    </row>
    <row r="116" spans="1:73" ht="44.25" customHeight="1">
      <c r="A116" s="10"/>
      <c r="B116" s="10">
        <v>2</v>
      </c>
      <c r="C116" s="11" t="s">
        <v>83</v>
      </c>
      <c r="D116" s="10" t="s">
        <v>168</v>
      </c>
      <c r="E116" s="14" t="s">
        <v>62</v>
      </c>
      <c r="F116" s="118" t="s">
        <v>229</v>
      </c>
      <c r="G116" s="118" t="s">
        <v>196</v>
      </c>
      <c r="H116" s="155" t="s">
        <v>562</v>
      </c>
      <c r="I116" s="204"/>
      <c r="J116" s="204" t="s">
        <v>684</v>
      </c>
      <c r="K116" s="204"/>
      <c r="L116" s="13"/>
      <c r="M116" s="119" t="s">
        <v>75</v>
      </c>
      <c r="N116" s="29" t="s">
        <v>788</v>
      </c>
      <c r="O116" s="29" t="s">
        <v>757</v>
      </c>
      <c r="P116" s="29" t="s">
        <v>782</v>
      </c>
      <c r="Q116" s="218" t="s">
        <v>28</v>
      </c>
      <c r="R116" s="38"/>
      <c r="S116" s="219"/>
      <c r="T116" s="130" t="s">
        <v>343</v>
      </c>
      <c r="U116" s="130" t="s">
        <v>753</v>
      </c>
      <c r="V116" s="130"/>
      <c r="W116" s="276">
        <v>42010</v>
      </c>
      <c r="X116" s="276">
        <v>42038</v>
      </c>
      <c r="Y116" s="276">
        <v>42066</v>
      </c>
      <c r="Z116" s="44"/>
      <c r="AA116" s="44"/>
      <c r="AB116" s="244" t="s">
        <v>799</v>
      </c>
      <c r="AC116" s="248"/>
      <c r="AD116" s="249">
        <v>32.5</v>
      </c>
      <c r="AE116" s="248"/>
      <c r="AF116" s="249">
        <f>(IF(AE116&gt;0, AE116, IF(AD116&gt;0, AD116, IF(AC116&gt;0, AC116, 0))))*0.3</f>
        <v>9.75</v>
      </c>
      <c r="AG116" s="249">
        <f t="shared" si="26"/>
        <v>42.25</v>
      </c>
      <c r="AH116" s="249">
        <f t="shared" si="24"/>
        <v>79.97999999999999</v>
      </c>
      <c r="AI116" s="249">
        <v>199.95</v>
      </c>
      <c r="AJ116" s="249">
        <v>199.95</v>
      </c>
      <c r="AK116" s="255">
        <f>(AH116-AG116)/AH116</f>
        <v>0.47174293573393339</v>
      </c>
      <c r="AL116" s="80"/>
      <c r="AM116" s="80"/>
      <c r="AN116" s="80"/>
      <c r="AO116" s="81" t="s">
        <v>397</v>
      </c>
      <c r="AP116" s="81"/>
      <c r="AQ116" s="80" t="s">
        <v>592</v>
      </c>
      <c r="AR116" s="102">
        <v>16</v>
      </c>
      <c r="AS116" s="102" t="s">
        <v>289</v>
      </c>
      <c r="AT116" s="102"/>
      <c r="AU116" s="102"/>
      <c r="AV116" s="181"/>
      <c r="AW116" s="213">
        <v>41980</v>
      </c>
      <c r="AX116" s="181"/>
      <c r="AY116" s="103"/>
      <c r="AZ116" s="120"/>
      <c r="BA116" s="90"/>
      <c r="BB116" s="91"/>
      <c r="BC116" s="92"/>
      <c r="BD116" s="80"/>
      <c r="BE116" s="80"/>
      <c r="BF116" s="81"/>
      <c r="BG116" s="102"/>
      <c r="BH116" s="102"/>
      <c r="BI116" s="103"/>
      <c r="BJ116" s="80"/>
      <c r="BK116" s="80">
        <f t="shared" si="16"/>
        <v>0</v>
      </c>
      <c r="BL116" s="81"/>
      <c r="BM116" s="80"/>
      <c r="BN116" s="80"/>
      <c r="BO116" s="80"/>
      <c r="BP116" s="80">
        <f t="shared" si="20"/>
        <v>0</v>
      </c>
      <c r="BQ116" s="80"/>
      <c r="BR116" s="192">
        <f t="shared" si="17"/>
        <v>0</v>
      </c>
      <c r="BS116" s="192">
        <f t="shared" si="18"/>
        <v>0</v>
      </c>
      <c r="BT116" s="196">
        <f t="shared" si="19"/>
        <v>0</v>
      </c>
      <c r="BU116" s="29"/>
    </row>
    <row r="117" spans="1:73" ht="44.25" customHeight="1">
      <c r="A117" s="10"/>
      <c r="B117" s="10">
        <v>2</v>
      </c>
      <c r="C117" s="11" t="s">
        <v>83</v>
      </c>
      <c r="D117" s="10" t="s">
        <v>168</v>
      </c>
      <c r="E117" s="14" t="s">
        <v>62</v>
      </c>
      <c r="F117" s="118" t="s">
        <v>230</v>
      </c>
      <c r="G117" s="118" t="s">
        <v>197</v>
      </c>
      <c r="H117" s="156" t="s">
        <v>563</v>
      </c>
      <c r="I117" s="204"/>
      <c r="J117" s="204" t="s">
        <v>668</v>
      </c>
      <c r="K117" s="204"/>
      <c r="L117" s="13"/>
      <c r="M117" s="119" t="s">
        <v>73</v>
      </c>
      <c r="N117" s="29" t="s">
        <v>78</v>
      </c>
      <c r="O117" s="29" t="s">
        <v>732</v>
      </c>
      <c r="P117" s="29" t="s">
        <v>735</v>
      </c>
      <c r="Q117" s="218" t="s">
        <v>28</v>
      </c>
      <c r="R117" s="38"/>
      <c r="S117" s="224" t="s">
        <v>737</v>
      </c>
      <c r="T117" s="130">
        <v>5616</v>
      </c>
      <c r="U117" s="130" t="s">
        <v>753</v>
      </c>
      <c r="V117" s="130"/>
      <c r="W117" s="276">
        <v>42023</v>
      </c>
      <c r="X117" s="276">
        <v>42044</v>
      </c>
      <c r="Y117" s="276">
        <v>42079</v>
      </c>
      <c r="Z117" s="44">
        <v>1.45</v>
      </c>
      <c r="AA117" s="44"/>
      <c r="AB117" s="244" t="s">
        <v>799</v>
      </c>
      <c r="AC117" s="248"/>
      <c r="AD117" s="249">
        <v>34.28</v>
      </c>
      <c r="AE117" s="248">
        <v>34.28</v>
      </c>
      <c r="AF117" s="249">
        <v>0.25</v>
      </c>
      <c r="AG117" s="249">
        <f t="shared" si="26"/>
        <v>34.53</v>
      </c>
      <c r="AH117" s="249">
        <f t="shared" si="24"/>
        <v>71.97999999999999</v>
      </c>
      <c r="AI117" s="249">
        <v>179.95</v>
      </c>
      <c r="AJ117" s="249">
        <v>179.95</v>
      </c>
      <c r="AK117" s="255">
        <f>((AH117-AG117)/AH117)</f>
        <v>0.52028341205890516</v>
      </c>
      <c r="AL117" s="80"/>
      <c r="AM117" s="80"/>
      <c r="AN117" s="80"/>
      <c r="AO117" s="81">
        <v>41900</v>
      </c>
      <c r="AP117" s="81"/>
      <c r="AQ117" s="80" t="s">
        <v>596</v>
      </c>
      <c r="AR117" s="102">
        <v>17</v>
      </c>
      <c r="AS117" s="102" t="s">
        <v>630</v>
      </c>
      <c r="AT117" s="102">
        <v>15</v>
      </c>
      <c r="AU117" s="279">
        <v>41984</v>
      </c>
      <c r="AV117" s="148">
        <v>41995</v>
      </c>
      <c r="AW117" s="210">
        <v>41978</v>
      </c>
      <c r="AX117" s="148">
        <v>41995</v>
      </c>
      <c r="AY117" s="103"/>
      <c r="AZ117" s="120"/>
      <c r="BA117" s="90"/>
      <c r="BB117" s="91"/>
      <c r="BC117" s="92"/>
      <c r="BD117" s="80"/>
      <c r="BE117" s="80"/>
      <c r="BF117" s="81"/>
      <c r="BG117" s="102"/>
      <c r="BH117" s="102"/>
      <c r="BI117" s="103"/>
      <c r="BJ117" s="80"/>
      <c r="BK117" s="80">
        <f t="shared" si="16"/>
        <v>0</v>
      </c>
      <c r="BL117" s="81"/>
      <c r="BM117" s="80"/>
      <c r="BN117" s="80"/>
      <c r="BO117" s="80"/>
      <c r="BP117" s="80">
        <f t="shared" si="20"/>
        <v>0</v>
      </c>
      <c r="BQ117" s="80"/>
      <c r="BR117" s="192">
        <f t="shared" si="17"/>
        <v>0</v>
      </c>
      <c r="BS117" s="192">
        <f t="shared" si="18"/>
        <v>0</v>
      </c>
      <c r="BT117" s="196">
        <f t="shared" si="19"/>
        <v>0</v>
      </c>
      <c r="BU117" s="29"/>
    </row>
    <row r="118" spans="1:73" s="170" customFormat="1" ht="44.25" hidden="1" customHeight="1">
      <c r="A118" s="157" t="s">
        <v>566</v>
      </c>
      <c r="B118" s="157"/>
      <c r="C118" s="158" t="s">
        <v>83</v>
      </c>
      <c r="D118" s="157" t="s">
        <v>168</v>
      </c>
      <c r="E118" s="159" t="s">
        <v>62</v>
      </c>
      <c r="F118" s="160" t="s">
        <v>231</v>
      </c>
      <c r="G118" s="160" t="s">
        <v>198</v>
      </c>
      <c r="H118" s="209" t="s">
        <v>47</v>
      </c>
      <c r="I118" s="205"/>
      <c r="J118" s="205" t="s">
        <v>684</v>
      </c>
      <c r="K118" s="205"/>
      <c r="L118" s="161"/>
      <c r="M118" s="160" t="s">
        <v>74</v>
      </c>
      <c r="N118" s="162"/>
      <c r="O118" s="162"/>
      <c r="P118" s="162"/>
      <c r="Q118" s="163"/>
      <c r="R118" s="163"/>
      <c r="S118" s="223"/>
      <c r="T118" s="164"/>
      <c r="U118" s="164" t="s">
        <v>363</v>
      </c>
      <c r="V118" s="164"/>
      <c r="W118" s="164"/>
      <c r="X118" s="164"/>
      <c r="Y118" s="164"/>
      <c r="Z118" s="165"/>
      <c r="AA118" s="165"/>
      <c r="AB118" s="245"/>
      <c r="AC118" s="250"/>
      <c r="AD118" s="251"/>
      <c r="AE118" s="250"/>
      <c r="AF118" s="251">
        <f>(IF(AE118&gt;0, AE118, IF(AD118&gt;0, AD118, IF(AC118&gt;0, AC118, 0))))*0.3</f>
        <v>0</v>
      </c>
      <c r="AG118" s="251">
        <f t="shared" si="26"/>
        <v>0</v>
      </c>
      <c r="AH118" s="251">
        <f>AG118*2</f>
        <v>0</v>
      </c>
      <c r="AI118" s="251">
        <f>AG118*2.5</f>
        <v>0</v>
      </c>
      <c r="AJ118" s="251">
        <f>AH118*2.5</f>
        <v>0</v>
      </c>
      <c r="AK118" s="256" t="e">
        <f>(AH118-AG118)/AH118</f>
        <v>#DIV/0!</v>
      </c>
      <c r="AL118" s="166"/>
      <c r="AM118" s="166"/>
      <c r="AN118" s="166"/>
      <c r="AO118" s="167" t="s">
        <v>637</v>
      </c>
      <c r="AP118" s="167"/>
      <c r="AQ118" s="166"/>
      <c r="AR118" s="166">
        <v>16</v>
      </c>
      <c r="AS118" s="166" t="s">
        <v>289</v>
      </c>
      <c r="AT118" s="166"/>
      <c r="AU118" s="166"/>
      <c r="AV118" s="182"/>
      <c r="AW118" s="182" t="s">
        <v>631</v>
      </c>
      <c r="AX118" s="182"/>
      <c r="AY118" s="167"/>
      <c r="AZ118" s="165"/>
      <c r="BA118" s="167"/>
      <c r="BB118" s="168"/>
      <c r="BC118" s="169"/>
      <c r="BD118" s="166"/>
      <c r="BE118" s="166"/>
      <c r="BF118" s="167"/>
      <c r="BG118" s="166"/>
      <c r="BH118" s="166"/>
      <c r="BI118" s="167"/>
      <c r="BJ118" s="166"/>
      <c r="BK118" s="166">
        <f t="shared" si="16"/>
        <v>0</v>
      </c>
      <c r="BL118" s="167"/>
      <c r="BM118" s="166"/>
      <c r="BN118" s="166"/>
      <c r="BO118" s="166"/>
      <c r="BP118" s="166">
        <f t="shared" si="20"/>
        <v>0</v>
      </c>
      <c r="BQ118" s="166"/>
      <c r="BR118" s="193">
        <f t="shared" si="17"/>
        <v>0</v>
      </c>
      <c r="BS118" s="193">
        <f t="shared" si="18"/>
        <v>0</v>
      </c>
      <c r="BT118" s="197" t="e">
        <f t="shared" si="19"/>
        <v>#DIV/0!</v>
      </c>
      <c r="BU118" s="162"/>
    </row>
    <row r="119" spans="1:73" ht="44.25" customHeight="1">
      <c r="A119" s="10"/>
      <c r="B119" s="10">
        <v>2</v>
      </c>
      <c r="C119" s="11" t="s">
        <v>83</v>
      </c>
      <c r="D119" s="10" t="s">
        <v>168</v>
      </c>
      <c r="E119" s="14" t="s">
        <v>62</v>
      </c>
      <c r="F119" s="118" t="s">
        <v>232</v>
      </c>
      <c r="G119" s="118" t="s">
        <v>199</v>
      </c>
      <c r="H119" s="156" t="s">
        <v>47</v>
      </c>
      <c r="I119" s="204"/>
      <c r="J119" s="204" t="s">
        <v>685</v>
      </c>
      <c r="K119" s="204"/>
      <c r="L119" s="13"/>
      <c r="M119" s="119" t="s">
        <v>74</v>
      </c>
      <c r="N119" s="29" t="s">
        <v>74</v>
      </c>
      <c r="O119" s="29"/>
      <c r="P119" s="29" t="s">
        <v>802</v>
      </c>
      <c r="Q119" s="218" t="s">
        <v>32</v>
      </c>
      <c r="R119" s="38"/>
      <c r="S119" s="219"/>
      <c r="T119" s="130"/>
      <c r="U119" s="130" t="s">
        <v>753</v>
      </c>
      <c r="V119" s="130"/>
      <c r="W119" s="276">
        <v>42034</v>
      </c>
      <c r="X119" s="276">
        <v>42062</v>
      </c>
      <c r="Y119" s="276">
        <v>42090</v>
      </c>
      <c r="Z119" s="44"/>
      <c r="AA119" s="44"/>
      <c r="AB119" s="244" t="s">
        <v>800</v>
      </c>
      <c r="AC119" s="259" t="s">
        <v>801</v>
      </c>
      <c r="AD119" s="260">
        <v>50</v>
      </c>
      <c r="AE119" s="259"/>
      <c r="AF119" s="260">
        <f>(IF(AE119&gt;0, AE119, IF(AD119&gt;0, AD119, IF(AC119&gt;0, AC119, 0))))*0.3</f>
        <v>15</v>
      </c>
      <c r="AG119" s="249">
        <f>((IF(AE119&gt;0, AE119, IF(AD119&gt;0, AD119, IF(AC119&gt;0, AC119, 0))))/1.25)+AF119</f>
        <v>55</v>
      </c>
      <c r="AH119" s="249">
        <f>AJ119/2.5</f>
        <v>127.97999999999999</v>
      </c>
      <c r="AI119" s="249">
        <v>319.95</v>
      </c>
      <c r="AJ119" s="249">
        <v>319.95</v>
      </c>
      <c r="AK119" s="255">
        <f>(AH119-AG119)/AH119</f>
        <v>0.57024535083606809</v>
      </c>
      <c r="AL119" s="80"/>
      <c r="AM119" s="80"/>
      <c r="AN119" s="80"/>
      <c r="AO119" s="81">
        <v>41932</v>
      </c>
      <c r="AP119" s="81"/>
      <c r="AQ119" s="80"/>
      <c r="AR119" s="102">
        <v>16</v>
      </c>
      <c r="AS119" s="102" t="s">
        <v>289</v>
      </c>
      <c r="AT119" s="102"/>
      <c r="AU119" s="102"/>
      <c r="AV119" s="213">
        <v>41992</v>
      </c>
      <c r="AW119" s="213">
        <v>41992</v>
      </c>
      <c r="AX119" s="213">
        <v>41992</v>
      </c>
      <c r="AY119" s="103"/>
      <c r="AZ119" s="120"/>
      <c r="BA119" s="90"/>
      <c r="BB119" s="91"/>
      <c r="BC119" s="92"/>
      <c r="BD119" s="80"/>
      <c r="BE119" s="80"/>
      <c r="BF119" s="81"/>
      <c r="BG119" s="102"/>
      <c r="BH119" s="102"/>
      <c r="BI119" s="103"/>
      <c r="BJ119" s="80"/>
      <c r="BK119" s="80">
        <f t="shared" si="16"/>
        <v>0</v>
      </c>
      <c r="BL119" s="81"/>
      <c r="BM119" s="80"/>
      <c r="BN119" s="80"/>
      <c r="BO119" s="80"/>
      <c r="BP119" s="80">
        <f t="shared" si="20"/>
        <v>0</v>
      </c>
      <c r="BQ119" s="80"/>
      <c r="BR119" s="192">
        <f t="shared" si="17"/>
        <v>0</v>
      </c>
      <c r="BS119" s="192">
        <f t="shared" si="18"/>
        <v>0</v>
      </c>
      <c r="BT119" s="196">
        <f t="shared" si="19"/>
        <v>0</v>
      </c>
      <c r="BU119" s="29"/>
    </row>
    <row r="120" spans="1:73" s="170" customFormat="1" ht="44.25" hidden="1" customHeight="1">
      <c r="A120" s="157" t="s">
        <v>566</v>
      </c>
      <c r="B120" s="157"/>
      <c r="C120" s="158" t="s">
        <v>83</v>
      </c>
      <c r="D120" s="157" t="s">
        <v>168</v>
      </c>
      <c r="E120" s="159" t="s">
        <v>62</v>
      </c>
      <c r="F120" s="160" t="s">
        <v>233</v>
      </c>
      <c r="G120" s="160" t="s">
        <v>200</v>
      </c>
      <c r="H120" s="271" t="s">
        <v>47</v>
      </c>
      <c r="I120" s="205"/>
      <c r="J120" s="205" t="s">
        <v>668</v>
      </c>
      <c r="K120" s="205"/>
      <c r="L120" s="161"/>
      <c r="M120" s="160" t="s">
        <v>74</v>
      </c>
      <c r="N120" s="162"/>
      <c r="O120" s="162"/>
      <c r="P120" s="162"/>
      <c r="Q120" s="163"/>
      <c r="R120" s="163"/>
      <c r="S120" s="223"/>
      <c r="T120" s="164"/>
      <c r="U120" s="164" t="s">
        <v>383</v>
      </c>
      <c r="V120" s="164"/>
      <c r="W120" s="164"/>
      <c r="X120" s="164"/>
      <c r="Y120" s="164"/>
      <c r="Z120" s="165"/>
      <c r="AA120" s="165"/>
      <c r="AB120" s="245"/>
      <c r="AC120" s="250"/>
      <c r="AD120" s="251"/>
      <c r="AE120" s="250"/>
      <c r="AF120" s="251">
        <f>(IF(AE120&gt;0, AE120, IF(AD120&gt;0, AD120, IF(AC120&gt;0, AC120, 0))))*0.3</f>
        <v>0</v>
      </c>
      <c r="AG120" s="251">
        <f>(IF(AE120&gt;0, AE120, IF(AD120&gt;0, AD120, IF(AC120&gt;0, AC120, 0))))+AF120</f>
        <v>0</v>
      </c>
      <c r="AH120" s="251">
        <f>AG120*2</f>
        <v>0</v>
      </c>
      <c r="AI120" s="251">
        <f>AG120*2.5</f>
        <v>0</v>
      </c>
      <c r="AJ120" s="251">
        <f>AH120*2.5</f>
        <v>0</v>
      </c>
      <c r="AK120" s="256" t="e">
        <f>(AH120-AG120)/AH120</f>
        <v>#DIV/0!</v>
      </c>
      <c r="AL120" s="166"/>
      <c r="AM120" s="166"/>
      <c r="AN120" s="166"/>
      <c r="AO120" s="167">
        <v>41939</v>
      </c>
      <c r="AP120" s="167"/>
      <c r="AQ120" s="166"/>
      <c r="AR120" s="166">
        <v>17</v>
      </c>
      <c r="AS120" s="166" t="s">
        <v>628</v>
      </c>
      <c r="AT120" s="166"/>
      <c r="AU120" s="166"/>
      <c r="AV120" s="182"/>
      <c r="AW120" s="182" t="s">
        <v>631</v>
      </c>
      <c r="AX120" s="182"/>
      <c r="AY120" s="167"/>
      <c r="AZ120" s="165"/>
      <c r="BA120" s="167"/>
      <c r="BB120" s="168"/>
      <c r="BC120" s="169"/>
      <c r="BD120" s="166"/>
      <c r="BE120" s="166"/>
      <c r="BF120" s="167"/>
      <c r="BG120" s="166"/>
      <c r="BH120" s="166"/>
      <c r="BI120" s="167"/>
      <c r="BJ120" s="166"/>
      <c r="BK120" s="166">
        <f t="shared" si="16"/>
        <v>0</v>
      </c>
      <c r="BL120" s="167"/>
      <c r="BM120" s="166"/>
      <c r="BN120" s="166"/>
      <c r="BO120" s="166"/>
      <c r="BP120" s="166">
        <f t="shared" si="20"/>
        <v>0</v>
      </c>
      <c r="BQ120" s="166"/>
      <c r="BR120" s="193">
        <f t="shared" si="17"/>
        <v>0</v>
      </c>
      <c r="BS120" s="193">
        <f t="shared" si="18"/>
        <v>0</v>
      </c>
      <c r="BT120" s="197" t="e">
        <f t="shared" si="19"/>
        <v>#DIV/0!</v>
      </c>
      <c r="BU120" s="162"/>
    </row>
    <row r="121" spans="1:73" ht="44.25" customHeight="1">
      <c r="A121" s="10"/>
      <c r="B121" s="10">
        <v>2</v>
      </c>
      <c r="C121" s="11" t="s">
        <v>83</v>
      </c>
      <c r="D121" s="10" t="s">
        <v>168</v>
      </c>
      <c r="E121" s="14" t="s">
        <v>62</v>
      </c>
      <c r="F121" s="118" t="s">
        <v>234</v>
      </c>
      <c r="G121" s="118" t="s">
        <v>807</v>
      </c>
      <c r="H121" s="156" t="s">
        <v>564</v>
      </c>
      <c r="I121" s="204"/>
      <c r="J121" s="204" t="s">
        <v>674</v>
      </c>
      <c r="K121" s="204"/>
      <c r="L121" s="13"/>
      <c r="M121" s="119" t="s">
        <v>74</v>
      </c>
      <c r="N121" s="29" t="s">
        <v>74</v>
      </c>
      <c r="O121" s="29"/>
      <c r="P121" s="29" t="s">
        <v>802</v>
      </c>
      <c r="Q121" s="218" t="s">
        <v>32</v>
      </c>
      <c r="R121" s="38"/>
      <c r="S121" s="219"/>
      <c r="T121" s="130"/>
      <c r="U121" s="130" t="s">
        <v>787</v>
      </c>
      <c r="V121" s="130"/>
      <c r="W121" s="276">
        <v>42034</v>
      </c>
      <c r="X121" s="276">
        <v>42062</v>
      </c>
      <c r="Y121" s="276">
        <v>42090</v>
      </c>
      <c r="Z121" s="44"/>
      <c r="AA121" s="44"/>
      <c r="AB121" s="244" t="s">
        <v>800</v>
      </c>
      <c r="AC121" s="259">
        <v>48</v>
      </c>
      <c r="AD121" s="260">
        <v>45</v>
      </c>
      <c r="AE121" s="259"/>
      <c r="AF121" s="260">
        <f>(IF(AE121&gt;0, AE121, IF(AD121&gt;0, AD121, IF(AC121&gt;0, AC121, 0))))*0.3</f>
        <v>13.5</v>
      </c>
      <c r="AG121" s="249">
        <f>((IF(AE121&gt;0, AE121, IF(AD121&gt;0, AD121, IF(AC121&gt;0, AC121, 0))))/1.25)+AF121</f>
        <v>49.5</v>
      </c>
      <c r="AH121" s="249">
        <f t="shared" ref="AH121:AH129" si="27">AJ121/2.5</f>
        <v>99.97999999999999</v>
      </c>
      <c r="AI121" s="249">
        <v>249.95</v>
      </c>
      <c r="AJ121" s="249">
        <v>249.95</v>
      </c>
      <c r="AK121" s="255">
        <f>(AH121-AG121)/AH121</f>
        <v>0.50490098019603913</v>
      </c>
      <c r="AL121" s="80"/>
      <c r="AM121" s="80"/>
      <c r="AN121" s="80"/>
      <c r="AO121" s="81">
        <v>41932</v>
      </c>
      <c r="AP121" s="81"/>
      <c r="AQ121" s="80"/>
      <c r="AR121" s="102">
        <v>16</v>
      </c>
      <c r="AS121" s="102" t="s">
        <v>289</v>
      </c>
      <c r="AT121" s="102"/>
      <c r="AU121" s="102"/>
      <c r="AV121" s="181"/>
      <c r="AW121" s="213">
        <v>41983</v>
      </c>
      <c r="AX121" s="181"/>
      <c r="AY121" s="103"/>
      <c r="AZ121" s="120"/>
      <c r="BA121" s="90"/>
      <c r="BB121" s="91"/>
      <c r="BC121" s="92"/>
      <c r="BD121" s="80"/>
      <c r="BE121" s="80"/>
      <c r="BF121" s="81"/>
      <c r="BG121" s="102"/>
      <c r="BH121" s="102"/>
      <c r="BI121" s="103"/>
      <c r="BJ121" s="80"/>
      <c r="BK121" s="80">
        <f t="shared" si="16"/>
        <v>0</v>
      </c>
      <c r="BL121" s="81"/>
      <c r="BM121" s="80"/>
      <c r="BN121" s="80"/>
      <c r="BO121" s="80"/>
      <c r="BP121" s="80">
        <f t="shared" si="20"/>
        <v>0</v>
      </c>
      <c r="BQ121" s="80"/>
      <c r="BR121" s="192">
        <f t="shared" si="17"/>
        <v>0</v>
      </c>
      <c r="BS121" s="192">
        <f t="shared" si="18"/>
        <v>0</v>
      </c>
      <c r="BT121" s="196">
        <f t="shared" si="19"/>
        <v>0</v>
      </c>
      <c r="BU121" s="29"/>
    </row>
    <row r="122" spans="1:73" ht="44.25" customHeight="1">
      <c r="A122" s="10"/>
      <c r="B122" s="10">
        <v>2</v>
      </c>
      <c r="C122" s="11" t="s">
        <v>83</v>
      </c>
      <c r="D122" s="10" t="s">
        <v>168</v>
      </c>
      <c r="E122" s="14" t="s">
        <v>62</v>
      </c>
      <c r="F122" s="118" t="s">
        <v>619</v>
      </c>
      <c r="G122" s="118" t="s">
        <v>807</v>
      </c>
      <c r="H122" s="156" t="s">
        <v>620</v>
      </c>
      <c r="I122" s="204"/>
      <c r="J122" s="204" t="s">
        <v>674</v>
      </c>
      <c r="K122" s="204"/>
      <c r="L122" s="13"/>
      <c r="M122" s="119" t="s">
        <v>74</v>
      </c>
      <c r="N122" s="29" t="s">
        <v>74</v>
      </c>
      <c r="O122" s="29"/>
      <c r="P122" s="29" t="s">
        <v>802</v>
      </c>
      <c r="Q122" s="218" t="s">
        <v>32</v>
      </c>
      <c r="R122" s="38"/>
      <c r="S122" s="219"/>
      <c r="T122" s="130"/>
      <c r="U122" s="130" t="s">
        <v>787</v>
      </c>
      <c r="V122" s="130"/>
      <c r="W122" s="276">
        <v>42034</v>
      </c>
      <c r="X122" s="276">
        <v>42062</v>
      </c>
      <c r="Y122" s="276">
        <v>42090</v>
      </c>
      <c r="Z122" s="44"/>
      <c r="AA122" s="44"/>
      <c r="AB122" s="244" t="s">
        <v>800</v>
      </c>
      <c r="AC122" s="259">
        <v>48</v>
      </c>
      <c r="AD122" s="260">
        <v>45</v>
      </c>
      <c r="AE122" s="259"/>
      <c r="AF122" s="260">
        <f>(IF(AE122&gt;0, AE122, IF(AD122&gt;0, AD122, IF(AC122&gt;0, AC122, 0))))*0.3</f>
        <v>13.5</v>
      </c>
      <c r="AG122" s="249">
        <f>((IF(AE122&gt;0, AE122, IF(AD122&gt;0, AD122, IF(AC122&gt;0, AC122, 0))))/1.25)+AF122</f>
        <v>49.5</v>
      </c>
      <c r="AH122" s="249">
        <f t="shared" si="27"/>
        <v>99.97999999999999</v>
      </c>
      <c r="AI122" s="249">
        <v>249.95</v>
      </c>
      <c r="AJ122" s="249">
        <v>249.95</v>
      </c>
      <c r="AK122" s="255">
        <f>(AH122-AG122)/AH122</f>
        <v>0.50490098019603913</v>
      </c>
      <c r="AL122" s="80"/>
      <c r="AM122" s="80"/>
      <c r="AN122" s="80"/>
      <c r="AO122" s="81" t="s">
        <v>602</v>
      </c>
      <c r="AP122" s="81"/>
      <c r="AQ122" s="80"/>
      <c r="AR122" s="102">
        <v>16</v>
      </c>
      <c r="AS122" s="102" t="s">
        <v>289</v>
      </c>
      <c r="AT122" s="102"/>
      <c r="AU122" s="102"/>
      <c r="AV122" s="181"/>
      <c r="AW122" s="213">
        <v>41983</v>
      </c>
      <c r="AX122" s="181"/>
      <c r="AY122" s="103"/>
      <c r="AZ122" s="120"/>
      <c r="BA122" s="90"/>
      <c r="BB122" s="91"/>
      <c r="BC122" s="92"/>
      <c r="BD122" s="80"/>
      <c r="BE122" s="80"/>
      <c r="BF122" s="81"/>
      <c r="BG122" s="102"/>
      <c r="BH122" s="102"/>
      <c r="BI122" s="103"/>
      <c r="BJ122" s="80"/>
      <c r="BK122" s="80">
        <f t="shared" si="16"/>
        <v>0</v>
      </c>
      <c r="BL122" s="81"/>
      <c r="BM122" s="80"/>
      <c r="BN122" s="80"/>
      <c r="BO122" s="80"/>
      <c r="BP122" s="80">
        <f t="shared" si="20"/>
        <v>0</v>
      </c>
      <c r="BQ122" s="80"/>
      <c r="BR122" s="192">
        <f t="shared" si="17"/>
        <v>0</v>
      </c>
      <c r="BS122" s="192">
        <f t="shared" si="18"/>
        <v>0</v>
      </c>
      <c r="BT122" s="196">
        <f t="shared" si="19"/>
        <v>0</v>
      </c>
      <c r="BU122" s="29"/>
    </row>
    <row r="123" spans="1:73" ht="44.25" customHeight="1">
      <c r="A123" s="10"/>
      <c r="B123" s="10">
        <v>2</v>
      </c>
      <c r="C123" s="11" t="s">
        <v>83</v>
      </c>
      <c r="D123" s="10" t="s">
        <v>168</v>
      </c>
      <c r="E123" s="14" t="s">
        <v>62</v>
      </c>
      <c r="F123" s="118" t="s">
        <v>235</v>
      </c>
      <c r="G123" s="118" t="s">
        <v>202</v>
      </c>
      <c r="H123" s="156" t="s">
        <v>564</v>
      </c>
      <c r="I123" s="204"/>
      <c r="J123" s="204" t="s">
        <v>684</v>
      </c>
      <c r="K123" s="204"/>
      <c r="L123" s="13"/>
      <c r="M123" s="119" t="s">
        <v>73</v>
      </c>
      <c r="N123" s="29" t="s">
        <v>78</v>
      </c>
      <c r="O123" s="29" t="s">
        <v>786</v>
      </c>
      <c r="P123" s="29" t="s">
        <v>735</v>
      </c>
      <c r="Q123" s="218" t="s">
        <v>28</v>
      </c>
      <c r="R123" s="38"/>
      <c r="S123" s="224" t="s">
        <v>739</v>
      </c>
      <c r="T123" s="130" t="s">
        <v>763</v>
      </c>
      <c r="U123" s="130" t="s">
        <v>753</v>
      </c>
      <c r="V123" s="130"/>
      <c r="W123" s="276">
        <v>42023</v>
      </c>
      <c r="X123" s="276">
        <v>42044</v>
      </c>
      <c r="Y123" s="276">
        <v>42079</v>
      </c>
      <c r="Z123" s="44">
        <v>1.6</v>
      </c>
      <c r="AA123" s="44"/>
      <c r="AB123" s="244" t="s">
        <v>799</v>
      </c>
      <c r="AC123" s="248"/>
      <c r="AD123" s="249">
        <v>24.66</v>
      </c>
      <c r="AE123" s="248">
        <v>24.66</v>
      </c>
      <c r="AF123" s="249">
        <v>0.25</v>
      </c>
      <c r="AG123" s="249">
        <f t="shared" ref="AG123:AG154" si="28">(IF(AE123&gt;0, AE123, IF(AD123&gt;0, AD123, IF(AC123&gt;0, AC123, 0))))+AF123</f>
        <v>24.91</v>
      </c>
      <c r="AH123" s="249">
        <f t="shared" si="27"/>
        <v>67.97999999999999</v>
      </c>
      <c r="AI123" s="249">
        <v>169.95</v>
      </c>
      <c r="AJ123" s="249">
        <v>169.95</v>
      </c>
      <c r="AK123" s="255">
        <f>((AH123-AG123)/AH123)</f>
        <v>0.63356869667549276</v>
      </c>
      <c r="AL123" s="80"/>
      <c r="AM123" s="80"/>
      <c r="AN123" s="80"/>
      <c r="AO123" s="81" t="s">
        <v>398</v>
      </c>
      <c r="AP123" s="81"/>
      <c r="AQ123" s="80" t="s">
        <v>597</v>
      </c>
      <c r="AR123" s="102">
        <v>17</v>
      </c>
      <c r="AS123" s="102" t="s">
        <v>629</v>
      </c>
      <c r="AT123" s="102"/>
      <c r="AU123" s="102"/>
      <c r="AV123" s="261">
        <v>41991</v>
      </c>
      <c r="AW123" s="261">
        <v>41991</v>
      </c>
      <c r="AX123" s="261">
        <v>41991</v>
      </c>
      <c r="AY123" s="103"/>
      <c r="AZ123" s="120"/>
      <c r="BA123" s="90"/>
      <c r="BB123" s="91"/>
      <c r="BC123" s="92"/>
      <c r="BD123" s="80"/>
      <c r="BE123" s="80"/>
      <c r="BF123" s="81"/>
      <c r="BG123" s="102"/>
      <c r="BH123" s="102"/>
      <c r="BI123" s="103"/>
      <c r="BJ123" s="80"/>
      <c r="BK123" s="80">
        <f t="shared" si="16"/>
        <v>0</v>
      </c>
      <c r="BL123" s="81"/>
      <c r="BM123" s="80"/>
      <c r="BN123" s="80"/>
      <c r="BO123" s="80"/>
      <c r="BP123" s="80">
        <f t="shared" si="20"/>
        <v>0</v>
      </c>
      <c r="BQ123" s="80"/>
      <c r="BR123" s="192">
        <f t="shared" si="17"/>
        <v>0</v>
      </c>
      <c r="BS123" s="192">
        <f t="shared" si="18"/>
        <v>0</v>
      </c>
      <c r="BT123" s="196">
        <f t="shared" si="19"/>
        <v>0</v>
      </c>
      <c r="BU123" s="29"/>
    </row>
    <row r="124" spans="1:73" ht="44.25" customHeight="1">
      <c r="A124" s="10"/>
      <c r="B124" s="10">
        <v>3</v>
      </c>
      <c r="C124" s="11" t="s">
        <v>83</v>
      </c>
      <c r="D124" s="10" t="s">
        <v>168</v>
      </c>
      <c r="E124" s="14" t="s">
        <v>62</v>
      </c>
      <c r="F124" s="118" t="s">
        <v>552</v>
      </c>
      <c r="G124" s="118" t="s">
        <v>202</v>
      </c>
      <c r="H124" s="138" t="s">
        <v>550</v>
      </c>
      <c r="I124" s="204"/>
      <c r="J124" s="204" t="s">
        <v>684</v>
      </c>
      <c r="K124" s="204"/>
      <c r="L124" s="13"/>
      <c r="M124" s="119" t="s">
        <v>73</v>
      </c>
      <c r="N124" s="29" t="s">
        <v>78</v>
      </c>
      <c r="O124" s="29" t="s">
        <v>731</v>
      </c>
      <c r="P124" s="29" t="s">
        <v>734</v>
      </c>
      <c r="Q124" s="218" t="s">
        <v>28</v>
      </c>
      <c r="R124" s="38"/>
      <c r="S124" s="224" t="s">
        <v>739</v>
      </c>
      <c r="T124" s="130" t="s">
        <v>763</v>
      </c>
      <c r="U124" s="130" t="s">
        <v>753</v>
      </c>
      <c r="V124" s="130"/>
      <c r="W124" s="276">
        <v>42023</v>
      </c>
      <c r="X124" s="276">
        <v>42044</v>
      </c>
      <c r="Y124" s="276">
        <v>42079</v>
      </c>
      <c r="Z124" s="44">
        <v>1.6</v>
      </c>
      <c r="AA124" s="44"/>
      <c r="AB124" s="244" t="s">
        <v>799</v>
      </c>
      <c r="AC124" s="248"/>
      <c r="AD124" s="274"/>
      <c r="AE124" s="275"/>
      <c r="AF124" s="249">
        <v>0.25</v>
      </c>
      <c r="AG124" s="249">
        <f t="shared" si="28"/>
        <v>0.25</v>
      </c>
      <c r="AH124" s="249">
        <f t="shared" si="27"/>
        <v>107.97999999999999</v>
      </c>
      <c r="AI124" s="249">
        <v>269.95</v>
      </c>
      <c r="AJ124" s="249">
        <v>269.95</v>
      </c>
      <c r="AK124" s="255">
        <f>((AH124-AG124)/AH124)</f>
        <v>0.99768475643637711</v>
      </c>
      <c r="AL124" s="80"/>
      <c r="AM124" s="80"/>
      <c r="AN124" s="80"/>
      <c r="AO124" s="81"/>
      <c r="AP124" s="81"/>
      <c r="AQ124" s="80" t="s">
        <v>597</v>
      </c>
      <c r="AR124" s="102">
        <v>17</v>
      </c>
      <c r="AS124" s="102" t="s">
        <v>628</v>
      </c>
      <c r="AT124" s="102"/>
      <c r="AU124" s="102"/>
      <c r="AV124" s="261"/>
      <c r="AW124" s="261"/>
      <c r="AX124" s="261"/>
      <c r="AY124" s="103"/>
      <c r="AZ124" s="120"/>
      <c r="BA124" s="90"/>
      <c r="BB124" s="91"/>
      <c r="BC124" s="92"/>
      <c r="BD124" s="80"/>
      <c r="BE124" s="80"/>
      <c r="BF124" s="81"/>
      <c r="BG124" s="102"/>
      <c r="BH124" s="102"/>
      <c r="BI124" s="103"/>
      <c r="BJ124" s="80"/>
      <c r="BK124" s="80">
        <f t="shared" si="16"/>
        <v>0</v>
      </c>
      <c r="BL124" s="81"/>
      <c r="BM124" s="80"/>
      <c r="BN124" s="80"/>
      <c r="BO124" s="80"/>
      <c r="BP124" s="80">
        <f t="shared" si="20"/>
        <v>0</v>
      </c>
      <c r="BQ124" s="80"/>
      <c r="BR124" s="192">
        <f t="shared" si="17"/>
        <v>0</v>
      </c>
      <c r="BS124" s="192">
        <f t="shared" si="18"/>
        <v>0</v>
      </c>
      <c r="BT124" s="196">
        <f t="shared" si="19"/>
        <v>0</v>
      </c>
      <c r="BU124" s="29"/>
    </row>
    <row r="125" spans="1:73" ht="44.25" customHeight="1">
      <c r="A125" s="10"/>
      <c r="B125" s="10">
        <v>2</v>
      </c>
      <c r="C125" s="11" t="s">
        <v>83</v>
      </c>
      <c r="D125" s="10" t="s">
        <v>168</v>
      </c>
      <c r="E125" s="14" t="s">
        <v>62</v>
      </c>
      <c r="F125" s="118" t="s">
        <v>236</v>
      </c>
      <c r="G125" s="118" t="s">
        <v>203</v>
      </c>
      <c r="H125" s="156" t="s">
        <v>565</v>
      </c>
      <c r="I125" s="204"/>
      <c r="J125" s="204" t="s">
        <v>674</v>
      </c>
      <c r="K125" s="204"/>
      <c r="L125" s="13"/>
      <c r="M125" s="119" t="s">
        <v>73</v>
      </c>
      <c r="N125" s="29" t="s">
        <v>78</v>
      </c>
      <c r="O125" s="29" t="s">
        <v>732</v>
      </c>
      <c r="P125" s="29" t="s">
        <v>735</v>
      </c>
      <c r="Q125" s="218" t="s">
        <v>32</v>
      </c>
      <c r="R125" s="38"/>
      <c r="S125" s="224" t="s">
        <v>737</v>
      </c>
      <c r="T125" s="130">
        <v>5616</v>
      </c>
      <c r="U125" s="130" t="s">
        <v>753</v>
      </c>
      <c r="V125" s="130"/>
      <c r="W125" s="276">
        <v>42023</v>
      </c>
      <c r="X125" s="276">
        <v>42044</v>
      </c>
      <c r="Y125" s="276">
        <v>42079</v>
      </c>
      <c r="Z125" s="44">
        <v>1.89</v>
      </c>
      <c r="AA125" s="44"/>
      <c r="AB125" s="244" t="s">
        <v>799</v>
      </c>
      <c r="AC125" s="248"/>
      <c r="AD125" s="249">
        <v>34.299999999999997</v>
      </c>
      <c r="AE125" s="248">
        <v>34.299999999999997</v>
      </c>
      <c r="AF125" s="249">
        <v>0.25</v>
      </c>
      <c r="AG125" s="249">
        <f t="shared" si="28"/>
        <v>34.549999999999997</v>
      </c>
      <c r="AH125" s="249">
        <f t="shared" si="27"/>
        <v>79.97999999999999</v>
      </c>
      <c r="AI125" s="249">
        <v>199.95</v>
      </c>
      <c r="AJ125" s="249">
        <v>199.95</v>
      </c>
      <c r="AK125" s="255">
        <f>((AH125-AG125)/AH125)</f>
        <v>0.56801700425106272</v>
      </c>
      <c r="AL125" s="80"/>
      <c r="AM125" s="80"/>
      <c r="AN125" s="80"/>
      <c r="AO125" s="81">
        <v>41897</v>
      </c>
      <c r="AP125" s="81"/>
      <c r="AQ125" s="80" t="s">
        <v>598</v>
      </c>
      <c r="AR125" s="102">
        <v>16</v>
      </c>
      <c r="AS125" s="102" t="s">
        <v>289</v>
      </c>
      <c r="AT125" s="102"/>
      <c r="AU125" s="102"/>
      <c r="AV125" s="146"/>
      <c r="AW125" s="210">
        <v>41978</v>
      </c>
      <c r="AX125" s="210">
        <v>42009</v>
      </c>
      <c r="AY125" s="103"/>
      <c r="AZ125" s="89"/>
      <c r="BA125" s="90"/>
      <c r="BB125" s="91"/>
      <c r="BC125" s="92"/>
      <c r="BD125" s="80"/>
      <c r="BE125" s="80"/>
      <c r="BF125" s="81"/>
      <c r="BG125" s="102"/>
      <c r="BH125" s="102"/>
      <c r="BI125" s="103"/>
      <c r="BJ125" s="80"/>
      <c r="BK125" s="80">
        <f t="shared" si="16"/>
        <v>0</v>
      </c>
      <c r="BL125" s="81"/>
      <c r="BM125" s="80"/>
      <c r="BN125" s="80"/>
      <c r="BO125" s="80"/>
      <c r="BP125" s="80">
        <f t="shared" si="20"/>
        <v>0</v>
      </c>
      <c r="BQ125" s="80"/>
      <c r="BR125" s="192">
        <f t="shared" si="17"/>
        <v>0</v>
      </c>
      <c r="BS125" s="192">
        <f t="shared" si="18"/>
        <v>0</v>
      </c>
      <c r="BT125" s="196">
        <f t="shared" si="19"/>
        <v>0</v>
      </c>
      <c r="BU125" s="29"/>
    </row>
    <row r="126" spans="1:73" ht="44.25" customHeight="1">
      <c r="A126" s="10"/>
      <c r="B126" s="10">
        <v>3</v>
      </c>
      <c r="C126" s="11" t="s">
        <v>83</v>
      </c>
      <c r="D126" s="10" t="s">
        <v>169</v>
      </c>
      <c r="E126" s="14" t="s">
        <v>62</v>
      </c>
      <c r="F126" s="118" t="s">
        <v>237</v>
      </c>
      <c r="G126" s="118" t="s">
        <v>204</v>
      </c>
      <c r="H126" s="118" t="s">
        <v>347</v>
      </c>
      <c r="I126" s="204"/>
      <c r="J126" s="204" t="s">
        <v>668</v>
      </c>
      <c r="K126" s="204"/>
      <c r="L126" s="13"/>
      <c r="M126" s="119" t="s">
        <v>75</v>
      </c>
      <c r="N126" s="29" t="s">
        <v>781</v>
      </c>
      <c r="O126" s="29" t="s">
        <v>757</v>
      </c>
      <c r="P126" s="29" t="s">
        <v>782</v>
      </c>
      <c r="Q126" s="218" t="s">
        <v>28</v>
      </c>
      <c r="R126" s="38"/>
      <c r="S126" s="219"/>
      <c r="T126" s="219" t="s">
        <v>348</v>
      </c>
      <c r="U126" s="130" t="s">
        <v>753</v>
      </c>
      <c r="V126" s="130"/>
      <c r="W126" s="276">
        <v>42010</v>
      </c>
      <c r="X126" s="276">
        <v>42038</v>
      </c>
      <c r="Y126" s="276">
        <v>42066</v>
      </c>
      <c r="Z126" s="44"/>
      <c r="AA126" s="44"/>
      <c r="AB126" s="244" t="s">
        <v>799</v>
      </c>
      <c r="AC126" s="248"/>
      <c r="AD126" s="249">
        <v>29.5</v>
      </c>
      <c r="AE126" s="248"/>
      <c r="AF126" s="249">
        <f>(IF(AE126&gt;0, AE126, IF(AD126&gt;0, AD126, IF(AC126&gt;0, AC126, 0))))*0.3</f>
        <v>8.85</v>
      </c>
      <c r="AG126" s="249">
        <f t="shared" si="28"/>
        <v>38.35</v>
      </c>
      <c r="AH126" s="249">
        <f t="shared" si="27"/>
        <v>51.98</v>
      </c>
      <c r="AI126" s="249">
        <v>129.94999999999999</v>
      </c>
      <c r="AJ126" s="249">
        <v>129.94999999999999</v>
      </c>
      <c r="AK126" s="255">
        <f t="shared" ref="AK126:AK163" si="29">(AH126-AG126)/AH126</f>
        <v>0.26221623701423619</v>
      </c>
      <c r="AL126" s="80"/>
      <c r="AM126" s="80"/>
      <c r="AN126" s="80"/>
      <c r="AO126" s="81">
        <v>41953</v>
      </c>
      <c r="AP126" s="81"/>
      <c r="AQ126" s="80" t="s">
        <v>592</v>
      </c>
      <c r="AR126" s="102">
        <v>16</v>
      </c>
      <c r="AS126" s="102" t="s">
        <v>289</v>
      </c>
      <c r="AT126" s="102"/>
      <c r="AU126" s="102"/>
      <c r="AV126" s="181"/>
      <c r="AW126" s="213">
        <v>41980</v>
      </c>
      <c r="AX126" s="181"/>
      <c r="AY126" s="103"/>
      <c r="AZ126" s="120"/>
      <c r="BA126" s="90"/>
      <c r="BB126" s="91"/>
      <c r="BC126" s="92"/>
      <c r="BD126" s="80"/>
      <c r="BE126" s="80"/>
      <c r="BF126" s="81"/>
      <c r="BG126" s="102"/>
      <c r="BH126" s="102"/>
      <c r="BI126" s="103"/>
      <c r="BJ126" s="80"/>
      <c r="BK126" s="80">
        <f t="shared" si="16"/>
        <v>0</v>
      </c>
      <c r="BL126" s="81"/>
      <c r="BM126" s="80"/>
      <c r="BN126" s="80"/>
      <c r="BO126" s="80"/>
      <c r="BP126" s="80">
        <f t="shared" si="20"/>
        <v>0</v>
      </c>
      <c r="BQ126" s="80"/>
      <c r="BR126" s="192">
        <f t="shared" si="17"/>
        <v>0</v>
      </c>
      <c r="BS126" s="192">
        <f t="shared" si="18"/>
        <v>0</v>
      </c>
      <c r="BT126" s="196">
        <f t="shared" si="19"/>
        <v>0</v>
      </c>
      <c r="BU126" s="29"/>
    </row>
    <row r="127" spans="1:73" ht="44.25" customHeight="1">
      <c r="A127" s="10"/>
      <c r="B127" s="10">
        <v>3</v>
      </c>
      <c r="C127" s="11" t="s">
        <v>83</v>
      </c>
      <c r="D127" s="10" t="s">
        <v>169</v>
      </c>
      <c r="E127" s="14" t="s">
        <v>62</v>
      </c>
      <c r="F127" s="118" t="s">
        <v>238</v>
      </c>
      <c r="G127" s="118" t="s">
        <v>204</v>
      </c>
      <c r="H127" s="138" t="s">
        <v>360</v>
      </c>
      <c r="I127" s="204"/>
      <c r="J127" s="204" t="s">
        <v>668</v>
      </c>
      <c r="K127" s="204"/>
      <c r="L127" s="13"/>
      <c r="M127" s="119" t="s">
        <v>75</v>
      </c>
      <c r="N127" s="29" t="s">
        <v>781</v>
      </c>
      <c r="O127" s="29" t="s">
        <v>757</v>
      </c>
      <c r="P127" s="29" t="s">
        <v>782</v>
      </c>
      <c r="Q127" s="218" t="s">
        <v>28</v>
      </c>
      <c r="R127" s="38"/>
      <c r="S127" s="219"/>
      <c r="T127" s="219" t="s">
        <v>359</v>
      </c>
      <c r="U127" s="130" t="s">
        <v>753</v>
      </c>
      <c r="V127" s="130"/>
      <c r="W127" s="276">
        <v>42010</v>
      </c>
      <c r="X127" s="276">
        <v>42038</v>
      </c>
      <c r="Y127" s="276">
        <v>42066</v>
      </c>
      <c r="Z127" s="44"/>
      <c r="AA127" s="44"/>
      <c r="AB127" s="244" t="s">
        <v>799</v>
      </c>
      <c r="AC127" s="248"/>
      <c r="AD127" s="249">
        <v>26.95</v>
      </c>
      <c r="AE127" s="248"/>
      <c r="AF127" s="249">
        <f>(IF(AE127&gt;0, AE127, IF(AD127&gt;0, AD127, IF(AC127&gt;0, AC127, 0))))*0.3</f>
        <v>8.0849999999999991</v>
      </c>
      <c r="AG127" s="249">
        <f t="shared" si="28"/>
        <v>35.034999999999997</v>
      </c>
      <c r="AH127" s="249">
        <f t="shared" si="27"/>
        <v>55.98</v>
      </c>
      <c r="AI127" s="249">
        <v>139.94999999999999</v>
      </c>
      <c r="AJ127" s="249">
        <v>139.94999999999999</v>
      </c>
      <c r="AK127" s="255">
        <f t="shared" si="29"/>
        <v>0.37415148267238302</v>
      </c>
      <c r="AL127" s="80"/>
      <c r="AM127" s="80"/>
      <c r="AN127" s="80"/>
      <c r="AO127" s="81" t="s">
        <v>1</v>
      </c>
      <c r="AP127" s="81"/>
      <c r="AQ127" s="80" t="s">
        <v>592</v>
      </c>
      <c r="AR127" s="102">
        <v>16</v>
      </c>
      <c r="AS127" s="102" t="s">
        <v>289</v>
      </c>
      <c r="AT127" s="102"/>
      <c r="AU127" s="102"/>
      <c r="AV127" s="181"/>
      <c r="AW127" s="213">
        <v>41980</v>
      </c>
      <c r="AX127" s="213">
        <v>42343</v>
      </c>
      <c r="AY127" s="103"/>
      <c r="AZ127" s="120"/>
      <c r="BA127" s="90"/>
      <c r="BB127" s="91"/>
      <c r="BC127" s="92"/>
      <c r="BD127" s="80"/>
      <c r="BE127" s="80"/>
      <c r="BF127" s="81"/>
      <c r="BG127" s="102"/>
      <c r="BH127" s="102"/>
      <c r="BI127" s="103"/>
      <c r="BJ127" s="80"/>
      <c r="BK127" s="80">
        <f t="shared" si="16"/>
        <v>0</v>
      </c>
      <c r="BL127" s="81"/>
      <c r="BM127" s="80"/>
      <c r="BN127" s="80"/>
      <c r="BO127" s="80"/>
      <c r="BP127" s="80">
        <f t="shared" si="20"/>
        <v>0</v>
      </c>
      <c r="BQ127" s="80"/>
      <c r="BR127" s="192">
        <f t="shared" si="17"/>
        <v>0</v>
      </c>
      <c r="BS127" s="192">
        <f t="shared" si="18"/>
        <v>0</v>
      </c>
      <c r="BT127" s="196">
        <f t="shared" si="19"/>
        <v>0</v>
      </c>
      <c r="BU127" s="29"/>
    </row>
    <row r="128" spans="1:73" ht="44.25" customHeight="1">
      <c r="A128" s="10"/>
      <c r="B128" s="10">
        <v>1</v>
      </c>
      <c r="C128" s="11" t="s">
        <v>83</v>
      </c>
      <c r="D128" s="10" t="s">
        <v>169</v>
      </c>
      <c r="E128" s="14" t="s">
        <v>62</v>
      </c>
      <c r="F128" s="118" t="s">
        <v>239</v>
      </c>
      <c r="G128" s="118" t="s">
        <v>205</v>
      </c>
      <c r="H128" s="155" t="s">
        <v>810</v>
      </c>
      <c r="I128" s="204"/>
      <c r="J128" s="204" t="s">
        <v>668</v>
      </c>
      <c r="K128" s="204"/>
      <c r="L128" s="13"/>
      <c r="M128" s="119" t="s">
        <v>72</v>
      </c>
      <c r="N128" s="29"/>
      <c r="O128" s="29"/>
      <c r="P128" s="29" t="s">
        <v>792</v>
      </c>
      <c r="Q128" s="218" t="s">
        <v>28</v>
      </c>
      <c r="R128" s="38"/>
      <c r="S128" s="224" t="s">
        <v>752</v>
      </c>
      <c r="T128" s="130" t="s">
        <v>755</v>
      </c>
      <c r="U128" s="130" t="s">
        <v>747</v>
      </c>
      <c r="V128" s="130"/>
      <c r="W128" s="276">
        <v>42010</v>
      </c>
      <c r="X128" s="276">
        <v>42038</v>
      </c>
      <c r="Y128" s="276">
        <v>42066</v>
      </c>
      <c r="Z128" s="44"/>
      <c r="AA128" s="44"/>
      <c r="AB128" s="244" t="s">
        <v>799</v>
      </c>
      <c r="AC128" s="248">
        <v>26.9</v>
      </c>
      <c r="AD128" s="248">
        <v>26.9</v>
      </c>
      <c r="AE128" s="248"/>
      <c r="AF128" s="249">
        <v>0.25</v>
      </c>
      <c r="AG128" s="249">
        <f t="shared" si="28"/>
        <v>27.15</v>
      </c>
      <c r="AH128" s="249">
        <f t="shared" si="27"/>
        <v>59.98</v>
      </c>
      <c r="AI128" s="249">
        <v>149.94999999999999</v>
      </c>
      <c r="AJ128" s="249">
        <v>149.94999999999999</v>
      </c>
      <c r="AK128" s="255">
        <f t="shared" si="29"/>
        <v>0.54734911637212402</v>
      </c>
      <c r="AL128" s="185"/>
      <c r="AM128" s="185"/>
      <c r="AN128" s="185"/>
      <c r="AO128" s="81" t="s">
        <v>418</v>
      </c>
      <c r="AP128" s="81">
        <v>41954</v>
      </c>
      <c r="AQ128" s="80" t="s">
        <v>716</v>
      </c>
      <c r="AR128" s="102">
        <v>16</v>
      </c>
      <c r="AS128" s="102" t="s">
        <v>289</v>
      </c>
      <c r="AT128" s="102"/>
      <c r="AU128" s="102"/>
      <c r="AV128" s="213">
        <v>41995</v>
      </c>
      <c r="AW128" s="212">
        <v>41978</v>
      </c>
      <c r="AX128" s="264">
        <v>41995</v>
      </c>
      <c r="AY128" s="103"/>
      <c r="AZ128" s="120"/>
      <c r="BA128" s="90"/>
      <c r="BB128" s="91"/>
      <c r="BC128" s="92"/>
      <c r="BD128" s="80"/>
      <c r="BE128" s="80"/>
      <c r="BF128" s="81"/>
      <c r="BG128" s="102"/>
      <c r="BH128" s="102"/>
      <c r="BI128" s="103"/>
      <c r="BJ128" s="80"/>
      <c r="BK128" s="80">
        <f t="shared" si="16"/>
        <v>0</v>
      </c>
      <c r="BL128" s="81"/>
      <c r="BM128" s="80"/>
      <c r="BN128" s="80"/>
      <c r="BO128" s="80"/>
      <c r="BP128" s="80">
        <f t="shared" si="20"/>
        <v>0</v>
      </c>
      <c r="BQ128" s="80"/>
      <c r="BR128" s="192">
        <f t="shared" si="17"/>
        <v>0</v>
      </c>
      <c r="BS128" s="192">
        <f t="shared" si="18"/>
        <v>0</v>
      </c>
      <c r="BT128" s="196">
        <f t="shared" si="19"/>
        <v>0</v>
      </c>
      <c r="BU128" s="29"/>
    </row>
    <row r="129" spans="1:73" ht="44.25" customHeight="1">
      <c r="A129" s="10"/>
      <c r="B129" s="10">
        <v>1</v>
      </c>
      <c r="C129" s="11" t="s">
        <v>83</v>
      </c>
      <c r="D129" s="10" t="s">
        <v>169</v>
      </c>
      <c r="E129" s="14" t="s">
        <v>62</v>
      </c>
      <c r="F129" s="118" t="s">
        <v>240</v>
      </c>
      <c r="G129" s="118" t="s">
        <v>206</v>
      </c>
      <c r="H129" s="267" t="s">
        <v>387</v>
      </c>
      <c r="I129" s="204"/>
      <c r="J129" s="204" t="s">
        <v>668</v>
      </c>
      <c r="K129" s="204"/>
      <c r="L129" s="13"/>
      <c r="M129" s="119" t="s">
        <v>72</v>
      </c>
      <c r="N129" s="29"/>
      <c r="O129" s="29"/>
      <c r="P129" s="29" t="s">
        <v>792</v>
      </c>
      <c r="Q129" s="218" t="s">
        <v>28</v>
      </c>
      <c r="R129" s="38"/>
      <c r="S129" s="224" t="s">
        <v>737</v>
      </c>
      <c r="T129" s="219">
        <v>9519</v>
      </c>
      <c r="U129" s="130" t="s">
        <v>753</v>
      </c>
      <c r="V129" s="130"/>
      <c r="W129" s="276">
        <v>42010</v>
      </c>
      <c r="X129" s="276">
        <v>42038</v>
      </c>
      <c r="Y129" s="276">
        <v>42066</v>
      </c>
      <c r="Z129" s="44"/>
      <c r="AA129" s="44"/>
      <c r="AB129" s="244" t="s">
        <v>799</v>
      </c>
      <c r="AC129" s="248">
        <v>22.9</v>
      </c>
      <c r="AD129" s="248">
        <v>22.9</v>
      </c>
      <c r="AE129" s="248"/>
      <c r="AF129" s="249">
        <v>0.25</v>
      </c>
      <c r="AG129" s="249">
        <f t="shared" si="28"/>
        <v>23.15</v>
      </c>
      <c r="AH129" s="249">
        <f t="shared" si="27"/>
        <v>47.980000000000004</v>
      </c>
      <c r="AI129" s="249">
        <v>119.95</v>
      </c>
      <c r="AJ129" s="249">
        <v>119.95</v>
      </c>
      <c r="AK129" s="255">
        <f t="shared" si="29"/>
        <v>0.51750729470612766</v>
      </c>
      <c r="AL129" s="185"/>
      <c r="AM129" s="185"/>
      <c r="AN129" s="185"/>
      <c r="AO129" s="81" t="s">
        <v>414</v>
      </c>
      <c r="AP129" s="81">
        <v>41954</v>
      </c>
      <c r="AQ129" s="80" t="s">
        <v>716</v>
      </c>
      <c r="AR129" s="102">
        <v>16</v>
      </c>
      <c r="AS129" s="102" t="s">
        <v>289</v>
      </c>
      <c r="AT129" s="102"/>
      <c r="AU129" s="102"/>
      <c r="AV129" s="213">
        <v>41995</v>
      </c>
      <c r="AW129" s="212">
        <v>41978</v>
      </c>
      <c r="AX129" s="264">
        <v>41995</v>
      </c>
      <c r="AY129" s="103"/>
      <c r="AZ129" s="120"/>
      <c r="BA129" s="90"/>
      <c r="BB129" s="91"/>
      <c r="BC129" s="92"/>
      <c r="BD129" s="80"/>
      <c r="BE129" s="80"/>
      <c r="BF129" s="81"/>
      <c r="BG129" s="102"/>
      <c r="BH129" s="102"/>
      <c r="BI129" s="103"/>
      <c r="BJ129" s="80"/>
      <c r="BK129" s="80">
        <f t="shared" si="16"/>
        <v>0</v>
      </c>
      <c r="BL129" s="81"/>
      <c r="BM129" s="80"/>
      <c r="BN129" s="80"/>
      <c r="BO129" s="80"/>
      <c r="BP129" s="80">
        <f t="shared" si="20"/>
        <v>0</v>
      </c>
      <c r="BQ129" s="80"/>
      <c r="BR129" s="192">
        <f t="shared" si="17"/>
        <v>0</v>
      </c>
      <c r="BS129" s="192">
        <f t="shared" si="18"/>
        <v>0</v>
      </c>
      <c r="BT129" s="196">
        <f t="shared" si="19"/>
        <v>0</v>
      </c>
      <c r="BU129" s="29"/>
    </row>
    <row r="130" spans="1:73" s="170" customFormat="1" ht="44.25" hidden="1" customHeight="1">
      <c r="A130" s="157" t="s">
        <v>566</v>
      </c>
      <c r="B130" s="157"/>
      <c r="C130" s="158" t="s">
        <v>83</v>
      </c>
      <c r="D130" s="157" t="s">
        <v>169</v>
      </c>
      <c r="E130" s="159" t="s">
        <v>62</v>
      </c>
      <c r="F130" s="160" t="s">
        <v>241</v>
      </c>
      <c r="G130" s="160" t="s">
        <v>206</v>
      </c>
      <c r="H130" s="160" t="s">
        <v>572</v>
      </c>
      <c r="I130" s="205"/>
      <c r="J130" s="205"/>
      <c r="K130" s="205"/>
      <c r="L130" s="161">
        <v>41919</v>
      </c>
      <c r="M130" s="160" t="s">
        <v>75</v>
      </c>
      <c r="N130" s="162"/>
      <c r="O130" s="162"/>
      <c r="P130" s="162"/>
      <c r="Q130" s="163"/>
      <c r="R130" s="163"/>
      <c r="S130" s="223" t="s">
        <v>389</v>
      </c>
      <c r="T130" s="164"/>
      <c r="U130" s="164"/>
      <c r="V130" s="164"/>
      <c r="W130" s="164"/>
      <c r="X130" s="164"/>
      <c r="Y130" s="164"/>
      <c r="Z130" s="165"/>
      <c r="AA130" s="165"/>
      <c r="AB130" s="245"/>
      <c r="AC130" s="250"/>
      <c r="AD130" s="251"/>
      <c r="AE130" s="250"/>
      <c r="AF130" s="251">
        <f>(IF(AE130&gt;0, AE130, IF(AD130&gt;0, AD130, IF(AC130&gt;0, AC130, 0))))*0.3</f>
        <v>0</v>
      </c>
      <c r="AG130" s="251">
        <f t="shared" si="28"/>
        <v>0</v>
      </c>
      <c r="AH130" s="251">
        <f>AG130*2</f>
        <v>0</v>
      </c>
      <c r="AI130" s="251">
        <f>AG130*2.5</f>
        <v>0</v>
      </c>
      <c r="AJ130" s="251">
        <f>AH130*2.5</f>
        <v>0</v>
      </c>
      <c r="AK130" s="256" t="e">
        <f t="shared" si="29"/>
        <v>#DIV/0!</v>
      </c>
      <c r="AL130" s="166"/>
      <c r="AM130" s="166"/>
      <c r="AN130" s="166"/>
      <c r="AO130" s="167">
        <v>41908</v>
      </c>
      <c r="AP130" s="167"/>
      <c r="AQ130" s="166"/>
      <c r="AR130" s="166">
        <v>16</v>
      </c>
      <c r="AS130" s="166" t="s">
        <v>289</v>
      </c>
      <c r="AT130" s="166"/>
      <c r="AU130" s="166"/>
      <c r="AV130" s="265">
        <v>41995</v>
      </c>
      <c r="AW130" s="182" t="s">
        <v>631</v>
      </c>
      <c r="AX130" s="182"/>
      <c r="AY130" s="167"/>
      <c r="AZ130" s="165"/>
      <c r="BA130" s="167"/>
      <c r="BB130" s="168"/>
      <c r="BC130" s="169"/>
      <c r="BD130" s="166"/>
      <c r="BE130" s="166"/>
      <c r="BF130" s="167"/>
      <c r="BG130" s="166"/>
      <c r="BH130" s="166"/>
      <c r="BI130" s="167"/>
      <c r="BJ130" s="166"/>
      <c r="BK130" s="166">
        <f t="shared" si="16"/>
        <v>0</v>
      </c>
      <c r="BL130" s="167"/>
      <c r="BM130" s="166"/>
      <c r="BN130" s="166"/>
      <c r="BO130" s="166"/>
      <c r="BP130" s="166">
        <f t="shared" si="20"/>
        <v>0</v>
      </c>
      <c r="BQ130" s="166"/>
      <c r="BR130" s="193">
        <f t="shared" si="17"/>
        <v>0</v>
      </c>
      <c r="BS130" s="193">
        <f t="shared" si="18"/>
        <v>0</v>
      </c>
      <c r="BT130" s="197" t="e">
        <f t="shared" si="19"/>
        <v>#DIV/0!</v>
      </c>
      <c r="BU130" s="162"/>
    </row>
    <row r="131" spans="1:73" ht="44.25" customHeight="1">
      <c r="A131" s="10"/>
      <c r="B131" s="10">
        <v>2</v>
      </c>
      <c r="C131" s="11" t="s">
        <v>83</v>
      </c>
      <c r="D131" s="10" t="s">
        <v>169</v>
      </c>
      <c r="E131" s="14" t="s">
        <v>62</v>
      </c>
      <c r="F131" s="118" t="s">
        <v>241</v>
      </c>
      <c r="G131" s="118" t="s">
        <v>206</v>
      </c>
      <c r="H131" s="138" t="s">
        <v>366</v>
      </c>
      <c r="I131" s="204"/>
      <c r="J131" s="204" t="s">
        <v>668</v>
      </c>
      <c r="K131" s="204"/>
      <c r="L131" s="13">
        <v>41919</v>
      </c>
      <c r="M131" s="119" t="s">
        <v>75</v>
      </c>
      <c r="N131" s="29" t="s">
        <v>781</v>
      </c>
      <c r="O131" s="29" t="s">
        <v>757</v>
      </c>
      <c r="P131" s="29" t="s">
        <v>782</v>
      </c>
      <c r="Q131" s="218" t="s">
        <v>28</v>
      </c>
      <c r="R131" s="38"/>
      <c r="S131" s="219"/>
      <c r="T131" s="219" t="s">
        <v>389</v>
      </c>
      <c r="U131" s="130" t="s">
        <v>753</v>
      </c>
      <c r="V131" s="130"/>
      <c r="W131" s="276">
        <v>42010</v>
      </c>
      <c r="X131" s="276">
        <v>42038</v>
      </c>
      <c r="Y131" s="276">
        <v>42066</v>
      </c>
      <c r="Z131" s="44"/>
      <c r="AA131" s="44"/>
      <c r="AB131" s="244" t="s">
        <v>799</v>
      </c>
      <c r="AC131" s="248"/>
      <c r="AD131" s="249">
        <v>31.95</v>
      </c>
      <c r="AE131" s="248"/>
      <c r="AF131" s="249">
        <f>(IF(AE131&gt;0, AE131, IF(AD131&gt;0, AD131, IF(AC131&gt;0, AC131, 0))))*0.3</f>
        <v>9.5849999999999991</v>
      </c>
      <c r="AG131" s="249">
        <f t="shared" si="28"/>
        <v>41.534999999999997</v>
      </c>
      <c r="AH131" s="249">
        <f>AJ131/2.5</f>
        <v>59.98</v>
      </c>
      <c r="AI131" s="249">
        <v>149.94999999999999</v>
      </c>
      <c r="AJ131" s="249">
        <v>149.94999999999999</v>
      </c>
      <c r="AK131" s="255">
        <f t="shared" si="29"/>
        <v>0.30751917305768589</v>
      </c>
      <c r="AL131" s="80"/>
      <c r="AM131" s="80"/>
      <c r="AN131" s="80"/>
      <c r="AO131" s="81"/>
      <c r="AP131" s="81"/>
      <c r="AQ131" s="80" t="s">
        <v>593</v>
      </c>
      <c r="AR131" s="102">
        <v>16</v>
      </c>
      <c r="AS131" s="102" t="s">
        <v>289</v>
      </c>
      <c r="AT131" s="102"/>
      <c r="AU131" s="102"/>
      <c r="AV131" s="181"/>
      <c r="AW131" s="181" t="s">
        <v>60</v>
      </c>
      <c r="AX131" s="181"/>
      <c r="AY131" s="103"/>
      <c r="AZ131" s="120"/>
      <c r="BA131" s="90"/>
      <c r="BB131" s="91"/>
      <c r="BC131" s="92"/>
      <c r="BD131" s="80"/>
      <c r="BE131" s="80"/>
      <c r="BF131" s="81"/>
      <c r="BG131" s="102"/>
      <c r="BH131" s="102"/>
      <c r="BI131" s="103"/>
      <c r="BJ131" s="80"/>
      <c r="BK131" s="80">
        <f t="shared" ref="BK131:BK194" si="30">+WEEKNUM(BJ131)</f>
        <v>0</v>
      </c>
      <c r="BL131" s="81"/>
      <c r="BM131" s="80"/>
      <c r="BN131" s="80"/>
      <c r="BO131" s="80"/>
      <c r="BP131" s="80">
        <f t="shared" si="20"/>
        <v>0</v>
      </c>
      <c r="BQ131" s="80"/>
      <c r="BR131" s="192">
        <f t="shared" ref="BR131:BR194" si="31">BO131*AH131</f>
        <v>0</v>
      </c>
      <c r="BS131" s="192">
        <f t="shared" ref="BS131:BS194" si="32">BR131-(BO131*AG131)</f>
        <v>0</v>
      </c>
      <c r="BT131" s="196">
        <f t="shared" ref="BT131:BT194" si="33">BO131*AK131</f>
        <v>0</v>
      </c>
      <c r="BU131" s="29"/>
    </row>
    <row r="132" spans="1:73" ht="44.25" customHeight="1">
      <c r="A132" s="10"/>
      <c r="B132" s="10">
        <v>3</v>
      </c>
      <c r="C132" s="11" t="s">
        <v>83</v>
      </c>
      <c r="D132" s="10" t="s">
        <v>169</v>
      </c>
      <c r="E132" s="14" t="s">
        <v>62</v>
      </c>
      <c r="F132" s="118" t="s">
        <v>589</v>
      </c>
      <c r="G132" s="118" t="s">
        <v>205</v>
      </c>
      <c r="H132" s="118" t="s">
        <v>564</v>
      </c>
      <c r="I132" s="204"/>
      <c r="J132" s="204" t="s">
        <v>668</v>
      </c>
      <c r="K132" s="204"/>
      <c r="L132" s="13">
        <v>41919</v>
      </c>
      <c r="M132" s="119" t="s">
        <v>75</v>
      </c>
      <c r="N132" s="29" t="s">
        <v>788</v>
      </c>
      <c r="O132" s="29" t="s">
        <v>757</v>
      </c>
      <c r="P132" s="29" t="s">
        <v>782</v>
      </c>
      <c r="Q132" s="218" t="s">
        <v>28</v>
      </c>
      <c r="R132" s="38"/>
      <c r="S132" s="219"/>
      <c r="T132" s="130"/>
      <c r="U132" s="130" t="s">
        <v>793</v>
      </c>
      <c r="V132" s="130"/>
      <c r="W132" s="276">
        <v>42010</v>
      </c>
      <c r="X132" s="276">
        <v>42038</v>
      </c>
      <c r="Y132" s="276">
        <v>42066</v>
      </c>
      <c r="Z132" s="44"/>
      <c r="AA132" s="44"/>
      <c r="AB132" s="244" t="s">
        <v>799</v>
      </c>
      <c r="AC132" s="248"/>
      <c r="AD132" s="249">
        <v>30</v>
      </c>
      <c r="AE132" s="248"/>
      <c r="AF132" s="249">
        <f>(IF(AE132&gt;0, AE132, IF(AD132&gt;0, AD132, IF(AC132&gt;0, AC132, 0))))*0.3</f>
        <v>9</v>
      </c>
      <c r="AG132" s="249">
        <f t="shared" si="28"/>
        <v>39</v>
      </c>
      <c r="AH132" s="249">
        <f>AJ132/2.5</f>
        <v>71.97999999999999</v>
      </c>
      <c r="AI132" s="249">
        <v>179.95</v>
      </c>
      <c r="AJ132" s="249">
        <v>179.95</v>
      </c>
      <c r="AK132" s="255">
        <f t="shared" si="29"/>
        <v>0.4581828285634898</v>
      </c>
      <c r="AL132" s="80"/>
      <c r="AM132" s="80"/>
      <c r="AN132" s="80"/>
      <c r="AO132" s="81"/>
      <c r="AP132" s="81"/>
      <c r="AQ132" s="80" t="s">
        <v>593</v>
      </c>
      <c r="AR132" s="102">
        <v>17</v>
      </c>
      <c r="AS132" s="102" t="s">
        <v>628</v>
      </c>
      <c r="AT132" s="102"/>
      <c r="AU132" s="102"/>
      <c r="AV132" s="181"/>
      <c r="AW132" s="181" t="s">
        <v>60</v>
      </c>
      <c r="AX132" s="213">
        <v>42343</v>
      </c>
      <c r="AY132" s="103"/>
      <c r="AZ132" s="120"/>
      <c r="BA132" s="90"/>
      <c r="BB132" s="91"/>
      <c r="BC132" s="92"/>
      <c r="BD132" s="80"/>
      <c r="BE132" s="80"/>
      <c r="BF132" s="81"/>
      <c r="BG132" s="102"/>
      <c r="BH132" s="102"/>
      <c r="BI132" s="103"/>
      <c r="BJ132" s="80"/>
      <c r="BK132" s="80">
        <f t="shared" si="30"/>
        <v>0</v>
      </c>
      <c r="BL132" s="81"/>
      <c r="BM132" s="80"/>
      <c r="BN132" s="80"/>
      <c r="BO132" s="80"/>
      <c r="BP132" s="80">
        <f t="shared" ref="BP132:BP195" si="34">BO132*Z132</f>
        <v>0</v>
      </c>
      <c r="BQ132" s="80"/>
      <c r="BR132" s="192">
        <f t="shared" si="31"/>
        <v>0</v>
      </c>
      <c r="BS132" s="192">
        <f t="shared" si="32"/>
        <v>0</v>
      </c>
      <c r="BT132" s="196">
        <f t="shared" si="33"/>
        <v>0</v>
      </c>
      <c r="BU132" s="29"/>
    </row>
    <row r="133" spans="1:73" s="170" customFormat="1" ht="44.25" hidden="1" customHeight="1">
      <c r="A133" s="157" t="s">
        <v>566</v>
      </c>
      <c r="B133" s="157"/>
      <c r="C133" s="158" t="s">
        <v>83</v>
      </c>
      <c r="D133" s="157" t="s">
        <v>170</v>
      </c>
      <c r="E133" s="159" t="s">
        <v>62</v>
      </c>
      <c r="F133" s="160" t="s">
        <v>242</v>
      </c>
      <c r="G133" s="160" t="s">
        <v>207</v>
      </c>
      <c r="H133" s="160" t="s">
        <v>352</v>
      </c>
      <c r="I133" s="205"/>
      <c r="J133" s="205"/>
      <c r="K133" s="205"/>
      <c r="L133" s="161">
        <v>41919</v>
      </c>
      <c r="M133" s="160" t="s">
        <v>79</v>
      </c>
      <c r="N133" s="162"/>
      <c r="O133" s="162"/>
      <c r="P133" s="162"/>
      <c r="Q133" s="163"/>
      <c r="R133" s="163"/>
      <c r="S133" s="223"/>
      <c r="T133" s="164"/>
      <c r="U133" s="164" t="s">
        <v>353</v>
      </c>
      <c r="V133" s="164"/>
      <c r="W133" s="164"/>
      <c r="X133" s="164"/>
      <c r="Y133" s="164"/>
      <c r="Z133" s="165"/>
      <c r="AA133" s="165"/>
      <c r="AB133" s="245"/>
      <c r="AC133" s="250"/>
      <c r="AD133" s="251"/>
      <c r="AE133" s="250"/>
      <c r="AF133" s="251"/>
      <c r="AG133" s="251">
        <f t="shared" si="28"/>
        <v>0</v>
      </c>
      <c r="AH133" s="251">
        <f>AG133*2</f>
        <v>0</v>
      </c>
      <c r="AI133" s="251">
        <f>AG133*2.5</f>
        <v>0</v>
      </c>
      <c r="AJ133" s="251">
        <f>AH133*2.5</f>
        <v>0</v>
      </c>
      <c r="AK133" s="256" t="e">
        <f t="shared" si="29"/>
        <v>#DIV/0!</v>
      </c>
      <c r="AL133" s="166"/>
      <c r="AM133" s="166"/>
      <c r="AN133" s="166"/>
      <c r="AO133" s="167">
        <v>41900</v>
      </c>
      <c r="AP133" s="167"/>
      <c r="AQ133" s="166"/>
      <c r="AR133" s="166">
        <v>16</v>
      </c>
      <c r="AS133" s="166" t="s">
        <v>289</v>
      </c>
      <c r="AT133" s="166"/>
      <c r="AU133" s="166"/>
      <c r="AV133" s="182"/>
      <c r="AW133" s="182" t="s">
        <v>631</v>
      </c>
      <c r="AX133" s="182"/>
      <c r="AY133" s="167"/>
      <c r="AZ133" s="165"/>
      <c r="BA133" s="167"/>
      <c r="BB133" s="168"/>
      <c r="BC133" s="169"/>
      <c r="BD133" s="166"/>
      <c r="BE133" s="166"/>
      <c r="BF133" s="167"/>
      <c r="BG133" s="166"/>
      <c r="BH133" s="166"/>
      <c r="BI133" s="167"/>
      <c r="BJ133" s="166"/>
      <c r="BK133" s="166">
        <f t="shared" si="30"/>
        <v>0</v>
      </c>
      <c r="BL133" s="167"/>
      <c r="BM133" s="166"/>
      <c r="BN133" s="166"/>
      <c r="BO133" s="166"/>
      <c r="BP133" s="166">
        <f t="shared" si="34"/>
        <v>0</v>
      </c>
      <c r="BQ133" s="166"/>
      <c r="BR133" s="193">
        <f t="shared" si="31"/>
        <v>0</v>
      </c>
      <c r="BS133" s="193">
        <f t="shared" si="32"/>
        <v>0</v>
      </c>
      <c r="BT133" s="197" t="e">
        <f t="shared" si="33"/>
        <v>#DIV/0!</v>
      </c>
      <c r="BU133" s="162"/>
    </row>
    <row r="134" spans="1:73" ht="44.25" customHeight="1">
      <c r="A134" s="10"/>
      <c r="B134" s="10">
        <v>1</v>
      </c>
      <c r="C134" s="11" t="s">
        <v>83</v>
      </c>
      <c r="D134" s="10" t="s">
        <v>170</v>
      </c>
      <c r="E134" s="14" t="s">
        <v>62</v>
      </c>
      <c r="F134" s="118" t="s">
        <v>243</v>
      </c>
      <c r="G134" s="118" t="s">
        <v>207</v>
      </c>
      <c r="H134" s="118" t="s">
        <v>349</v>
      </c>
      <c r="I134" s="204"/>
      <c r="J134" s="204" t="s">
        <v>668</v>
      </c>
      <c r="K134" s="204"/>
      <c r="L134" s="13"/>
      <c r="M134" s="119" t="s">
        <v>76</v>
      </c>
      <c r="N134" s="29" t="s">
        <v>794</v>
      </c>
      <c r="O134" s="29"/>
      <c r="P134" s="29" t="s">
        <v>796</v>
      </c>
      <c r="Q134" s="218" t="s">
        <v>28</v>
      </c>
      <c r="R134" s="38"/>
      <c r="S134" s="219"/>
      <c r="T134" s="130" t="s">
        <v>614</v>
      </c>
      <c r="U134" s="130" t="s">
        <v>753</v>
      </c>
      <c r="V134" s="130"/>
      <c r="W134" s="276">
        <v>42066</v>
      </c>
      <c r="X134" s="130"/>
      <c r="Y134" s="130"/>
      <c r="Z134" s="44"/>
      <c r="AA134" s="44"/>
      <c r="AB134" s="244" t="s">
        <v>799</v>
      </c>
      <c r="AC134" s="248"/>
      <c r="AD134" s="249">
        <v>8.9499999999999993</v>
      </c>
      <c r="AE134" s="248"/>
      <c r="AF134" s="249">
        <v>0.25</v>
      </c>
      <c r="AG134" s="249">
        <f t="shared" si="28"/>
        <v>9.1999999999999993</v>
      </c>
      <c r="AH134" s="249">
        <f>AJ134/2.5</f>
        <v>19.98</v>
      </c>
      <c r="AI134" s="249">
        <v>49.95</v>
      </c>
      <c r="AJ134" s="249">
        <v>49.95</v>
      </c>
      <c r="AK134" s="255">
        <f t="shared" si="29"/>
        <v>0.53953953953953959</v>
      </c>
      <c r="AL134" s="80"/>
      <c r="AM134" s="80"/>
      <c r="AN134" s="80"/>
      <c r="AO134" s="81" t="s">
        <v>284</v>
      </c>
      <c r="AP134" s="81"/>
      <c r="AQ134" s="80"/>
      <c r="AR134" s="102">
        <v>16</v>
      </c>
      <c r="AS134" s="102" t="s">
        <v>289</v>
      </c>
      <c r="AT134" s="102"/>
      <c r="AU134" s="102"/>
      <c r="AV134" s="181"/>
      <c r="AW134" s="212">
        <v>41978</v>
      </c>
      <c r="AX134" s="181"/>
      <c r="AY134" s="103"/>
      <c r="AZ134" s="120"/>
      <c r="BA134" s="90"/>
      <c r="BB134" s="91"/>
      <c r="BC134" s="92"/>
      <c r="BD134" s="80"/>
      <c r="BE134" s="80"/>
      <c r="BF134" s="81"/>
      <c r="BG134" s="102"/>
      <c r="BH134" s="102"/>
      <c r="BI134" s="103"/>
      <c r="BJ134" s="80"/>
      <c r="BK134" s="80">
        <f t="shared" si="30"/>
        <v>0</v>
      </c>
      <c r="BL134" s="81"/>
      <c r="BM134" s="80"/>
      <c r="BN134" s="80"/>
      <c r="BO134" s="80"/>
      <c r="BP134" s="80">
        <f t="shared" si="34"/>
        <v>0</v>
      </c>
      <c r="BQ134" s="80"/>
      <c r="BR134" s="192">
        <f t="shared" si="31"/>
        <v>0</v>
      </c>
      <c r="BS134" s="192">
        <f t="shared" si="32"/>
        <v>0</v>
      </c>
      <c r="BT134" s="196">
        <f t="shared" si="33"/>
        <v>0</v>
      </c>
      <c r="BU134" s="29"/>
    </row>
    <row r="135" spans="1:73" s="170" customFormat="1" ht="44.25" hidden="1" customHeight="1">
      <c r="A135" s="157" t="s">
        <v>566</v>
      </c>
      <c r="B135" s="157"/>
      <c r="C135" s="158" t="s">
        <v>83</v>
      </c>
      <c r="D135" s="157"/>
      <c r="E135" s="159" t="s">
        <v>62</v>
      </c>
      <c r="F135" s="160" t="s">
        <v>244</v>
      </c>
      <c r="G135" s="160" t="s">
        <v>207</v>
      </c>
      <c r="H135" s="171"/>
      <c r="I135" s="205"/>
      <c r="J135" s="205"/>
      <c r="K135" s="205"/>
      <c r="L135" s="161">
        <v>41919</v>
      </c>
      <c r="M135" s="160" t="s">
        <v>79</v>
      </c>
      <c r="N135" s="162"/>
      <c r="O135" s="162"/>
      <c r="P135" s="162"/>
      <c r="Q135" s="163"/>
      <c r="R135" s="163"/>
      <c r="S135" s="223"/>
      <c r="T135" s="164"/>
      <c r="U135" s="164"/>
      <c r="V135" s="164"/>
      <c r="W135" s="164"/>
      <c r="X135" s="164"/>
      <c r="Y135" s="164"/>
      <c r="Z135" s="165"/>
      <c r="AA135" s="165"/>
      <c r="AB135" s="245"/>
      <c r="AC135" s="250"/>
      <c r="AD135" s="251"/>
      <c r="AE135" s="250"/>
      <c r="AF135" s="251"/>
      <c r="AG135" s="251">
        <f t="shared" si="28"/>
        <v>0</v>
      </c>
      <c r="AH135" s="251">
        <f>AG135*2</f>
        <v>0</v>
      </c>
      <c r="AI135" s="251">
        <f>AG135*2.5</f>
        <v>0</v>
      </c>
      <c r="AJ135" s="251">
        <f>AH135*2.5</f>
        <v>0</v>
      </c>
      <c r="AK135" s="256" t="e">
        <f t="shared" si="29"/>
        <v>#DIV/0!</v>
      </c>
      <c r="AL135" s="166"/>
      <c r="AM135" s="166"/>
      <c r="AN135" s="166"/>
      <c r="AO135" s="167">
        <v>41900</v>
      </c>
      <c r="AP135" s="167"/>
      <c r="AQ135" s="166"/>
      <c r="AR135" s="166">
        <v>16</v>
      </c>
      <c r="AS135" s="166" t="s">
        <v>289</v>
      </c>
      <c r="AT135" s="166"/>
      <c r="AU135" s="166"/>
      <c r="AV135" s="182"/>
      <c r="AW135" s="182" t="s">
        <v>631</v>
      </c>
      <c r="AX135" s="182"/>
      <c r="AY135" s="167"/>
      <c r="AZ135" s="165"/>
      <c r="BA135" s="167"/>
      <c r="BB135" s="168"/>
      <c r="BC135" s="169"/>
      <c r="BD135" s="166"/>
      <c r="BE135" s="166"/>
      <c r="BF135" s="167"/>
      <c r="BG135" s="166"/>
      <c r="BH135" s="166"/>
      <c r="BI135" s="167"/>
      <c r="BJ135" s="166"/>
      <c r="BK135" s="166">
        <f t="shared" si="30"/>
        <v>0</v>
      </c>
      <c r="BL135" s="167"/>
      <c r="BM135" s="166"/>
      <c r="BN135" s="166"/>
      <c r="BO135" s="166"/>
      <c r="BP135" s="166">
        <f t="shared" si="34"/>
        <v>0</v>
      </c>
      <c r="BQ135" s="166"/>
      <c r="BR135" s="193">
        <f t="shared" si="31"/>
        <v>0</v>
      </c>
      <c r="BS135" s="193">
        <f t="shared" si="32"/>
        <v>0</v>
      </c>
      <c r="BT135" s="197" t="e">
        <f t="shared" si="33"/>
        <v>#DIV/0!</v>
      </c>
      <c r="BU135" s="162"/>
    </row>
    <row r="136" spans="1:73" s="170" customFormat="1" ht="44.25" hidden="1" customHeight="1">
      <c r="A136" s="157" t="s">
        <v>566</v>
      </c>
      <c r="B136" s="157"/>
      <c r="C136" s="158" t="s">
        <v>83</v>
      </c>
      <c r="D136" s="157" t="s">
        <v>170</v>
      </c>
      <c r="E136" s="159" t="s">
        <v>62</v>
      </c>
      <c r="F136" s="160" t="s">
        <v>245</v>
      </c>
      <c r="G136" s="160" t="s">
        <v>207</v>
      </c>
      <c r="H136" s="171" t="s">
        <v>413</v>
      </c>
      <c r="I136" s="205"/>
      <c r="J136" s="205"/>
      <c r="K136" s="205"/>
      <c r="L136" s="161"/>
      <c r="M136" s="160" t="s">
        <v>76</v>
      </c>
      <c r="N136" s="162"/>
      <c r="O136" s="162"/>
      <c r="P136" s="162"/>
      <c r="Q136" s="163"/>
      <c r="R136" s="163"/>
      <c r="S136" s="223"/>
      <c r="T136" s="164"/>
      <c r="U136" s="164"/>
      <c r="V136" s="164"/>
      <c r="W136" s="164"/>
      <c r="X136" s="164"/>
      <c r="Y136" s="164"/>
      <c r="Z136" s="165"/>
      <c r="AA136" s="165"/>
      <c r="AB136" s="245"/>
      <c r="AC136" s="250"/>
      <c r="AD136" s="251"/>
      <c r="AE136" s="250"/>
      <c r="AF136" s="251">
        <v>0.25</v>
      </c>
      <c r="AG136" s="251">
        <f t="shared" si="28"/>
        <v>0.25</v>
      </c>
      <c r="AH136" s="251">
        <f>AG136*2</f>
        <v>0.5</v>
      </c>
      <c r="AI136" s="251">
        <f>AG136*2.5</f>
        <v>0.625</v>
      </c>
      <c r="AJ136" s="251">
        <f>AH136*2.5</f>
        <v>1.25</v>
      </c>
      <c r="AK136" s="256">
        <f t="shared" si="29"/>
        <v>0.5</v>
      </c>
      <c r="AL136" s="166"/>
      <c r="AM136" s="166"/>
      <c r="AN136" s="166"/>
      <c r="AO136" s="167">
        <v>41907</v>
      </c>
      <c r="AP136" s="167"/>
      <c r="AQ136" s="166"/>
      <c r="AR136" s="166">
        <v>16</v>
      </c>
      <c r="AS136" s="166" t="s">
        <v>289</v>
      </c>
      <c r="AT136" s="166"/>
      <c r="AU136" s="166"/>
      <c r="AV136" s="182"/>
      <c r="AW136" s="182" t="s">
        <v>631</v>
      </c>
      <c r="AX136" s="182"/>
      <c r="AY136" s="167"/>
      <c r="AZ136" s="165"/>
      <c r="BA136" s="167"/>
      <c r="BB136" s="168"/>
      <c r="BC136" s="169"/>
      <c r="BD136" s="166"/>
      <c r="BE136" s="166"/>
      <c r="BF136" s="167"/>
      <c r="BG136" s="166"/>
      <c r="BH136" s="166"/>
      <c r="BI136" s="167"/>
      <c r="BJ136" s="166"/>
      <c r="BK136" s="166">
        <f t="shared" si="30"/>
        <v>0</v>
      </c>
      <c r="BL136" s="167"/>
      <c r="BM136" s="166"/>
      <c r="BN136" s="166"/>
      <c r="BO136" s="166"/>
      <c r="BP136" s="166">
        <f t="shared" si="34"/>
        <v>0</v>
      </c>
      <c r="BQ136" s="166"/>
      <c r="BR136" s="193">
        <f t="shared" si="31"/>
        <v>0</v>
      </c>
      <c r="BS136" s="193">
        <f t="shared" si="32"/>
        <v>0</v>
      </c>
      <c r="BT136" s="197">
        <f t="shared" si="33"/>
        <v>0</v>
      </c>
      <c r="BU136" s="162"/>
    </row>
    <row r="137" spans="1:73" ht="44.25" customHeight="1">
      <c r="A137" s="10"/>
      <c r="B137" s="10">
        <v>1</v>
      </c>
      <c r="C137" s="11" t="s">
        <v>83</v>
      </c>
      <c r="D137" s="10" t="s">
        <v>170</v>
      </c>
      <c r="E137" s="14" t="s">
        <v>62</v>
      </c>
      <c r="F137" s="118" t="s">
        <v>246</v>
      </c>
      <c r="G137" s="118" t="s">
        <v>207</v>
      </c>
      <c r="H137" s="118" t="s">
        <v>370</v>
      </c>
      <c r="I137" s="204"/>
      <c r="J137" s="204" t="s">
        <v>668</v>
      </c>
      <c r="K137" s="204"/>
      <c r="L137" s="13"/>
      <c r="M137" s="119" t="s">
        <v>76</v>
      </c>
      <c r="N137" s="29" t="s">
        <v>794</v>
      </c>
      <c r="O137" s="29"/>
      <c r="P137" s="29" t="s">
        <v>796</v>
      </c>
      <c r="Q137" s="218" t="s">
        <v>28</v>
      </c>
      <c r="R137" s="38"/>
      <c r="S137" s="219"/>
      <c r="T137" s="130" t="s">
        <v>614</v>
      </c>
      <c r="U137" s="130" t="s">
        <v>753</v>
      </c>
      <c r="V137" s="130"/>
      <c r="W137" s="276">
        <v>42066</v>
      </c>
      <c r="X137" s="130"/>
      <c r="Y137" s="130"/>
      <c r="Z137" s="44"/>
      <c r="AA137" s="44"/>
      <c r="AB137" s="244" t="s">
        <v>799</v>
      </c>
      <c r="AC137" s="248"/>
      <c r="AD137" s="249">
        <v>8.75</v>
      </c>
      <c r="AE137" s="248"/>
      <c r="AF137" s="249">
        <v>0.25</v>
      </c>
      <c r="AG137" s="249">
        <f t="shared" si="28"/>
        <v>9</v>
      </c>
      <c r="AH137" s="249">
        <f>AJ137/2.5</f>
        <v>15.98</v>
      </c>
      <c r="AI137" s="249">
        <v>39.950000000000003</v>
      </c>
      <c r="AJ137" s="249">
        <v>39.950000000000003</v>
      </c>
      <c r="AK137" s="255">
        <f t="shared" si="29"/>
        <v>0.43679599499374222</v>
      </c>
      <c r="AL137" s="80"/>
      <c r="AM137" s="80"/>
      <c r="AN137" s="80"/>
      <c r="AO137" s="81">
        <v>41907</v>
      </c>
      <c r="AP137" s="81"/>
      <c r="AQ137" s="80"/>
      <c r="AR137" s="102">
        <v>16</v>
      </c>
      <c r="AS137" s="102" t="s">
        <v>289</v>
      </c>
      <c r="AT137" s="102"/>
      <c r="AU137" s="102"/>
      <c r="AV137" s="181"/>
      <c r="AW137" s="212">
        <v>41978</v>
      </c>
      <c r="AX137" s="181"/>
      <c r="AY137" s="103"/>
      <c r="AZ137" s="120"/>
      <c r="BA137" s="90"/>
      <c r="BB137" s="91"/>
      <c r="BC137" s="92"/>
      <c r="BD137" s="80"/>
      <c r="BE137" s="80"/>
      <c r="BF137" s="81"/>
      <c r="BG137" s="102"/>
      <c r="BH137" s="102"/>
      <c r="BI137" s="103"/>
      <c r="BJ137" s="80"/>
      <c r="BK137" s="80">
        <f t="shared" si="30"/>
        <v>0</v>
      </c>
      <c r="BL137" s="81"/>
      <c r="BM137" s="80"/>
      <c r="BN137" s="80"/>
      <c r="BO137" s="80"/>
      <c r="BP137" s="80">
        <f t="shared" si="34"/>
        <v>0</v>
      </c>
      <c r="BQ137" s="80"/>
      <c r="BR137" s="192">
        <f t="shared" si="31"/>
        <v>0</v>
      </c>
      <c r="BS137" s="192">
        <f t="shared" si="32"/>
        <v>0</v>
      </c>
      <c r="BT137" s="196">
        <f t="shared" si="33"/>
        <v>0</v>
      </c>
      <c r="BU137" s="29"/>
    </row>
    <row r="138" spans="1:73" ht="44.25" customHeight="1">
      <c r="A138" s="10"/>
      <c r="B138" s="10">
        <v>1</v>
      </c>
      <c r="C138" s="11" t="s">
        <v>83</v>
      </c>
      <c r="D138" s="10" t="s">
        <v>170</v>
      </c>
      <c r="E138" s="14" t="s">
        <v>62</v>
      </c>
      <c r="F138" s="118" t="s">
        <v>247</v>
      </c>
      <c r="G138" s="118" t="s">
        <v>207</v>
      </c>
      <c r="H138" s="118" t="s">
        <v>375</v>
      </c>
      <c r="I138" s="204"/>
      <c r="J138" s="204" t="s">
        <v>668</v>
      </c>
      <c r="K138" s="204"/>
      <c r="L138" s="13"/>
      <c r="M138" s="119" t="s">
        <v>76</v>
      </c>
      <c r="N138" s="29" t="s">
        <v>794</v>
      </c>
      <c r="O138" s="29"/>
      <c r="P138" s="29" t="s">
        <v>796</v>
      </c>
      <c r="Q138" s="218" t="s">
        <v>28</v>
      </c>
      <c r="R138" s="38"/>
      <c r="S138" s="219"/>
      <c r="T138" s="130" t="s">
        <v>614</v>
      </c>
      <c r="U138" s="130" t="s">
        <v>753</v>
      </c>
      <c r="V138" s="130"/>
      <c r="W138" s="276">
        <v>42066</v>
      </c>
      <c r="X138" s="130"/>
      <c r="Y138" s="130"/>
      <c r="Z138" s="44"/>
      <c r="AA138" s="44"/>
      <c r="AB138" s="244" t="s">
        <v>799</v>
      </c>
      <c r="AC138" s="248"/>
      <c r="AD138" s="249">
        <v>9.9</v>
      </c>
      <c r="AE138" s="248"/>
      <c r="AF138" s="249">
        <v>0.25</v>
      </c>
      <c r="AG138" s="249">
        <f t="shared" si="28"/>
        <v>10.15</v>
      </c>
      <c r="AH138" s="249">
        <f>AJ138/2.5</f>
        <v>19.98</v>
      </c>
      <c r="AI138" s="249">
        <v>49.95</v>
      </c>
      <c r="AJ138" s="249">
        <v>49.95</v>
      </c>
      <c r="AK138" s="255">
        <f t="shared" si="29"/>
        <v>0.49199199199199201</v>
      </c>
      <c r="AL138" s="80"/>
      <c r="AM138" s="80"/>
      <c r="AN138" s="80"/>
      <c r="AO138" s="81">
        <v>41900</v>
      </c>
      <c r="AP138" s="81"/>
      <c r="AQ138" s="80"/>
      <c r="AR138" s="102">
        <v>16</v>
      </c>
      <c r="AS138" s="102" t="s">
        <v>289</v>
      </c>
      <c r="AT138" s="102"/>
      <c r="AU138" s="102"/>
      <c r="AV138" s="181"/>
      <c r="AW138" s="212">
        <v>41978</v>
      </c>
      <c r="AX138" s="181"/>
      <c r="AY138" s="103"/>
      <c r="AZ138" s="120"/>
      <c r="BA138" s="90"/>
      <c r="BB138" s="91"/>
      <c r="BC138" s="92"/>
      <c r="BD138" s="80"/>
      <c r="BE138" s="80"/>
      <c r="BF138" s="81"/>
      <c r="BG138" s="102"/>
      <c r="BH138" s="102"/>
      <c r="BI138" s="103"/>
      <c r="BJ138" s="80"/>
      <c r="BK138" s="80">
        <f t="shared" si="30"/>
        <v>0</v>
      </c>
      <c r="BL138" s="81"/>
      <c r="BM138" s="80"/>
      <c r="BN138" s="80"/>
      <c r="BO138" s="80"/>
      <c r="BP138" s="80">
        <f t="shared" si="34"/>
        <v>0</v>
      </c>
      <c r="BQ138" s="80"/>
      <c r="BR138" s="192">
        <f t="shared" si="31"/>
        <v>0</v>
      </c>
      <c r="BS138" s="192">
        <f t="shared" si="32"/>
        <v>0</v>
      </c>
      <c r="BT138" s="196">
        <f t="shared" si="33"/>
        <v>0</v>
      </c>
      <c r="BU138" s="29"/>
    </row>
    <row r="139" spans="1:73" ht="44.25" customHeight="1">
      <c r="A139" s="10"/>
      <c r="B139" s="10">
        <v>1</v>
      </c>
      <c r="C139" s="11" t="s">
        <v>83</v>
      </c>
      <c r="D139" s="10" t="s">
        <v>170</v>
      </c>
      <c r="E139" s="14" t="s">
        <v>62</v>
      </c>
      <c r="F139" s="118" t="s">
        <v>248</v>
      </c>
      <c r="G139" s="118" t="s">
        <v>207</v>
      </c>
      <c r="H139" s="118" t="s">
        <v>366</v>
      </c>
      <c r="I139" s="204"/>
      <c r="J139" s="204" t="s">
        <v>668</v>
      </c>
      <c r="K139" s="204"/>
      <c r="L139" s="13">
        <v>41927</v>
      </c>
      <c r="M139" s="119" t="s">
        <v>76</v>
      </c>
      <c r="N139" s="29" t="s">
        <v>794</v>
      </c>
      <c r="O139" s="29"/>
      <c r="P139" s="29" t="s">
        <v>796</v>
      </c>
      <c r="Q139" s="218" t="s">
        <v>28</v>
      </c>
      <c r="R139" s="38"/>
      <c r="S139" s="219"/>
      <c r="T139" s="130" t="s">
        <v>614</v>
      </c>
      <c r="U139" s="130" t="s">
        <v>753</v>
      </c>
      <c r="V139" s="130"/>
      <c r="W139" s="276">
        <v>42066</v>
      </c>
      <c r="X139" s="130"/>
      <c r="Y139" s="130"/>
      <c r="Z139" s="44"/>
      <c r="AA139" s="44"/>
      <c r="AB139" s="244" t="s">
        <v>799</v>
      </c>
      <c r="AC139" s="248"/>
      <c r="AD139" s="249">
        <v>9.9</v>
      </c>
      <c r="AE139" s="248"/>
      <c r="AF139" s="249">
        <v>0.25</v>
      </c>
      <c r="AG139" s="249">
        <f t="shared" si="28"/>
        <v>10.15</v>
      </c>
      <c r="AH139" s="249">
        <f>AJ139/2.5</f>
        <v>19.98</v>
      </c>
      <c r="AI139" s="249">
        <v>49.95</v>
      </c>
      <c r="AJ139" s="249">
        <v>49.95</v>
      </c>
      <c r="AK139" s="255">
        <f t="shared" si="29"/>
        <v>0.49199199199199201</v>
      </c>
      <c r="AL139" s="80"/>
      <c r="AM139" s="80"/>
      <c r="AN139" s="80"/>
      <c r="AO139" s="81"/>
      <c r="AP139" s="81"/>
      <c r="AQ139" s="80"/>
      <c r="AR139" s="102">
        <v>16</v>
      </c>
      <c r="AS139" s="102" t="s">
        <v>289</v>
      </c>
      <c r="AT139" s="102"/>
      <c r="AU139" s="102"/>
      <c r="AV139" s="181"/>
      <c r="AW139" s="212">
        <v>41978</v>
      </c>
      <c r="AX139" s="213">
        <v>42009</v>
      </c>
      <c r="AY139" s="103"/>
      <c r="AZ139" s="120"/>
      <c r="BA139" s="90"/>
      <c r="BB139" s="91"/>
      <c r="BC139" s="92"/>
      <c r="BD139" s="80"/>
      <c r="BE139" s="80"/>
      <c r="BF139" s="81"/>
      <c r="BG139" s="102"/>
      <c r="BH139" s="102"/>
      <c r="BI139" s="103"/>
      <c r="BJ139" s="80"/>
      <c r="BK139" s="80">
        <f t="shared" si="30"/>
        <v>0</v>
      </c>
      <c r="BL139" s="81"/>
      <c r="BM139" s="80"/>
      <c r="BN139" s="80"/>
      <c r="BO139" s="80"/>
      <c r="BP139" s="80">
        <f t="shared" si="34"/>
        <v>0</v>
      </c>
      <c r="BQ139" s="80"/>
      <c r="BR139" s="192">
        <f t="shared" si="31"/>
        <v>0</v>
      </c>
      <c r="BS139" s="192">
        <f t="shared" si="32"/>
        <v>0</v>
      </c>
      <c r="BT139" s="196">
        <f t="shared" si="33"/>
        <v>0</v>
      </c>
      <c r="BU139" s="29"/>
    </row>
    <row r="140" spans="1:73" s="170" customFormat="1" ht="44.25" hidden="1" customHeight="1">
      <c r="A140" s="157" t="s">
        <v>566</v>
      </c>
      <c r="B140" s="157"/>
      <c r="C140" s="158" t="s">
        <v>83</v>
      </c>
      <c r="D140" s="157" t="s">
        <v>170</v>
      </c>
      <c r="E140" s="159" t="s">
        <v>62</v>
      </c>
      <c r="F140" s="160" t="s">
        <v>249</v>
      </c>
      <c r="G140" s="160" t="s">
        <v>207</v>
      </c>
      <c r="H140" s="160" t="s">
        <v>392</v>
      </c>
      <c r="I140" s="205"/>
      <c r="J140" s="205"/>
      <c r="K140" s="205"/>
      <c r="L140" s="161">
        <v>41919</v>
      </c>
      <c r="M140" s="160" t="s">
        <v>75</v>
      </c>
      <c r="N140" s="162"/>
      <c r="O140" s="162"/>
      <c r="P140" s="162"/>
      <c r="Q140" s="163"/>
      <c r="R140" s="163"/>
      <c r="S140" s="223" t="s">
        <v>393</v>
      </c>
      <c r="T140" s="164"/>
      <c r="U140" s="164"/>
      <c r="V140" s="164"/>
      <c r="W140" s="164"/>
      <c r="X140" s="164"/>
      <c r="Y140" s="164"/>
      <c r="Z140" s="165"/>
      <c r="AA140" s="165"/>
      <c r="AB140" s="245"/>
      <c r="AC140" s="250"/>
      <c r="AD140" s="251"/>
      <c r="AE140" s="250"/>
      <c r="AF140" s="251">
        <f>(IF(AE140&gt;0, AE140, IF(AD140&gt;0, AD140, IF(AC140&gt;0, AC140, 0))))*0.3</f>
        <v>0</v>
      </c>
      <c r="AG140" s="251">
        <f t="shared" si="28"/>
        <v>0</v>
      </c>
      <c r="AH140" s="251">
        <f>AG140*2</f>
        <v>0</v>
      </c>
      <c r="AI140" s="251">
        <f>AG140*2.5</f>
        <v>0</v>
      </c>
      <c r="AJ140" s="251">
        <f>AH140*2.5</f>
        <v>0</v>
      </c>
      <c r="AK140" s="256" t="e">
        <f t="shared" si="29"/>
        <v>#DIV/0!</v>
      </c>
      <c r="AL140" s="166"/>
      <c r="AM140" s="166"/>
      <c r="AN140" s="166"/>
      <c r="AO140" s="167">
        <v>41885</v>
      </c>
      <c r="AP140" s="167"/>
      <c r="AQ140" s="166"/>
      <c r="AR140" s="166">
        <v>16</v>
      </c>
      <c r="AS140" s="166" t="s">
        <v>289</v>
      </c>
      <c r="AT140" s="166"/>
      <c r="AU140" s="166"/>
      <c r="AV140" s="182"/>
      <c r="AW140" s="182" t="s">
        <v>631</v>
      </c>
      <c r="AX140" s="182"/>
      <c r="AY140" s="167"/>
      <c r="AZ140" s="165"/>
      <c r="BA140" s="167"/>
      <c r="BB140" s="168"/>
      <c r="BC140" s="169"/>
      <c r="BD140" s="166"/>
      <c r="BE140" s="166"/>
      <c r="BF140" s="167"/>
      <c r="BG140" s="166"/>
      <c r="BH140" s="166"/>
      <c r="BI140" s="167"/>
      <c r="BJ140" s="166"/>
      <c r="BK140" s="166">
        <f t="shared" si="30"/>
        <v>0</v>
      </c>
      <c r="BL140" s="167"/>
      <c r="BM140" s="166"/>
      <c r="BN140" s="166"/>
      <c r="BO140" s="166"/>
      <c r="BP140" s="166">
        <f t="shared" si="34"/>
        <v>0</v>
      </c>
      <c r="BQ140" s="166"/>
      <c r="BR140" s="193">
        <f t="shared" si="31"/>
        <v>0</v>
      </c>
      <c r="BS140" s="193">
        <f t="shared" si="32"/>
        <v>0</v>
      </c>
      <c r="BT140" s="197" t="e">
        <f t="shared" si="33"/>
        <v>#DIV/0!</v>
      </c>
      <c r="BU140" s="162"/>
    </row>
    <row r="141" spans="1:73" ht="44.25" customHeight="1">
      <c r="A141" s="10"/>
      <c r="B141" s="10">
        <v>3</v>
      </c>
      <c r="C141" s="11" t="s">
        <v>83</v>
      </c>
      <c r="D141" s="10" t="s">
        <v>170</v>
      </c>
      <c r="E141" s="14" t="s">
        <v>62</v>
      </c>
      <c r="F141" s="118" t="s">
        <v>249</v>
      </c>
      <c r="G141" s="118" t="s">
        <v>207</v>
      </c>
      <c r="H141" s="118" t="s">
        <v>571</v>
      </c>
      <c r="I141" s="204"/>
      <c r="J141" s="204" t="s">
        <v>668</v>
      </c>
      <c r="K141" s="204"/>
      <c r="L141" s="13">
        <v>41919</v>
      </c>
      <c r="M141" s="119" t="s">
        <v>75</v>
      </c>
      <c r="N141" s="29" t="s">
        <v>795</v>
      </c>
      <c r="O141" s="29" t="s">
        <v>757</v>
      </c>
      <c r="P141" s="29" t="s">
        <v>782</v>
      </c>
      <c r="Q141" s="218" t="s">
        <v>28</v>
      </c>
      <c r="R141" s="38"/>
      <c r="S141" s="219"/>
      <c r="T141" s="219" t="s">
        <v>393</v>
      </c>
      <c r="U141" s="130" t="s">
        <v>753</v>
      </c>
      <c r="V141" s="130"/>
      <c r="W141" s="277">
        <v>41980</v>
      </c>
      <c r="X141" s="276">
        <v>42008</v>
      </c>
      <c r="Y141" s="276">
        <v>42036</v>
      </c>
      <c r="Z141" s="44"/>
      <c r="AA141" s="44"/>
      <c r="AB141" s="244" t="s">
        <v>799</v>
      </c>
      <c r="AC141" s="248"/>
      <c r="AD141" s="249">
        <v>19.5</v>
      </c>
      <c r="AE141" s="248"/>
      <c r="AF141" s="249">
        <f>(IF(AE141&gt;0, AE141, IF(AD141&gt;0, AD141, IF(AC141&gt;0, AC141, 0))))*0.3</f>
        <v>5.85</v>
      </c>
      <c r="AG141" s="249">
        <f t="shared" si="28"/>
        <v>25.35</v>
      </c>
      <c r="AH141" s="249">
        <f>AJ141/2.5</f>
        <v>27.98</v>
      </c>
      <c r="AI141" s="249">
        <v>69.95</v>
      </c>
      <c r="AJ141" s="249">
        <v>69.95</v>
      </c>
      <c r="AK141" s="255">
        <f t="shared" si="29"/>
        <v>9.3995711222301603E-2</v>
      </c>
      <c r="AL141" s="80"/>
      <c r="AM141" s="80"/>
      <c r="AN141" s="80"/>
      <c r="AO141" s="81"/>
      <c r="AP141" s="81"/>
      <c r="AQ141" s="80" t="s">
        <v>593</v>
      </c>
      <c r="AR141" s="102">
        <v>16</v>
      </c>
      <c r="AS141" s="102" t="s">
        <v>289</v>
      </c>
      <c r="AT141" s="102"/>
      <c r="AU141" s="102"/>
      <c r="AV141" s="181"/>
      <c r="AW141" s="181" t="s">
        <v>60</v>
      </c>
      <c r="AX141" s="181"/>
      <c r="AY141" s="103"/>
      <c r="AZ141" s="120"/>
      <c r="BA141" s="90"/>
      <c r="BB141" s="91"/>
      <c r="BC141" s="92"/>
      <c r="BD141" s="80"/>
      <c r="BE141" s="80"/>
      <c r="BF141" s="81"/>
      <c r="BG141" s="102"/>
      <c r="BH141" s="102"/>
      <c r="BI141" s="103"/>
      <c r="BJ141" s="80"/>
      <c r="BK141" s="80">
        <f t="shared" si="30"/>
        <v>0</v>
      </c>
      <c r="BL141" s="81"/>
      <c r="BM141" s="80"/>
      <c r="BN141" s="80"/>
      <c r="BO141" s="80"/>
      <c r="BP141" s="80">
        <f t="shared" si="34"/>
        <v>0</v>
      </c>
      <c r="BQ141" s="80"/>
      <c r="BR141" s="192">
        <f t="shared" si="31"/>
        <v>0</v>
      </c>
      <c r="BS141" s="192">
        <f t="shared" si="32"/>
        <v>0</v>
      </c>
      <c r="BT141" s="196">
        <f t="shared" si="33"/>
        <v>0</v>
      </c>
      <c r="BU141" s="29"/>
    </row>
    <row r="142" spans="1:73" ht="44.25" customHeight="1">
      <c r="A142" s="10"/>
      <c r="B142" s="10">
        <v>1</v>
      </c>
      <c r="C142" s="11" t="s">
        <v>83</v>
      </c>
      <c r="D142" s="10" t="s">
        <v>170</v>
      </c>
      <c r="E142" s="14" t="s">
        <v>62</v>
      </c>
      <c r="F142" s="118" t="s">
        <v>251</v>
      </c>
      <c r="G142" s="118" t="s">
        <v>209</v>
      </c>
      <c r="H142" s="172" t="s">
        <v>569</v>
      </c>
      <c r="I142" s="204"/>
      <c r="J142" s="204" t="s">
        <v>674</v>
      </c>
      <c r="K142" s="204"/>
      <c r="L142" s="13"/>
      <c r="M142" s="119" t="s">
        <v>76</v>
      </c>
      <c r="N142" s="29" t="s">
        <v>794</v>
      </c>
      <c r="O142" s="29"/>
      <c r="P142" s="29" t="s">
        <v>796</v>
      </c>
      <c r="Q142" s="218" t="s">
        <v>32</v>
      </c>
      <c r="R142" s="38"/>
      <c r="S142" s="219"/>
      <c r="T142" s="130" t="s">
        <v>614</v>
      </c>
      <c r="U142" s="130" t="s">
        <v>753</v>
      </c>
      <c r="V142" s="130"/>
      <c r="W142" s="276">
        <v>42066</v>
      </c>
      <c r="X142" s="130"/>
      <c r="Y142" s="130"/>
      <c r="Z142" s="44"/>
      <c r="AA142" s="44"/>
      <c r="AB142" s="244" t="s">
        <v>799</v>
      </c>
      <c r="AC142" s="248"/>
      <c r="AD142" s="249">
        <v>10.9</v>
      </c>
      <c r="AE142" s="248"/>
      <c r="AF142" s="249">
        <v>0.25</v>
      </c>
      <c r="AG142" s="249">
        <f t="shared" si="28"/>
        <v>11.15</v>
      </c>
      <c r="AH142" s="249">
        <f>AJ142/2.5</f>
        <v>27.98</v>
      </c>
      <c r="AI142" s="249">
        <v>69.95</v>
      </c>
      <c r="AJ142" s="249">
        <v>69.95</v>
      </c>
      <c r="AK142" s="255">
        <f t="shared" si="29"/>
        <v>0.6015010721944245</v>
      </c>
      <c r="AL142" s="80"/>
      <c r="AM142" s="80"/>
      <c r="AN142" s="80"/>
      <c r="AO142" s="81">
        <v>41918</v>
      </c>
      <c r="AP142" s="81"/>
      <c r="AQ142" s="80"/>
      <c r="AR142" s="102">
        <v>16</v>
      </c>
      <c r="AS142" s="102" t="s">
        <v>289</v>
      </c>
      <c r="AT142" s="102"/>
      <c r="AU142" s="102"/>
      <c r="AV142" s="181"/>
      <c r="AW142" s="212">
        <v>41978</v>
      </c>
      <c r="AX142" s="213">
        <v>42009</v>
      </c>
      <c r="AY142" s="103"/>
      <c r="AZ142" s="120"/>
      <c r="BA142" s="90"/>
      <c r="BB142" s="91"/>
      <c r="BC142" s="92"/>
      <c r="BD142" s="80"/>
      <c r="BE142" s="80"/>
      <c r="BF142" s="81"/>
      <c r="BG142" s="102"/>
      <c r="BH142" s="102"/>
      <c r="BI142" s="103"/>
      <c r="BJ142" s="80"/>
      <c r="BK142" s="80">
        <f t="shared" si="30"/>
        <v>0</v>
      </c>
      <c r="BL142" s="81"/>
      <c r="BM142" s="80"/>
      <c r="BN142" s="80"/>
      <c r="BO142" s="80"/>
      <c r="BP142" s="80">
        <f t="shared" si="34"/>
        <v>0</v>
      </c>
      <c r="BQ142" s="80"/>
      <c r="BR142" s="192">
        <f t="shared" si="31"/>
        <v>0</v>
      </c>
      <c r="BS142" s="192">
        <f t="shared" si="32"/>
        <v>0</v>
      </c>
      <c r="BT142" s="196">
        <f t="shared" si="33"/>
        <v>0</v>
      </c>
      <c r="BU142" s="29"/>
    </row>
    <row r="143" spans="1:73" s="170" customFormat="1" ht="44.25" hidden="1" customHeight="1">
      <c r="A143" s="157" t="s">
        <v>566</v>
      </c>
      <c r="B143" s="157"/>
      <c r="C143" s="158" t="s">
        <v>83</v>
      </c>
      <c r="D143" s="157" t="s">
        <v>170</v>
      </c>
      <c r="E143" s="159" t="s">
        <v>62</v>
      </c>
      <c r="F143" s="160" t="s">
        <v>252</v>
      </c>
      <c r="G143" s="160" t="s">
        <v>210</v>
      </c>
      <c r="H143" s="160" t="s">
        <v>373</v>
      </c>
      <c r="I143" s="205"/>
      <c r="J143" s="205"/>
      <c r="K143" s="205"/>
      <c r="L143" s="161">
        <v>41919</v>
      </c>
      <c r="M143" s="160" t="s">
        <v>79</v>
      </c>
      <c r="N143" s="162"/>
      <c r="O143" s="162"/>
      <c r="P143" s="162"/>
      <c r="Q143" s="163"/>
      <c r="R143" s="163"/>
      <c r="S143" s="223"/>
      <c r="T143" s="164"/>
      <c r="U143" s="164" t="s">
        <v>353</v>
      </c>
      <c r="V143" s="164"/>
      <c r="W143" s="164"/>
      <c r="X143" s="164"/>
      <c r="Y143" s="164"/>
      <c r="Z143" s="165"/>
      <c r="AA143" s="165"/>
      <c r="AB143" s="245"/>
      <c r="AC143" s="250"/>
      <c r="AD143" s="251"/>
      <c r="AE143" s="250"/>
      <c r="AF143" s="251"/>
      <c r="AG143" s="251">
        <f t="shared" si="28"/>
        <v>0</v>
      </c>
      <c r="AH143" s="251">
        <f>AG143*2</f>
        <v>0</v>
      </c>
      <c r="AI143" s="251">
        <f>AG143*2.5</f>
        <v>0</v>
      </c>
      <c r="AJ143" s="251">
        <f>AH143*2.5</f>
        <v>0</v>
      </c>
      <c r="AK143" s="256" t="e">
        <f t="shared" si="29"/>
        <v>#DIV/0!</v>
      </c>
      <c r="AL143" s="166"/>
      <c r="AM143" s="166"/>
      <c r="AN143" s="166"/>
      <c r="AO143" s="167">
        <v>41918</v>
      </c>
      <c r="AP143" s="167"/>
      <c r="AQ143" s="166"/>
      <c r="AR143" s="166">
        <v>16</v>
      </c>
      <c r="AS143" s="166" t="s">
        <v>289</v>
      </c>
      <c r="AT143" s="166"/>
      <c r="AU143" s="166"/>
      <c r="AV143" s="182"/>
      <c r="AW143" s="182" t="s">
        <v>631</v>
      </c>
      <c r="AX143" s="182"/>
      <c r="AY143" s="167"/>
      <c r="AZ143" s="165"/>
      <c r="BA143" s="167"/>
      <c r="BB143" s="168"/>
      <c r="BC143" s="169"/>
      <c r="BD143" s="166"/>
      <c r="BE143" s="166"/>
      <c r="BF143" s="167"/>
      <c r="BG143" s="166"/>
      <c r="BH143" s="166"/>
      <c r="BI143" s="167"/>
      <c r="BJ143" s="166"/>
      <c r="BK143" s="166">
        <f t="shared" si="30"/>
        <v>0</v>
      </c>
      <c r="BL143" s="167"/>
      <c r="BM143" s="166"/>
      <c r="BN143" s="166"/>
      <c r="BO143" s="166"/>
      <c r="BP143" s="166">
        <f t="shared" si="34"/>
        <v>0</v>
      </c>
      <c r="BQ143" s="166"/>
      <c r="BR143" s="193">
        <f t="shared" si="31"/>
        <v>0</v>
      </c>
      <c r="BS143" s="193">
        <f t="shared" si="32"/>
        <v>0</v>
      </c>
      <c r="BT143" s="197" t="e">
        <f t="shared" si="33"/>
        <v>#DIV/0!</v>
      </c>
      <c r="BU143" s="162"/>
    </row>
    <row r="144" spans="1:73" ht="44.25" customHeight="1">
      <c r="A144" s="10"/>
      <c r="B144" s="10">
        <v>1</v>
      </c>
      <c r="C144" s="11" t="s">
        <v>83</v>
      </c>
      <c r="D144" s="10" t="s">
        <v>161</v>
      </c>
      <c r="E144" s="14" t="s">
        <v>62</v>
      </c>
      <c r="F144" s="118" t="s">
        <v>253</v>
      </c>
      <c r="G144" s="118" t="s">
        <v>211</v>
      </c>
      <c r="H144" s="118" t="s">
        <v>600</v>
      </c>
      <c r="I144" s="204"/>
      <c r="J144" s="204" t="s">
        <v>684</v>
      </c>
      <c r="K144" s="204"/>
      <c r="L144" s="13">
        <v>41921</v>
      </c>
      <c r="M144" s="119" t="s">
        <v>76</v>
      </c>
      <c r="N144" s="29" t="s">
        <v>794</v>
      </c>
      <c r="O144" s="29"/>
      <c r="P144" s="29" t="s">
        <v>796</v>
      </c>
      <c r="Q144" s="218" t="s">
        <v>28</v>
      </c>
      <c r="R144" s="38"/>
      <c r="S144" s="219"/>
      <c r="T144" s="130" t="s">
        <v>345</v>
      </c>
      <c r="U144" s="130" t="s">
        <v>753</v>
      </c>
      <c r="V144" s="130"/>
      <c r="W144" s="276">
        <v>42066</v>
      </c>
      <c r="X144" s="130"/>
      <c r="Y144" s="130"/>
      <c r="Z144" s="44"/>
      <c r="AA144" s="44"/>
      <c r="AB144" s="244" t="s">
        <v>799</v>
      </c>
      <c r="AC144" s="248"/>
      <c r="AD144" s="249">
        <v>17.5</v>
      </c>
      <c r="AE144" s="248"/>
      <c r="AF144" s="249">
        <v>0.25</v>
      </c>
      <c r="AG144" s="249">
        <f t="shared" si="28"/>
        <v>17.75</v>
      </c>
      <c r="AH144" s="249">
        <f>AJ144/2.5</f>
        <v>39.980000000000004</v>
      </c>
      <c r="AI144" s="249">
        <v>99.95</v>
      </c>
      <c r="AJ144" s="249">
        <v>99.95</v>
      </c>
      <c r="AK144" s="255">
        <f t="shared" si="29"/>
        <v>0.55602801400700352</v>
      </c>
      <c r="AL144" s="80"/>
      <c r="AM144" s="80"/>
      <c r="AN144" s="80"/>
      <c r="AO144" s="81">
        <v>41907</v>
      </c>
      <c r="AP144" s="81"/>
      <c r="AQ144" s="80" t="s">
        <v>610</v>
      </c>
      <c r="AR144" s="102">
        <v>16</v>
      </c>
      <c r="AS144" s="102" t="s">
        <v>289</v>
      </c>
      <c r="AT144" s="102"/>
      <c r="AU144" s="102"/>
      <c r="AV144" s="181"/>
      <c r="AW144" s="212">
        <v>41978</v>
      </c>
      <c r="AX144" s="213">
        <v>42009</v>
      </c>
      <c r="AY144" s="103"/>
      <c r="AZ144" s="120"/>
      <c r="BA144" s="90"/>
      <c r="BB144" s="91"/>
      <c r="BC144" s="92"/>
      <c r="BD144" s="80"/>
      <c r="BE144" s="80"/>
      <c r="BF144" s="81"/>
      <c r="BG144" s="102"/>
      <c r="BH144" s="102"/>
      <c r="BI144" s="103"/>
      <c r="BJ144" s="80"/>
      <c r="BK144" s="80">
        <f t="shared" si="30"/>
        <v>0</v>
      </c>
      <c r="BL144" s="81"/>
      <c r="BM144" s="80"/>
      <c r="BN144" s="80"/>
      <c r="BO144" s="80"/>
      <c r="BP144" s="80">
        <f t="shared" si="34"/>
        <v>0</v>
      </c>
      <c r="BQ144" s="80"/>
      <c r="BR144" s="192">
        <f t="shared" si="31"/>
        <v>0</v>
      </c>
      <c r="BS144" s="192">
        <f t="shared" si="32"/>
        <v>0</v>
      </c>
      <c r="BT144" s="196">
        <f t="shared" si="33"/>
        <v>0</v>
      </c>
      <c r="BU144" s="29"/>
    </row>
    <row r="145" spans="1:73" ht="44.25" customHeight="1">
      <c r="A145" s="10"/>
      <c r="B145" s="10">
        <v>1</v>
      </c>
      <c r="C145" s="11" t="s">
        <v>83</v>
      </c>
      <c r="D145" s="10" t="s">
        <v>161</v>
      </c>
      <c r="E145" s="14" t="s">
        <v>62</v>
      </c>
      <c r="F145" s="118" t="s">
        <v>254</v>
      </c>
      <c r="G145" s="118" t="s">
        <v>211</v>
      </c>
      <c r="H145" s="118" t="s">
        <v>570</v>
      </c>
      <c r="I145" s="204"/>
      <c r="J145" s="204" t="s">
        <v>684</v>
      </c>
      <c r="K145" s="204"/>
      <c r="L145" s="13">
        <v>41919</v>
      </c>
      <c r="M145" s="119" t="s">
        <v>76</v>
      </c>
      <c r="N145" s="29" t="s">
        <v>794</v>
      </c>
      <c r="O145" s="29"/>
      <c r="P145" s="29" t="s">
        <v>796</v>
      </c>
      <c r="Q145" s="218" t="s">
        <v>28</v>
      </c>
      <c r="R145" s="38"/>
      <c r="S145" s="219"/>
      <c r="T145" s="130" t="s">
        <v>345</v>
      </c>
      <c r="U145" s="130" t="s">
        <v>753</v>
      </c>
      <c r="V145" s="130"/>
      <c r="W145" s="276">
        <v>42066</v>
      </c>
      <c r="X145" s="130"/>
      <c r="Y145" s="130"/>
      <c r="Z145" s="44"/>
      <c r="AA145" s="44"/>
      <c r="AB145" s="244" t="s">
        <v>799</v>
      </c>
      <c r="AC145" s="248"/>
      <c r="AD145" s="249">
        <v>21</v>
      </c>
      <c r="AE145" s="248"/>
      <c r="AF145" s="249">
        <v>0.25</v>
      </c>
      <c r="AG145" s="249">
        <f t="shared" si="28"/>
        <v>21.25</v>
      </c>
      <c r="AH145" s="249">
        <f>AJ145/2.5</f>
        <v>47.980000000000004</v>
      </c>
      <c r="AI145" s="249">
        <v>119.95</v>
      </c>
      <c r="AJ145" s="249">
        <v>119.95</v>
      </c>
      <c r="AK145" s="255">
        <f t="shared" si="29"/>
        <v>0.55710712796998751</v>
      </c>
      <c r="AL145" s="80"/>
      <c r="AM145" s="80"/>
      <c r="AN145" s="80"/>
      <c r="AO145" s="81"/>
      <c r="AP145" s="81"/>
      <c r="AQ145" s="80" t="s">
        <v>610</v>
      </c>
      <c r="AR145" s="102">
        <v>17</v>
      </c>
      <c r="AS145" s="102" t="s">
        <v>628</v>
      </c>
      <c r="AT145" s="102"/>
      <c r="AU145" s="216"/>
      <c r="AV145" s="181"/>
      <c r="AW145" s="212">
        <v>41978</v>
      </c>
      <c r="AX145" s="181"/>
      <c r="AY145" s="103"/>
      <c r="AZ145" s="120"/>
      <c r="BA145" s="90"/>
      <c r="BB145" s="91"/>
      <c r="BC145" s="92"/>
      <c r="BD145" s="80"/>
      <c r="BE145" s="80"/>
      <c r="BF145" s="81"/>
      <c r="BG145" s="102"/>
      <c r="BH145" s="102"/>
      <c r="BI145" s="103"/>
      <c r="BJ145" s="80"/>
      <c r="BK145" s="80">
        <f t="shared" si="30"/>
        <v>0</v>
      </c>
      <c r="BL145" s="81"/>
      <c r="BM145" s="80"/>
      <c r="BN145" s="80"/>
      <c r="BO145" s="80"/>
      <c r="BP145" s="80">
        <f t="shared" si="34"/>
        <v>0</v>
      </c>
      <c r="BQ145" s="80"/>
      <c r="BR145" s="192">
        <f t="shared" si="31"/>
        <v>0</v>
      </c>
      <c r="BS145" s="192">
        <f t="shared" si="32"/>
        <v>0</v>
      </c>
      <c r="BT145" s="196">
        <f t="shared" si="33"/>
        <v>0</v>
      </c>
      <c r="BU145" s="29"/>
    </row>
    <row r="146" spans="1:73" s="170" customFormat="1" ht="44.25" hidden="1" customHeight="1">
      <c r="A146" s="157" t="s">
        <v>566</v>
      </c>
      <c r="B146" s="157"/>
      <c r="C146" s="158" t="s">
        <v>83</v>
      </c>
      <c r="D146" s="157" t="s">
        <v>161</v>
      </c>
      <c r="E146" s="159" t="s">
        <v>62</v>
      </c>
      <c r="F146" s="160" t="s">
        <v>254</v>
      </c>
      <c r="G146" s="160" t="s">
        <v>211</v>
      </c>
      <c r="H146" s="160" t="s">
        <v>352</v>
      </c>
      <c r="I146" s="205"/>
      <c r="J146" s="205"/>
      <c r="K146" s="205"/>
      <c r="L146" s="161">
        <v>41919</v>
      </c>
      <c r="M146" s="160" t="s">
        <v>79</v>
      </c>
      <c r="N146" s="162"/>
      <c r="O146" s="162"/>
      <c r="P146" s="162"/>
      <c r="Q146" s="163"/>
      <c r="R146" s="163"/>
      <c r="S146" s="223"/>
      <c r="T146" s="164"/>
      <c r="U146" s="164" t="s">
        <v>356</v>
      </c>
      <c r="V146" s="164"/>
      <c r="W146" s="164"/>
      <c r="X146" s="164"/>
      <c r="Y146" s="164"/>
      <c r="Z146" s="165"/>
      <c r="AA146" s="165"/>
      <c r="AB146" s="245"/>
      <c r="AC146" s="250"/>
      <c r="AD146" s="251"/>
      <c r="AE146" s="250"/>
      <c r="AF146" s="251"/>
      <c r="AG146" s="251">
        <f t="shared" si="28"/>
        <v>0</v>
      </c>
      <c r="AH146" s="251">
        <f>AG146*2</f>
        <v>0</v>
      </c>
      <c r="AI146" s="251">
        <f>AG146*2.5</f>
        <v>0</v>
      </c>
      <c r="AJ146" s="251">
        <f>AH146*2.5</f>
        <v>0</v>
      </c>
      <c r="AK146" s="256" t="e">
        <f t="shared" si="29"/>
        <v>#DIV/0!</v>
      </c>
      <c r="AL146" s="166"/>
      <c r="AM146" s="166"/>
      <c r="AN146" s="166"/>
      <c r="AO146" s="167">
        <v>41900</v>
      </c>
      <c r="AP146" s="167"/>
      <c r="AQ146" s="166"/>
      <c r="AR146" s="166">
        <v>16</v>
      </c>
      <c r="AS146" s="166" t="s">
        <v>289</v>
      </c>
      <c r="AT146" s="166"/>
      <c r="AU146" s="242"/>
      <c r="AV146" s="182"/>
      <c r="AW146" s="182" t="s">
        <v>631</v>
      </c>
      <c r="AX146" s="182"/>
      <c r="AY146" s="167"/>
      <c r="AZ146" s="165"/>
      <c r="BA146" s="167"/>
      <c r="BB146" s="168"/>
      <c r="BC146" s="169"/>
      <c r="BD146" s="166"/>
      <c r="BE146" s="166"/>
      <c r="BF146" s="167"/>
      <c r="BG146" s="166"/>
      <c r="BH146" s="166"/>
      <c r="BI146" s="167"/>
      <c r="BJ146" s="166"/>
      <c r="BK146" s="166">
        <f t="shared" si="30"/>
        <v>0</v>
      </c>
      <c r="BL146" s="167"/>
      <c r="BM146" s="166"/>
      <c r="BN146" s="166"/>
      <c r="BO146" s="166"/>
      <c r="BP146" s="166">
        <f t="shared" si="34"/>
        <v>0</v>
      </c>
      <c r="BQ146" s="166"/>
      <c r="BR146" s="193">
        <f t="shared" si="31"/>
        <v>0</v>
      </c>
      <c r="BS146" s="193">
        <f t="shared" si="32"/>
        <v>0</v>
      </c>
      <c r="BT146" s="197" t="e">
        <f t="shared" si="33"/>
        <v>#DIV/0!</v>
      </c>
      <c r="BU146" s="162"/>
    </row>
    <row r="147" spans="1:73" s="170" customFormat="1" ht="44.25" customHeight="1">
      <c r="A147" s="10"/>
      <c r="B147" s="10">
        <v>2</v>
      </c>
      <c r="C147" s="11" t="s">
        <v>83</v>
      </c>
      <c r="D147" s="10" t="s">
        <v>161</v>
      </c>
      <c r="E147" s="14" t="s">
        <v>62</v>
      </c>
      <c r="F147" s="118" t="s">
        <v>255</v>
      </c>
      <c r="G147" s="118" t="s">
        <v>211</v>
      </c>
      <c r="H147" s="118" t="s">
        <v>366</v>
      </c>
      <c r="I147" s="204"/>
      <c r="J147" s="204" t="s">
        <v>684</v>
      </c>
      <c r="K147" s="204"/>
      <c r="L147" s="13"/>
      <c r="M147" s="119" t="s">
        <v>76</v>
      </c>
      <c r="N147" s="29" t="s">
        <v>794</v>
      </c>
      <c r="O147" s="29"/>
      <c r="P147" s="29" t="s">
        <v>796</v>
      </c>
      <c r="Q147" s="218" t="s">
        <v>28</v>
      </c>
      <c r="R147" s="38"/>
      <c r="S147" s="219"/>
      <c r="T147" s="130" t="s">
        <v>356</v>
      </c>
      <c r="U147" s="130" t="s">
        <v>753</v>
      </c>
      <c r="V147" s="130"/>
      <c r="W147" s="276">
        <v>42066</v>
      </c>
      <c r="X147" s="130"/>
      <c r="Y147" s="130"/>
      <c r="Z147" s="44"/>
      <c r="AA147" s="44"/>
      <c r="AB147" s="244" t="s">
        <v>799</v>
      </c>
      <c r="AC147" s="248"/>
      <c r="AD147" s="249">
        <v>19.5</v>
      </c>
      <c r="AE147" s="248"/>
      <c r="AF147" s="249">
        <v>0.25</v>
      </c>
      <c r="AG147" s="249">
        <f t="shared" si="28"/>
        <v>19.75</v>
      </c>
      <c r="AH147" s="249">
        <f>AJ147/2.5</f>
        <v>43.980000000000004</v>
      </c>
      <c r="AI147" s="249">
        <v>109.95</v>
      </c>
      <c r="AJ147" s="249">
        <v>109.95</v>
      </c>
      <c r="AK147" s="255">
        <f t="shared" si="29"/>
        <v>0.55093224192814916</v>
      </c>
      <c r="AL147" s="80"/>
      <c r="AM147" s="80"/>
      <c r="AN147" s="80"/>
      <c r="AO147" s="81" t="s">
        <v>399</v>
      </c>
      <c r="AP147" s="81"/>
      <c r="AQ147" s="80"/>
      <c r="AR147" s="102">
        <v>16</v>
      </c>
      <c r="AS147" s="102" t="s">
        <v>289</v>
      </c>
      <c r="AT147" s="102"/>
      <c r="AU147" s="102"/>
      <c r="AV147" s="181"/>
      <c r="AW147" s="212">
        <v>41978</v>
      </c>
      <c r="AX147" s="213">
        <v>42009</v>
      </c>
      <c r="AY147" s="103"/>
      <c r="AZ147" s="120"/>
      <c r="BA147" s="90"/>
      <c r="BB147" s="91"/>
      <c r="BC147" s="92"/>
      <c r="BD147" s="80"/>
      <c r="BE147" s="80"/>
      <c r="BF147" s="81"/>
      <c r="BG147" s="102"/>
      <c r="BH147" s="102"/>
      <c r="BI147" s="103"/>
      <c r="BJ147" s="80"/>
      <c r="BK147" s="80">
        <f t="shared" si="30"/>
        <v>0</v>
      </c>
      <c r="BL147" s="81"/>
      <c r="BM147" s="80"/>
      <c r="BN147" s="80"/>
      <c r="BO147" s="80"/>
      <c r="BP147" s="80">
        <f t="shared" si="34"/>
        <v>0</v>
      </c>
      <c r="BQ147" s="80"/>
      <c r="BR147" s="192">
        <f t="shared" si="31"/>
        <v>0</v>
      </c>
      <c r="BS147" s="192">
        <f t="shared" si="32"/>
        <v>0</v>
      </c>
      <c r="BT147" s="196">
        <f t="shared" si="33"/>
        <v>0</v>
      </c>
      <c r="BU147" s="162"/>
    </row>
    <row r="148" spans="1:73" s="170" customFormat="1" ht="44.25" hidden="1" customHeight="1">
      <c r="A148" s="157" t="s">
        <v>566</v>
      </c>
      <c r="B148" s="157"/>
      <c r="C148" s="158" t="s">
        <v>83</v>
      </c>
      <c r="D148" s="157" t="s">
        <v>161</v>
      </c>
      <c r="E148" s="159" t="s">
        <v>62</v>
      </c>
      <c r="F148" s="160" t="s">
        <v>256</v>
      </c>
      <c r="G148" s="160" t="s">
        <v>211</v>
      </c>
      <c r="H148" s="160" t="s">
        <v>371</v>
      </c>
      <c r="I148" s="205"/>
      <c r="J148" s="205"/>
      <c r="K148" s="205"/>
      <c r="L148" s="161"/>
      <c r="M148" s="160" t="s">
        <v>79</v>
      </c>
      <c r="N148" s="162"/>
      <c r="O148" s="162"/>
      <c r="P148" s="162"/>
      <c r="Q148" s="163"/>
      <c r="R148" s="163"/>
      <c r="S148" s="223"/>
      <c r="T148" s="164"/>
      <c r="U148" s="164" t="s">
        <v>356</v>
      </c>
      <c r="V148" s="164"/>
      <c r="W148" s="164"/>
      <c r="X148" s="164"/>
      <c r="Y148" s="164"/>
      <c r="Z148" s="165"/>
      <c r="AA148" s="165"/>
      <c r="AB148" s="245"/>
      <c r="AC148" s="250"/>
      <c r="AD148" s="251"/>
      <c r="AE148" s="250"/>
      <c r="AF148" s="251"/>
      <c r="AG148" s="251">
        <f t="shared" si="28"/>
        <v>0</v>
      </c>
      <c r="AH148" s="251">
        <f>AG148*2</f>
        <v>0</v>
      </c>
      <c r="AI148" s="251">
        <f>AG148*2.5</f>
        <v>0</v>
      </c>
      <c r="AJ148" s="251">
        <f>AH148*2.5</f>
        <v>0</v>
      </c>
      <c r="AK148" s="256" t="e">
        <f t="shared" si="29"/>
        <v>#DIV/0!</v>
      </c>
      <c r="AL148" s="166"/>
      <c r="AM148" s="166"/>
      <c r="AN148" s="166"/>
      <c r="AO148" s="167" t="s">
        <v>399</v>
      </c>
      <c r="AP148" s="167"/>
      <c r="AQ148" s="166"/>
      <c r="AR148" s="166">
        <v>16</v>
      </c>
      <c r="AS148" s="166" t="s">
        <v>289</v>
      </c>
      <c r="AT148" s="166"/>
      <c r="AU148" s="242"/>
      <c r="AV148" s="182"/>
      <c r="AW148" s="182" t="s">
        <v>631</v>
      </c>
      <c r="AX148" s="182"/>
      <c r="AY148" s="167"/>
      <c r="AZ148" s="165"/>
      <c r="BA148" s="167"/>
      <c r="BB148" s="168"/>
      <c r="BC148" s="169"/>
      <c r="BD148" s="166"/>
      <c r="BE148" s="166"/>
      <c r="BF148" s="167"/>
      <c r="BG148" s="166"/>
      <c r="BH148" s="166"/>
      <c r="BI148" s="167"/>
      <c r="BJ148" s="166"/>
      <c r="BK148" s="166">
        <f t="shared" si="30"/>
        <v>0</v>
      </c>
      <c r="BL148" s="167"/>
      <c r="BM148" s="166"/>
      <c r="BN148" s="166"/>
      <c r="BO148" s="166"/>
      <c r="BP148" s="166">
        <f t="shared" si="34"/>
        <v>0</v>
      </c>
      <c r="BQ148" s="166"/>
      <c r="BR148" s="193">
        <f t="shared" si="31"/>
        <v>0</v>
      </c>
      <c r="BS148" s="193">
        <f t="shared" si="32"/>
        <v>0</v>
      </c>
      <c r="BT148" s="197" t="e">
        <f t="shared" si="33"/>
        <v>#DIV/0!</v>
      </c>
      <c r="BU148" s="162"/>
    </row>
    <row r="149" spans="1:73" s="170" customFormat="1" ht="44.25" customHeight="1">
      <c r="A149" s="10"/>
      <c r="B149" s="10">
        <v>2</v>
      </c>
      <c r="C149" s="11" t="s">
        <v>83</v>
      </c>
      <c r="D149" s="10" t="s">
        <v>161</v>
      </c>
      <c r="E149" s="14" t="s">
        <v>62</v>
      </c>
      <c r="F149" s="118" t="s">
        <v>257</v>
      </c>
      <c r="G149" s="118" t="s">
        <v>211</v>
      </c>
      <c r="H149" s="118" t="s">
        <v>372</v>
      </c>
      <c r="I149" s="204"/>
      <c r="J149" s="204" t="s">
        <v>684</v>
      </c>
      <c r="K149" s="204"/>
      <c r="L149" s="13"/>
      <c r="M149" s="119" t="s">
        <v>76</v>
      </c>
      <c r="N149" s="29" t="s">
        <v>794</v>
      </c>
      <c r="O149" s="29"/>
      <c r="P149" s="29" t="s">
        <v>796</v>
      </c>
      <c r="Q149" s="218" t="s">
        <v>28</v>
      </c>
      <c r="R149" s="38"/>
      <c r="S149" s="219"/>
      <c r="T149" s="130"/>
      <c r="U149" s="130" t="s">
        <v>753</v>
      </c>
      <c r="V149" s="130"/>
      <c r="W149" s="276">
        <v>42066</v>
      </c>
      <c r="X149" s="130"/>
      <c r="Y149" s="130"/>
      <c r="Z149" s="44"/>
      <c r="AA149" s="44"/>
      <c r="AB149" s="244" t="s">
        <v>799</v>
      </c>
      <c r="AC149" s="248"/>
      <c r="AD149" s="249">
        <v>19.5</v>
      </c>
      <c r="AE149" s="248"/>
      <c r="AF149" s="249">
        <v>0.25</v>
      </c>
      <c r="AG149" s="249">
        <f t="shared" si="28"/>
        <v>19.75</v>
      </c>
      <c r="AH149" s="249">
        <f>AJ149/2.5</f>
        <v>43.980000000000004</v>
      </c>
      <c r="AI149" s="249">
        <v>109.95</v>
      </c>
      <c r="AJ149" s="249">
        <v>109.95</v>
      </c>
      <c r="AK149" s="255">
        <f t="shared" si="29"/>
        <v>0.55093224192814916</v>
      </c>
      <c r="AL149" s="80"/>
      <c r="AM149" s="80"/>
      <c r="AN149" s="80"/>
      <c r="AO149" s="81" t="s">
        <v>399</v>
      </c>
      <c r="AP149" s="81"/>
      <c r="AQ149" s="80"/>
      <c r="AR149" s="102">
        <v>16</v>
      </c>
      <c r="AS149" s="102" t="s">
        <v>289</v>
      </c>
      <c r="AT149" s="102"/>
      <c r="AU149" s="216"/>
      <c r="AV149" s="181"/>
      <c r="AW149" s="212">
        <v>41978</v>
      </c>
      <c r="AX149" s="213">
        <v>42009</v>
      </c>
      <c r="AY149" s="103"/>
      <c r="AZ149" s="120"/>
      <c r="BA149" s="90"/>
      <c r="BB149" s="91"/>
      <c r="BC149" s="92"/>
      <c r="BD149" s="80"/>
      <c r="BE149" s="80"/>
      <c r="BF149" s="81"/>
      <c r="BG149" s="102"/>
      <c r="BH149" s="102"/>
      <c r="BI149" s="103"/>
      <c r="BJ149" s="80"/>
      <c r="BK149" s="80">
        <f t="shared" si="30"/>
        <v>0</v>
      </c>
      <c r="BL149" s="81"/>
      <c r="BM149" s="80"/>
      <c r="BN149" s="80"/>
      <c r="BO149" s="80"/>
      <c r="BP149" s="80">
        <f t="shared" si="34"/>
        <v>0</v>
      </c>
      <c r="BQ149" s="80"/>
      <c r="BR149" s="192">
        <f t="shared" si="31"/>
        <v>0</v>
      </c>
      <c r="BS149" s="192">
        <f t="shared" si="32"/>
        <v>0</v>
      </c>
      <c r="BT149" s="196">
        <f t="shared" si="33"/>
        <v>0</v>
      </c>
      <c r="BU149" s="29"/>
    </row>
    <row r="150" spans="1:73" s="170" customFormat="1" ht="44.25" hidden="1" customHeight="1">
      <c r="A150" s="157" t="s">
        <v>566</v>
      </c>
      <c r="B150" s="157"/>
      <c r="C150" s="158" t="s">
        <v>83</v>
      </c>
      <c r="D150" s="157" t="s">
        <v>161</v>
      </c>
      <c r="E150" s="159" t="s">
        <v>62</v>
      </c>
      <c r="F150" s="160" t="s">
        <v>258</v>
      </c>
      <c r="G150" s="160" t="s">
        <v>211</v>
      </c>
      <c r="H150" s="160" t="s">
        <v>382</v>
      </c>
      <c r="I150" s="205"/>
      <c r="J150" s="205"/>
      <c r="K150" s="205"/>
      <c r="L150" s="161">
        <v>41919</v>
      </c>
      <c r="M150" s="160" t="s">
        <v>79</v>
      </c>
      <c r="N150" s="162"/>
      <c r="O150" s="162"/>
      <c r="P150" s="162"/>
      <c r="Q150" s="163"/>
      <c r="R150" s="163"/>
      <c r="S150" s="223"/>
      <c r="T150" s="164"/>
      <c r="U150" s="164" t="s">
        <v>356</v>
      </c>
      <c r="V150" s="164"/>
      <c r="W150" s="164"/>
      <c r="X150" s="164"/>
      <c r="Y150" s="164"/>
      <c r="Z150" s="165"/>
      <c r="AA150" s="165"/>
      <c r="AB150" s="245"/>
      <c r="AC150" s="250"/>
      <c r="AD150" s="251"/>
      <c r="AE150" s="250"/>
      <c r="AF150" s="251"/>
      <c r="AG150" s="251">
        <f t="shared" si="28"/>
        <v>0</v>
      </c>
      <c r="AH150" s="251">
        <f>AG150*2</f>
        <v>0</v>
      </c>
      <c r="AI150" s="251">
        <f>AG150*2.5</f>
        <v>0</v>
      </c>
      <c r="AJ150" s="251">
        <f>AH150*2.5</f>
        <v>0</v>
      </c>
      <c r="AK150" s="256" t="e">
        <f t="shared" si="29"/>
        <v>#DIV/0!</v>
      </c>
      <c r="AL150" s="166"/>
      <c r="AM150" s="166"/>
      <c r="AN150" s="166"/>
      <c r="AO150" s="167" t="s">
        <v>399</v>
      </c>
      <c r="AP150" s="167"/>
      <c r="AQ150" s="166"/>
      <c r="AR150" s="166">
        <v>16</v>
      </c>
      <c r="AS150" s="166" t="s">
        <v>289</v>
      </c>
      <c r="AT150" s="166"/>
      <c r="AU150" s="242"/>
      <c r="AV150" s="182"/>
      <c r="AW150" s="182" t="s">
        <v>631</v>
      </c>
      <c r="AX150" s="182"/>
      <c r="AY150" s="167"/>
      <c r="AZ150" s="165"/>
      <c r="BA150" s="167"/>
      <c r="BB150" s="168"/>
      <c r="BC150" s="169"/>
      <c r="BD150" s="166"/>
      <c r="BE150" s="166"/>
      <c r="BF150" s="167"/>
      <c r="BG150" s="166"/>
      <c r="BH150" s="166"/>
      <c r="BI150" s="167"/>
      <c r="BJ150" s="166"/>
      <c r="BK150" s="166">
        <f t="shared" si="30"/>
        <v>0</v>
      </c>
      <c r="BL150" s="167"/>
      <c r="BM150" s="166"/>
      <c r="BN150" s="166"/>
      <c r="BO150" s="166"/>
      <c r="BP150" s="166">
        <f t="shared" si="34"/>
        <v>0</v>
      </c>
      <c r="BQ150" s="166"/>
      <c r="BR150" s="193">
        <f t="shared" si="31"/>
        <v>0</v>
      </c>
      <c r="BS150" s="193">
        <f t="shared" si="32"/>
        <v>0</v>
      </c>
      <c r="BT150" s="197" t="e">
        <f t="shared" si="33"/>
        <v>#DIV/0!</v>
      </c>
      <c r="BU150" s="162"/>
    </row>
    <row r="151" spans="1:73" s="170" customFormat="1" ht="44.25" hidden="1" customHeight="1">
      <c r="A151" s="157" t="s">
        <v>566</v>
      </c>
      <c r="B151" s="157"/>
      <c r="C151" s="158" t="s">
        <v>83</v>
      </c>
      <c r="D151" s="157" t="s">
        <v>161</v>
      </c>
      <c r="E151" s="159" t="s">
        <v>62</v>
      </c>
      <c r="F151" s="160" t="s">
        <v>259</v>
      </c>
      <c r="G151" s="160" t="s">
        <v>211</v>
      </c>
      <c r="H151" s="160" t="s">
        <v>390</v>
      </c>
      <c r="I151" s="205"/>
      <c r="J151" s="205"/>
      <c r="K151" s="205"/>
      <c r="L151" s="161">
        <v>41919</v>
      </c>
      <c r="M151" s="160" t="s">
        <v>75</v>
      </c>
      <c r="N151" s="162"/>
      <c r="O151" s="162"/>
      <c r="P151" s="162"/>
      <c r="Q151" s="163"/>
      <c r="R151" s="163"/>
      <c r="S151" s="223" t="s">
        <v>337</v>
      </c>
      <c r="T151" s="164"/>
      <c r="U151" s="164"/>
      <c r="V151" s="164"/>
      <c r="W151" s="164"/>
      <c r="X151" s="164"/>
      <c r="Y151" s="164"/>
      <c r="Z151" s="165"/>
      <c r="AA151" s="165"/>
      <c r="AB151" s="245"/>
      <c r="AC151" s="250"/>
      <c r="AD151" s="251"/>
      <c r="AE151" s="250"/>
      <c r="AF151" s="251">
        <f>(IF(AE151&gt;0, AE151, IF(AD151&gt;0, AD151, IF(AC151&gt;0, AC151, 0))))*0.3</f>
        <v>0</v>
      </c>
      <c r="AG151" s="251">
        <f t="shared" si="28"/>
        <v>0</v>
      </c>
      <c r="AH151" s="251">
        <f>AG151*2</f>
        <v>0</v>
      </c>
      <c r="AI151" s="251">
        <f>AG151*2.5</f>
        <v>0</v>
      </c>
      <c r="AJ151" s="251">
        <f>AH151*2.5</f>
        <v>0</v>
      </c>
      <c r="AK151" s="256" t="e">
        <f t="shared" si="29"/>
        <v>#DIV/0!</v>
      </c>
      <c r="AL151" s="166"/>
      <c r="AM151" s="166"/>
      <c r="AN151" s="166"/>
      <c r="AO151" s="167">
        <v>41885</v>
      </c>
      <c r="AP151" s="167"/>
      <c r="AQ151" s="166"/>
      <c r="AR151" s="166">
        <v>16</v>
      </c>
      <c r="AS151" s="166" t="s">
        <v>289</v>
      </c>
      <c r="AT151" s="166"/>
      <c r="AU151" s="242"/>
      <c r="AV151" s="182"/>
      <c r="AW151" s="182" t="s">
        <v>631</v>
      </c>
      <c r="AX151" s="182"/>
      <c r="AY151" s="167"/>
      <c r="AZ151" s="165"/>
      <c r="BA151" s="167"/>
      <c r="BB151" s="168"/>
      <c r="BC151" s="169"/>
      <c r="BD151" s="166"/>
      <c r="BE151" s="166"/>
      <c r="BF151" s="167"/>
      <c r="BG151" s="166"/>
      <c r="BH151" s="166"/>
      <c r="BI151" s="167"/>
      <c r="BJ151" s="166"/>
      <c r="BK151" s="166">
        <f t="shared" si="30"/>
        <v>0</v>
      </c>
      <c r="BL151" s="167"/>
      <c r="BM151" s="166"/>
      <c r="BN151" s="166"/>
      <c r="BO151" s="166"/>
      <c r="BP151" s="166">
        <f t="shared" si="34"/>
        <v>0</v>
      </c>
      <c r="BQ151" s="166"/>
      <c r="BR151" s="193">
        <f t="shared" si="31"/>
        <v>0</v>
      </c>
      <c r="BS151" s="193">
        <f t="shared" si="32"/>
        <v>0</v>
      </c>
      <c r="BT151" s="197" t="e">
        <f t="shared" si="33"/>
        <v>#DIV/0!</v>
      </c>
      <c r="BU151" s="162"/>
    </row>
    <row r="152" spans="1:73" s="170" customFormat="1" ht="44.25" customHeight="1">
      <c r="A152" s="10"/>
      <c r="B152" s="10">
        <v>3</v>
      </c>
      <c r="C152" s="11" t="s">
        <v>83</v>
      </c>
      <c r="D152" s="10" t="s">
        <v>161</v>
      </c>
      <c r="E152" s="14" t="s">
        <v>62</v>
      </c>
      <c r="F152" s="118" t="s">
        <v>259</v>
      </c>
      <c r="G152" s="118" t="s">
        <v>211</v>
      </c>
      <c r="H152" s="118" t="s">
        <v>571</v>
      </c>
      <c r="I152" s="204"/>
      <c r="J152" s="204" t="s">
        <v>684</v>
      </c>
      <c r="K152" s="204"/>
      <c r="L152" s="13">
        <v>41919</v>
      </c>
      <c r="M152" s="119" t="s">
        <v>75</v>
      </c>
      <c r="N152" s="29" t="s">
        <v>795</v>
      </c>
      <c r="O152" s="29" t="s">
        <v>757</v>
      </c>
      <c r="P152" s="29" t="s">
        <v>782</v>
      </c>
      <c r="Q152" s="218" t="s">
        <v>28</v>
      </c>
      <c r="R152" s="38"/>
      <c r="S152" s="219"/>
      <c r="T152" s="130" t="s">
        <v>337</v>
      </c>
      <c r="U152" s="130" t="s">
        <v>753</v>
      </c>
      <c r="V152" s="130"/>
      <c r="W152" s="277">
        <v>41980</v>
      </c>
      <c r="X152" s="276">
        <v>42008</v>
      </c>
      <c r="Y152" s="276">
        <v>42036</v>
      </c>
      <c r="Z152" s="44"/>
      <c r="AA152" s="44"/>
      <c r="AB152" s="244" t="s">
        <v>799</v>
      </c>
      <c r="AC152" s="248"/>
      <c r="AD152" s="249">
        <v>30.65</v>
      </c>
      <c r="AE152" s="248"/>
      <c r="AF152" s="249">
        <f>(IF(AE152&gt;0, AE152, IF(AD152&gt;0, AD152, IF(AC152&gt;0, AC152, 0))))*0.3</f>
        <v>9.1949999999999985</v>
      </c>
      <c r="AG152" s="249">
        <f t="shared" si="28"/>
        <v>39.844999999999999</v>
      </c>
      <c r="AH152" s="249">
        <f>AJ152/2.5</f>
        <v>59.98</v>
      </c>
      <c r="AI152" s="249">
        <v>149.94999999999999</v>
      </c>
      <c r="AJ152" s="249">
        <v>149.94999999999999</v>
      </c>
      <c r="AK152" s="255">
        <f t="shared" si="29"/>
        <v>0.33569523174391463</v>
      </c>
      <c r="AL152" s="80"/>
      <c r="AM152" s="80"/>
      <c r="AN152" s="80"/>
      <c r="AO152" s="81"/>
      <c r="AP152" s="81"/>
      <c r="AQ152" s="80" t="s">
        <v>593</v>
      </c>
      <c r="AR152" s="102">
        <v>16</v>
      </c>
      <c r="AS152" s="102" t="s">
        <v>289</v>
      </c>
      <c r="AT152" s="102"/>
      <c r="AU152" s="102"/>
      <c r="AV152" s="181"/>
      <c r="AW152" s="181" t="s">
        <v>60</v>
      </c>
      <c r="AX152" s="181"/>
      <c r="AY152" s="103"/>
      <c r="AZ152" s="120"/>
      <c r="BA152" s="90"/>
      <c r="BB152" s="91"/>
      <c r="BC152" s="92"/>
      <c r="BD152" s="80"/>
      <c r="BE152" s="80"/>
      <c r="BF152" s="81"/>
      <c r="BG152" s="102"/>
      <c r="BH152" s="102"/>
      <c r="BI152" s="103"/>
      <c r="BJ152" s="80"/>
      <c r="BK152" s="80">
        <f t="shared" si="30"/>
        <v>0</v>
      </c>
      <c r="BL152" s="81"/>
      <c r="BM152" s="80"/>
      <c r="BN152" s="80"/>
      <c r="BO152" s="80"/>
      <c r="BP152" s="80">
        <f t="shared" si="34"/>
        <v>0</v>
      </c>
      <c r="BQ152" s="80"/>
      <c r="BR152" s="192">
        <f t="shared" si="31"/>
        <v>0</v>
      </c>
      <c r="BS152" s="192">
        <f t="shared" si="32"/>
        <v>0</v>
      </c>
      <c r="BT152" s="196">
        <f t="shared" si="33"/>
        <v>0</v>
      </c>
      <c r="BU152" s="29"/>
    </row>
    <row r="153" spans="1:73" ht="44.25" customHeight="1">
      <c r="A153" s="10"/>
      <c r="B153" s="10">
        <v>1</v>
      </c>
      <c r="C153" s="11" t="s">
        <v>83</v>
      </c>
      <c r="D153" s="10" t="s">
        <v>161</v>
      </c>
      <c r="E153" s="14" t="s">
        <v>62</v>
      </c>
      <c r="F153" s="118" t="s">
        <v>260</v>
      </c>
      <c r="G153" s="118" t="s">
        <v>211</v>
      </c>
      <c r="H153" s="118" t="s">
        <v>361</v>
      </c>
      <c r="I153" s="204"/>
      <c r="J153" s="204" t="s">
        <v>684</v>
      </c>
      <c r="K153" s="204"/>
      <c r="L153" s="13"/>
      <c r="M153" s="119" t="s">
        <v>76</v>
      </c>
      <c r="N153" s="29" t="s">
        <v>794</v>
      </c>
      <c r="O153" s="29"/>
      <c r="P153" s="29" t="s">
        <v>796</v>
      </c>
      <c r="Q153" s="218" t="s">
        <v>28</v>
      </c>
      <c r="R153" s="38"/>
      <c r="S153" s="219"/>
      <c r="T153" s="130" t="s">
        <v>362</v>
      </c>
      <c r="U153" s="130" t="s">
        <v>753</v>
      </c>
      <c r="V153" s="130"/>
      <c r="W153" s="276">
        <v>42066</v>
      </c>
      <c r="X153" s="130"/>
      <c r="Y153" s="130"/>
      <c r="Z153" s="44"/>
      <c r="AA153" s="44"/>
      <c r="AB153" s="244" t="s">
        <v>799</v>
      </c>
      <c r="AC153" s="248"/>
      <c r="AD153" s="249">
        <v>22.8</v>
      </c>
      <c r="AE153" s="248"/>
      <c r="AF153" s="249">
        <v>0.25</v>
      </c>
      <c r="AG153" s="249">
        <f t="shared" si="28"/>
        <v>23.05</v>
      </c>
      <c r="AH153" s="249">
        <f>AJ153/2.5</f>
        <v>51.98</v>
      </c>
      <c r="AI153" s="249">
        <v>129.94999999999999</v>
      </c>
      <c r="AJ153" s="249">
        <v>129.94999999999999</v>
      </c>
      <c r="AK153" s="255">
        <f t="shared" si="29"/>
        <v>0.55656021546748746</v>
      </c>
      <c r="AL153" s="80"/>
      <c r="AM153" s="80"/>
      <c r="AN153" s="80"/>
      <c r="AO153" s="81">
        <v>41907</v>
      </c>
      <c r="AP153" s="81"/>
      <c r="AQ153" s="80" t="s">
        <v>610</v>
      </c>
      <c r="AR153" s="102">
        <v>16</v>
      </c>
      <c r="AS153" s="102" t="s">
        <v>289</v>
      </c>
      <c r="AT153" s="102"/>
      <c r="AU153" s="216"/>
      <c r="AV153" s="181"/>
      <c r="AW153" s="212">
        <v>41978</v>
      </c>
      <c r="AX153" s="181"/>
      <c r="AY153" s="103"/>
      <c r="AZ153" s="120"/>
      <c r="BA153" s="90"/>
      <c r="BB153" s="91"/>
      <c r="BC153" s="92"/>
      <c r="BD153" s="80"/>
      <c r="BE153" s="80"/>
      <c r="BF153" s="81"/>
      <c r="BG153" s="102"/>
      <c r="BH153" s="102"/>
      <c r="BI153" s="103"/>
      <c r="BJ153" s="80"/>
      <c r="BK153" s="80">
        <f t="shared" si="30"/>
        <v>0</v>
      </c>
      <c r="BL153" s="81"/>
      <c r="BM153" s="80"/>
      <c r="BN153" s="80"/>
      <c r="BO153" s="80"/>
      <c r="BP153" s="80">
        <f t="shared" si="34"/>
        <v>0</v>
      </c>
      <c r="BQ153" s="80"/>
      <c r="BR153" s="192">
        <f t="shared" si="31"/>
        <v>0</v>
      </c>
      <c r="BS153" s="192">
        <f t="shared" si="32"/>
        <v>0</v>
      </c>
      <c r="BT153" s="196">
        <f t="shared" si="33"/>
        <v>0</v>
      </c>
      <c r="BU153" s="29"/>
    </row>
    <row r="154" spans="1:73" ht="44.25" customHeight="1">
      <c r="A154" s="10"/>
      <c r="B154" s="10">
        <v>2</v>
      </c>
      <c r="C154" s="11" t="s">
        <v>83</v>
      </c>
      <c r="D154" s="10" t="s">
        <v>161</v>
      </c>
      <c r="E154" s="14" t="s">
        <v>62</v>
      </c>
      <c r="F154" s="118" t="s">
        <v>804</v>
      </c>
      <c r="G154" s="118" t="s">
        <v>211</v>
      </c>
      <c r="H154" s="118" t="s">
        <v>601</v>
      </c>
      <c r="I154" s="204"/>
      <c r="J154" s="204" t="s">
        <v>684</v>
      </c>
      <c r="K154" s="204"/>
      <c r="L154" s="13">
        <v>41919</v>
      </c>
      <c r="M154" s="119" t="s">
        <v>76</v>
      </c>
      <c r="N154" s="29" t="s">
        <v>794</v>
      </c>
      <c r="O154" s="29"/>
      <c r="P154" s="29" t="s">
        <v>796</v>
      </c>
      <c r="Q154" s="218" t="s">
        <v>28</v>
      </c>
      <c r="R154" s="38"/>
      <c r="S154" s="219"/>
      <c r="T154" s="130" t="s">
        <v>362</v>
      </c>
      <c r="U154" s="130" t="s">
        <v>753</v>
      </c>
      <c r="V154" s="130"/>
      <c r="W154" s="276">
        <v>42066</v>
      </c>
      <c r="X154" s="130"/>
      <c r="Y154" s="130"/>
      <c r="Z154" s="44"/>
      <c r="AA154" s="44"/>
      <c r="AB154" s="244" t="s">
        <v>799</v>
      </c>
      <c r="AC154" s="248"/>
      <c r="AD154" s="249">
        <v>27.9</v>
      </c>
      <c r="AE154" s="248"/>
      <c r="AF154" s="249">
        <v>0.25</v>
      </c>
      <c r="AG154" s="249">
        <f t="shared" si="28"/>
        <v>28.15</v>
      </c>
      <c r="AH154" s="249">
        <f>AJ154/2.5</f>
        <v>59.98</v>
      </c>
      <c r="AI154" s="249">
        <v>149.94999999999999</v>
      </c>
      <c r="AJ154" s="249">
        <v>149.94999999999999</v>
      </c>
      <c r="AK154" s="255">
        <f t="shared" si="29"/>
        <v>0.53067689229743242</v>
      </c>
      <c r="AL154" s="80"/>
      <c r="AM154" s="80"/>
      <c r="AN154" s="80"/>
      <c r="AO154" s="81">
        <v>41907</v>
      </c>
      <c r="AP154" s="81"/>
      <c r="AQ154" s="80" t="s">
        <v>610</v>
      </c>
      <c r="AR154" s="102">
        <v>16</v>
      </c>
      <c r="AS154" s="102" t="s">
        <v>289</v>
      </c>
      <c r="AT154" s="102"/>
      <c r="AU154" s="216"/>
      <c r="AV154" s="181"/>
      <c r="AW154" s="212">
        <v>41978</v>
      </c>
      <c r="AX154" s="181"/>
      <c r="AY154" s="103"/>
      <c r="AZ154" s="120"/>
      <c r="BA154" s="90"/>
      <c r="BB154" s="91"/>
      <c r="BC154" s="92"/>
      <c r="BD154" s="80"/>
      <c r="BE154" s="80"/>
      <c r="BF154" s="81"/>
      <c r="BG154" s="102"/>
      <c r="BH154" s="102"/>
      <c r="BI154" s="103"/>
      <c r="BJ154" s="80"/>
      <c r="BK154" s="80">
        <f t="shared" si="30"/>
        <v>0</v>
      </c>
      <c r="BL154" s="81"/>
      <c r="BM154" s="80"/>
      <c r="BN154" s="80"/>
      <c r="BO154" s="80"/>
      <c r="BP154" s="80">
        <f t="shared" si="34"/>
        <v>0</v>
      </c>
      <c r="BQ154" s="80"/>
      <c r="BR154" s="192">
        <f t="shared" si="31"/>
        <v>0</v>
      </c>
      <c r="BS154" s="192">
        <f t="shared" si="32"/>
        <v>0</v>
      </c>
      <c r="BT154" s="196">
        <f t="shared" si="33"/>
        <v>0</v>
      </c>
      <c r="BU154" s="162"/>
    </row>
    <row r="155" spans="1:73" s="170" customFormat="1" ht="44.25" hidden="1" customHeight="1">
      <c r="A155" s="157" t="s">
        <v>566</v>
      </c>
      <c r="B155" s="157"/>
      <c r="C155" s="158" t="s">
        <v>83</v>
      </c>
      <c r="D155" s="157"/>
      <c r="E155" s="159" t="s">
        <v>62</v>
      </c>
      <c r="F155" s="160" t="s">
        <v>261</v>
      </c>
      <c r="G155" s="160" t="s">
        <v>212</v>
      </c>
      <c r="H155" s="160" t="s">
        <v>313</v>
      </c>
      <c r="I155" s="205"/>
      <c r="J155" s="205"/>
      <c r="K155" s="205"/>
      <c r="L155" s="161">
        <v>41919</v>
      </c>
      <c r="M155" s="160" t="s">
        <v>75</v>
      </c>
      <c r="N155" s="162"/>
      <c r="O155" s="162"/>
      <c r="P155" s="162"/>
      <c r="Q155" s="163"/>
      <c r="R155" s="163"/>
      <c r="S155" s="223" t="s">
        <v>346</v>
      </c>
      <c r="T155" s="164"/>
      <c r="U155" s="164"/>
      <c r="V155" s="164"/>
      <c r="W155" s="164"/>
      <c r="X155" s="164"/>
      <c r="Y155" s="164"/>
      <c r="Z155" s="165"/>
      <c r="AA155" s="165"/>
      <c r="AB155" s="245"/>
      <c r="AC155" s="250"/>
      <c r="AD155" s="251"/>
      <c r="AE155" s="250"/>
      <c r="AF155" s="251">
        <f>(IF(AE155&gt;0, AE155, IF(AD155&gt;0, AD155, IF(AC155&gt;0, AC155, 0))))*0.3</f>
        <v>0</v>
      </c>
      <c r="AG155" s="251">
        <f t="shared" ref="AG155:AG186" si="35">(IF(AE155&gt;0, AE155, IF(AD155&gt;0, AD155, IF(AC155&gt;0, AC155, 0))))+AF155</f>
        <v>0</v>
      </c>
      <c r="AH155" s="251">
        <f>AG155*2</f>
        <v>0</v>
      </c>
      <c r="AI155" s="251">
        <f>AG155*2.5</f>
        <v>0</v>
      </c>
      <c r="AJ155" s="251">
        <f>AH155*2.5</f>
        <v>0</v>
      </c>
      <c r="AK155" s="256" t="e">
        <f t="shared" si="29"/>
        <v>#DIV/0!</v>
      </c>
      <c r="AL155" s="166"/>
      <c r="AM155" s="166"/>
      <c r="AN155" s="166"/>
      <c r="AO155" s="167">
        <v>41885</v>
      </c>
      <c r="AP155" s="167"/>
      <c r="AQ155" s="166" t="s">
        <v>595</v>
      </c>
      <c r="AR155" s="166">
        <v>16</v>
      </c>
      <c r="AS155" s="166" t="s">
        <v>289</v>
      </c>
      <c r="AT155" s="166"/>
      <c r="AU155" s="166"/>
      <c r="AV155" s="182"/>
      <c r="AW155" s="182" t="s">
        <v>631</v>
      </c>
      <c r="AX155" s="182"/>
      <c r="AY155" s="167"/>
      <c r="AZ155" s="165"/>
      <c r="BA155" s="167"/>
      <c r="BB155" s="168"/>
      <c r="BC155" s="169"/>
      <c r="BD155" s="166"/>
      <c r="BE155" s="166"/>
      <c r="BF155" s="167"/>
      <c r="BG155" s="166"/>
      <c r="BH155" s="166"/>
      <c r="BI155" s="167"/>
      <c r="BJ155" s="166"/>
      <c r="BK155" s="166">
        <f t="shared" si="30"/>
        <v>0</v>
      </c>
      <c r="BL155" s="167"/>
      <c r="BM155" s="166"/>
      <c r="BN155" s="166"/>
      <c r="BO155" s="166"/>
      <c r="BP155" s="166">
        <f t="shared" si="34"/>
        <v>0</v>
      </c>
      <c r="BQ155" s="166"/>
      <c r="BR155" s="193">
        <f t="shared" si="31"/>
        <v>0</v>
      </c>
      <c r="BS155" s="193">
        <f t="shared" si="32"/>
        <v>0</v>
      </c>
      <c r="BT155" s="197" t="e">
        <f t="shared" si="33"/>
        <v>#DIV/0!</v>
      </c>
      <c r="BU155" s="162"/>
    </row>
    <row r="156" spans="1:73" s="170" customFormat="1" ht="44.25" hidden="1" customHeight="1">
      <c r="A156" s="157" t="s">
        <v>566</v>
      </c>
      <c r="B156" s="157"/>
      <c r="C156" s="158" t="s">
        <v>83</v>
      </c>
      <c r="D156" s="157" t="s">
        <v>161</v>
      </c>
      <c r="E156" s="159" t="s">
        <v>62</v>
      </c>
      <c r="F156" s="160" t="s">
        <v>262</v>
      </c>
      <c r="G156" s="160" t="s">
        <v>213</v>
      </c>
      <c r="H156" s="160" t="s">
        <v>367</v>
      </c>
      <c r="I156" s="205"/>
      <c r="J156" s="205"/>
      <c r="K156" s="205"/>
      <c r="L156" s="161">
        <v>41919</v>
      </c>
      <c r="M156" s="160" t="s">
        <v>76</v>
      </c>
      <c r="N156" s="162"/>
      <c r="O156" s="162"/>
      <c r="P156" s="162"/>
      <c r="Q156" s="163"/>
      <c r="R156" s="163"/>
      <c r="S156" s="223"/>
      <c r="T156" s="164"/>
      <c r="U156" s="164" t="s">
        <v>368</v>
      </c>
      <c r="V156" s="164"/>
      <c r="W156" s="164"/>
      <c r="X156" s="164"/>
      <c r="Y156" s="164"/>
      <c r="Z156" s="165"/>
      <c r="AA156" s="165"/>
      <c r="AB156" s="245"/>
      <c r="AC156" s="250"/>
      <c r="AD156" s="251"/>
      <c r="AE156" s="250"/>
      <c r="AF156" s="251">
        <v>0.25</v>
      </c>
      <c r="AG156" s="251">
        <f t="shared" si="35"/>
        <v>0.25</v>
      </c>
      <c r="AH156" s="251">
        <f>AG156*2</f>
        <v>0.5</v>
      </c>
      <c r="AI156" s="251">
        <f>AG156*2.5</f>
        <v>0.625</v>
      </c>
      <c r="AJ156" s="251">
        <f>AH156*2.5</f>
        <v>1.25</v>
      </c>
      <c r="AK156" s="256">
        <f t="shared" si="29"/>
        <v>0.5</v>
      </c>
      <c r="AL156" s="166"/>
      <c r="AM156" s="166"/>
      <c r="AN156" s="166"/>
      <c r="AO156" s="167">
        <v>41907</v>
      </c>
      <c r="AP156" s="167"/>
      <c r="AQ156" s="166"/>
      <c r="AR156" s="166">
        <v>16</v>
      </c>
      <c r="AS156" s="166" t="s">
        <v>289</v>
      </c>
      <c r="AT156" s="166"/>
      <c r="AU156" s="242"/>
      <c r="AV156" s="182"/>
      <c r="AW156" s="182" t="s">
        <v>631</v>
      </c>
      <c r="AX156" s="182"/>
      <c r="AY156" s="167"/>
      <c r="AZ156" s="165"/>
      <c r="BA156" s="167"/>
      <c r="BB156" s="168"/>
      <c r="BC156" s="169"/>
      <c r="BD156" s="166"/>
      <c r="BE156" s="166"/>
      <c r="BF156" s="167"/>
      <c r="BG156" s="166"/>
      <c r="BH156" s="166"/>
      <c r="BI156" s="167"/>
      <c r="BJ156" s="166"/>
      <c r="BK156" s="166">
        <f t="shared" si="30"/>
        <v>0</v>
      </c>
      <c r="BL156" s="167"/>
      <c r="BM156" s="166"/>
      <c r="BN156" s="166"/>
      <c r="BO156" s="166"/>
      <c r="BP156" s="166">
        <f t="shared" si="34"/>
        <v>0</v>
      </c>
      <c r="BQ156" s="166"/>
      <c r="BR156" s="193">
        <f t="shared" si="31"/>
        <v>0</v>
      </c>
      <c r="BS156" s="193">
        <f t="shared" si="32"/>
        <v>0</v>
      </c>
      <c r="BT156" s="197">
        <f t="shared" si="33"/>
        <v>0</v>
      </c>
      <c r="BU156" s="162"/>
    </row>
    <row r="157" spans="1:73" ht="44.25" customHeight="1">
      <c r="A157" s="10"/>
      <c r="B157" s="10">
        <v>1</v>
      </c>
      <c r="C157" s="11" t="s">
        <v>83</v>
      </c>
      <c r="D157" s="10" t="s">
        <v>161</v>
      </c>
      <c r="E157" s="14" t="s">
        <v>62</v>
      </c>
      <c r="F157" s="118" t="s">
        <v>263</v>
      </c>
      <c r="G157" s="118" t="s">
        <v>214</v>
      </c>
      <c r="H157" s="118" t="s">
        <v>370</v>
      </c>
      <c r="I157" s="204"/>
      <c r="J157" s="204" t="s">
        <v>674</v>
      </c>
      <c r="K157" s="204"/>
      <c r="L157" s="13"/>
      <c r="M157" s="119" t="s">
        <v>76</v>
      </c>
      <c r="N157" s="29" t="s">
        <v>794</v>
      </c>
      <c r="O157" s="29"/>
      <c r="P157" s="29" t="s">
        <v>796</v>
      </c>
      <c r="Q157" s="218" t="s">
        <v>32</v>
      </c>
      <c r="R157" s="38"/>
      <c r="S157" s="219"/>
      <c r="T157" s="130" t="s">
        <v>369</v>
      </c>
      <c r="U157" s="130" t="s">
        <v>753</v>
      </c>
      <c r="V157" s="130"/>
      <c r="W157" s="276">
        <v>42066</v>
      </c>
      <c r="X157" s="130"/>
      <c r="Y157" s="130"/>
      <c r="Z157" s="44"/>
      <c r="AA157" s="44"/>
      <c r="AB157" s="244" t="s">
        <v>799</v>
      </c>
      <c r="AC157" s="248"/>
      <c r="AD157" s="249">
        <v>17.649999999999999</v>
      </c>
      <c r="AE157" s="248"/>
      <c r="AF157" s="249">
        <v>0.25</v>
      </c>
      <c r="AG157" s="249">
        <f t="shared" si="35"/>
        <v>17.899999999999999</v>
      </c>
      <c r="AH157" s="249">
        <f t="shared" ref="AH157:AH162" si="36">AJ157/2.5</f>
        <v>43.980000000000004</v>
      </c>
      <c r="AI157" s="249">
        <v>109.95</v>
      </c>
      <c r="AJ157" s="249">
        <v>109.95</v>
      </c>
      <c r="AK157" s="255">
        <f t="shared" si="29"/>
        <v>0.59299681673487958</v>
      </c>
      <c r="AL157" s="80"/>
      <c r="AM157" s="80"/>
      <c r="AN157" s="80"/>
      <c r="AO157" s="81">
        <v>41918</v>
      </c>
      <c r="AP157" s="81"/>
      <c r="AQ157" s="80"/>
      <c r="AR157" s="102">
        <v>16</v>
      </c>
      <c r="AS157" s="102" t="s">
        <v>289</v>
      </c>
      <c r="AT157" s="102"/>
      <c r="AU157" s="102"/>
      <c r="AV157" s="181"/>
      <c r="AW157" s="212">
        <v>41978</v>
      </c>
      <c r="AX157" s="213">
        <v>42009</v>
      </c>
      <c r="AY157" s="103"/>
      <c r="AZ157" s="120"/>
      <c r="BA157" s="90"/>
      <c r="BB157" s="91"/>
      <c r="BC157" s="92"/>
      <c r="BD157" s="80"/>
      <c r="BE157" s="80"/>
      <c r="BF157" s="81"/>
      <c r="BG157" s="102"/>
      <c r="BH157" s="102"/>
      <c r="BI157" s="103"/>
      <c r="BJ157" s="80"/>
      <c r="BK157" s="80">
        <f t="shared" si="30"/>
        <v>0</v>
      </c>
      <c r="BL157" s="81"/>
      <c r="BM157" s="80"/>
      <c r="BN157" s="80"/>
      <c r="BO157" s="80"/>
      <c r="BP157" s="80">
        <f t="shared" si="34"/>
        <v>0</v>
      </c>
      <c r="BQ157" s="80"/>
      <c r="BR157" s="192">
        <f t="shared" si="31"/>
        <v>0</v>
      </c>
      <c r="BS157" s="192">
        <f t="shared" si="32"/>
        <v>0</v>
      </c>
      <c r="BT157" s="196">
        <f t="shared" si="33"/>
        <v>0</v>
      </c>
      <c r="BU157" s="29"/>
    </row>
    <row r="158" spans="1:73" ht="44.25" customHeight="1">
      <c r="A158" s="10"/>
      <c r="B158" s="10">
        <v>1</v>
      </c>
      <c r="C158" s="11" t="s">
        <v>83</v>
      </c>
      <c r="D158" s="10" t="s">
        <v>161</v>
      </c>
      <c r="E158" s="14" t="s">
        <v>62</v>
      </c>
      <c r="F158" s="118" t="s">
        <v>616</v>
      </c>
      <c r="G158" s="118" t="s">
        <v>617</v>
      </c>
      <c r="H158" s="118" t="s">
        <v>618</v>
      </c>
      <c r="I158" s="204"/>
      <c r="J158" s="204" t="s">
        <v>685</v>
      </c>
      <c r="K158" s="204"/>
      <c r="L158" s="13">
        <v>41928</v>
      </c>
      <c r="M158" s="119" t="s">
        <v>75</v>
      </c>
      <c r="N158" s="29" t="s">
        <v>795</v>
      </c>
      <c r="O158" s="29" t="s">
        <v>757</v>
      </c>
      <c r="P158" s="29" t="s">
        <v>782</v>
      </c>
      <c r="Q158" s="218" t="s">
        <v>32</v>
      </c>
      <c r="R158" s="38"/>
      <c r="S158" s="219"/>
      <c r="T158" s="130"/>
      <c r="U158" s="130" t="s">
        <v>753</v>
      </c>
      <c r="V158" s="130"/>
      <c r="W158" s="276">
        <v>42010</v>
      </c>
      <c r="X158" s="276">
        <v>42038</v>
      </c>
      <c r="Y158" s="276">
        <v>42066</v>
      </c>
      <c r="Z158" s="44"/>
      <c r="AA158" s="44"/>
      <c r="AB158" s="244" t="s">
        <v>799</v>
      </c>
      <c r="AC158" s="248"/>
      <c r="AD158" s="249">
        <v>15</v>
      </c>
      <c r="AE158" s="248"/>
      <c r="AF158" s="249">
        <f>(IF(AE158&gt;0, AE158, IF(AD158&gt;0, AD158, IF(AC158&gt;0, AC158, 0))))*0.3</f>
        <v>4.5</v>
      </c>
      <c r="AG158" s="249">
        <f t="shared" si="35"/>
        <v>19.5</v>
      </c>
      <c r="AH158" s="249">
        <f t="shared" si="36"/>
        <v>0</v>
      </c>
      <c r="AI158" s="249"/>
      <c r="AJ158" s="249"/>
      <c r="AK158" s="255" t="e">
        <f t="shared" si="29"/>
        <v>#DIV/0!</v>
      </c>
      <c r="AL158" s="80"/>
      <c r="AM158" s="80"/>
      <c r="AN158" s="80"/>
      <c r="AO158" s="81">
        <v>41918</v>
      </c>
      <c r="AP158" s="81">
        <v>41967</v>
      </c>
      <c r="AQ158" s="80"/>
      <c r="AR158" s="102">
        <v>16</v>
      </c>
      <c r="AS158" s="102" t="s">
        <v>289</v>
      </c>
      <c r="AT158" s="102"/>
      <c r="AU158" s="102"/>
      <c r="AV158" s="181"/>
      <c r="AW158" s="270">
        <v>42009</v>
      </c>
      <c r="AX158" s="181"/>
      <c r="AY158" s="103"/>
      <c r="AZ158" s="120"/>
      <c r="BA158" s="90"/>
      <c r="BB158" s="91"/>
      <c r="BC158" s="92"/>
      <c r="BD158" s="80"/>
      <c r="BE158" s="80"/>
      <c r="BF158" s="81"/>
      <c r="BG158" s="102"/>
      <c r="BH158" s="102"/>
      <c r="BI158" s="103"/>
      <c r="BJ158" s="80"/>
      <c r="BK158" s="80">
        <f t="shared" si="30"/>
        <v>0</v>
      </c>
      <c r="BL158" s="81"/>
      <c r="BM158" s="80"/>
      <c r="BN158" s="80"/>
      <c r="BO158" s="80"/>
      <c r="BP158" s="80">
        <f t="shared" si="34"/>
        <v>0</v>
      </c>
      <c r="BQ158" s="80"/>
      <c r="BR158" s="192">
        <f t="shared" si="31"/>
        <v>0</v>
      </c>
      <c r="BS158" s="192">
        <f t="shared" si="32"/>
        <v>0</v>
      </c>
      <c r="BT158" s="196" t="e">
        <f t="shared" si="33"/>
        <v>#DIV/0!</v>
      </c>
      <c r="BU158" s="29"/>
    </row>
    <row r="159" spans="1:73" ht="44.25" customHeight="1">
      <c r="A159" s="10"/>
      <c r="B159" s="10">
        <v>2</v>
      </c>
      <c r="C159" s="11" t="s">
        <v>83</v>
      </c>
      <c r="D159" s="10" t="s">
        <v>52</v>
      </c>
      <c r="E159" s="14" t="s">
        <v>62</v>
      </c>
      <c r="F159" s="118" t="s">
        <v>264</v>
      </c>
      <c r="G159" s="118" t="s">
        <v>215</v>
      </c>
      <c r="H159" s="174" t="s">
        <v>354</v>
      </c>
      <c r="I159" s="204"/>
      <c r="J159" s="204" t="s">
        <v>674</v>
      </c>
      <c r="K159" s="204"/>
      <c r="L159" s="13"/>
      <c r="M159" s="119" t="s">
        <v>77</v>
      </c>
      <c r="N159" s="29"/>
      <c r="O159" s="29"/>
      <c r="P159" s="29" t="s">
        <v>734</v>
      </c>
      <c r="Q159" s="218" t="s">
        <v>32</v>
      </c>
      <c r="R159" s="38"/>
      <c r="S159" s="219"/>
      <c r="T159" s="130" t="s">
        <v>355</v>
      </c>
      <c r="U159" s="130" t="s">
        <v>790</v>
      </c>
      <c r="V159" s="130"/>
      <c r="W159" s="276">
        <v>42034</v>
      </c>
      <c r="X159" s="276">
        <v>42062</v>
      </c>
      <c r="Y159" s="276">
        <v>42090</v>
      </c>
      <c r="Z159" s="44"/>
      <c r="AA159" s="44"/>
      <c r="AB159" s="244" t="s">
        <v>799</v>
      </c>
      <c r="AC159" s="248"/>
      <c r="AD159" s="249">
        <v>39</v>
      </c>
      <c r="AE159" s="248"/>
      <c r="AF159" s="249">
        <v>0.25</v>
      </c>
      <c r="AG159" s="249">
        <f t="shared" si="35"/>
        <v>39.25</v>
      </c>
      <c r="AH159" s="249">
        <f t="shared" si="36"/>
        <v>79.97999999999999</v>
      </c>
      <c r="AI159" s="249">
        <v>199.95</v>
      </c>
      <c r="AJ159" s="249">
        <v>199.95</v>
      </c>
      <c r="AK159" s="255">
        <f t="shared" si="29"/>
        <v>0.50925231307826946</v>
      </c>
      <c r="AL159" s="80"/>
      <c r="AM159" s="80"/>
      <c r="AN159" s="80"/>
      <c r="AO159" s="81">
        <v>41915</v>
      </c>
      <c r="AP159" s="81"/>
      <c r="AQ159" s="80"/>
      <c r="AR159" s="102">
        <v>16</v>
      </c>
      <c r="AS159" s="102" t="s">
        <v>289</v>
      </c>
      <c r="AT159" s="102"/>
      <c r="AU159" s="216"/>
      <c r="AV159" s="181"/>
      <c r="AW159" s="212">
        <v>41978</v>
      </c>
      <c r="AX159" s="212">
        <v>41978</v>
      </c>
      <c r="AY159" s="103"/>
      <c r="AZ159" s="120"/>
      <c r="BA159" s="90"/>
      <c r="BB159" s="91"/>
      <c r="BC159" s="92"/>
      <c r="BD159" s="80"/>
      <c r="BE159" s="80"/>
      <c r="BF159" s="81"/>
      <c r="BG159" s="102"/>
      <c r="BH159" s="102"/>
      <c r="BI159" s="103"/>
      <c r="BJ159" s="80"/>
      <c r="BK159" s="80">
        <f t="shared" si="30"/>
        <v>0</v>
      </c>
      <c r="BL159" s="81"/>
      <c r="BM159" s="80"/>
      <c r="BN159" s="80"/>
      <c r="BO159" s="80"/>
      <c r="BP159" s="80">
        <f t="shared" si="34"/>
        <v>0</v>
      </c>
      <c r="BQ159" s="80"/>
      <c r="BR159" s="192">
        <f t="shared" si="31"/>
        <v>0</v>
      </c>
      <c r="BS159" s="192">
        <f t="shared" si="32"/>
        <v>0</v>
      </c>
      <c r="BT159" s="196">
        <f t="shared" si="33"/>
        <v>0</v>
      </c>
      <c r="BU159" s="29"/>
    </row>
    <row r="160" spans="1:73" s="170" customFormat="1" ht="44.25" customHeight="1">
      <c r="A160" s="10"/>
      <c r="B160" s="10">
        <v>3</v>
      </c>
      <c r="C160" s="11" t="s">
        <v>83</v>
      </c>
      <c r="D160" s="10" t="s">
        <v>52</v>
      </c>
      <c r="E160" s="14" t="s">
        <v>62</v>
      </c>
      <c r="F160" s="118" t="s">
        <v>265</v>
      </c>
      <c r="G160" s="118" t="s">
        <v>216</v>
      </c>
      <c r="H160" s="174" t="s">
        <v>568</v>
      </c>
      <c r="I160" s="204"/>
      <c r="J160" s="204" t="s">
        <v>674</v>
      </c>
      <c r="K160" s="204"/>
      <c r="L160" s="13"/>
      <c r="M160" s="119" t="s">
        <v>77</v>
      </c>
      <c r="N160" s="29"/>
      <c r="O160" s="29"/>
      <c r="P160" s="29" t="s">
        <v>734</v>
      </c>
      <c r="Q160" s="38"/>
      <c r="R160" s="38"/>
      <c r="S160" s="219"/>
      <c r="T160" s="130" t="s">
        <v>358</v>
      </c>
      <c r="U160" s="130" t="s">
        <v>791</v>
      </c>
      <c r="V160" s="130"/>
      <c r="W160" s="276">
        <v>42034</v>
      </c>
      <c r="X160" s="276">
        <v>42062</v>
      </c>
      <c r="Y160" s="276">
        <v>42090</v>
      </c>
      <c r="Z160" s="44"/>
      <c r="AA160" s="44"/>
      <c r="AB160" s="244" t="s">
        <v>799</v>
      </c>
      <c r="AC160" s="248"/>
      <c r="AD160" s="249">
        <v>24.5</v>
      </c>
      <c r="AE160" s="248"/>
      <c r="AF160" s="249">
        <v>0.25</v>
      </c>
      <c r="AG160" s="249">
        <f t="shared" si="35"/>
        <v>24.75</v>
      </c>
      <c r="AH160" s="249">
        <f t="shared" si="36"/>
        <v>59.98</v>
      </c>
      <c r="AI160" s="249">
        <v>149.94999999999999</v>
      </c>
      <c r="AJ160" s="249">
        <v>149.94999999999999</v>
      </c>
      <c r="AK160" s="255">
        <f t="shared" si="29"/>
        <v>0.58736245415138377</v>
      </c>
      <c r="AL160" s="80"/>
      <c r="AM160" s="80"/>
      <c r="AN160" s="80"/>
      <c r="AO160" s="81">
        <v>41915</v>
      </c>
      <c r="AP160" s="81"/>
      <c r="AQ160" s="80"/>
      <c r="AR160" s="102">
        <v>16</v>
      </c>
      <c r="AS160" s="102" t="s">
        <v>289</v>
      </c>
      <c r="AT160" s="102"/>
      <c r="AU160" s="216"/>
      <c r="AV160" s="181"/>
      <c r="AW160" s="212">
        <v>41978</v>
      </c>
      <c r="AX160" s="212">
        <v>41978</v>
      </c>
      <c r="AY160" s="103"/>
      <c r="AZ160" s="120"/>
      <c r="BA160" s="90"/>
      <c r="BB160" s="91"/>
      <c r="BC160" s="92"/>
      <c r="BD160" s="80"/>
      <c r="BE160" s="80"/>
      <c r="BF160" s="81"/>
      <c r="BG160" s="102"/>
      <c r="BH160" s="102"/>
      <c r="BI160" s="103"/>
      <c r="BJ160" s="80"/>
      <c r="BK160" s="80">
        <f t="shared" si="30"/>
        <v>0</v>
      </c>
      <c r="BL160" s="81"/>
      <c r="BM160" s="80"/>
      <c r="BN160" s="80"/>
      <c r="BO160" s="80"/>
      <c r="BP160" s="80">
        <f t="shared" si="34"/>
        <v>0</v>
      </c>
      <c r="BQ160" s="80"/>
      <c r="BR160" s="192">
        <f t="shared" si="31"/>
        <v>0</v>
      </c>
      <c r="BS160" s="192">
        <f t="shared" si="32"/>
        <v>0</v>
      </c>
      <c r="BT160" s="196">
        <f t="shared" si="33"/>
        <v>0</v>
      </c>
      <c r="BU160" s="29"/>
    </row>
    <row r="161" spans="1:73" ht="44.25" customHeight="1">
      <c r="A161" s="10"/>
      <c r="B161" s="10">
        <v>3</v>
      </c>
      <c r="C161" s="11" t="s">
        <v>83</v>
      </c>
      <c r="D161" s="10" t="s">
        <v>52</v>
      </c>
      <c r="E161" s="14" t="s">
        <v>62</v>
      </c>
      <c r="F161" s="118" t="s">
        <v>611</v>
      </c>
      <c r="G161" s="118" t="s">
        <v>612</v>
      </c>
      <c r="H161" s="174" t="s">
        <v>574</v>
      </c>
      <c r="I161" s="204"/>
      <c r="J161" s="204" t="s">
        <v>674</v>
      </c>
      <c r="K161" s="204"/>
      <c r="L161" s="13"/>
      <c r="M161" s="119" t="s">
        <v>77</v>
      </c>
      <c r="N161" s="29"/>
      <c r="O161" s="29"/>
      <c r="P161" s="29" t="s">
        <v>734</v>
      </c>
      <c r="Q161" s="218" t="s">
        <v>32</v>
      </c>
      <c r="R161" s="38"/>
      <c r="S161" s="219"/>
      <c r="T161" s="130" t="s">
        <v>358</v>
      </c>
      <c r="U161" s="130" t="s">
        <v>789</v>
      </c>
      <c r="V161" s="130"/>
      <c r="W161" s="276">
        <v>42034</v>
      </c>
      <c r="X161" s="276">
        <v>42062</v>
      </c>
      <c r="Y161" s="276">
        <v>42090</v>
      </c>
      <c r="Z161" s="44"/>
      <c r="AA161" s="44"/>
      <c r="AB161" s="244" t="s">
        <v>799</v>
      </c>
      <c r="AC161" s="248"/>
      <c r="AD161" s="249">
        <v>31.5</v>
      </c>
      <c r="AE161" s="248"/>
      <c r="AF161" s="249">
        <v>0.25</v>
      </c>
      <c r="AG161" s="249">
        <f t="shared" si="35"/>
        <v>31.75</v>
      </c>
      <c r="AH161" s="249">
        <f t="shared" si="36"/>
        <v>71.97999999999999</v>
      </c>
      <c r="AI161" s="249">
        <v>179.95</v>
      </c>
      <c r="AJ161" s="249">
        <v>179.95</v>
      </c>
      <c r="AK161" s="255">
        <f t="shared" si="29"/>
        <v>0.55890525145873848</v>
      </c>
      <c r="AL161" s="80"/>
      <c r="AM161" s="80"/>
      <c r="AN161" s="80"/>
      <c r="AO161" s="81"/>
      <c r="AP161" s="81"/>
      <c r="AQ161" s="80"/>
      <c r="AR161" s="102">
        <v>16</v>
      </c>
      <c r="AS161" s="102" t="s">
        <v>289</v>
      </c>
      <c r="AT161" s="102"/>
      <c r="AU161" s="216"/>
      <c r="AV161" s="181"/>
      <c r="AW161" s="212">
        <v>41978</v>
      </c>
      <c r="AX161" s="212">
        <v>41978</v>
      </c>
      <c r="AY161" s="103"/>
      <c r="AZ161" s="120"/>
      <c r="BA161" s="90"/>
      <c r="BB161" s="91"/>
      <c r="BC161" s="92"/>
      <c r="BD161" s="80"/>
      <c r="BE161" s="80"/>
      <c r="BF161" s="81"/>
      <c r="BG161" s="102"/>
      <c r="BH161" s="102"/>
      <c r="BI161" s="103"/>
      <c r="BJ161" s="80"/>
      <c r="BK161" s="80">
        <f t="shared" si="30"/>
        <v>0</v>
      </c>
      <c r="BL161" s="81"/>
      <c r="BM161" s="80"/>
      <c r="BN161" s="80"/>
      <c r="BO161" s="80"/>
      <c r="BP161" s="80">
        <f t="shared" si="34"/>
        <v>0</v>
      </c>
      <c r="BQ161" s="80"/>
      <c r="BR161" s="192">
        <f t="shared" si="31"/>
        <v>0</v>
      </c>
      <c r="BS161" s="192">
        <f t="shared" si="32"/>
        <v>0</v>
      </c>
      <c r="BT161" s="196">
        <f t="shared" si="33"/>
        <v>0</v>
      </c>
      <c r="BU161" s="29"/>
    </row>
    <row r="162" spans="1:73" s="170" customFormat="1" ht="44.25" customHeight="1">
      <c r="A162" s="10"/>
      <c r="B162" s="10">
        <v>2</v>
      </c>
      <c r="C162" s="11" t="s">
        <v>83</v>
      </c>
      <c r="D162" s="10" t="s">
        <v>161</v>
      </c>
      <c r="E162" s="14" t="s">
        <v>62</v>
      </c>
      <c r="F162" s="118" t="s">
        <v>615</v>
      </c>
      <c r="G162" s="118" t="s">
        <v>599</v>
      </c>
      <c r="H162" s="172" t="s">
        <v>47</v>
      </c>
      <c r="I162" s="204"/>
      <c r="J162" s="204" t="s">
        <v>684</v>
      </c>
      <c r="K162" s="204"/>
      <c r="L162" s="13" t="s">
        <v>637</v>
      </c>
      <c r="M162" s="119" t="s">
        <v>76</v>
      </c>
      <c r="N162" s="29" t="s">
        <v>794</v>
      </c>
      <c r="O162" s="29"/>
      <c r="P162" s="29" t="s">
        <v>796</v>
      </c>
      <c r="Q162" s="218" t="s">
        <v>32</v>
      </c>
      <c r="R162" s="38"/>
      <c r="S162" s="219"/>
      <c r="T162" s="130"/>
      <c r="U162" s="130" t="s">
        <v>753</v>
      </c>
      <c r="V162" s="130"/>
      <c r="W162" s="276">
        <v>42066</v>
      </c>
      <c r="X162" s="130"/>
      <c r="Y162" s="130"/>
      <c r="Z162" s="44"/>
      <c r="AA162" s="44"/>
      <c r="AB162" s="244" t="s">
        <v>799</v>
      </c>
      <c r="AC162" s="248"/>
      <c r="AD162" s="249">
        <v>15.5</v>
      </c>
      <c r="AE162" s="248"/>
      <c r="AF162" s="249">
        <v>0.25</v>
      </c>
      <c r="AG162" s="249">
        <f t="shared" si="35"/>
        <v>15.75</v>
      </c>
      <c r="AH162" s="249">
        <f t="shared" si="36"/>
        <v>39.980000000000004</v>
      </c>
      <c r="AI162" s="249">
        <v>99.95</v>
      </c>
      <c r="AJ162" s="249">
        <v>99.95</v>
      </c>
      <c r="AK162" s="255">
        <f t="shared" si="29"/>
        <v>0.60605302651325665</v>
      </c>
      <c r="AL162" s="80"/>
      <c r="AM162" s="80"/>
      <c r="AN162" s="80"/>
      <c r="AO162" s="81"/>
      <c r="AP162" s="81"/>
      <c r="AQ162" s="80"/>
      <c r="AR162" s="102">
        <v>16</v>
      </c>
      <c r="AS162" s="102" t="s">
        <v>289</v>
      </c>
      <c r="AT162" s="102"/>
      <c r="AU162" s="216"/>
      <c r="AV162" s="181"/>
      <c r="AW162" s="212">
        <v>41978</v>
      </c>
      <c r="AX162" s="181"/>
      <c r="AY162" s="103"/>
      <c r="AZ162" s="120"/>
      <c r="BA162" s="90"/>
      <c r="BB162" s="91"/>
      <c r="BC162" s="92"/>
      <c r="BD162" s="80"/>
      <c r="BE162" s="80"/>
      <c r="BF162" s="81"/>
      <c r="BG162" s="102"/>
      <c r="BH162" s="102"/>
      <c r="BI162" s="103"/>
      <c r="BJ162" s="80"/>
      <c r="BK162" s="80">
        <f t="shared" si="30"/>
        <v>0</v>
      </c>
      <c r="BL162" s="81"/>
      <c r="BM162" s="80"/>
      <c r="BN162" s="80"/>
      <c r="BO162" s="80"/>
      <c r="BP162" s="80">
        <f t="shared" si="34"/>
        <v>0</v>
      </c>
      <c r="BQ162" s="80"/>
      <c r="BR162" s="192">
        <f t="shared" si="31"/>
        <v>0</v>
      </c>
      <c r="BS162" s="192">
        <f t="shared" si="32"/>
        <v>0</v>
      </c>
      <c r="BT162" s="196">
        <f t="shared" si="33"/>
        <v>0</v>
      </c>
      <c r="BU162" s="162"/>
    </row>
    <row r="163" spans="1:73" s="170" customFormat="1" ht="44.25" hidden="1" customHeight="1">
      <c r="A163" s="157" t="s">
        <v>566</v>
      </c>
      <c r="B163" s="157"/>
      <c r="C163" s="158" t="s">
        <v>83</v>
      </c>
      <c r="D163" s="157" t="s">
        <v>161</v>
      </c>
      <c r="E163" s="159" t="s">
        <v>62</v>
      </c>
      <c r="F163" s="160" t="s">
        <v>615</v>
      </c>
      <c r="G163" s="160" t="s">
        <v>599</v>
      </c>
      <c r="H163" s="187" t="s">
        <v>47</v>
      </c>
      <c r="I163" s="205"/>
      <c r="J163" s="205"/>
      <c r="K163" s="205"/>
      <c r="L163" s="161">
        <v>41921</v>
      </c>
      <c r="M163" s="160" t="s">
        <v>79</v>
      </c>
      <c r="N163" s="162"/>
      <c r="O163" s="162"/>
      <c r="P163" s="162"/>
      <c r="Q163" s="163"/>
      <c r="R163" s="163"/>
      <c r="S163" s="223"/>
      <c r="T163" s="164"/>
      <c r="U163" s="164"/>
      <c r="V163" s="164"/>
      <c r="W163" s="164"/>
      <c r="X163" s="164"/>
      <c r="Y163" s="164"/>
      <c r="Z163" s="165"/>
      <c r="AA163" s="165"/>
      <c r="AB163" s="245"/>
      <c r="AC163" s="250"/>
      <c r="AD163" s="251"/>
      <c r="AE163" s="250"/>
      <c r="AF163" s="251"/>
      <c r="AG163" s="251">
        <f t="shared" si="35"/>
        <v>0</v>
      </c>
      <c r="AH163" s="251">
        <f>AG163*2</f>
        <v>0</v>
      </c>
      <c r="AI163" s="251">
        <f>AG163*2.5</f>
        <v>0</v>
      </c>
      <c r="AJ163" s="251">
        <f>AH163*2.5</f>
        <v>0</v>
      </c>
      <c r="AK163" s="256" t="e">
        <f t="shared" si="29"/>
        <v>#DIV/0!</v>
      </c>
      <c r="AL163" s="166"/>
      <c r="AM163" s="166"/>
      <c r="AN163" s="166"/>
      <c r="AO163" s="167"/>
      <c r="AP163" s="167"/>
      <c r="AQ163" s="166"/>
      <c r="AR163" s="166">
        <v>16</v>
      </c>
      <c r="AS163" s="166" t="s">
        <v>289</v>
      </c>
      <c r="AT163" s="166"/>
      <c r="AU163" s="166"/>
      <c r="AV163" s="182"/>
      <c r="AW163" s="182" t="s">
        <v>631</v>
      </c>
      <c r="AX163" s="182"/>
      <c r="AY163" s="167"/>
      <c r="AZ163" s="165"/>
      <c r="BA163" s="167"/>
      <c r="BB163" s="168"/>
      <c r="BC163" s="169"/>
      <c r="BD163" s="166"/>
      <c r="BE163" s="166"/>
      <c r="BF163" s="167"/>
      <c r="BG163" s="166"/>
      <c r="BH163" s="166"/>
      <c r="BI163" s="167"/>
      <c r="BJ163" s="166"/>
      <c r="BK163" s="166">
        <f t="shared" si="30"/>
        <v>0</v>
      </c>
      <c r="BL163" s="167"/>
      <c r="BM163" s="166"/>
      <c r="BN163" s="166"/>
      <c r="BO163" s="166"/>
      <c r="BP163" s="166">
        <f t="shared" si="34"/>
        <v>0</v>
      </c>
      <c r="BQ163" s="166"/>
      <c r="BR163" s="193">
        <f t="shared" si="31"/>
        <v>0</v>
      </c>
      <c r="BS163" s="193">
        <f t="shared" si="32"/>
        <v>0</v>
      </c>
      <c r="BT163" s="197" t="e">
        <f t="shared" si="33"/>
        <v>#DIV/0!</v>
      </c>
      <c r="BU163" s="162"/>
    </row>
    <row r="164" spans="1:73" s="170" customFormat="1" ht="44.25" customHeight="1">
      <c r="A164" s="10"/>
      <c r="B164" s="10">
        <v>3</v>
      </c>
      <c r="C164" s="11" t="s">
        <v>83</v>
      </c>
      <c r="D164" s="10" t="s">
        <v>168</v>
      </c>
      <c r="E164" s="14" t="s">
        <v>62</v>
      </c>
      <c r="F164" s="118" t="s">
        <v>266</v>
      </c>
      <c r="G164" s="118" t="s">
        <v>217</v>
      </c>
      <c r="H164" s="173" t="s">
        <v>574</v>
      </c>
      <c r="I164" s="204"/>
      <c r="J164" s="204" t="s">
        <v>674</v>
      </c>
      <c r="K164" s="204"/>
      <c r="L164" s="13"/>
      <c r="M164" s="119" t="s">
        <v>75</v>
      </c>
      <c r="N164" s="29" t="s">
        <v>788</v>
      </c>
      <c r="O164" s="29" t="s">
        <v>757</v>
      </c>
      <c r="P164" s="29" t="s">
        <v>782</v>
      </c>
      <c r="Q164" s="218" t="s">
        <v>32</v>
      </c>
      <c r="R164" s="38"/>
      <c r="S164" s="224"/>
      <c r="T164" s="224" t="s">
        <v>768</v>
      </c>
      <c r="U164" s="130" t="s">
        <v>753</v>
      </c>
      <c r="V164" s="130"/>
      <c r="W164" s="276">
        <v>42010</v>
      </c>
      <c r="X164" s="276">
        <v>42038</v>
      </c>
      <c r="Y164" s="276">
        <v>42066</v>
      </c>
      <c r="Z164" s="44"/>
      <c r="AA164" s="44"/>
      <c r="AB164" s="244" t="s">
        <v>799</v>
      </c>
      <c r="AC164" s="248"/>
      <c r="AD164" s="249">
        <v>39.299999999999997</v>
      </c>
      <c r="AE164" s="248"/>
      <c r="AF164" s="249">
        <f>(IF(AE164&gt;0, AE164, IF(AD164&gt;0, AD164, IF(AC164&gt;0, AC164, 0))))*0.3</f>
        <v>11.79</v>
      </c>
      <c r="AG164" s="249">
        <f t="shared" si="35"/>
        <v>51.089999999999996</v>
      </c>
      <c r="AH164" s="249">
        <f>AJ164/2.5</f>
        <v>111.97999999999999</v>
      </c>
      <c r="AI164" s="249">
        <v>279.95</v>
      </c>
      <c r="AJ164" s="249">
        <v>279.95</v>
      </c>
      <c r="AK164" s="255">
        <f>((AH164-AG164)/AH164)</f>
        <v>0.54375781389533839</v>
      </c>
      <c r="AL164" s="80"/>
      <c r="AM164" s="80"/>
      <c r="AN164" s="80"/>
      <c r="AO164" s="81">
        <v>41933</v>
      </c>
      <c r="AP164" s="81"/>
      <c r="AQ164" s="80" t="s">
        <v>641</v>
      </c>
      <c r="AR164" s="102">
        <v>17</v>
      </c>
      <c r="AS164" s="102" t="s">
        <v>628</v>
      </c>
      <c r="AT164" s="102"/>
      <c r="AU164" s="102"/>
      <c r="AV164" s="181"/>
      <c r="AW164" s="181" t="s">
        <v>60</v>
      </c>
      <c r="AX164" s="181"/>
      <c r="AY164" s="103"/>
      <c r="AZ164" s="120"/>
      <c r="BA164" s="90"/>
      <c r="BB164" s="91"/>
      <c r="BC164" s="92"/>
      <c r="BD164" s="80"/>
      <c r="BE164" s="80"/>
      <c r="BF164" s="81"/>
      <c r="BG164" s="102"/>
      <c r="BH164" s="102"/>
      <c r="BI164" s="103"/>
      <c r="BJ164" s="80"/>
      <c r="BK164" s="80">
        <f t="shared" si="30"/>
        <v>0</v>
      </c>
      <c r="BL164" s="81"/>
      <c r="BM164" s="80"/>
      <c r="BN164" s="80"/>
      <c r="BO164" s="80"/>
      <c r="BP164" s="80">
        <f t="shared" si="34"/>
        <v>0</v>
      </c>
      <c r="BQ164" s="80"/>
      <c r="BR164" s="192">
        <f t="shared" si="31"/>
        <v>0</v>
      </c>
      <c r="BS164" s="192">
        <f t="shared" si="32"/>
        <v>0</v>
      </c>
      <c r="BT164" s="196">
        <f t="shared" si="33"/>
        <v>0</v>
      </c>
      <c r="BU164" s="29"/>
    </row>
    <row r="165" spans="1:73" s="170" customFormat="1" ht="44.25" hidden="1" customHeight="1">
      <c r="A165" s="157" t="s">
        <v>566</v>
      </c>
      <c r="B165" s="157"/>
      <c r="C165" s="158" t="s">
        <v>83</v>
      </c>
      <c r="D165" s="157" t="s">
        <v>170</v>
      </c>
      <c r="E165" s="159" t="s">
        <v>62</v>
      </c>
      <c r="F165" s="160" t="s">
        <v>567</v>
      </c>
      <c r="G165" s="160" t="s">
        <v>208</v>
      </c>
      <c r="H165" s="187" t="s">
        <v>568</v>
      </c>
      <c r="I165" s="205"/>
      <c r="J165" s="205"/>
      <c r="K165" s="205"/>
      <c r="L165" s="161" t="s">
        <v>637</v>
      </c>
      <c r="M165" s="160" t="s">
        <v>76</v>
      </c>
      <c r="N165" s="162"/>
      <c r="O165" s="162"/>
      <c r="P165" s="162"/>
      <c r="Q165" s="163"/>
      <c r="R165" s="163"/>
      <c r="S165" s="223"/>
      <c r="T165" s="164"/>
      <c r="U165" s="164"/>
      <c r="V165" s="164"/>
      <c r="W165" s="164"/>
      <c r="X165" s="164"/>
      <c r="Y165" s="164"/>
      <c r="Z165" s="165"/>
      <c r="AA165" s="165"/>
      <c r="AB165" s="245"/>
      <c r="AC165" s="250"/>
      <c r="AD165" s="251"/>
      <c r="AE165" s="250"/>
      <c r="AF165" s="251">
        <v>0.25</v>
      </c>
      <c r="AG165" s="251">
        <f t="shared" si="35"/>
        <v>0.25</v>
      </c>
      <c r="AH165" s="251">
        <f>AG165*2</f>
        <v>0.5</v>
      </c>
      <c r="AI165" s="251">
        <f>AG165*2.5</f>
        <v>0.625</v>
      </c>
      <c r="AJ165" s="251">
        <f>AH165*2.5</f>
        <v>1.25</v>
      </c>
      <c r="AK165" s="256"/>
      <c r="AL165" s="166"/>
      <c r="AM165" s="166"/>
      <c r="AN165" s="166"/>
      <c r="AO165" s="167" t="s">
        <v>285</v>
      </c>
      <c r="AP165" s="167"/>
      <c r="AQ165" s="166"/>
      <c r="AR165" s="166">
        <v>16</v>
      </c>
      <c r="AS165" s="166" t="s">
        <v>289</v>
      </c>
      <c r="AT165" s="166"/>
      <c r="AU165" s="166"/>
      <c r="AV165" s="182"/>
      <c r="AW165" s="182" t="s">
        <v>631</v>
      </c>
      <c r="AX165" s="182"/>
      <c r="AY165" s="167"/>
      <c r="AZ165" s="165"/>
      <c r="BA165" s="167"/>
      <c r="BB165" s="168"/>
      <c r="BC165" s="169"/>
      <c r="BD165" s="166"/>
      <c r="BE165" s="166"/>
      <c r="BF165" s="167"/>
      <c r="BG165" s="166"/>
      <c r="BH165" s="166"/>
      <c r="BI165" s="167"/>
      <c r="BJ165" s="166"/>
      <c r="BK165" s="166">
        <f t="shared" si="30"/>
        <v>0</v>
      </c>
      <c r="BL165" s="167"/>
      <c r="BM165" s="166"/>
      <c r="BN165" s="166"/>
      <c r="BO165" s="166"/>
      <c r="BP165" s="166">
        <f t="shared" si="34"/>
        <v>0</v>
      </c>
      <c r="BQ165" s="166"/>
      <c r="BR165" s="193">
        <f t="shared" si="31"/>
        <v>0</v>
      </c>
      <c r="BS165" s="193">
        <f t="shared" si="32"/>
        <v>0</v>
      </c>
      <c r="BT165" s="197">
        <f t="shared" si="33"/>
        <v>0</v>
      </c>
      <c r="BU165" s="162"/>
    </row>
    <row r="166" spans="1:73" s="170" customFormat="1" ht="44.25" customHeight="1">
      <c r="A166" s="10"/>
      <c r="B166" s="10">
        <v>1</v>
      </c>
      <c r="C166" s="11" t="s">
        <v>83</v>
      </c>
      <c r="D166" s="118" t="s">
        <v>166</v>
      </c>
      <c r="E166" s="14" t="s">
        <v>62</v>
      </c>
      <c r="F166" s="118" t="s">
        <v>267</v>
      </c>
      <c r="G166" s="118" t="s">
        <v>218</v>
      </c>
      <c r="H166" s="118" t="s">
        <v>366</v>
      </c>
      <c r="I166" s="204"/>
      <c r="J166" s="204"/>
      <c r="K166" s="204"/>
      <c r="L166" s="13"/>
      <c r="M166" s="119" t="s">
        <v>75</v>
      </c>
      <c r="N166" s="29" t="s">
        <v>781</v>
      </c>
      <c r="O166" s="29" t="s">
        <v>757</v>
      </c>
      <c r="P166" s="29" t="s">
        <v>782</v>
      </c>
      <c r="Q166" s="218" t="s">
        <v>28</v>
      </c>
      <c r="R166" s="38"/>
      <c r="S166" s="219"/>
      <c r="T166" s="130"/>
      <c r="U166" s="130" t="s">
        <v>785</v>
      </c>
      <c r="V166" s="130"/>
      <c r="W166" s="276">
        <v>42010</v>
      </c>
      <c r="X166" s="276">
        <v>42038</v>
      </c>
      <c r="Y166" s="276">
        <v>42066</v>
      </c>
      <c r="Z166" s="44"/>
      <c r="AA166" s="44"/>
      <c r="AB166" s="244" t="s">
        <v>799</v>
      </c>
      <c r="AC166" s="248"/>
      <c r="AD166" s="249">
        <v>15.2</v>
      </c>
      <c r="AE166" s="248"/>
      <c r="AF166" s="249">
        <f>(IF(AE166&gt;0, AE166, IF(AD166&gt;0, AD166, IF(AC166&gt;0, AC166, 0))))*0.3</f>
        <v>4.5599999999999996</v>
      </c>
      <c r="AG166" s="249">
        <f t="shared" si="35"/>
        <v>19.759999999999998</v>
      </c>
      <c r="AH166" s="249">
        <f>AJ166/2.2</f>
        <v>18.15909090909091</v>
      </c>
      <c r="AI166" s="249">
        <v>19.95</v>
      </c>
      <c r="AJ166" s="249">
        <v>39.950000000000003</v>
      </c>
      <c r="AK166" s="255">
        <f>((AH166-AG166)/AH166)</f>
        <v>-8.8160200250312723E-2</v>
      </c>
      <c r="AL166" s="80"/>
      <c r="AM166" s="80"/>
      <c r="AN166" s="80"/>
      <c r="AO166" s="81">
        <v>41915</v>
      </c>
      <c r="AP166" s="81"/>
      <c r="AQ166" s="80" t="s">
        <v>594</v>
      </c>
      <c r="AR166" s="102">
        <v>16</v>
      </c>
      <c r="AS166" s="102" t="s">
        <v>289</v>
      </c>
      <c r="AT166" s="102"/>
      <c r="AU166" s="102"/>
      <c r="AV166" s="181"/>
      <c r="AW166" s="181" t="s">
        <v>60</v>
      </c>
      <c r="AX166" s="181"/>
      <c r="AY166" s="103"/>
      <c r="AZ166" s="120"/>
      <c r="BA166" s="90"/>
      <c r="BB166" s="91"/>
      <c r="BC166" s="92"/>
      <c r="BD166" s="80"/>
      <c r="BE166" s="80"/>
      <c r="BF166" s="81"/>
      <c r="BG166" s="102"/>
      <c r="BH166" s="102"/>
      <c r="BI166" s="103"/>
      <c r="BJ166" s="80"/>
      <c r="BK166" s="80">
        <f t="shared" si="30"/>
        <v>0</v>
      </c>
      <c r="BL166" s="81"/>
      <c r="BM166" s="80"/>
      <c r="BN166" s="80"/>
      <c r="BO166" s="80"/>
      <c r="BP166" s="80">
        <f t="shared" si="34"/>
        <v>0</v>
      </c>
      <c r="BQ166" s="80"/>
      <c r="BR166" s="192">
        <f t="shared" si="31"/>
        <v>0</v>
      </c>
      <c r="BS166" s="192">
        <f t="shared" si="32"/>
        <v>0</v>
      </c>
      <c r="BT166" s="196">
        <f t="shared" si="33"/>
        <v>0</v>
      </c>
      <c r="BU166" s="29"/>
    </row>
    <row r="167" spans="1:73" s="170" customFormat="1" ht="44.25" customHeight="1">
      <c r="A167" s="10"/>
      <c r="B167" s="10">
        <v>2</v>
      </c>
      <c r="C167" s="11" t="s">
        <v>83</v>
      </c>
      <c r="D167" s="118" t="s">
        <v>166</v>
      </c>
      <c r="E167" s="14" t="s">
        <v>62</v>
      </c>
      <c r="F167" s="118" t="s">
        <v>268</v>
      </c>
      <c r="G167" s="118" t="s">
        <v>219</v>
      </c>
      <c r="H167" s="118" t="s">
        <v>575</v>
      </c>
      <c r="I167" s="204"/>
      <c r="J167" s="204"/>
      <c r="K167" s="204"/>
      <c r="L167" s="13">
        <v>41981</v>
      </c>
      <c r="M167" s="119" t="s">
        <v>75</v>
      </c>
      <c r="N167" s="29"/>
      <c r="O167" s="29"/>
      <c r="P167" s="29"/>
      <c r="Q167" s="218"/>
      <c r="R167" s="38"/>
      <c r="S167" s="219"/>
      <c r="T167" s="130"/>
      <c r="U167" s="130"/>
      <c r="V167" s="130"/>
      <c r="W167" s="276">
        <v>42345</v>
      </c>
      <c r="X167" s="276">
        <v>42008</v>
      </c>
      <c r="Y167" s="276">
        <v>42036</v>
      </c>
      <c r="Z167" s="44"/>
      <c r="AA167" s="44"/>
      <c r="AB167" s="244" t="s">
        <v>799</v>
      </c>
      <c r="AC167" s="248"/>
      <c r="AD167" s="249">
        <v>15.3</v>
      </c>
      <c r="AE167" s="248"/>
      <c r="AF167" s="249">
        <f>(IF(AE167&gt;0, AE167, IF(AD167&gt;0, AD167, IF(AC167&gt;0, AC167, 0))))*0.3</f>
        <v>4.59</v>
      </c>
      <c r="AG167" s="249">
        <f t="shared" si="35"/>
        <v>19.89</v>
      </c>
      <c r="AH167" s="249">
        <f>AJ167/2.2</f>
        <v>36.340909090909086</v>
      </c>
      <c r="AI167" s="249">
        <v>79.95</v>
      </c>
      <c r="AJ167" s="249">
        <v>79.95</v>
      </c>
      <c r="AK167" s="255">
        <f>((AH167-AG167)/AH167)</f>
        <v>0.4526829268292682</v>
      </c>
      <c r="AL167" s="80"/>
      <c r="AM167" s="80"/>
      <c r="AN167" s="80"/>
      <c r="AO167" s="81">
        <v>41908</v>
      </c>
      <c r="AP167" s="81" t="s">
        <v>717</v>
      </c>
      <c r="AQ167" s="80" t="s">
        <v>609</v>
      </c>
      <c r="AR167" s="102">
        <v>16</v>
      </c>
      <c r="AS167" s="102" t="s">
        <v>289</v>
      </c>
      <c r="AT167" s="102"/>
      <c r="AU167" s="102"/>
      <c r="AV167" s="181"/>
      <c r="AW167" s="213">
        <v>41980</v>
      </c>
      <c r="AX167" s="181"/>
      <c r="AY167" s="103"/>
      <c r="AZ167" s="120"/>
      <c r="BA167" s="90"/>
      <c r="BB167" s="91"/>
      <c r="BC167" s="92"/>
      <c r="BD167" s="80"/>
      <c r="BE167" s="80"/>
      <c r="BF167" s="81"/>
      <c r="BG167" s="102"/>
      <c r="BH167" s="102"/>
      <c r="BI167" s="103"/>
      <c r="BJ167" s="80"/>
      <c r="BK167" s="80">
        <f t="shared" si="30"/>
        <v>0</v>
      </c>
      <c r="BL167" s="81"/>
      <c r="BM167" s="80"/>
      <c r="BN167" s="80"/>
      <c r="BO167" s="80"/>
      <c r="BP167" s="80">
        <f t="shared" si="34"/>
        <v>0</v>
      </c>
      <c r="BQ167" s="80"/>
      <c r="BR167" s="192">
        <f t="shared" si="31"/>
        <v>0</v>
      </c>
      <c r="BS167" s="192">
        <f t="shared" si="32"/>
        <v>0</v>
      </c>
      <c r="BT167" s="196">
        <f t="shared" si="33"/>
        <v>0</v>
      </c>
      <c r="BU167" s="29"/>
    </row>
    <row r="168" spans="1:73" s="170" customFormat="1" ht="44.25" hidden="1" customHeight="1">
      <c r="A168" s="157" t="s">
        <v>566</v>
      </c>
      <c r="B168" s="157">
        <v>1</v>
      </c>
      <c r="C168" s="158" t="s">
        <v>83</v>
      </c>
      <c r="D168" s="160" t="s">
        <v>166</v>
      </c>
      <c r="E168" s="159" t="s">
        <v>62</v>
      </c>
      <c r="F168" s="160" t="s">
        <v>269</v>
      </c>
      <c r="G168" s="160" t="s">
        <v>220</v>
      </c>
      <c r="H168" s="266"/>
      <c r="I168" s="205"/>
      <c r="J168" s="205"/>
      <c r="K168" s="205"/>
      <c r="L168" s="161"/>
      <c r="M168" s="160" t="s">
        <v>80</v>
      </c>
      <c r="N168" s="162"/>
      <c r="O168" s="162"/>
      <c r="P168" s="162"/>
      <c r="Q168" s="235" t="s">
        <v>28</v>
      </c>
      <c r="R168" s="163"/>
      <c r="S168" s="223"/>
      <c r="T168" s="164"/>
      <c r="U168" s="164"/>
      <c r="V168" s="164"/>
      <c r="W168" s="164"/>
      <c r="X168" s="164"/>
      <c r="Y168" s="164"/>
      <c r="Z168" s="165"/>
      <c r="AA168" s="165"/>
      <c r="AB168" s="245" t="s">
        <v>799</v>
      </c>
      <c r="AC168" s="250"/>
      <c r="AD168" s="250">
        <v>13.15</v>
      </c>
      <c r="AE168" s="250"/>
      <c r="AF168" s="251">
        <v>0</v>
      </c>
      <c r="AG168" s="251">
        <f t="shared" si="35"/>
        <v>13.15</v>
      </c>
      <c r="AH168" s="251">
        <f>AJ168/2.2</f>
        <v>22.704545454545453</v>
      </c>
      <c r="AI168" s="251">
        <v>49.95</v>
      </c>
      <c r="AJ168" s="251">
        <v>49.95</v>
      </c>
      <c r="AK168" s="256">
        <f>((AH168-AG168)/AH168)</f>
        <v>0.42082082082082078</v>
      </c>
      <c r="AL168" s="166"/>
      <c r="AM168" s="166"/>
      <c r="AN168" s="166"/>
      <c r="AO168" s="167"/>
      <c r="AP168" s="167"/>
      <c r="AQ168" s="166"/>
      <c r="AR168" s="166"/>
      <c r="AS168" s="166"/>
      <c r="AT168" s="166"/>
      <c r="AU168" s="166"/>
      <c r="AV168" s="175"/>
      <c r="AW168" s="182" t="s">
        <v>812</v>
      </c>
      <c r="AX168" s="175"/>
      <c r="AY168" s="167"/>
      <c r="AZ168" s="176"/>
      <c r="BA168" s="167"/>
      <c r="BB168" s="168"/>
      <c r="BC168" s="169"/>
      <c r="BD168" s="166"/>
      <c r="BE168" s="166"/>
      <c r="BF168" s="167"/>
      <c r="BG168" s="166"/>
      <c r="BH168" s="166"/>
      <c r="BI168" s="167"/>
      <c r="BJ168" s="166"/>
      <c r="BK168" s="166">
        <f t="shared" si="30"/>
        <v>0</v>
      </c>
      <c r="BL168" s="167"/>
      <c r="BM168" s="166"/>
      <c r="BN168" s="166"/>
      <c r="BO168" s="166"/>
      <c r="BP168" s="166">
        <f t="shared" si="34"/>
        <v>0</v>
      </c>
      <c r="BQ168" s="166"/>
      <c r="BR168" s="193">
        <f t="shared" si="31"/>
        <v>0</v>
      </c>
      <c r="BS168" s="193">
        <f t="shared" si="32"/>
        <v>0</v>
      </c>
      <c r="BT168" s="197">
        <f t="shared" si="33"/>
        <v>0</v>
      </c>
      <c r="BU168" s="162"/>
    </row>
    <row r="169" spans="1:73" s="170" customFormat="1" ht="44.25" hidden="1" customHeight="1">
      <c r="A169" s="157" t="s">
        <v>566</v>
      </c>
      <c r="B169" s="157">
        <v>1</v>
      </c>
      <c r="C169" s="158" t="s">
        <v>83</v>
      </c>
      <c r="D169" s="160" t="s">
        <v>166</v>
      </c>
      <c r="E169" s="159" t="s">
        <v>62</v>
      </c>
      <c r="F169" s="160" t="s">
        <v>270</v>
      </c>
      <c r="G169" s="160" t="s">
        <v>221</v>
      </c>
      <c r="H169" s="266"/>
      <c r="I169" s="205"/>
      <c r="J169" s="205"/>
      <c r="K169" s="205"/>
      <c r="L169" s="161"/>
      <c r="M169" s="160" t="s">
        <v>80</v>
      </c>
      <c r="N169" s="162"/>
      <c r="O169" s="162"/>
      <c r="P169" s="162"/>
      <c r="Q169" s="235" t="s">
        <v>28</v>
      </c>
      <c r="R169" s="163"/>
      <c r="S169" s="223"/>
      <c r="T169" s="164"/>
      <c r="U169" s="164"/>
      <c r="V169" s="164"/>
      <c r="W169" s="164"/>
      <c r="X169" s="164"/>
      <c r="Y169" s="164"/>
      <c r="Z169" s="165"/>
      <c r="AA169" s="165"/>
      <c r="AB169" s="245" t="s">
        <v>799</v>
      </c>
      <c r="AC169" s="250"/>
      <c r="AD169" s="250">
        <v>10.4</v>
      </c>
      <c r="AE169" s="250"/>
      <c r="AF169" s="251">
        <v>0</v>
      </c>
      <c r="AG169" s="251">
        <f t="shared" si="35"/>
        <v>10.4</v>
      </c>
      <c r="AH169" s="251">
        <f>AJ169/2.2</f>
        <v>18.15909090909091</v>
      </c>
      <c r="AI169" s="251">
        <v>39.950000000000003</v>
      </c>
      <c r="AJ169" s="251">
        <v>39.950000000000003</v>
      </c>
      <c r="AK169" s="256">
        <f>((AH169-AG169)/AH169)</f>
        <v>0.42728410513141429</v>
      </c>
      <c r="AL169" s="166"/>
      <c r="AM169" s="166"/>
      <c r="AN169" s="166"/>
      <c r="AO169" s="167"/>
      <c r="AP169" s="167"/>
      <c r="AQ169" s="166"/>
      <c r="AR169" s="166"/>
      <c r="AS169" s="166"/>
      <c r="AT169" s="166"/>
      <c r="AU169" s="166"/>
      <c r="AV169" s="175"/>
      <c r="AW169" s="182" t="s">
        <v>812</v>
      </c>
      <c r="AX169" s="175"/>
      <c r="AY169" s="167"/>
      <c r="AZ169" s="176"/>
      <c r="BA169" s="167"/>
      <c r="BB169" s="168"/>
      <c r="BC169" s="169"/>
      <c r="BD169" s="166"/>
      <c r="BE169" s="166"/>
      <c r="BF169" s="167"/>
      <c r="BG169" s="166"/>
      <c r="BH169" s="166"/>
      <c r="BI169" s="167"/>
      <c r="BJ169" s="166"/>
      <c r="BK169" s="166">
        <f t="shared" si="30"/>
        <v>0</v>
      </c>
      <c r="BL169" s="167"/>
      <c r="BM169" s="166"/>
      <c r="BN169" s="166"/>
      <c r="BO169" s="166"/>
      <c r="BP169" s="166">
        <f t="shared" si="34"/>
        <v>0</v>
      </c>
      <c r="BQ169" s="166"/>
      <c r="BR169" s="193">
        <f t="shared" si="31"/>
        <v>0</v>
      </c>
      <c r="BS169" s="193">
        <f t="shared" si="32"/>
        <v>0</v>
      </c>
      <c r="BT169" s="197">
        <f t="shared" si="33"/>
        <v>0</v>
      </c>
      <c r="BU169" s="162"/>
    </row>
    <row r="170" spans="1:73" s="170" customFormat="1" ht="44.25" hidden="1" customHeight="1">
      <c r="A170" s="157" t="s">
        <v>566</v>
      </c>
      <c r="B170" s="157"/>
      <c r="C170" s="158" t="s">
        <v>83</v>
      </c>
      <c r="D170" s="157"/>
      <c r="E170" s="159" t="s">
        <v>62</v>
      </c>
      <c r="F170" s="160" t="s">
        <v>271</v>
      </c>
      <c r="G170" s="160" t="s">
        <v>222</v>
      </c>
      <c r="H170" s="157"/>
      <c r="I170" s="205"/>
      <c r="J170" s="205"/>
      <c r="K170" s="205"/>
      <c r="L170" s="161">
        <v>41919</v>
      </c>
      <c r="M170" s="160" t="s">
        <v>81</v>
      </c>
      <c r="N170" s="162"/>
      <c r="O170" s="162"/>
      <c r="P170" s="162"/>
      <c r="Q170" s="163"/>
      <c r="R170" s="163"/>
      <c r="S170" s="223"/>
      <c r="T170" s="164"/>
      <c r="U170" s="164"/>
      <c r="V170" s="164"/>
      <c r="W170" s="164"/>
      <c r="X170" s="164"/>
      <c r="Y170" s="164"/>
      <c r="Z170" s="165"/>
      <c r="AA170" s="165"/>
      <c r="AB170" s="245"/>
      <c r="AC170" s="250"/>
      <c r="AD170" s="251"/>
      <c r="AE170" s="250"/>
      <c r="AF170" s="251"/>
      <c r="AG170" s="251">
        <f t="shared" si="35"/>
        <v>0</v>
      </c>
      <c r="AH170" s="251">
        <f>AG170*2</f>
        <v>0</v>
      </c>
      <c r="AI170" s="251">
        <f>AG170*2.5</f>
        <v>0</v>
      </c>
      <c r="AJ170" s="251">
        <f>AH170*2.5</f>
        <v>0</v>
      </c>
      <c r="AK170" s="256"/>
      <c r="AL170" s="166"/>
      <c r="AM170" s="166"/>
      <c r="AN170" s="166"/>
      <c r="AO170" s="167"/>
      <c r="AP170" s="167"/>
      <c r="AQ170" s="166"/>
      <c r="AR170" s="166"/>
      <c r="AS170" s="166"/>
      <c r="AT170" s="166"/>
      <c r="AU170" s="166"/>
      <c r="AV170" s="175"/>
      <c r="AW170" s="175"/>
      <c r="AX170" s="175"/>
      <c r="AY170" s="167"/>
      <c r="AZ170" s="176"/>
      <c r="BA170" s="167"/>
      <c r="BB170" s="168"/>
      <c r="BC170" s="169"/>
      <c r="BD170" s="166"/>
      <c r="BE170" s="166"/>
      <c r="BF170" s="167"/>
      <c r="BG170" s="166"/>
      <c r="BH170" s="166"/>
      <c r="BI170" s="167"/>
      <c r="BJ170" s="166"/>
      <c r="BK170" s="166">
        <f t="shared" si="30"/>
        <v>0</v>
      </c>
      <c r="BL170" s="167"/>
      <c r="BM170" s="166"/>
      <c r="BN170" s="166"/>
      <c r="BO170" s="166"/>
      <c r="BP170" s="166">
        <f t="shared" si="34"/>
        <v>0</v>
      </c>
      <c r="BQ170" s="166"/>
      <c r="BR170" s="193">
        <f t="shared" si="31"/>
        <v>0</v>
      </c>
      <c r="BS170" s="193">
        <f t="shared" si="32"/>
        <v>0</v>
      </c>
      <c r="BT170" s="197">
        <f t="shared" si="33"/>
        <v>0</v>
      </c>
      <c r="BU170" s="162"/>
    </row>
    <row r="171" spans="1:73" ht="44.25" customHeight="1">
      <c r="A171" s="10"/>
      <c r="B171" s="10">
        <v>1</v>
      </c>
      <c r="C171" s="11" t="s">
        <v>83</v>
      </c>
      <c r="D171" s="118" t="s">
        <v>166</v>
      </c>
      <c r="E171" s="14" t="s">
        <v>62</v>
      </c>
      <c r="F171" s="118" t="s">
        <v>272</v>
      </c>
      <c r="G171" s="118" t="s">
        <v>223</v>
      </c>
      <c r="H171" s="118" t="s">
        <v>576</v>
      </c>
      <c r="I171" s="204"/>
      <c r="J171" s="204"/>
      <c r="K171" s="204"/>
      <c r="L171" s="13"/>
      <c r="M171" s="119" t="s">
        <v>82</v>
      </c>
      <c r="N171" s="29"/>
      <c r="O171" s="29"/>
      <c r="P171" s="29" t="s">
        <v>783</v>
      </c>
      <c r="Q171" s="218" t="s">
        <v>28</v>
      </c>
      <c r="R171" s="38"/>
      <c r="S171" s="219"/>
      <c r="T171" s="130"/>
      <c r="U171" s="238" t="s">
        <v>784</v>
      </c>
      <c r="V171" s="130"/>
      <c r="W171" s="276">
        <v>42062</v>
      </c>
      <c r="X171" s="276">
        <v>42090</v>
      </c>
      <c r="Y171" s="276">
        <v>42087</v>
      </c>
      <c r="Z171" s="44"/>
      <c r="AA171" s="44"/>
      <c r="AB171" s="244" t="s">
        <v>799</v>
      </c>
      <c r="AC171" s="248"/>
      <c r="AD171" s="249">
        <v>12.05</v>
      </c>
      <c r="AE171" s="248"/>
      <c r="AF171" s="249">
        <v>0.25</v>
      </c>
      <c r="AG171" s="249">
        <f t="shared" si="35"/>
        <v>12.3</v>
      </c>
      <c r="AH171" s="249">
        <f t="shared" ref="AH171:AH176" si="37">AJ171/2.2</f>
        <v>27.25</v>
      </c>
      <c r="AI171" s="249">
        <v>59.95</v>
      </c>
      <c r="AJ171" s="249">
        <v>59.95</v>
      </c>
      <c r="AK171" s="255">
        <f t="shared" ref="AK171:AK176" si="38">((AH171-AG171)/AH171)</f>
        <v>0.54862385321100915</v>
      </c>
      <c r="AL171" s="80"/>
      <c r="AM171" s="80"/>
      <c r="AN171" s="80"/>
      <c r="AO171" s="81"/>
      <c r="AP171" s="81"/>
      <c r="AQ171" s="80"/>
      <c r="AR171" s="102">
        <v>17</v>
      </c>
      <c r="AS171" s="102" t="s">
        <v>814</v>
      </c>
      <c r="AT171" s="102"/>
      <c r="AU171" s="102"/>
      <c r="AV171" s="146"/>
      <c r="AW171" s="269" t="s">
        <v>813</v>
      </c>
      <c r="AX171" s="146"/>
      <c r="AY171" s="103"/>
      <c r="AZ171" s="89"/>
      <c r="BA171" s="90"/>
      <c r="BB171" s="91"/>
      <c r="BC171" s="92"/>
      <c r="BD171" s="80"/>
      <c r="BE171" s="80"/>
      <c r="BF171" s="81"/>
      <c r="BG171" s="102"/>
      <c r="BH171" s="102"/>
      <c r="BI171" s="103"/>
      <c r="BJ171" s="80"/>
      <c r="BK171" s="80">
        <f t="shared" si="30"/>
        <v>0</v>
      </c>
      <c r="BL171" s="81"/>
      <c r="BM171" s="80"/>
      <c r="BN171" s="80"/>
      <c r="BO171" s="80"/>
      <c r="BP171" s="80">
        <f t="shared" si="34"/>
        <v>0</v>
      </c>
      <c r="BQ171" s="80"/>
      <c r="BR171" s="192">
        <f t="shared" si="31"/>
        <v>0</v>
      </c>
      <c r="BS171" s="192">
        <f t="shared" si="32"/>
        <v>0</v>
      </c>
      <c r="BT171" s="196">
        <f t="shared" si="33"/>
        <v>0</v>
      </c>
      <c r="BU171" s="29"/>
    </row>
    <row r="172" spans="1:73" s="170" customFormat="1" ht="44.25" customHeight="1">
      <c r="A172" s="10"/>
      <c r="B172" s="10">
        <v>1</v>
      </c>
      <c r="C172" s="11" t="s">
        <v>83</v>
      </c>
      <c r="D172" s="118" t="s">
        <v>166</v>
      </c>
      <c r="E172" s="14" t="s">
        <v>62</v>
      </c>
      <c r="F172" s="118" t="s">
        <v>273</v>
      </c>
      <c r="G172" s="118" t="s">
        <v>638</v>
      </c>
      <c r="H172" s="118" t="s">
        <v>639</v>
      </c>
      <c r="I172" s="204"/>
      <c r="J172" s="204"/>
      <c r="K172" s="204"/>
      <c r="L172" s="13"/>
      <c r="M172" s="119" t="s">
        <v>82</v>
      </c>
      <c r="N172" s="29"/>
      <c r="O172" s="29"/>
      <c r="P172" s="29" t="s">
        <v>783</v>
      </c>
      <c r="Q172" s="218" t="s">
        <v>28</v>
      </c>
      <c r="R172" s="38"/>
      <c r="S172" s="219"/>
      <c r="T172" s="130"/>
      <c r="U172" s="238" t="s">
        <v>784</v>
      </c>
      <c r="V172" s="130"/>
      <c r="W172" s="276">
        <v>42062</v>
      </c>
      <c r="X172" s="276">
        <v>42090</v>
      </c>
      <c r="Y172" s="276">
        <v>42087</v>
      </c>
      <c r="Z172" s="44"/>
      <c r="AA172" s="44"/>
      <c r="AB172" s="244" t="s">
        <v>799</v>
      </c>
      <c r="AC172" s="248"/>
      <c r="AD172" s="249">
        <v>1.4</v>
      </c>
      <c r="AE172" s="248"/>
      <c r="AF172" s="249">
        <v>0.25</v>
      </c>
      <c r="AG172" s="249">
        <f t="shared" si="35"/>
        <v>1.65</v>
      </c>
      <c r="AH172" s="249">
        <f t="shared" si="37"/>
        <v>4.5227272727272716</v>
      </c>
      <c r="AI172" s="249">
        <v>9.9499999999999993</v>
      </c>
      <c r="AJ172" s="249">
        <v>9.9499999999999993</v>
      </c>
      <c r="AK172" s="255">
        <f t="shared" si="38"/>
        <v>0.63517587939698483</v>
      </c>
      <c r="AL172" s="80"/>
      <c r="AM172" s="80"/>
      <c r="AN172" s="80"/>
      <c r="AO172" s="81"/>
      <c r="AP172" s="81"/>
      <c r="AQ172" s="80"/>
      <c r="AR172" s="102">
        <v>0</v>
      </c>
      <c r="AS172" s="102" t="s">
        <v>814</v>
      </c>
      <c r="AT172" s="102"/>
      <c r="AU172" s="216"/>
      <c r="AV172" s="146"/>
      <c r="AW172" s="210" t="s">
        <v>812</v>
      </c>
      <c r="AX172" s="146"/>
      <c r="AY172" s="103"/>
      <c r="AZ172" s="89"/>
      <c r="BA172" s="90"/>
      <c r="BB172" s="91"/>
      <c r="BC172" s="92"/>
      <c r="BD172" s="80"/>
      <c r="BE172" s="80"/>
      <c r="BF172" s="81"/>
      <c r="BG172" s="102"/>
      <c r="BH172" s="102"/>
      <c r="BI172" s="103"/>
      <c r="BJ172" s="80"/>
      <c r="BK172" s="80">
        <f t="shared" si="30"/>
        <v>0</v>
      </c>
      <c r="BL172" s="81"/>
      <c r="BM172" s="80"/>
      <c r="BN172" s="80"/>
      <c r="BO172" s="80"/>
      <c r="BP172" s="80">
        <f t="shared" si="34"/>
        <v>0</v>
      </c>
      <c r="BQ172" s="80"/>
      <c r="BR172" s="192">
        <f t="shared" si="31"/>
        <v>0</v>
      </c>
      <c r="BS172" s="192">
        <f t="shared" si="32"/>
        <v>0</v>
      </c>
      <c r="BT172" s="196">
        <f t="shared" si="33"/>
        <v>0</v>
      </c>
      <c r="BU172" s="29"/>
    </row>
    <row r="173" spans="1:73" ht="44.25" customHeight="1">
      <c r="A173" s="10"/>
      <c r="B173" s="10">
        <v>1</v>
      </c>
      <c r="C173" s="11" t="s">
        <v>83</v>
      </c>
      <c r="D173" s="118" t="s">
        <v>166</v>
      </c>
      <c r="E173" s="14" t="s">
        <v>62</v>
      </c>
      <c r="F173" s="118" t="s">
        <v>274</v>
      </c>
      <c r="G173" s="118" t="s">
        <v>638</v>
      </c>
      <c r="H173" s="118" t="s">
        <v>640</v>
      </c>
      <c r="I173" s="204"/>
      <c r="J173" s="204"/>
      <c r="K173" s="204"/>
      <c r="L173" s="13"/>
      <c r="M173" s="119" t="s">
        <v>82</v>
      </c>
      <c r="N173" s="29"/>
      <c r="O173" s="29"/>
      <c r="P173" s="29" t="s">
        <v>783</v>
      </c>
      <c r="Q173" s="218" t="s">
        <v>28</v>
      </c>
      <c r="R173" s="38"/>
      <c r="S173" s="219"/>
      <c r="T173" s="130"/>
      <c r="U173" s="238" t="s">
        <v>784</v>
      </c>
      <c r="V173" s="130"/>
      <c r="W173" s="276">
        <v>42062</v>
      </c>
      <c r="X173" s="276">
        <v>42090</v>
      </c>
      <c r="Y173" s="276">
        <v>42087</v>
      </c>
      <c r="Z173" s="44"/>
      <c r="AA173" s="44"/>
      <c r="AB173" s="244" t="s">
        <v>799</v>
      </c>
      <c r="AC173" s="248"/>
      <c r="AD173" s="249">
        <v>1.4</v>
      </c>
      <c r="AE173" s="248"/>
      <c r="AF173" s="249">
        <v>0.25</v>
      </c>
      <c r="AG173" s="249">
        <f t="shared" si="35"/>
        <v>1.65</v>
      </c>
      <c r="AH173" s="249">
        <f t="shared" si="37"/>
        <v>4.5227272727272716</v>
      </c>
      <c r="AI173" s="249">
        <v>9.9499999999999993</v>
      </c>
      <c r="AJ173" s="249">
        <v>9.9499999999999993</v>
      </c>
      <c r="AK173" s="255">
        <f t="shared" si="38"/>
        <v>0.63517587939698483</v>
      </c>
      <c r="AL173" s="80"/>
      <c r="AM173" s="80"/>
      <c r="AN173" s="80"/>
      <c r="AO173" s="81"/>
      <c r="AP173" s="81"/>
      <c r="AQ173" s="80"/>
      <c r="AR173" s="102">
        <v>0</v>
      </c>
      <c r="AS173" s="102" t="s">
        <v>814</v>
      </c>
      <c r="AT173" s="102"/>
      <c r="AU173" s="102"/>
      <c r="AV173" s="146"/>
      <c r="AW173" s="210" t="s">
        <v>812</v>
      </c>
      <c r="AX173" s="146"/>
      <c r="AY173" s="103"/>
      <c r="AZ173" s="89"/>
      <c r="BA173" s="90"/>
      <c r="BB173" s="91"/>
      <c r="BC173" s="92"/>
      <c r="BD173" s="80"/>
      <c r="BE173" s="80"/>
      <c r="BF173" s="81"/>
      <c r="BG173" s="102"/>
      <c r="BH173" s="102"/>
      <c r="BI173" s="103"/>
      <c r="BJ173" s="80"/>
      <c r="BK173" s="80">
        <f t="shared" si="30"/>
        <v>0</v>
      </c>
      <c r="BL173" s="81"/>
      <c r="BM173" s="80"/>
      <c r="BN173" s="80"/>
      <c r="BO173" s="80"/>
      <c r="BP173" s="80">
        <f t="shared" si="34"/>
        <v>0</v>
      </c>
      <c r="BQ173" s="80"/>
      <c r="BR173" s="192">
        <f t="shared" si="31"/>
        <v>0</v>
      </c>
      <c r="BS173" s="192">
        <f t="shared" si="32"/>
        <v>0</v>
      </c>
      <c r="BT173" s="196">
        <f t="shared" si="33"/>
        <v>0</v>
      </c>
      <c r="BU173" s="29"/>
    </row>
    <row r="174" spans="1:73" s="170" customFormat="1" ht="44.25" customHeight="1">
      <c r="A174" s="10"/>
      <c r="B174" s="10">
        <v>3</v>
      </c>
      <c r="C174" s="11" t="s">
        <v>83</v>
      </c>
      <c r="D174" s="118" t="s">
        <v>166</v>
      </c>
      <c r="E174" s="14" t="s">
        <v>62</v>
      </c>
      <c r="F174" s="118" t="s">
        <v>160</v>
      </c>
      <c r="G174" s="118" t="s">
        <v>224</v>
      </c>
      <c r="H174" s="118" t="s">
        <v>723</v>
      </c>
      <c r="I174" s="204"/>
      <c r="J174" s="204"/>
      <c r="K174" s="204"/>
      <c r="L174" s="13"/>
      <c r="M174" s="119" t="s">
        <v>75</v>
      </c>
      <c r="N174" s="29" t="s">
        <v>781</v>
      </c>
      <c r="O174" s="29" t="s">
        <v>757</v>
      </c>
      <c r="P174" s="29" t="s">
        <v>782</v>
      </c>
      <c r="Q174" s="218" t="s">
        <v>32</v>
      </c>
      <c r="R174" s="38"/>
      <c r="S174" s="224"/>
      <c r="T174" s="224" t="s">
        <v>765</v>
      </c>
      <c r="U174" s="130" t="s">
        <v>753</v>
      </c>
      <c r="V174" s="130"/>
      <c r="W174" s="276">
        <v>41980</v>
      </c>
      <c r="X174" s="276">
        <v>42008</v>
      </c>
      <c r="Y174" s="276">
        <v>42036</v>
      </c>
      <c r="Z174" s="44"/>
      <c r="AA174" s="44"/>
      <c r="AB174" s="244" t="s">
        <v>799</v>
      </c>
      <c r="AC174" s="248"/>
      <c r="AD174" s="249">
        <v>9.15</v>
      </c>
      <c r="AE174" s="248"/>
      <c r="AF174" s="249">
        <f>(IF(AE174&gt;0, AE174, IF(AD174&gt;0, AD174, IF(AC174&gt;0, AC174, 0))))*0.3</f>
        <v>2.7450000000000001</v>
      </c>
      <c r="AG174" s="249">
        <f t="shared" si="35"/>
        <v>11.895</v>
      </c>
      <c r="AH174" s="249">
        <f t="shared" si="37"/>
        <v>27.25</v>
      </c>
      <c r="AI174" s="249">
        <v>59.95</v>
      </c>
      <c r="AJ174" s="249">
        <v>59.95</v>
      </c>
      <c r="AK174" s="255">
        <f t="shared" si="38"/>
        <v>0.56348623853211011</v>
      </c>
      <c r="AL174" s="80"/>
      <c r="AM174" s="80"/>
      <c r="AN174" s="80"/>
      <c r="AO174" s="81" t="s">
        <v>397</v>
      </c>
      <c r="AP174" s="81"/>
      <c r="AQ174" s="80" t="s">
        <v>592</v>
      </c>
      <c r="AR174" s="102">
        <v>16</v>
      </c>
      <c r="AS174" s="102" t="s">
        <v>289</v>
      </c>
      <c r="AT174" s="102"/>
      <c r="AU174" s="102"/>
      <c r="AV174" s="181"/>
      <c r="AW174" s="213">
        <v>41980</v>
      </c>
      <c r="AX174" s="213">
        <v>42009</v>
      </c>
      <c r="AY174" s="103"/>
      <c r="AZ174" s="120"/>
      <c r="BA174" s="90"/>
      <c r="BB174" s="91"/>
      <c r="BC174" s="92"/>
      <c r="BD174" s="80"/>
      <c r="BE174" s="80"/>
      <c r="BF174" s="81"/>
      <c r="BG174" s="102"/>
      <c r="BH174" s="102"/>
      <c r="BI174" s="103"/>
      <c r="BJ174" s="80"/>
      <c r="BK174" s="80">
        <f t="shared" si="30"/>
        <v>0</v>
      </c>
      <c r="BL174" s="81"/>
      <c r="BM174" s="80"/>
      <c r="BN174" s="80"/>
      <c r="BO174" s="80"/>
      <c r="BP174" s="80">
        <f t="shared" si="34"/>
        <v>0</v>
      </c>
      <c r="BQ174" s="80"/>
      <c r="BR174" s="192">
        <f t="shared" si="31"/>
        <v>0</v>
      </c>
      <c r="BS174" s="192">
        <f t="shared" si="32"/>
        <v>0</v>
      </c>
      <c r="BT174" s="196">
        <f t="shared" si="33"/>
        <v>0</v>
      </c>
      <c r="BU174" s="29"/>
    </row>
    <row r="175" spans="1:73" ht="44.25" customHeight="1">
      <c r="A175" s="10"/>
      <c r="B175" s="10">
        <v>3</v>
      </c>
      <c r="C175" s="11" t="s">
        <v>83</v>
      </c>
      <c r="D175" s="118" t="s">
        <v>166</v>
      </c>
      <c r="E175" s="14" t="s">
        <v>62</v>
      </c>
      <c r="F175" s="118" t="s">
        <v>275</v>
      </c>
      <c r="G175" s="118" t="s">
        <v>225</v>
      </c>
      <c r="H175" s="118" t="s">
        <v>723</v>
      </c>
      <c r="I175" s="204"/>
      <c r="J175" s="204"/>
      <c r="K175" s="204"/>
      <c r="L175" s="13"/>
      <c r="M175" s="119" t="s">
        <v>75</v>
      </c>
      <c r="N175" s="29" t="s">
        <v>781</v>
      </c>
      <c r="O175" s="29" t="s">
        <v>757</v>
      </c>
      <c r="P175" s="29" t="s">
        <v>782</v>
      </c>
      <c r="Q175" s="218" t="s">
        <v>32</v>
      </c>
      <c r="R175" s="38"/>
      <c r="S175" s="224"/>
      <c r="T175" s="224" t="s">
        <v>765</v>
      </c>
      <c r="U175" s="130" t="s">
        <v>753</v>
      </c>
      <c r="V175" s="130"/>
      <c r="W175" s="276">
        <v>41980</v>
      </c>
      <c r="X175" s="276">
        <v>42008</v>
      </c>
      <c r="Y175" s="276">
        <v>42036</v>
      </c>
      <c r="Z175" s="44"/>
      <c r="AA175" s="44"/>
      <c r="AB175" s="244" t="s">
        <v>799</v>
      </c>
      <c r="AC175" s="248"/>
      <c r="AD175" s="249">
        <v>7.7</v>
      </c>
      <c r="AE175" s="248"/>
      <c r="AF175" s="249">
        <f>(IF(AE175&gt;0, AE175, IF(AD175&gt;0, AD175, IF(AC175&gt;0, AC175, 0))))*0.3</f>
        <v>2.31</v>
      </c>
      <c r="AG175" s="249">
        <f t="shared" si="35"/>
        <v>10.01</v>
      </c>
      <c r="AH175" s="249">
        <f t="shared" si="37"/>
        <v>13.613636363636362</v>
      </c>
      <c r="AI175" s="249">
        <v>29.95</v>
      </c>
      <c r="AJ175" s="249">
        <v>29.95</v>
      </c>
      <c r="AK175" s="255">
        <f t="shared" si="38"/>
        <v>0.2647078464106844</v>
      </c>
      <c r="AL175" s="80"/>
      <c r="AM175" s="80"/>
      <c r="AN175" s="80"/>
      <c r="AO175" s="81" t="s">
        <v>397</v>
      </c>
      <c r="AP175" s="81"/>
      <c r="AQ175" s="80" t="s">
        <v>592</v>
      </c>
      <c r="AR175" s="102">
        <v>16</v>
      </c>
      <c r="AS175" s="102" t="s">
        <v>289</v>
      </c>
      <c r="AT175" s="102"/>
      <c r="AU175" s="102"/>
      <c r="AV175" s="181"/>
      <c r="AW175" s="213">
        <v>41980</v>
      </c>
      <c r="AX175" s="213">
        <v>42009</v>
      </c>
      <c r="AY175" s="103"/>
      <c r="AZ175" s="120"/>
      <c r="BA175" s="90"/>
      <c r="BB175" s="91"/>
      <c r="BC175" s="92"/>
      <c r="BD175" s="80"/>
      <c r="BE175" s="80"/>
      <c r="BF175" s="81"/>
      <c r="BG175" s="102"/>
      <c r="BH175" s="102"/>
      <c r="BI175" s="103"/>
      <c r="BJ175" s="80"/>
      <c r="BK175" s="80">
        <f t="shared" si="30"/>
        <v>0</v>
      </c>
      <c r="BL175" s="81"/>
      <c r="BM175" s="80"/>
      <c r="BN175" s="80"/>
      <c r="BO175" s="80"/>
      <c r="BP175" s="80">
        <f t="shared" si="34"/>
        <v>0</v>
      </c>
      <c r="BQ175" s="80"/>
      <c r="BR175" s="192">
        <f t="shared" si="31"/>
        <v>0</v>
      </c>
      <c r="BS175" s="192">
        <f t="shared" si="32"/>
        <v>0</v>
      </c>
      <c r="BT175" s="196">
        <f t="shared" si="33"/>
        <v>0</v>
      </c>
      <c r="BU175" s="29"/>
    </row>
    <row r="176" spans="1:73" s="170" customFormat="1" ht="44.25" customHeight="1">
      <c r="A176" s="10"/>
      <c r="B176" s="10">
        <v>3</v>
      </c>
      <c r="C176" s="11" t="s">
        <v>83</v>
      </c>
      <c r="D176" s="118" t="s">
        <v>166</v>
      </c>
      <c r="E176" s="208" t="s">
        <v>50</v>
      </c>
      <c r="F176" s="118" t="s">
        <v>276</v>
      </c>
      <c r="G176" s="118" t="s">
        <v>132</v>
      </c>
      <c r="H176" s="118" t="s">
        <v>723</v>
      </c>
      <c r="I176" s="204"/>
      <c r="J176" s="204"/>
      <c r="K176" s="204"/>
      <c r="L176" s="13"/>
      <c r="M176" s="119" t="s">
        <v>75</v>
      </c>
      <c r="N176" s="29"/>
      <c r="O176" s="29"/>
      <c r="P176" s="29"/>
      <c r="Q176" s="218" t="s">
        <v>32</v>
      </c>
      <c r="R176" s="38"/>
      <c r="S176" s="219"/>
      <c r="T176" s="130"/>
      <c r="U176" s="130"/>
      <c r="V176" s="130"/>
      <c r="W176" s="276">
        <v>41980</v>
      </c>
      <c r="X176" s="276">
        <v>42008</v>
      </c>
      <c r="Y176" s="276">
        <v>42036</v>
      </c>
      <c r="Z176" s="44"/>
      <c r="AA176" s="44"/>
      <c r="AB176" s="244" t="s">
        <v>799</v>
      </c>
      <c r="AC176" s="249">
        <v>75.7</v>
      </c>
      <c r="AD176" s="249">
        <v>80</v>
      </c>
      <c r="AE176" s="248"/>
      <c r="AF176" s="249">
        <f>(IF(AE176&gt;0, AE176, IF(AD176&gt;0, AD176, IF(AC176&gt;0, AC176, 0))))*0.3</f>
        <v>24</v>
      </c>
      <c r="AG176" s="249">
        <f t="shared" si="35"/>
        <v>104</v>
      </c>
      <c r="AH176" s="249">
        <f t="shared" si="37"/>
        <v>159.06818181818181</v>
      </c>
      <c r="AI176" s="249">
        <v>299.95</v>
      </c>
      <c r="AJ176" s="262">
        <v>349.95</v>
      </c>
      <c r="AK176" s="255">
        <f t="shared" si="38"/>
        <v>0.34619231318759819</v>
      </c>
      <c r="AL176" s="80"/>
      <c r="AM176" s="80"/>
      <c r="AN176" s="81">
        <v>41961</v>
      </c>
      <c r="AO176" s="81">
        <v>41953</v>
      </c>
      <c r="AP176" s="81"/>
      <c r="AQ176" s="80" t="s">
        <v>592</v>
      </c>
      <c r="AR176" s="102">
        <v>16</v>
      </c>
      <c r="AS176" s="102"/>
      <c r="AT176" s="102"/>
      <c r="AU176" s="216"/>
      <c r="AV176" s="181"/>
      <c r="AW176" s="270">
        <v>42016</v>
      </c>
      <c r="AX176" s="181"/>
      <c r="AY176" s="103"/>
      <c r="AZ176" s="120"/>
      <c r="BA176" s="90"/>
      <c r="BB176" s="91"/>
      <c r="BC176" s="92"/>
      <c r="BD176" s="80"/>
      <c r="BE176" s="80"/>
      <c r="BF176" s="81"/>
      <c r="BG176" s="102"/>
      <c r="BH176" s="102"/>
      <c r="BI176" s="103"/>
      <c r="BJ176" s="80"/>
      <c r="BK176" s="80">
        <f t="shared" si="30"/>
        <v>0</v>
      </c>
      <c r="BL176" s="81"/>
      <c r="BM176" s="80"/>
      <c r="BN176" s="80"/>
      <c r="BO176" s="80"/>
      <c r="BP176" s="80">
        <f t="shared" si="34"/>
        <v>0</v>
      </c>
      <c r="BQ176" s="80"/>
      <c r="BR176" s="192">
        <f t="shared" si="31"/>
        <v>0</v>
      </c>
      <c r="BS176" s="192">
        <f t="shared" si="32"/>
        <v>0</v>
      </c>
      <c r="BT176" s="196">
        <f t="shared" si="33"/>
        <v>0</v>
      </c>
      <c r="BU176" s="29"/>
    </row>
    <row r="177" spans="1:73" s="170" customFormat="1" ht="44.25" hidden="1" customHeight="1">
      <c r="A177" s="157" t="s">
        <v>566</v>
      </c>
      <c r="B177" s="157"/>
      <c r="C177" s="158" t="s">
        <v>83</v>
      </c>
      <c r="D177" s="179" t="s">
        <v>560</v>
      </c>
      <c r="E177" s="159" t="s">
        <v>62</v>
      </c>
      <c r="F177" s="160" t="s">
        <v>276</v>
      </c>
      <c r="G177" s="160" t="s">
        <v>227</v>
      </c>
      <c r="H177" s="160" t="s">
        <v>547</v>
      </c>
      <c r="I177" s="205"/>
      <c r="J177" s="205"/>
      <c r="K177" s="205"/>
      <c r="L177" s="161">
        <v>41919</v>
      </c>
      <c r="M177" s="160" t="s">
        <v>73</v>
      </c>
      <c r="N177" s="162"/>
      <c r="O177" s="162"/>
      <c r="P177" s="162"/>
      <c r="Q177" s="163"/>
      <c r="R177" s="163"/>
      <c r="S177" s="223"/>
      <c r="T177" s="164"/>
      <c r="U177" s="164"/>
      <c r="V177" s="164"/>
      <c r="W177" s="164"/>
      <c r="X177" s="164"/>
      <c r="Y177" s="164"/>
      <c r="Z177" s="165"/>
      <c r="AA177" s="165"/>
      <c r="AB177" s="245"/>
      <c r="AC177" s="250"/>
      <c r="AD177" s="251"/>
      <c r="AE177" s="250"/>
      <c r="AF177" s="251"/>
      <c r="AG177" s="251">
        <f t="shared" si="35"/>
        <v>0</v>
      </c>
      <c r="AH177" s="251">
        <f>AG177*2</f>
        <v>0</v>
      </c>
      <c r="AI177" s="251">
        <f>AG177*2.5</f>
        <v>0</v>
      </c>
      <c r="AJ177" s="251">
        <f>AH177*2.5</f>
        <v>0</v>
      </c>
      <c r="AK177" s="256"/>
      <c r="AL177" s="166"/>
      <c r="AM177" s="166"/>
      <c r="AN177" s="166"/>
      <c r="AO177" s="167" t="s">
        <v>561</v>
      </c>
      <c r="AP177" s="167"/>
      <c r="AQ177" s="166"/>
      <c r="AR177" s="166">
        <v>17</v>
      </c>
      <c r="AS177" s="166" t="s">
        <v>304</v>
      </c>
      <c r="AT177" s="166"/>
      <c r="AU177" s="242"/>
      <c r="AV177" s="183"/>
      <c r="AW177" s="178" t="s">
        <v>303</v>
      </c>
      <c r="AX177" s="178"/>
      <c r="AY177" s="167"/>
      <c r="AZ177" s="165"/>
      <c r="BA177" s="167"/>
      <c r="BB177" s="168"/>
      <c r="BC177" s="169"/>
      <c r="BD177" s="166"/>
      <c r="BE177" s="166"/>
      <c r="BF177" s="167"/>
      <c r="BG177" s="166"/>
      <c r="BH177" s="166"/>
      <c r="BI177" s="167"/>
      <c r="BJ177" s="166"/>
      <c r="BK177" s="166">
        <f t="shared" si="30"/>
        <v>0</v>
      </c>
      <c r="BL177" s="167"/>
      <c r="BM177" s="166"/>
      <c r="BN177" s="166"/>
      <c r="BO177" s="166"/>
      <c r="BP177" s="166">
        <f t="shared" si="34"/>
        <v>0</v>
      </c>
      <c r="BQ177" s="166"/>
      <c r="BR177" s="193">
        <f t="shared" si="31"/>
        <v>0</v>
      </c>
      <c r="BS177" s="193">
        <f t="shared" si="32"/>
        <v>0</v>
      </c>
      <c r="BT177" s="197">
        <f t="shared" si="33"/>
        <v>0</v>
      </c>
      <c r="BU177" s="162"/>
    </row>
    <row r="178" spans="1:73" ht="44.25" customHeight="1">
      <c r="A178" s="10"/>
      <c r="B178" s="10">
        <v>1</v>
      </c>
      <c r="C178" s="11" t="s">
        <v>83</v>
      </c>
      <c r="D178" s="118" t="s">
        <v>462</v>
      </c>
      <c r="E178" s="208" t="s">
        <v>50</v>
      </c>
      <c r="F178" s="118" t="s">
        <v>686</v>
      </c>
      <c r="G178" s="118" t="s">
        <v>420</v>
      </c>
      <c r="H178" s="180" t="s">
        <v>49</v>
      </c>
      <c r="I178" s="204" t="s">
        <v>555</v>
      </c>
      <c r="J178" s="204" t="s">
        <v>670</v>
      </c>
      <c r="K178" s="204"/>
      <c r="L178" s="13"/>
      <c r="M178" s="230" t="s">
        <v>73</v>
      </c>
      <c r="N178" s="231" t="s">
        <v>78</v>
      </c>
      <c r="O178" s="230" t="s">
        <v>732</v>
      </c>
      <c r="P178" s="231" t="s">
        <v>735</v>
      </c>
      <c r="Q178" s="218" t="s">
        <v>28</v>
      </c>
      <c r="R178" s="218"/>
      <c r="S178" s="219" t="s">
        <v>737</v>
      </c>
      <c r="T178" s="219">
        <v>9541</v>
      </c>
      <c r="U178" s="219" t="s">
        <v>743</v>
      </c>
      <c r="V178" s="130"/>
      <c r="W178" s="276">
        <v>42023</v>
      </c>
      <c r="X178" s="276">
        <v>42044</v>
      </c>
      <c r="Y178" s="276">
        <v>42079</v>
      </c>
      <c r="Z178" s="44">
        <v>1.19</v>
      </c>
      <c r="AA178" s="44"/>
      <c r="AB178" s="244" t="s">
        <v>799</v>
      </c>
      <c r="AC178" s="248"/>
      <c r="AD178" s="249">
        <v>18.03</v>
      </c>
      <c r="AE178" s="248">
        <v>18.03</v>
      </c>
      <c r="AF178" s="249">
        <v>0.25</v>
      </c>
      <c r="AG178" s="249">
        <f t="shared" si="35"/>
        <v>18.28</v>
      </c>
      <c r="AH178" s="249">
        <f t="shared" ref="AH178:AH207" si="39">AJ178/2.5</f>
        <v>39.980000000000004</v>
      </c>
      <c r="AI178" s="249">
        <v>99.95</v>
      </c>
      <c r="AJ178" s="249">
        <v>99.95</v>
      </c>
      <c r="AK178" s="255">
        <f t="shared" ref="AK178:AK207" si="40">((AH178-AG178)/AH178)</f>
        <v>0.54277138569284644</v>
      </c>
      <c r="AL178" s="80"/>
      <c r="AM178" s="80"/>
      <c r="AN178" s="80"/>
      <c r="AO178" s="81"/>
      <c r="AP178" s="81"/>
      <c r="AQ178" s="80"/>
      <c r="AR178" s="102">
        <v>2</v>
      </c>
      <c r="AS178" s="102" t="s">
        <v>626</v>
      </c>
      <c r="AT178" s="102">
        <v>3</v>
      </c>
      <c r="AU178" s="278">
        <v>41977</v>
      </c>
      <c r="AV178" s="144"/>
      <c r="AW178" s="210">
        <v>41978</v>
      </c>
      <c r="AX178" s="210">
        <v>42018</v>
      </c>
      <c r="AY178" s="103"/>
      <c r="AZ178" s="120"/>
      <c r="BA178" s="90"/>
      <c r="BB178" s="91"/>
      <c r="BC178" s="92"/>
      <c r="BD178" s="80"/>
      <c r="BE178" s="80"/>
      <c r="BF178" s="81"/>
      <c r="BG178" s="102"/>
      <c r="BH178" s="102"/>
      <c r="BI178" s="103"/>
      <c r="BJ178" s="80"/>
      <c r="BK178" s="80">
        <f t="shared" si="30"/>
        <v>0</v>
      </c>
      <c r="BL178" s="81"/>
      <c r="BM178" s="80"/>
      <c r="BN178" s="80"/>
      <c r="BO178" s="80"/>
      <c r="BP178" s="80">
        <f t="shared" si="34"/>
        <v>0</v>
      </c>
      <c r="BQ178" s="80"/>
      <c r="BR178" s="192">
        <f t="shared" si="31"/>
        <v>0</v>
      </c>
      <c r="BS178" s="192">
        <f t="shared" si="32"/>
        <v>0</v>
      </c>
      <c r="BT178" s="196">
        <f t="shared" si="33"/>
        <v>0</v>
      </c>
      <c r="BU178" s="29"/>
    </row>
    <row r="179" spans="1:73" s="170" customFormat="1" ht="44.25" customHeight="1">
      <c r="A179" s="10"/>
      <c r="B179" s="10">
        <v>1</v>
      </c>
      <c r="C179" s="11" t="s">
        <v>83</v>
      </c>
      <c r="D179" s="118" t="s">
        <v>462</v>
      </c>
      <c r="E179" s="208" t="s">
        <v>50</v>
      </c>
      <c r="F179" s="118" t="s">
        <v>687</v>
      </c>
      <c r="G179" s="118" t="s">
        <v>420</v>
      </c>
      <c r="H179" s="180" t="s">
        <v>463</v>
      </c>
      <c r="I179" s="204" t="s">
        <v>555</v>
      </c>
      <c r="J179" s="204" t="s">
        <v>670</v>
      </c>
      <c r="K179" s="204"/>
      <c r="L179" s="13"/>
      <c r="M179" s="230" t="s">
        <v>73</v>
      </c>
      <c r="N179" s="231" t="s">
        <v>78</v>
      </c>
      <c r="O179" s="230" t="s">
        <v>732</v>
      </c>
      <c r="P179" s="231" t="s">
        <v>735</v>
      </c>
      <c r="Q179" s="218" t="s">
        <v>28</v>
      </c>
      <c r="R179" s="218"/>
      <c r="S179" s="219" t="s">
        <v>737</v>
      </c>
      <c r="T179" s="219">
        <v>9541</v>
      </c>
      <c r="U179" s="219" t="s">
        <v>743</v>
      </c>
      <c r="V179" s="130"/>
      <c r="W179" s="276">
        <v>42023</v>
      </c>
      <c r="X179" s="276">
        <v>42044</v>
      </c>
      <c r="Y179" s="276">
        <v>42079</v>
      </c>
      <c r="Z179" s="44">
        <v>1.19</v>
      </c>
      <c r="AA179" s="44"/>
      <c r="AB179" s="244" t="s">
        <v>799</v>
      </c>
      <c r="AC179" s="248"/>
      <c r="AD179" s="249">
        <v>23.38</v>
      </c>
      <c r="AE179" s="248">
        <v>23.38</v>
      </c>
      <c r="AF179" s="249">
        <v>0.25</v>
      </c>
      <c r="AG179" s="249">
        <f t="shared" si="35"/>
        <v>23.63</v>
      </c>
      <c r="AH179" s="249">
        <f t="shared" si="39"/>
        <v>47.980000000000004</v>
      </c>
      <c r="AI179" s="249">
        <v>119.95</v>
      </c>
      <c r="AJ179" s="249">
        <v>119.95</v>
      </c>
      <c r="AK179" s="255">
        <f t="shared" si="40"/>
        <v>0.50750312630262617</v>
      </c>
      <c r="AL179" s="80"/>
      <c r="AM179" s="80"/>
      <c r="AN179" s="80"/>
      <c r="AO179" s="81"/>
      <c r="AP179" s="81"/>
      <c r="AQ179" s="80"/>
      <c r="AR179" s="102">
        <v>2</v>
      </c>
      <c r="AS179" s="102" t="s">
        <v>626</v>
      </c>
      <c r="AT179" s="102"/>
      <c r="AU179" s="102"/>
      <c r="AV179" s="144"/>
      <c r="AW179" s="144" t="s">
        <v>797</v>
      </c>
      <c r="AX179" s="210">
        <v>42018</v>
      </c>
      <c r="AY179" s="103"/>
      <c r="AZ179" s="120"/>
      <c r="BA179" s="90"/>
      <c r="BB179" s="91"/>
      <c r="BC179" s="92"/>
      <c r="BD179" s="80"/>
      <c r="BE179" s="80"/>
      <c r="BF179" s="81"/>
      <c r="BG179" s="102"/>
      <c r="BH179" s="102"/>
      <c r="BI179" s="103"/>
      <c r="BJ179" s="80"/>
      <c r="BK179" s="80">
        <f t="shared" si="30"/>
        <v>0</v>
      </c>
      <c r="BL179" s="81"/>
      <c r="BM179" s="80"/>
      <c r="BN179" s="80"/>
      <c r="BO179" s="80"/>
      <c r="BP179" s="80">
        <f t="shared" si="34"/>
        <v>0</v>
      </c>
      <c r="BQ179" s="80"/>
      <c r="BR179" s="192">
        <f t="shared" si="31"/>
        <v>0</v>
      </c>
      <c r="BS179" s="192">
        <f t="shared" si="32"/>
        <v>0</v>
      </c>
      <c r="BT179" s="196">
        <f t="shared" si="33"/>
        <v>0</v>
      </c>
      <c r="BU179" s="29"/>
    </row>
    <row r="180" spans="1:73" ht="44.25" customHeight="1">
      <c r="A180" s="10"/>
      <c r="B180" s="10">
        <v>1</v>
      </c>
      <c r="C180" s="11" t="s">
        <v>83</v>
      </c>
      <c r="D180" s="118" t="s">
        <v>462</v>
      </c>
      <c r="E180" s="208" t="s">
        <v>50</v>
      </c>
      <c r="F180" s="118" t="s">
        <v>688</v>
      </c>
      <c r="G180" s="118" t="s">
        <v>420</v>
      </c>
      <c r="H180" s="180" t="s">
        <v>464</v>
      </c>
      <c r="I180" s="204" t="s">
        <v>555</v>
      </c>
      <c r="J180" s="204" t="s">
        <v>670</v>
      </c>
      <c r="K180" s="204"/>
      <c r="L180" s="13"/>
      <c r="M180" s="230" t="s">
        <v>73</v>
      </c>
      <c r="N180" s="231" t="s">
        <v>78</v>
      </c>
      <c r="O180" s="230" t="s">
        <v>732</v>
      </c>
      <c r="P180" s="231" t="s">
        <v>735</v>
      </c>
      <c r="Q180" s="218" t="s">
        <v>28</v>
      </c>
      <c r="R180" s="218"/>
      <c r="S180" s="219" t="s">
        <v>737</v>
      </c>
      <c r="T180" s="219">
        <v>9541</v>
      </c>
      <c r="U180" s="219" t="s">
        <v>743</v>
      </c>
      <c r="V180" s="130"/>
      <c r="W180" s="276">
        <v>42023</v>
      </c>
      <c r="X180" s="276">
        <v>42044</v>
      </c>
      <c r="Y180" s="276">
        <v>42079</v>
      </c>
      <c r="Z180" s="44">
        <v>1.19</v>
      </c>
      <c r="AA180" s="44"/>
      <c r="AB180" s="244" t="s">
        <v>799</v>
      </c>
      <c r="AC180" s="248"/>
      <c r="AD180" s="249">
        <v>22.96</v>
      </c>
      <c r="AE180" s="248">
        <v>22.96</v>
      </c>
      <c r="AF180" s="249">
        <v>0.25</v>
      </c>
      <c r="AG180" s="249">
        <f t="shared" si="35"/>
        <v>23.21</v>
      </c>
      <c r="AH180" s="249">
        <f t="shared" si="39"/>
        <v>51.98</v>
      </c>
      <c r="AI180" s="249">
        <v>129.94999999999999</v>
      </c>
      <c r="AJ180" s="249">
        <v>129.94999999999999</v>
      </c>
      <c r="AK180" s="255">
        <f t="shared" si="40"/>
        <v>0.5534821085032704</v>
      </c>
      <c r="AL180" s="80"/>
      <c r="AM180" s="80"/>
      <c r="AN180" s="80"/>
      <c r="AO180" s="81"/>
      <c r="AP180" s="81"/>
      <c r="AQ180" s="80"/>
      <c r="AR180" s="102">
        <v>2</v>
      </c>
      <c r="AS180" s="102" t="s">
        <v>626</v>
      </c>
      <c r="AT180" s="102">
        <v>2</v>
      </c>
      <c r="AU180" s="240">
        <v>41977</v>
      </c>
      <c r="AV180" s="144"/>
      <c r="AW180" s="210">
        <v>41978</v>
      </c>
      <c r="AX180" s="210">
        <v>41978</v>
      </c>
      <c r="AY180" s="103"/>
      <c r="AZ180" s="120"/>
      <c r="BA180" s="90"/>
      <c r="BB180" s="91"/>
      <c r="BC180" s="92"/>
      <c r="BD180" s="80"/>
      <c r="BE180" s="80"/>
      <c r="BF180" s="81"/>
      <c r="BG180" s="102"/>
      <c r="BH180" s="102"/>
      <c r="BI180" s="103"/>
      <c r="BJ180" s="80"/>
      <c r="BK180" s="80">
        <f t="shared" si="30"/>
        <v>0</v>
      </c>
      <c r="BL180" s="81"/>
      <c r="BM180" s="80"/>
      <c r="BN180" s="80"/>
      <c r="BO180" s="80"/>
      <c r="BP180" s="80">
        <f t="shared" si="34"/>
        <v>0</v>
      </c>
      <c r="BQ180" s="80"/>
      <c r="BR180" s="192">
        <f t="shared" si="31"/>
        <v>0</v>
      </c>
      <c r="BS180" s="192">
        <f t="shared" si="32"/>
        <v>0</v>
      </c>
      <c r="BT180" s="196">
        <f t="shared" si="33"/>
        <v>0</v>
      </c>
      <c r="BU180" s="29"/>
    </row>
    <row r="181" spans="1:73" s="170" customFormat="1" ht="44.25" customHeight="1">
      <c r="A181" s="10"/>
      <c r="B181" s="10">
        <v>1</v>
      </c>
      <c r="C181" s="11" t="s">
        <v>83</v>
      </c>
      <c r="D181" s="118" t="s">
        <v>462</v>
      </c>
      <c r="E181" s="208" t="s">
        <v>50</v>
      </c>
      <c r="F181" s="118" t="s">
        <v>689</v>
      </c>
      <c r="G181" s="118" t="s">
        <v>420</v>
      </c>
      <c r="H181" s="180" t="s">
        <v>465</v>
      </c>
      <c r="I181" s="204" t="s">
        <v>555</v>
      </c>
      <c r="J181" s="204" t="s">
        <v>670</v>
      </c>
      <c r="K181" s="204"/>
      <c r="L181" s="13"/>
      <c r="M181" s="230" t="s">
        <v>73</v>
      </c>
      <c r="N181" s="231" t="s">
        <v>78</v>
      </c>
      <c r="O181" s="230" t="s">
        <v>732</v>
      </c>
      <c r="P181" s="231" t="s">
        <v>735</v>
      </c>
      <c r="Q181" s="218" t="s">
        <v>28</v>
      </c>
      <c r="R181" s="218"/>
      <c r="S181" s="219" t="s">
        <v>738</v>
      </c>
      <c r="T181" s="219" t="s">
        <v>741</v>
      </c>
      <c r="U181" s="219" t="s">
        <v>743</v>
      </c>
      <c r="V181" s="130"/>
      <c r="W181" s="277">
        <v>41995</v>
      </c>
      <c r="X181" s="276">
        <v>42016</v>
      </c>
      <c r="Y181" s="276">
        <v>42051</v>
      </c>
      <c r="Z181" s="44"/>
      <c r="AA181" s="44"/>
      <c r="AB181" s="244" t="s">
        <v>799</v>
      </c>
      <c r="AC181" s="248"/>
      <c r="AD181" s="274" t="s">
        <v>816</v>
      </c>
      <c r="AE181" s="275"/>
      <c r="AF181" s="249">
        <v>0.25</v>
      </c>
      <c r="AG181" s="249" t="e">
        <f t="shared" si="35"/>
        <v>#VALUE!</v>
      </c>
      <c r="AH181" s="249">
        <f t="shared" si="39"/>
        <v>51.98</v>
      </c>
      <c r="AI181" s="249">
        <v>129.94999999999999</v>
      </c>
      <c r="AJ181" s="249">
        <v>129.94999999999999</v>
      </c>
      <c r="AK181" s="255" t="e">
        <f t="shared" si="40"/>
        <v>#VALUE!</v>
      </c>
      <c r="AL181" s="80"/>
      <c r="AM181" s="80"/>
      <c r="AN181" s="80"/>
      <c r="AO181" s="81"/>
      <c r="AP181" s="81"/>
      <c r="AQ181" s="80"/>
      <c r="AR181" s="102">
        <v>0</v>
      </c>
      <c r="AS181" s="102" t="s">
        <v>626</v>
      </c>
      <c r="AT181" s="102"/>
      <c r="AU181" s="102"/>
      <c r="AV181" s="144"/>
      <c r="AW181" s="211" t="s">
        <v>720</v>
      </c>
      <c r="AX181" s="144"/>
      <c r="AY181" s="103"/>
      <c r="AZ181" s="120"/>
      <c r="BA181" s="90"/>
      <c r="BB181" s="91"/>
      <c r="BC181" s="92"/>
      <c r="BD181" s="80"/>
      <c r="BE181" s="80"/>
      <c r="BF181" s="81"/>
      <c r="BG181" s="102"/>
      <c r="BH181" s="102"/>
      <c r="BI181" s="103"/>
      <c r="BJ181" s="80"/>
      <c r="BK181" s="80">
        <f t="shared" si="30"/>
        <v>0</v>
      </c>
      <c r="BL181" s="81"/>
      <c r="BM181" s="80"/>
      <c r="BN181" s="80"/>
      <c r="BO181" s="80"/>
      <c r="BP181" s="80">
        <f t="shared" si="34"/>
        <v>0</v>
      </c>
      <c r="BQ181" s="80"/>
      <c r="BR181" s="192">
        <f t="shared" si="31"/>
        <v>0</v>
      </c>
      <c r="BS181" s="192" t="e">
        <f t="shared" si="32"/>
        <v>#VALUE!</v>
      </c>
      <c r="BT181" s="196" t="e">
        <f t="shared" si="33"/>
        <v>#VALUE!</v>
      </c>
      <c r="BU181" s="29"/>
    </row>
    <row r="182" spans="1:73" ht="44.25" customHeight="1">
      <c r="A182" s="10"/>
      <c r="B182" s="10">
        <v>1</v>
      </c>
      <c r="C182" s="11" t="s">
        <v>83</v>
      </c>
      <c r="D182" s="118" t="s">
        <v>462</v>
      </c>
      <c r="E182" s="208" t="s">
        <v>50</v>
      </c>
      <c r="F182" s="118" t="s">
        <v>690</v>
      </c>
      <c r="G182" s="118" t="s">
        <v>420</v>
      </c>
      <c r="H182" s="180" t="s">
        <v>466</v>
      </c>
      <c r="I182" s="204" t="s">
        <v>555</v>
      </c>
      <c r="J182" s="204" t="s">
        <v>670</v>
      </c>
      <c r="K182" s="204"/>
      <c r="L182" s="13"/>
      <c r="M182" s="230" t="s">
        <v>73</v>
      </c>
      <c r="N182" s="231" t="s">
        <v>78</v>
      </c>
      <c r="O182" s="230" t="s">
        <v>732</v>
      </c>
      <c r="P182" s="231" t="s">
        <v>735</v>
      </c>
      <c r="Q182" s="218" t="s">
        <v>28</v>
      </c>
      <c r="R182" s="218"/>
      <c r="S182" s="219" t="s">
        <v>738</v>
      </c>
      <c r="T182" s="219" t="s">
        <v>741</v>
      </c>
      <c r="U182" s="219" t="s">
        <v>743</v>
      </c>
      <c r="V182" s="130"/>
      <c r="W182" s="277">
        <v>41995</v>
      </c>
      <c r="X182" s="276">
        <v>42016</v>
      </c>
      <c r="Y182" s="276">
        <v>42051</v>
      </c>
      <c r="Z182" s="44"/>
      <c r="AA182" s="44"/>
      <c r="AB182" s="244" t="s">
        <v>799</v>
      </c>
      <c r="AC182" s="248"/>
      <c r="AD182" s="274" t="s">
        <v>816</v>
      </c>
      <c r="AE182" s="275"/>
      <c r="AF182" s="249">
        <v>0.25</v>
      </c>
      <c r="AG182" s="249" t="e">
        <f t="shared" si="35"/>
        <v>#VALUE!</v>
      </c>
      <c r="AH182" s="249">
        <f t="shared" si="39"/>
        <v>39.980000000000004</v>
      </c>
      <c r="AI182" s="249">
        <v>99.95</v>
      </c>
      <c r="AJ182" s="249">
        <v>99.95</v>
      </c>
      <c r="AK182" s="255" t="e">
        <f t="shared" si="40"/>
        <v>#VALUE!</v>
      </c>
      <c r="AL182" s="80"/>
      <c r="AM182" s="80"/>
      <c r="AN182" s="80"/>
      <c r="AO182" s="81"/>
      <c r="AP182" s="81"/>
      <c r="AQ182" s="80"/>
      <c r="AR182" s="102">
        <v>0</v>
      </c>
      <c r="AS182" s="102" t="s">
        <v>626</v>
      </c>
      <c r="AT182" s="102"/>
      <c r="AU182" s="102"/>
      <c r="AV182" s="144"/>
      <c r="AW182" s="211" t="s">
        <v>720</v>
      </c>
      <c r="AX182" s="144"/>
      <c r="AY182" s="103"/>
      <c r="AZ182" s="120"/>
      <c r="BA182" s="90"/>
      <c r="BB182" s="91"/>
      <c r="BC182" s="92"/>
      <c r="BD182" s="80"/>
      <c r="BE182" s="80"/>
      <c r="BF182" s="81"/>
      <c r="BG182" s="102"/>
      <c r="BH182" s="102"/>
      <c r="BI182" s="103"/>
      <c r="BJ182" s="80"/>
      <c r="BK182" s="80">
        <f t="shared" si="30"/>
        <v>0</v>
      </c>
      <c r="BL182" s="81"/>
      <c r="BM182" s="80"/>
      <c r="BN182" s="80"/>
      <c r="BO182" s="80"/>
      <c r="BP182" s="80">
        <f t="shared" si="34"/>
        <v>0</v>
      </c>
      <c r="BQ182" s="80"/>
      <c r="BR182" s="192">
        <f t="shared" si="31"/>
        <v>0</v>
      </c>
      <c r="BS182" s="192" t="e">
        <f t="shared" si="32"/>
        <v>#VALUE!</v>
      </c>
      <c r="BT182" s="196" t="e">
        <f t="shared" si="33"/>
        <v>#VALUE!</v>
      </c>
      <c r="BU182" s="29"/>
    </row>
    <row r="183" spans="1:73" ht="44.25" customHeight="1">
      <c r="A183" s="10"/>
      <c r="B183" s="10">
        <v>1</v>
      </c>
      <c r="C183" s="11" t="s">
        <v>83</v>
      </c>
      <c r="D183" s="118" t="s">
        <v>462</v>
      </c>
      <c r="E183" s="208" t="s">
        <v>50</v>
      </c>
      <c r="F183" s="118" t="s">
        <v>691</v>
      </c>
      <c r="G183" s="118" t="s">
        <v>421</v>
      </c>
      <c r="H183" s="180" t="s">
        <v>49</v>
      </c>
      <c r="I183" s="204" t="s">
        <v>555</v>
      </c>
      <c r="J183" s="204" t="s">
        <v>668</v>
      </c>
      <c r="K183" s="204"/>
      <c r="L183" s="13"/>
      <c r="M183" s="230" t="s">
        <v>73</v>
      </c>
      <c r="N183" s="231" t="s">
        <v>78</v>
      </c>
      <c r="O183" s="230" t="s">
        <v>732</v>
      </c>
      <c r="P183" s="231" t="s">
        <v>735</v>
      </c>
      <c r="Q183" s="218" t="s">
        <v>28</v>
      </c>
      <c r="R183" s="218"/>
      <c r="S183" s="219" t="s">
        <v>737</v>
      </c>
      <c r="T183" s="219">
        <v>9541</v>
      </c>
      <c r="U183" s="219" t="s">
        <v>743</v>
      </c>
      <c r="V183" s="130"/>
      <c r="W183" s="276">
        <v>42023</v>
      </c>
      <c r="X183" s="276">
        <v>42044</v>
      </c>
      <c r="Y183" s="276">
        <v>42079</v>
      </c>
      <c r="Z183" s="44">
        <v>1.19</v>
      </c>
      <c r="AA183" s="44"/>
      <c r="AB183" s="244" t="s">
        <v>799</v>
      </c>
      <c r="AC183" s="248"/>
      <c r="AD183" s="249">
        <v>18.5</v>
      </c>
      <c r="AE183" s="248">
        <v>18.5</v>
      </c>
      <c r="AF183" s="249">
        <v>0.25</v>
      </c>
      <c r="AG183" s="249">
        <f t="shared" si="35"/>
        <v>18.75</v>
      </c>
      <c r="AH183" s="249">
        <f t="shared" si="39"/>
        <v>39.980000000000004</v>
      </c>
      <c r="AI183" s="249">
        <v>99.95</v>
      </c>
      <c r="AJ183" s="249">
        <v>99.95</v>
      </c>
      <c r="AK183" s="255">
        <f t="shared" si="40"/>
        <v>0.53101550775387696</v>
      </c>
      <c r="AL183" s="80"/>
      <c r="AM183" s="80"/>
      <c r="AN183" s="80"/>
      <c r="AO183" s="81"/>
      <c r="AP183" s="81"/>
      <c r="AQ183" s="80"/>
      <c r="AR183" s="102">
        <v>2</v>
      </c>
      <c r="AS183" s="102" t="s">
        <v>626</v>
      </c>
      <c r="AT183" s="102"/>
      <c r="AU183" s="102"/>
      <c r="AV183" s="144"/>
      <c r="AW183" s="144" t="s">
        <v>797</v>
      </c>
      <c r="AX183" s="210">
        <v>42018</v>
      </c>
      <c r="AY183" s="103"/>
      <c r="AZ183" s="120"/>
      <c r="BA183" s="90"/>
      <c r="BB183" s="91"/>
      <c r="BC183" s="92"/>
      <c r="BD183" s="80"/>
      <c r="BE183" s="80"/>
      <c r="BF183" s="81"/>
      <c r="BG183" s="102"/>
      <c r="BH183" s="102"/>
      <c r="BI183" s="103"/>
      <c r="BJ183" s="80"/>
      <c r="BK183" s="80">
        <f t="shared" si="30"/>
        <v>0</v>
      </c>
      <c r="BL183" s="81"/>
      <c r="BM183" s="80"/>
      <c r="BN183" s="80"/>
      <c r="BO183" s="80"/>
      <c r="BP183" s="80">
        <f t="shared" si="34"/>
        <v>0</v>
      </c>
      <c r="BQ183" s="80"/>
      <c r="BR183" s="192">
        <f t="shared" si="31"/>
        <v>0</v>
      </c>
      <c r="BS183" s="192">
        <f t="shared" si="32"/>
        <v>0</v>
      </c>
      <c r="BT183" s="196">
        <f t="shared" si="33"/>
        <v>0</v>
      </c>
      <c r="BU183" s="29"/>
    </row>
    <row r="184" spans="1:73" s="170" customFormat="1" ht="44.25" customHeight="1">
      <c r="A184" s="10"/>
      <c r="B184" s="10">
        <v>1</v>
      </c>
      <c r="C184" s="11" t="s">
        <v>83</v>
      </c>
      <c r="D184" s="118" t="s">
        <v>462</v>
      </c>
      <c r="E184" s="208" t="s">
        <v>50</v>
      </c>
      <c r="F184" s="118" t="s">
        <v>692</v>
      </c>
      <c r="G184" s="118" t="s">
        <v>421</v>
      </c>
      <c r="H184" s="180" t="s">
        <v>463</v>
      </c>
      <c r="I184" s="204" t="s">
        <v>555</v>
      </c>
      <c r="J184" s="204" t="s">
        <v>668</v>
      </c>
      <c r="K184" s="204"/>
      <c r="L184" s="13"/>
      <c r="M184" s="230" t="s">
        <v>73</v>
      </c>
      <c r="N184" s="231" t="s">
        <v>78</v>
      </c>
      <c r="O184" s="230" t="s">
        <v>732</v>
      </c>
      <c r="P184" s="231" t="s">
        <v>735</v>
      </c>
      <c r="Q184" s="218" t="s">
        <v>28</v>
      </c>
      <c r="R184" s="218"/>
      <c r="S184" s="219" t="s">
        <v>737</v>
      </c>
      <c r="T184" s="219">
        <v>9541</v>
      </c>
      <c r="U184" s="219" t="s">
        <v>743</v>
      </c>
      <c r="V184" s="130"/>
      <c r="W184" s="276">
        <v>42023</v>
      </c>
      <c r="X184" s="276">
        <v>42044</v>
      </c>
      <c r="Y184" s="276">
        <v>42079</v>
      </c>
      <c r="Z184" s="44">
        <v>1.19</v>
      </c>
      <c r="AA184" s="44"/>
      <c r="AB184" s="244" t="s">
        <v>799</v>
      </c>
      <c r="AC184" s="248"/>
      <c r="AD184" s="249">
        <v>23.85</v>
      </c>
      <c r="AE184" s="248">
        <v>23.85</v>
      </c>
      <c r="AF184" s="249">
        <v>0.25</v>
      </c>
      <c r="AG184" s="249">
        <f t="shared" si="35"/>
        <v>24.1</v>
      </c>
      <c r="AH184" s="249">
        <f t="shared" si="39"/>
        <v>47.980000000000004</v>
      </c>
      <c r="AI184" s="249">
        <v>119.95</v>
      </c>
      <c r="AJ184" s="249">
        <v>119.95</v>
      </c>
      <c r="AK184" s="255">
        <f t="shared" si="40"/>
        <v>0.49770737807419757</v>
      </c>
      <c r="AL184" s="80"/>
      <c r="AM184" s="80"/>
      <c r="AN184" s="80"/>
      <c r="AO184" s="81"/>
      <c r="AP184" s="81"/>
      <c r="AQ184" s="80"/>
      <c r="AR184" s="102">
        <v>2</v>
      </c>
      <c r="AS184" s="102" t="s">
        <v>626</v>
      </c>
      <c r="AT184" s="102"/>
      <c r="AU184" s="102"/>
      <c r="AV184" s="144"/>
      <c r="AW184" s="144" t="s">
        <v>797</v>
      </c>
      <c r="AX184" s="210">
        <v>42018</v>
      </c>
      <c r="AY184" s="103"/>
      <c r="AZ184" s="120"/>
      <c r="BA184" s="90"/>
      <c r="BB184" s="91"/>
      <c r="BC184" s="92"/>
      <c r="BD184" s="80"/>
      <c r="BE184" s="80"/>
      <c r="BF184" s="81"/>
      <c r="BG184" s="102"/>
      <c r="BH184" s="102"/>
      <c r="BI184" s="103"/>
      <c r="BJ184" s="80"/>
      <c r="BK184" s="80">
        <f t="shared" si="30"/>
        <v>0</v>
      </c>
      <c r="BL184" s="81"/>
      <c r="BM184" s="80"/>
      <c r="BN184" s="80"/>
      <c r="BO184" s="80"/>
      <c r="BP184" s="80">
        <f t="shared" si="34"/>
        <v>0</v>
      </c>
      <c r="BQ184" s="80"/>
      <c r="BR184" s="192">
        <f t="shared" si="31"/>
        <v>0</v>
      </c>
      <c r="BS184" s="192">
        <f t="shared" si="32"/>
        <v>0</v>
      </c>
      <c r="BT184" s="196">
        <f t="shared" si="33"/>
        <v>0</v>
      </c>
      <c r="BU184" s="29"/>
    </row>
    <row r="185" spans="1:73" s="170" customFormat="1" ht="44.25" customHeight="1">
      <c r="A185" s="10"/>
      <c r="B185" s="10">
        <v>1</v>
      </c>
      <c r="C185" s="11" t="s">
        <v>83</v>
      </c>
      <c r="D185" s="118" t="s">
        <v>462</v>
      </c>
      <c r="E185" s="208" t="s">
        <v>50</v>
      </c>
      <c r="F185" s="118" t="s">
        <v>693</v>
      </c>
      <c r="G185" s="118" t="s">
        <v>421</v>
      </c>
      <c r="H185" s="180" t="s">
        <v>464</v>
      </c>
      <c r="I185" s="204" t="s">
        <v>555</v>
      </c>
      <c r="J185" s="204" t="s">
        <v>668</v>
      </c>
      <c r="K185" s="204"/>
      <c r="L185" s="13"/>
      <c r="M185" s="230" t="s">
        <v>73</v>
      </c>
      <c r="N185" s="231" t="s">
        <v>78</v>
      </c>
      <c r="O185" s="230" t="s">
        <v>732</v>
      </c>
      <c r="P185" s="231" t="s">
        <v>735</v>
      </c>
      <c r="Q185" s="218" t="s">
        <v>28</v>
      </c>
      <c r="R185" s="218"/>
      <c r="S185" s="219" t="s">
        <v>737</v>
      </c>
      <c r="T185" s="219">
        <v>9541</v>
      </c>
      <c r="U185" s="219" t="s">
        <v>743</v>
      </c>
      <c r="V185" s="130"/>
      <c r="W185" s="276">
        <v>42023</v>
      </c>
      <c r="X185" s="276">
        <v>42044</v>
      </c>
      <c r="Y185" s="276">
        <v>42079</v>
      </c>
      <c r="Z185" s="44">
        <v>1.41</v>
      </c>
      <c r="AA185" s="44"/>
      <c r="AB185" s="244" t="s">
        <v>799</v>
      </c>
      <c r="AC185" s="248"/>
      <c r="AD185" s="249">
        <v>23.45</v>
      </c>
      <c r="AE185" s="248">
        <v>23.45</v>
      </c>
      <c r="AF185" s="249">
        <v>0.25</v>
      </c>
      <c r="AG185" s="249">
        <f t="shared" si="35"/>
        <v>23.7</v>
      </c>
      <c r="AH185" s="249">
        <f t="shared" si="39"/>
        <v>51.98</v>
      </c>
      <c r="AI185" s="249">
        <v>129.94999999999999</v>
      </c>
      <c r="AJ185" s="249">
        <v>129.94999999999999</v>
      </c>
      <c r="AK185" s="255">
        <f t="shared" si="40"/>
        <v>0.54405540592535584</v>
      </c>
      <c r="AL185" s="80"/>
      <c r="AM185" s="80"/>
      <c r="AN185" s="80"/>
      <c r="AO185" s="81"/>
      <c r="AP185" s="81"/>
      <c r="AQ185" s="80"/>
      <c r="AR185" s="102">
        <v>2</v>
      </c>
      <c r="AS185" s="102" t="s">
        <v>626</v>
      </c>
      <c r="AT185" s="102">
        <v>2</v>
      </c>
      <c r="AU185" s="240">
        <v>41977</v>
      </c>
      <c r="AV185" s="144"/>
      <c r="AW185" s="210">
        <v>41978</v>
      </c>
      <c r="AX185" s="210">
        <v>41978</v>
      </c>
      <c r="AY185" s="103"/>
      <c r="AZ185" s="120"/>
      <c r="BA185" s="90"/>
      <c r="BB185" s="91"/>
      <c r="BC185" s="92"/>
      <c r="BD185" s="80"/>
      <c r="BE185" s="80"/>
      <c r="BF185" s="81"/>
      <c r="BG185" s="102"/>
      <c r="BH185" s="102"/>
      <c r="BI185" s="103"/>
      <c r="BJ185" s="80"/>
      <c r="BK185" s="80">
        <f t="shared" si="30"/>
        <v>0</v>
      </c>
      <c r="BL185" s="81"/>
      <c r="BM185" s="80"/>
      <c r="BN185" s="80"/>
      <c r="BO185" s="80"/>
      <c r="BP185" s="80">
        <f t="shared" si="34"/>
        <v>0</v>
      </c>
      <c r="BQ185" s="80"/>
      <c r="BR185" s="192">
        <f t="shared" si="31"/>
        <v>0</v>
      </c>
      <c r="BS185" s="192">
        <f t="shared" si="32"/>
        <v>0</v>
      </c>
      <c r="BT185" s="196">
        <f t="shared" si="33"/>
        <v>0</v>
      </c>
      <c r="BU185" s="29"/>
    </row>
    <row r="186" spans="1:73" s="170" customFormat="1" ht="44.25" customHeight="1">
      <c r="A186" s="10"/>
      <c r="B186" s="10">
        <v>1</v>
      </c>
      <c r="C186" s="11" t="s">
        <v>83</v>
      </c>
      <c r="D186" s="118" t="s">
        <v>462</v>
      </c>
      <c r="E186" s="208" t="s">
        <v>50</v>
      </c>
      <c r="F186" s="118" t="s">
        <v>694</v>
      </c>
      <c r="G186" s="118" t="s">
        <v>421</v>
      </c>
      <c r="H186" s="180" t="s">
        <v>465</v>
      </c>
      <c r="I186" s="204" t="s">
        <v>555</v>
      </c>
      <c r="J186" s="204" t="s">
        <v>668</v>
      </c>
      <c r="K186" s="204"/>
      <c r="L186" s="13"/>
      <c r="M186" s="230" t="s">
        <v>73</v>
      </c>
      <c r="N186" s="231" t="s">
        <v>78</v>
      </c>
      <c r="O186" s="230" t="s">
        <v>732</v>
      </c>
      <c r="P186" s="231" t="s">
        <v>735</v>
      </c>
      <c r="Q186" s="218" t="s">
        <v>28</v>
      </c>
      <c r="R186" s="218"/>
      <c r="S186" s="219" t="s">
        <v>738</v>
      </c>
      <c r="T186" s="219" t="s">
        <v>741</v>
      </c>
      <c r="U186" s="219" t="s">
        <v>743</v>
      </c>
      <c r="V186" s="130"/>
      <c r="W186" s="277">
        <v>41995</v>
      </c>
      <c r="X186" s="276">
        <v>42016</v>
      </c>
      <c r="Y186" s="276">
        <v>42051</v>
      </c>
      <c r="Z186" s="44">
        <v>1.41</v>
      </c>
      <c r="AA186" s="44"/>
      <c r="AB186" s="244" t="s">
        <v>799</v>
      </c>
      <c r="AC186" s="248"/>
      <c r="AD186" s="249">
        <v>24.61</v>
      </c>
      <c r="AE186" s="248">
        <v>24.61</v>
      </c>
      <c r="AF186" s="249">
        <v>0.25</v>
      </c>
      <c r="AG186" s="249">
        <f t="shared" si="35"/>
        <v>24.86</v>
      </c>
      <c r="AH186" s="249">
        <f t="shared" si="39"/>
        <v>51.98</v>
      </c>
      <c r="AI186" s="249">
        <v>129.94999999999999</v>
      </c>
      <c r="AJ186" s="249">
        <v>129.94999999999999</v>
      </c>
      <c r="AK186" s="255">
        <f t="shared" si="40"/>
        <v>0.52173913043478259</v>
      </c>
      <c r="AL186" s="80"/>
      <c r="AM186" s="80"/>
      <c r="AN186" s="80"/>
      <c r="AO186" s="81"/>
      <c r="AP186" s="81"/>
      <c r="AQ186" s="80"/>
      <c r="AR186" s="102">
        <v>2</v>
      </c>
      <c r="AS186" s="102" t="s">
        <v>626</v>
      </c>
      <c r="AT186" s="102">
        <v>2</v>
      </c>
      <c r="AU186" s="240">
        <v>41977</v>
      </c>
      <c r="AV186" s="144"/>
      <c r="AW186" s="210">
        <v>41978</v>
      </c>
      <c r="AX186" s="210">
        <v>41978</v>
      </c>
      <c r="AY186" s="103"/>
      <c r="AZ186" s="120"/>
      <c r="BA186" s="90"/>
      <c r="BB186" s="91"/>
      <c r="BC186" s="92"/>
      <c r="BD186" s="80"/>
      <c r="BE186" s="80"/>
      <c r="BF186" s="81"/>
      <c r="BG186" s="102"/>
      <c r="BH186" s="102"/>
      <c r="BI186" s="103"/>
      <c r="BJ186" s="80"/>
      <c r="BK186" s="80">
        <f t="shared" si="30"/>
        <v>0</v>
      </c>
      <c r="BL186" s="81"/>
      <c r="BM186" s="80"/>
      <c r="BN186" s="80"/>
      <c r="BO186" s="80"/>
      <c r="BP186" s="80">
        <f t="shared" si="34"/>
        <v>0</v>
      </c>
      <c r="BQ186" s="80"/>
      <c r="BR186" s="192">
        <f t="shared" si="31"/>
        <v>0</v>
      </c>
      <c r="BS186" s="192">
        <f t="shared" si="32"/>
        <v>0</v>
      </c>
      <c r="BT186" s="196">
        <f t="shared" si="33"/>
        <v>0</v>
      </c>
      <c r="BU186" s="29"/>
    </row>
    <row r="187" spans="1:73" s="170" customFormat="1" ht="44.25" customHeight="1">
      <c r="A187" s="10"/>
      <c r="B187" s="10">
        <v>1</v>
      </c>
      <c r="C187" s="11" t="s">
        <v>83</v>
      </c>
      <c r="D187" s="118" t="s">
        <v>462</v>
      </c>
      <c r="E187" s="208" t="s">
        <v>50</v>
      </c>
      <c r="F187" s="118" t="s">
        <v>695</v>
      </c>
      <c r="G187" s="118" t="s">
        <v>421</v>
      </c>
      <c r="H187" s="180" t="s">
        <v>466</v>
      </c>
      <c r="I187" s="204" t="s">
        <v>555</v>
      </c>
      <c r="J187" s="204" t="s">
        <v>668</v>
      </c>
      <c r="K187" s="204"/>
      <c r="L187" s="13"/>
      <c r="M187" s="230" t="s">
        <v>73</v>
      </c>
      <c r="N187" s="231" t="s">
        <v>78</v>
      </c>
      <c r="O187" s="230" t="s">
        <v>732</v>
      </c>
      <c r="P187" s="231" t="s">
        <v>735</v>
      </c>
      <c r="Q187" s="218" t="s">
        <v>28</v>
      </c>
      <c r="R187" s="218"/>
      <c r="S187" s="219" t="s">
        <v>738</v>
      </c>
      <c r="T187" s="219" t="s">
        <v>741</v>
      </c>
      <c r="U187" s="219" t="s">
        <v>743</v>
      </c>
      <c r="V187" s="130"/>
      <c r="W187" s="277">
        <v>41995</v>
      </c>
      <c r="X187" s="276">
        <v>42016</v>
      </c>
      <c r="Y187" s="276">
        <v>42051</v>
      </c>
      <c r="Z187" s="44">
        <v>1.42</v>
      </c>
      <c r="AA187" s="44"/>
      <c r="AB187" s="244" t="s">
        <v>799</v>
      </c>
      <c r="AC187" s="248"/>
      <c r="AD187" s="249">
        <v>19.79</v>
      </c>
      <c r="AE187" s="248">
        <v>19.79</v>
      </c>
      <c r="AF187" s="249">
        <v>0.25</v>
      </c>
      <c r="AG187" s="249">
        <f t="shared" ref="AG187:AG218" si="41">(IF(AE187&gt;0, AE187, IF(AD187&gt;0, AD187, IF(AC187&gt;0, AC187, 0))))+AF187</f>
        <v>20.04</v>
      </c>
      <c r="AH187" s="249">
        <f t="shared" si="39"/>
        <v>39.980000000000004</v>
      </c>
      <c r="AI187" s="249">
        <v>99.95</v>
      </c>
      <c r="AJ187" s="249">
        <v>99.95</v>
      </c>
      <c r="AK187" s="255">
        <f t="shared" si="40"/>
        <v>0.49874937468734376</v>
      </c>
      <c r="AL187" s="80"/>
      <c r="AM187" s="80"/>
      <c r="AN187" s="80"/>
      <c r="AO187" s="81"/>
      <c r="AP187" s="81"/>
      <c r="AQ187" s="80"/>
      <c r="AR187" s="102">
        <v>2</v>
      </c>
      <c r="AS187" s="102" t="s">
        <v>626</v>
      </c>
      <c r="AT187" s="102"/>
      <c r="AU187" s="102"/>
      <c r="AV187" s="144"/>
      <c r="AW187" s="144" t="s">
        <v>729</v>
      </c>
      <c r="AX187" s="210">
        <v>42018</v>
      </c>
      <c r="AY187" s="103"/>
      <c r="AZ187" s="120"/>
      <c r="BA187" s="90"/>
      <c r="BB187" s="91"/>
      <c r="BC187" s="92"/>
      <c r="BD187" s="80"/>
      <c r="BE187" s="80"/>
      <c r="BF187" s="81"/>
      <c r="BG187" s="102"/>
      <c r="BH187" s="102"/>
      <c r="BI187" s="103"/>
      <c r="BJ187" s="80"/>
      <c r="BK187" s="80">
        <f t="shared" si="30"/>
        <v>0</v>
      </c>
      <c r="BL187" s="81"/>
      <c r="BM187" s="80"/>
      <c r="BN187" s="80"/>
      <c r="BO187" s="80"/>
      <c r="BP187" s="80">
        <f t="shared" si="34"/>
        <v>0</v>
      </c>
      <c r="BQ187" s="80"/>
      <c r="BR187" s="192">
        <f t="shared" si="31"/>
        <v>0</v>
      </c>
      <c r="BS187" s="192">
        <f t="shared" si="32"/>
        <v>0</v>
      </c>
      <c r="BT187" s="196">
        <f t="shared" si="33"/>
        <v>0</v>
      </c>
      <c r="BU187" s="29"/>
    </row>
    <row r="188" spans="1:73" s="170" customFormat="1" ht="44.25" customHeight="1">
      <c r="A188" s="10"/>
      <c r="B188" s="10">
        <v>1</v>
      </c>
      <c r="C188" s="11" t="s">
        <v>83</v>
      </c>
      <c r="D188" s="118" t="s">
        <v>462</v>
      </c>
      <c r="E188" s="208" t="s">
        <v>50</v>
      </c>
      <c r="F188" s="118" t="s">
        <v>696</v>
      </c>
      <c r="G188" s="118" t="s">
        <v>422</v>
      </c>
      <c r="H188" s="180" t="s">
        <v>49</v>
      </c>
      <c r="I188" s="204" t="s">
        <v>553</v>
      </c>
      <c r="J188" s="204" t="s">
        <v>667</v>
      </c>
      <c r="K188" s="204"/>
      <c r="L188" s="13"/>
      <c r="M188" s="230" t="s">
        <v>73</v>
      </c>
      <c r="N188" s="231" t="s">
        <v>78</v>
      </c>
      <c r="O188" s="230" t="s">
        <v>732</v>
      </c>
      <c r="P188" s="231" t="s">
        <v>735</v>
      </c>
      <c r="Q188" s="218" t="s">
        <v>28</v>
      </c>
      <c r="R188" s="218"/>
      <c r="S188" s="219" t="s">
        <v>737</v>
      </c>
      <c r="T188" s="219">
        <v>9541</v>
      </c>
      <c r="U188" s="219" t="s">
        <v>743</v>
      </c>
      <c r="V188" s="130"/>
      <c r="W188" s="276">
        <v>42023</v>
      </c>
      <c r="X188" s="276">
        <v>42044</v>
      </c>
      <c r="Y188" s="276">
        <v>42079</v>
      </c>
      <c r="Z188" s="44">
        <v>1.18</v>
      </c>
      <c r="AA188" s="44"/>
      <c r="AB188" s="244" t="s">
        <v>799</v>
      </c>
      <c r="AC188" s="248"/>
      <c r="AD188" s="249">
        <v>18.239999999999998</v>
      </c>
      <c r="AE188" s="248">
        <v>18.28</v>
      </c>
      <c r="AF188" s="249">
        <v>0.25</v>
      </c>
      <c r="AG188" s="249">
        <f t="shared" si="41"/>
        <v>18.53</v>
      </c>
      <c r="AH188" s="249">
        <f t="shared" si="39"/>
        <v>39.980000000000004</v>
      </c>
      <c r="AI188" s="249">
        <v>99.95</v>
      </c>
      <c r="AJ188" s="249">
        <v>99.95</v>
      </c>
      <c r="AK188" s="255">
        <f t="shared" si="40"/>
        <v>0.53651825912956475</v>
      </c>
      <c r="AL188" s="80"/>
      <c r="AM188" s="80"/>
      <c r="AN188" s="80"/>
      <c r="AO188" s="81"/>
      <c r="AP188" s="81"/>
      <c r="AQ188" s="80"/>
      <c r="AR188" s="102">
        <v>2</v>
      </c>
      <c r="AS188" s="102" t="s">
        <v>626</v>
      </c>
      <c r="AT188" s="102">
        <v>2</v>
      </c>
      <c r="AU188" s="278">
        <v>41977</v>
      </c>
      <c r="AV188" s="144"/>
      <c r="AW188" s="210">
        <v>41978</v>
      </c>
      <c r="AX188" s="210">
        <v>41978</v>
      </c>
      <c r="AY188" s="103"/>
      <c r="AZ188" s="120"/>
      <c r="BA188" s="90"/>
      <c r="BB188" s="91"/>
      <c r="BC188" s="92"/>
      <c r="BD188" s="80"/>
      <c r="BE188" s="80"/>
      <c r="BF188" s="81"/>
      <c r="BG188" s="102"/>
      <c r="BH188" s="102"/>
      <c r="BI188" s="103"/>
      <c r="BJ188" s="80"/>
      <c r="BK188" s="80">
        <f t="shared" si="30"/>
        <v>0</v>
      </c>
      <c r="BL188" s="81"/>
      <c r="BM188" s="80"/>
      <c r="BN188" s="80"/>
      <c r="BO188" s="80"/>
      <c r="BP188" s="80">
        <f t="shared" si="34"/>
        <v>0</v>
      </c>
      <c r="BQ188" s="80"/>
      <c r="BR188" s="192">
        <f t="shared" si="31"/>
        <v>0</v>
      </c>
      <c r="BS188" s="192">
        <f t="shared" si="32"/>
        <v>0</v>
      </c>
      <c r="BT188" s="196">
        <f t="shared" si="33"/>
        <v>0</v>
      </c>
      <c r="BU188" s="29"/>
    </row>
    <row r="189" spans="1:73" s="170" customFormat="1" ht="44.25" customHeight="1">
      <c r="A189" s="10"/>
      <c r="B189" s="10">
        <v>1</v>
      </c>
      <c r="C189" s="11" t="s">
        <v>83</v>
      </c>
      <c r="D189" s="118" t="s">
        <v>462</v>
      </c>
      <c r="E189" s="208" t="s">
        <v>50</v>
      </c>
      <c r="F189" s="118" t="s">
        <v>697</v>
      </c>
      <c r="G189" s="118" t="s">
        <v>422</v>
      </c>
      <c r="H189" s="180" t="s">
        <v>463</v>
      </c>
      <c r="I189" s="204" t="s">
        <v>555</v>
      </c>
      <c r="J189" s="204" t="s">
        <v>667</v>
      </c>
      <c r="K189" s="204"/>
      <c r="L189" s="13"/>
      <c r="M189" s="230" t="s">
        <v>73</v>
      </c>
      <c r="N189" s="231" t="s">
        <v>78</v>
      </c>
      <c r="O189" s="230" t="s">
        <v>732</v>
      </c>
      <c r="P189" s="231" t="s">
        <v>735</v>
      </c>
      <c r="Q189" s="218" t="s">
        <v>28</v>
      </c>
      <c r="R189" s="218"/>
      <c r="S189" s="219" t="s">
        <v>737</v>
      </c>
      <c r="T189" s="219">
        <v>9541</v>
      </c>
      <c r="U189" s="219" t="s">
        <v>743</v>
      </c>
      <c r="V189" s="130"/>
      <c r="W189" s="276">
        <v>42023</v>
      </c>
      <c r="X189" s="276">
        <v>42044</v>
      </c>
      <c r="Y189" s="276">
        <v>42079</v>
      </c>
      <c r="Z189" s="44">
        <v>1.18</v>
      </c>
      <c r="AA189" s="44"/>
      <c r="AB189" s="244" t="s">
        <v>799</v>
      </c>
      <c r="AC189" s="248"/>
      <c r="AD189" s="249">
        <v>23.63</v>
      </c>
      <c r="AE189" s="248">
        <v>23.63</v>
      </c>
      <c r="AF189" s="249">
        <v>0.25</v>
      </c>
      <c r="AG189" s="249">
        <f t="shared" si="41"/>
        <v>23.88</v>
      </c>
      <c r="AH189" s="249">
        <f t="shared" si="39"/>
        <v>47.980000000000004</v>
      </c>
      <c r="AI189" s="249">
        <v>119.95</v>
      </c>
      <c r="AJ189" s="249">
        <v>119.95</v>
      </c>
      <c r="AK189" s="255">
        <f t="shared" si="40"/>
        <v>0.50229262192580248</v>
      </c>
      <c r="AL189" s="80"/>
      <c r="AM189" s="80"/>
      <c r="AN189" s="80"/>
      <c r="AO189" s="81"/>
      <c r="AP189" s="81"/>
      <c r="AQ189" s="80"/>
      <c r="AR189" s="102">
        <v>2</v>
      </c>
      <c r="AS189" s="102" t="s">
        <v>626</v>
      </c>
      <c r="AT189" s="102">
        <v>2</v>
      </c>
      <c r="AU189" s="240">
        <v>41977</v>
      </c>
      <c r="AV189" s="144"/>
      <c r="AW189" s="210">
        <v>41978</v>
      </c>
      <c r="AX189" s="210">
        <v>41978</v>
      </c>
      <c r="AY189" s="103"/>
      <c r="AZ189" s="120"/>
      <c r="BA189" s="90"/>
      <c r="BB189" s="91"/>
      <c r="BC189" s="92"/>
      <c r="BD189" s="80"/>
      <c r="BE189" s="80"/>
      <c r="BF189" s="81"/>
      <c r="BG189" s="102"/>
      <c r="BH189" s="102"/>
      <c r="BI189" s="103"/>
      <c r="BJ189" s="80"/>
      <c r="BK189" s="80">
        <f t="shared" si="30"/>
        <v>0</v>
      </c>
      <c r="BL189" s="81"/>
      <c r="BM189" s="80"/>
      <c r="BN189" s="80"/>
      <c r="BO189" s="80"/>
      <c r="BP189" s="80">
        <f t="shared" si="34"/>
        <v>0</v>
      </c>
      <c r="BQ189" s="80"/>
      <c r="BR189" s="192">
        <f t="shared" si="31"/>
        <v>0</v>
      </c>
      <c r="BS189" s="192">
        <f t="shared" si="32"/>
        <v>0</v>
      </c>
      <c r="BT189" s="196">
        <f t="shared" si="33"/>
        <v>0</v>
      </c>
      <c r="BU189" s="29"/>
    </row>
    <row r="190" spans="1:73" s="170" customFormat="1" ht="44.25" customHeight="1">
      <c r="A190" s="10"/>
      <c r="B190" s="10">
        <v>1</v>
      </c>
      <c r="C190" s="11" t="s">
        <v>83</v>
      </c>
      <c r="D190" s="118" t="s">
        <v>462</v>
      </c>
      <c r="E190" s="208" t="s">
        <v>50</v>
      </c>
      <c r="F190" s="118" t="s">
        <v>698</v>
      </c>
      <c r="G190" s="118" t="s">
        <v>422</v>
      </c>
      <c r="H190" s="180" t="s">
        <v>464</v>
      </c>
      <c r="I190" s="204" t="s">
        <v>555</v>
      </c>
      <c r="J190" s="204" t="s">
        <v>667</v>
      </c>
      <c r="K190" s="204"/>
      <c r="L190" s="13"/>
      <c r="M190" s="230" t="s">
        <v>73</v>
      </c>
      <c r="N190" s="231" t="s">
        <v>78</v>
      </c>
      <c r="O190" s="230" t="s">
        <v>732</v>
      </c>
      <c r="P190" s="231" t="s">
        <v>735</v>
      </c>
      <c r="Q190" s="218" t="s">
        <v>28</v>
      </c>
      <c r="R190" s="218"/>
      <c r="S190" s="219" t="s">
        <v>737</v>
      </c>
      <c r="T190" s="219">
        <v>9541</v>
      </c>
      <c r="U190" s="219" t="s">
        <v>743</v>
      </c>
      <c r="V190" s="130"/>
      <c r="W190" s="276">
        <v>42023</v>
      </c>
      <c r="X190" s="276">
        <v>42044</v>
      </c>
      <c r="Y190" s="276">
        <v>42079</v>
      </c>
      <c r="Z190" s="44">
        <v>1.18</v>
      </c>
      <c r="AA190" s="44"/>
      <c r="AB190" s="244" t="s">
        <v>799</v>
      </c>
      <c r="AC190" s="248"/>
      <c r="AD190" s="249">
        <v>23.23</v>
      </c>
      <c r="AE190" s="248">
        <v>23.23</v>
      </c>
      <c r="AF190" s="249">
        <v>0.25</v>
      </c>
      <c r="AG190" s="249">
        <f t="shared" si="41"/>
        <v>23.48</v>
      </c>
      <c r="AH190" s="249">
        <f t="shared" si="39"/>
        <v>51.98</v>
      </c>
      <c r="AI190" s="249">
        <v>129.94999999999999</v>
      </c>
      <c r="AJ190" s="249">
        <v>129.94999999999999</v>
      </c>
      <c r="AK190" s="255">
        <f t="shared" si="40"/>
        <v>0.54828780300115421</v>
      </c>
      <c r="AL190" s="80"/>
      <c r="AM190" s="80"/>
      <c r="AN190" s="80"/>
      <c r="AO190" s="81"/>
      <c r="AP190" s="81"/>
      <c r="AQ190" s="80"/>
      <c r="AR190" s="102">
        <v>2</v>
      </c>
      <c r="AS190" s="102" t="s">
        <v>626</v>
      </c>
      <c r="AT190" s="102">
        <v>2</v>
      </c>
      <c r="AU190" s="240">
        <v>41977</v>
      </c>
      <c r="AV190" s="144"/>
      <c r="AW190" s="210">
        <v>41978</v>
      </c>
      <c r="AX190" s="210">
        <v>41978</v>
      </c>
      <c r="AY190" s="103"/>
      <c r="AZ190" s="120"/>
      <c r="BA190" s="90"/>
      <c r="BB190" s="91"/>
      <c r="BC190" s="92"/>
      <c r="BD190" s="80"/>
      <c r="BE190" s="80"/>
      <c r="BF190" s="81"/>
      <c r="BG190" s="102"/>
      <c r="BH190" s="102"/>
      <c r="BI190" s="103"/>
      <c r="BJ190" s="80"/>
      <c r="BK190" s="80">
        <f t="shared" si="30"/>
        <v>0</v>
      </c>
      <c r="BL190" s="81"/>
      <c r="BM190" s="80"/>
      <c r="BN190" s="80"/>
      <c r="BO190" s="80"/>
      <c r="BP190" s="80">
        <f t="shared" si="34"/>
        <v>0</v>
      </c>
      <c r="BQ190" s="80"/>
      <c r="BR190" s="192">
        <f t="shared" si="31"/>
        <v>0</v>
      </c>
      <c r="BS190" s="192">
        <f t="shared" si="32"/>
        <v>0</v>
      </c>
      <c r="BT190" s="196">
        <f t="shared" si="33"/>
        <v>0</v>
      </c>
      <c r="BU190" s="29"/>
    </row>
    <row r="191" spans="1:73" ht="44.25" customHeight="1">
      <c r="A191" s="10"/>
      <c r="B191" s="10">
        <v>1</v>
      </c>
      <c r="C191" s="11" t="s">
        <v>83</v>
      </c>
      <c r="D191" s="118" t="s">
        <v>462</v>
      </c>
      <c r="E191" s="208" t="s">
        <v>50</v>
      </c>
      <c r="F191" s="118" t="s">
        <v>699</v>
      </c>
      <c r="G191" s="118" t="s">
        <v>422</v>
      </c>
      <c r="H191" s="180" t="s">
        <v>465</v>
      </c>
      <c r="I191" s="204" t="s">
        <v>555</v>
      </c>
      <c r="J191" s="204" t="s">
        <v>667</v>
      </c>
      <c r="K191" s="204"/>
      <c r="L191" s="13"/>
      <c r="M191" s="230" t="s">
        <v>73</v>
      </c>
      <c r="N191" s="231" t="s">
        <v>78</v>
      </c>
      <c r="O191" s="230" t="s">
        <v>732</v>
      </c>
      <c r="P191" s="231" t="s">
        <v>735</v>
      </c>
      <c r="Q191" s="218" t="s">
        <v>28</v>
      </c>
      <c r="R191" s="218"/>
      <c r="S191" s="219" t="s">
        <v>738</v>
      </c>
      <c r="T191" s="219" t="s">
        <v>741</v>
      </c>
      <c r="U191" s="219" t="s">
        <v>743</v>
      </c>
      <c r="V191" s="130"/>
      <c r="W191" s="277">
        <v>41995</v>
      </c>
      <c r="X191" s="276">
        <v>42016</v>
      </c>
      <c r="Y191" s="276">
        <v>42051</v>
      </c>
      <c r="Z191" s="44">
        <v>1.38</v>
      </c>
      <c r="AA191" s="44"/>
      <c r="AB191" s="244" t="s">
        <v>799</v>
      </c>
      <c r="AC191" s="248"/>
      <c r="AD191" s="249">
        <v>24.41</v>
      </c>
      <c r="AE191" s="248">
        <v>24.41</v>
      </c>
      <c r="AF191" s="249">
        <v>0.25</v>
      </c>
      <c r="AG191" s="249">
        <f t="shared" si="41"/>
        <v>24.66</v>
      </c>
      <c r="AH191" s="249">
        <f t="shared" si="39"/>
        <v>51.98</v>
      </c>
      <c r="AI191" s="249">
        <v>129.94999999999999</v>
      </c>
      <c r="AJ191" s="249">
        <v>129.94999999999999</v>
      </c>
      <c r="AK191" s="255">
        <f t="shared" si="40"/>
        <v>0.52558676414005379</v>
      </c>
      <c r="AL191" s="80"/>
      <c r="AM191" s="80"/>
      <c r="AN191" s="80"/>
      <c r="AO191" s="81"/>
      <c r="AP191" s="81"/>
      <c r="AQ191" s="80"/>
      <c r="AR191" s="102">
        <v>2</v>
      </c>
      <c r="AS191" s="102" t="s">
        <v>626</v>
      </c>
      <c r="AT191" s="102">
        <v>2</v>
      </c>
      <c r="AU191" s="240">
        <v>41977</v>
      </c>
      <c r="AV191" s="144"/>
      <c r="AW191" s="210">
        <v>41978</v>
      </c>
      <c r="AX191" s="210">
        <v>41978</v>
      </c>
      <c r="AY191" s="103"/>
      <c r="AZ191" s="120"/>
      <c r="BA191" s="90"/>
      <c r="BB191" s="91"/>
      <c r="BC191" s="92"/>
      <c r="BD191" s="80"/>
      <c r="BE191" s="80"/>
      <c r="BF191" s="81"/>
      <c r="BG191" s="102"/>
      <c r="BH191" s="102"/>
      <c r="BI191" s="103"/>
      <c r="BJ191" s="80"/>
      <c r="BK191" s="80">
        <f t="shared" si="30"/>
        <v>0</v>
      </c>
      <c r="BL191" s="81"/>
      <c r="BM191" s="80"/>
      <c r="BN191" s="80"/>
      <c r="BO191" s="80"/>
      <c r="BP191" s="80">
        <f t="shared" si="34"/>
        <v>0</v>
      </c>
      <c r="BQ191" s="80"/>
      <c r="BR191" s="192">
        <f t="shared" si="31"/>
        <v>0</v>
      </c>
      <c r="BS191" s="192">
        <f t="shared" si="32"/>
        <v>0</v>
      </c>
      <c r="BT191" s="196">
        <f t="shared" si="33"/>
        <v>0</v>
      </c>
      <c r="BU191" s="29"/>
    </row>
    <row r="192" spans="1:73" ht="44.25" customHeight="1">
      <c r="A192" s="10"/>
      <c r="B192" s="10">
        <v>1</v>
      </c>
      <c r="C192" s="11" t="s">
        <v>83</v>
      </c>
      <c r="D192" s="118" t="s">
        <v>462</v>
      </c>
      <c r="E192" s="208" t="s">
        <v>50</v>
      </c>
      <c r="F192" s="118" t="s">
        <v>700</v>
      </c>
      <c r="G192" s="118" t="s">
        <v>422</v>
      </c>
      <c r="H192" s="180" t="s">
        <v>466</v>
      </c>
      <c r="I192" s="204" t="s">
        <v>555</v>
      </c>
      <c r="J192" s="204" t="s">
        <v>667</v>
      </c>
      <c r="K192" s="204"/>
      <c r="L192" s="13"/>
      <c r="M192" s="230" t="s">
        <v>73</v>
      </c>
      <c r="N192" s="231" t="s">
        <v>78</v>
      </c>
      <c r="O192" s="230" t="s">
        <v>732</v>
      </c>
      <c r="P192" s="231" t="s">
        <v>735</v>
      </c>
      <c r="Q192" s="218" t="s">
        <v>28</v>
      </c>
      <c r="R192" s="218"/>
      <c r="S192" s="219" t="s">
        <v>738</v>
      </c>
      <c r="T192" s="219" t="s">
        <v>741</v>
      </c>
      <c r="U192" s="219" t="s">
        <v>743</v>
      </c>
      <c r="V192" s="130"/>
      <c r="W192" s="277">
        <v>41995</v>
      </c>
      <c r="X192" s="276">
        <v>42016</v>
      </c>
      <c r="Y192" s="276">
        <v>42051</v>
      </c>
      <c r="Z192" s="44"/>
      <c r="AA192" s="44"/>
      <c r="AB192" s="244" t="s">
        <v>799</v>
      </c>
      <c r="AC192" s="248"/>
      <c r="AD192" s="274" t="s">
        <v>816</v>
      </c>
      <c r="AE192" s="275"/>
      <c r="AF192" s="249">
        <v>0.25</v>
      </c>
      <c r="AG192" s="249" t="e">
        <f t="shared" si="41"/>
        <v>#VALUE!</v>
      </c>
      <c r="AH192" s="249">
        <f t="shared" si="39"/>
        <v>39.980000000000004</v>
      </c>
      <c r="AI192" s="249">
        <v>99.95</v>
      </c>
      <c r="AJ192" s="249">
        <v>99.95</v>
      </c>
      <c r="AK192" s="255" t="e">
        <f t="shared" si="40"/>
        <v>#VALUE!</v>
      </c>
      <c r="AL192" s="80"/>
      <c r="AM192" s="80"/>
      <c r="AN192" s="80"/>
      <c r="AO192" s="81"/>
      <c r="AP192" s="81"/>
      <c r="AQ192" s="80"/>
      <c r="AR192" s="102">
        <v>0</v>
      </c>
      <c r="AS192" s="102" t="s">
        <v>626</v>
      </c>
      <c r="AT192" s="102"/>
      <c r="AU192" s="102"/>
      <c r="AV192" s="144"/>
      <c r="AW192" s="211" t="s">
        <v>720</v>
      </c>
      <c r="AX192" s="144"/>
      <c r="AY192" s="103"/>
      <c r="AZ192" s="120"/>
      <c r="BA192" s="90"/>
      <c r="BB192" s="91"/>
      <c r="BC192" s="92"/>
      <c r="BD192" s="80"/>
      <c r="BE192" s="80"/>
      <c r="BF192" s="81"/>
      <c r="BG192" s="102"/>
      <c r="BH192" s="102"/>
      <c r="BI192" s="103"/>
      <c r="BJ192" s="80"/>
      <c r="BK192" s="80">
        <f t="shared" si="30"/>
        <v>0</v>
      </c>
      <c r="BL192" s="81"/>
      <c r="BM192" s="80"/>
      <c r="BN192" s="80"/>
      <c r="BO192" s="80"/>
      <c r="BP192" s="80">
        <f t="shared" si="34"/>
        <v>0</v>
      </c>
      <c r="BQ192" s="80"/>
      <c r="BR192" s="192">
        <f t="shared" si="31"/>
        <v>0</v>
      </c>
      <c r="BS192" s="192" t="e">
        <f t="shared" si="32"/>
        <v>#VALUE!</v>
      </c>
      <c r="BT192" s="196" t="e">
        <f t="shared" si="33"/>
        <v>#VALUE!</v>
      </c>
      <c r="BU192" s="29"/>
    </row>
    <row r="193" spans="1:73" ht="44.25" customHeight="1">
      <c r="A193" s="10"/>
      <c r="B193" s="10">
        <v>1</v>
      </c>
      <c r="C193" s="11" t="s">
        <v>83</v>
      </c>
      <c r="D193" s="118" t="s">
        <v>462</v>
      </c>
      <c r="E193" s="14" t="s">
        <v>62</v>
      </c>
      <c r="F193" s="118" t="s">
        <v>701</v>
      </c>
      <c r="G193" s="118" t="s">
        <v>495</v>
      </c>
      <c r="H193" s="118" t="s">
        <v>463</v>
      </c>
      <c r="I193" s="204"/>
      <c r="J193" s="204" t="s">
        <v>682</v>
      </c>
      <c r="K193" s="204"/>
      <c r="L193" s="13"/>
      <c r="M193" s="119" t="s">
        <v>73</v>
      </c>
      <c r="N193" s="29" t="s">
        <v>78</v>
      </c>
      <c r="O193" s="237" t="s">
        <v>732</v>
      </c>
      <c r="P193" s="29" t="s">
        <v>735</v>
      </c>
      <c r="Q193" s="218" t="s">
        <v>28</v>
      </c>
      <c r="R193" s="38"/>
      <c r="S193" s="130" t="s">
        <v>818</v>
      </c>
      <c r="T193" s="130" t="s">
        <v>817</v>
      </c>
      <c r="U193" s="130" t="s">
        <v>819</v>
      </c>
      <c r="V193" s="130"/>
      <c r="W193" s="276">
        <v>42023</v>
      </c>
      <c r="X193" s="276">
        <v>42044</v>
      </c>
      <c r="Y193" s="276">
        <v>42079</v>
      </c>
      <c r="Z193" s="44">
        <v>1.27</v>
      </c>
      <c r="AA193" s="44"/>
      <c r="AB193" s="244" t="s">
        <v>799</v>
      </c>
      <c r="AC193" s="248"/>
      <c r="AD193" s="249">
        <v>24.33</v>
      </c>
      <c r="AE193" s="248">
        <v>24.33</v>
      </c>
      <c r="AF193" s="249">
        <v>0.25</v>
      </c>
      <c r="AG193" s="249">
        <f t="shared" si="41"/>
        <v>24.58</v>
      </c>
      <c r="AH193" s="249">
        <f t="shared" si="39"/>
        <v>51.98</v>
      </c>
      <c r="AI193" s="249">
        <v>119.95</v>
      </c>
      <c r="AJ193" s="249">
        <v>129.94999999999999</v>
      </c>
      <c r="AK193" s="255">
        <f t="shared" si="40"/>
        <v>0.52712581762216237</v>
      </c>
      <c r="AL193" s="80"/>
      <c r="AM193" s="80"/>
      <c r="AN193" s="80"/>
      <c r="AO193" s="81"/>
      <c r="AP193" s="81"/>
      <c r="AQ193" s="80"/>
      <c r="AR193" s="102">
        <v>2</v>
      </c>
      <c r="AS193" s="102" t="s">
        <v>627</v>
      </c>
      <c r="AT193" s="102">
        <v>2</v>
      </c>
      <c r="AU193" s="240">
        <v>41977</v>
      </c>
      <c r="AV193" s="144"/>
      <c r="AW193" s="210">
        <v>41978</v>
      </c>
      <c r="AX193" s="210">
        <v>41978</v>
      </c>
      <c r="AY193" s="103"/>
      <c r="AZ193" s="120"/>
      <c r="BA193" s="90"/>
      <c r="BB193" s="91"/>
      <c r="BC193" s="92"/>
      <c r="BD193" s="80"/>
      <c r="BE193" s="80"/>
      <c r="BF193" s="81"/>
      <c r="BG193" s="102"/>
      <c r="BH193" s="102"/>
      <c r="BI193" s="103"/>
      <c r="BJ193" s="80"/>
      <c r="BK193" s="80">
        <f t="shared" si="30"/>
        <v>0</v>
      </c>
      <c r="BL193" s="81"/>
      <c r="BM193" s="80"/>
      <c r="BN193" s="80"/>
      <c r="BO193" s="80"/>
      <c r="BP193" s="80">
        <f t="shared" si="34"/>
        <v>0</v>
      </c>
      <c r="BQ193" s="80"/>
      <c r="BR193" s="192">
        <f t="shared" si="31"/>
        <v>0</v>
      </c>
      <c r="BS193" s="192">
        <f t="shared" si="32"/>
        <v>0</v>
      </c>
      <c r="BT193" s="196">
        <f t="shared" si="33"/>
        <v>0</v>
      </c>
      <c r="BU193" s="29"/>
    </row>
    <row r="194" spans="1:73" s="170" customFormat="1" ht="44.25" customHeight="1">
      <c r="A194" s="10"/>
      <c r="B194" s="10">
        <v>1</v>
      </c>
      <c r="C194" s="11" t="s">
        <v>83</v>
      </c>
      <c r="D194" s="118" t="s">
        <v>462</v>
      </c>
      <c r="E194" s="14" t="s">
        <v>62</v>
      </c>
      <c r="F194" s="118" t="s">
        <v>702</v>
      </c>
      <c r="G194" s="118" t="s">
        <v>495</v>
      </c>
      <c r="H194" s="118" t="s">
        <v>464</v>
      </c>
      <c r="I194" s="204"/>
      <c r="J194" s="204" t="s">
        <v>682</v>
      </c>
      <c r="K194" s="204"/>
      <c r="L194" s="13"/>
      <c r="M194" s="119" t="s">
        <v>73</v>
      </c>
      <c r="N194" s="29" t="s">
        <v>78</v>
      </c>
      <c r="O194" s="237" t="s">
        <v>732</v>
      </c>
      <c r="P194" s="29" t="s">
        <v>735</v>
      </c>
      <c r="Q194" s="218" t="s">
        <v>28</v>
      </c>
      <c r="R194" s="38"/>
      <c r="S194" s="130" t="s">
        <v>738</v>
      </c>
      <c r="T194" s="130" t="s">
        <v>817</v>
      </c>
      <c r="U194" s="130" t="s">
        <v>819</v>
      </c>
      <c r="V194" s="130"/>
      <c r="W194" s="277">
        <v>41995</v>
      </c>
      <c r="X194" s="276">
        <v>42016</v>
      </c>
      <c r="Y194" s="276">
        <v>42051</v>
      </c>
      <c r="Z194" s="44">
        <v>1.27</v>
      </c>
      <c r="AA194" s="44"/>
      <c r="AB194" s="244" t="s">
        <v>799</v>
      </c>
      <c r="AC194" s="248"/>
      <c r="AD194" s="249">
        <v>23.96</v>
      </c>
      <c r="AE194" s="248">
        <v>23.96</v>
      </c>
      <c r="AF194" s="249">
        <v>0.25</v>
      </c>
      <c r="AG194" s="249">
        <f t="shared" si="41"/>
        <v>24.21</v>
      </c>
      <c r="AH194" s="249">
        <f t="shared" si="39"/>
        <v>47.980000000000004</v>
      </c>
      <c r="AI194" s="249">
        <v>119.95</v>
      </c>
      <c r="AJ194" s="249">
        <v>119.95</v>
      </c>
      <c r="AK194" s="255">
        <f t="shared" si="40"/>
        <v>0.4954147561483952</v>
      </c>
      <c r="AL194" s="80"/>
      <c r="AM194" s="80"/>
      <c r="AN194" s="80"/>
      <c r="AO194" s="81"/>
      <c r="AP194" s="81"/>
      <c r="AQ194" s="80"/>
      <c r="AR194" s="102">
        <v>2</v>
      </c>
      <c r="AS194" s="102" t="s">
        <v>627</v>
      </c>
      <c r="AT194" s="102">
        <v>1</v>
      </c>
      <c r="AU194" s="279">
        <v>41984</v>
      </c>
      <c r="AV194" s="144"/>
      <c r="AW194" s="210">
        <v>41978</v>
      </c>
      <c r="AX194" s="210">
        <v>42018</v>
      </c>
      <c r="AY194" s="103"/>
      <c r="AZ194" s="120"/>
      <c r="BA194" s="90"/>
      <c r="BB194" s="91"/>
      <c r="BC194" s="92"/>
      <c r="BD194" s="80"/>
      <c r="BE194" s="80"/>
      <c r="BF194" s="81"/>
      <c r="BG194" s="102"/>
      <c r="BH194" s="102"/>
      <c r="BI194" s="103"/>
      <c r="BJ194" s="80"/>
      <c r="BK194" s="80">
        <f t="shared" si="30"/>
        <v>0</v>
      </c>
      <c r="BL194" s="81"/>
      <c r="BM194" s="80"/>
      <c r="BN194" s="80"/>
      <c r="BO194" s="80"/>
      <c r="BP194" s="80">
        <f t="shared" si="34"/>
        <v>0</v>
      </c>
      <c r="BQ194" s="80"/>
      <c r="BR194" s="192">
        <f t="shared" si="31"/>
        <v>0</v>
      </c>
      <c r="BS194" s="192">
        <f t="shared" si="32"/>
        <v>0</v>
      </c>
      <c r="BT194" s="196">
        <f t="shared" si="33"/>
        <v>0</v>
      </c>
      <c r="BU194" s="29"/>
    </row>
    <row r="195" spans="1:73" ht="44.25" customHeight="1">
      <c r="A195" s="10"/>
      <c r="B195" s="10">
        <v>1</v>
      </c>
      <c r="C195" s="11" t="s">
        <v>83</v>
      </c>
      <c r="D195" s="118" t="s">
        <v>462</v>
      </c>
      <c r="E195" s="14" t="s">
        <v>62</v>
      </c>
      <c r="F195" s="118" t="s">
        <v>703</v>
      </c>
      <c r="G195" s="118" t="s">
        <v>495</v>
      </c>
      <c r="H195" s="118" t="s">
        <v>485</v>
      </c>
      <c r="I195" s="204"/>
      <c r="J195" s="204" t="s">
        <v>682</v>
      </c>
      <c r="K195" s="204"/>
      <c r="L195" s="13"/>
      <c r="M195" s="119" t="s">
        <v>73</v>
      </c>
      <c r="N195" s="29" t="s">
        <v>78</v>
      </c>
      <c r="O195" s="237" t="s">
        <v>732</v>
      </c>
      <c r="P195" s="29" t="s">
        <v>735</v>
      </c>
      <c r="Q195" s="218" t="s">
        <v>28</v>
      </c>
      <c r="R195" s="38"/>
      <c r="S195" s="130" t="s">
        <v>738</v>
      </c>
      <c r="T195" s="130" t="s">
        <v>741</v>
      </c>
      <c r="U195" s="130" t="s">
        <v>743</v>
      </c>
      <c r="V195" s="130"/>
      <c r="W195" s="277">
        <v>41995</v>
      </c>
      <c r="X195" s="276">
        <v>42016</v>
      </c>
      <c r="Y195" s="276">
        <v>42051</v>
      </c>
      <c r="Z195" s="44">
        <v>1.42</v>
      </c>
      <c r="AA195" s="44"/>
      <c r="AB195" s="244" t="s">
        <v>799</v>
      </c>
      <c r="AC195" s="248"/>
      <c r="AD195" s="249">
        <v>24.65</v>
      </c>
      <c r="AE195" s="248">
        <v>24.65</v>
      </c>
      <c r="AF195" s="249">
        <v>0.25</v>
      </c>
      <c r="AG195" s="249">
        <f t="shared" si="41"/>
        <v>24.9</v>
      </c>
      <c r="AH195" s="249">
        <f t="shared" si="39"/>
        <v>51.98</v>
      </c>
      <c r="AI195" s="249">
        <v>119.95</v>
      </c>
      <c r="AJ195" s="249">
        <v>129.94999999999999</v>
      </c>
      <c r="AK195" s="255">
        <f t="shared" si="40"/>
        <v>0.52096960369372836</v>
      </c>
      <c r="AL195" s="80"/>
      <c r="AM195" s="80"/>
      <c r="AN195" s="80"/>
      <c r="AO195" s="81"/>
      <c r="AP195" s="81"/>
      <c r="AQ195" s="80"/>
      <c r="AR195" s="102">
        <v>2</v>
      </c>
      <c r="AS195" s="102" t="s">
        <v>627</v>
      </c>
      <c r="AT195" s="102">
        <v>2</v>
      </c>
      <c r="AU195" s="240">
        <v>41977</v>
      </c>
      <c r="AV195" s="144"/>
      <c r="AW195" s="210">
        <v>41978</v>
      </c>
      <c r="AX195" s="210">
        <v>41978</v>
      </c>
      <c r="AY195" s="103"/>
      <c r="AZ195" s="120"/>
      <c r="BA195" s="90"/>
      <c r="BB195" s="91"/>
      <c r="BC195" s="92"/>
      <c r="BD195" s="80"/>
      <c r="BE195" s="80"/>
      <c r="BF195" s="81"/>
      <c r="BG195" s="102"/>
      <c r="BH195" s="102"/>
      <c r="BI195" s="103"/>
      <c r="BJ195" s="80"/>
      <c r="BK195" s="80">
        <f t="shared" ref="BK195:BK258" si="42">+WEEKNUM(BJ195)</f>
        <v>0</v>
      </c>
      <c r="BL195" s="81"/>
      <c r="BM195" s="80"/>
      <c r="BN195" s="80"/>
      <c r="BO195" s="80"/>
      <c r="BP195" s="80">
        <f t="shared" si="34"/>
        <v>0</v>
      </c>
      <c r="BQ195" s="80"/>
      <c r="BR195" s="192">
        <f t="shared" ref="BR195:BR236" si="43">BO195*AH195</f>
        <v>0</v>
      </c>
      <c r="BS195" s="192">
        <f t="shared" ref="BS195:BS258" si="44">BR195-(BO195*AG195)</f>
        <v>0</v>
      </c>
      <c r="BT195" s="196">
        <f t="shared" ref="BT195:BT258" si="45">BO195*AK195</f>
        <v>0</v>
      </c>
      <c r="BU195" s="29"/>
    </row>
    <row r="196" spans="1:73" s="170" customFormat="1" ht="44.25" customHeight="1">
      <c r="A196" s="10"/>
      <c r="B196" s="10">
        <v>1</v>
      </c>
      <c r="C196" s="11" t="s">
        <v>83</v>
      </c>
      <c r="D196" s="118" t="s">
        <v>462</v>
      </c>
      <c r="E196" s="14" t="s">
        <v>62</v>
      </c>
      <c r="F196" s="118" t="s">
        <v>704</v>
      </c>
      <c r="G196" s="118" t="s">
        <v>495</v>
      </c>
      <c r="H196" s="118" t="s">
        <v>466</v>
      </c>
      <c r="I196" s="204"/>
      <c r="J196" s="204" t="s">
        <v>682</v>
      </c>
      <c r="K196" s="204"/>
      <c r="L196" s="13"/>
      <c r="M196" s="230" t="s">
        <v>73</v>
      </c>
      <c r="N196" s="231" t="s">
        <v>78</v>
      </c>
      <c r="O196" s="237" t="s">
        <v>732</v>
      </c>
      <c r="P196" s="231" t="s">
        <v>735</v>
      </c>
      <c r="Q196" s="218" t="s">
        <v>28</v>
      </c>
      <c r="R196" s="218"/>
      <c r="S196" s="130" t="s">
        <v>738</v>
      </c>
      <c r="T196" s="130" t="s">
        <v>741</v>
      </c>
      <c r="U196" s="130" t="s">
        <v>743</v>
      </c>
      <c r="V196" s="130"/>
      <c r="W196" s="277">
        <v>41995</v>
      </c>
      <c r="X196" s="276">
        <v>42016</v>
      </c>
      <c r="Y196" s="276">
        <v>42051</v>
      </c>
      <c r="Z196" s="44"/>
      <c r="AA196" s="44"/>
      <c r="AB196" s="244" t="s">
        <v>799</v>
      </c>
      <c r="AC196" s="248"/>
      <c r="AD196" s="274" t="s">
        <v>816</v>
      </c>
      <c r="AE196" s="275"/>
      <c r="AF196" s="249">
        <v>0.25</v>
      </c>
      <c r="AG196" s="249" t="e">
        <f t="shared" si="41"/>
        <v>#VALUE!</v>
      </c>
      <c r="AH196" s="249">
        <f t="shared" si="39"/>
        <v>39.980000000000004</v>
      </c>
      <c r="AI196" s="249">
        <v>99.95</v>
      </c>
      <c r="AJ196" s="249">
        <v>99.95</v>
      </c>
      <c r="AK196" s="255" t="e">
        <f t="shared" si="40"/>
        <v>#VALUE!</v>
      </c>
      <c r="AL196" s="80"/>
      <c r="AM196" s="80"/>
      <c r="AN196" s="80"/>
      <c r="AO196" s="81"/>
      <c r="AP196" s="81"/>
      <c r="AQ196" s="80"/>
      <c r="AR196" s="102">
        <v>0</v>
      </c>
      <c r="AS196" s="102" t="s">
        <v>627</v>
      </c>
      <c r="AT196" s="102"/>
      <c r="AU196" s="102"/>
      <c r="AV196" s="144"/>
      <c r="AW196" s="144" t="s">
        <v>797</v>
      </c>
      <c r="AX196" s="144"/>
      <c r="AY196" s="103"/>
      <c r="AZ196" s="120"/>
      <c r="BA196" s="90"/>
      <c r="BB196" s="91"/>
      <c r="BC196" s="92"/>
      <c r="BD196" s="80"/>
      <c r="BE196" s="80"/>
      <c r="BF196" s="81"/>
      <c r="BG196" s="102"/>
      <c r="BH196" s="102"/>
      <c r="BI196" s="103"/>
      <c r="BJ196" s="80"/>
      <c r="BK196" s="80">
        <f t="shared" si="42"/>
        <v>0</v>
      </c>
      <c r="BL196" s="81"/>
      <c r="BM196" s="80"/>
      <c r="BN196" s="80"/>
      <c r="BO196" s="80"/>
      <c r="BP196" s="80">
        <f t="shared" ref="BP196:BP207" si="46">BO196*Z196</f>
        <v>0</v>
      </c>
      <c r="BQ196" s="80"/>
      <c r="BR196" s="192">
        <f t="shared" si="43"/>
        <v>0</v>
      </c>
      <c r="BS196" s="192" t="e">
        <f t="shared" si="44"/>
        <v>#VALUE!</v>
      </c>
      <c r="BT196" s="196" t="e">
        <f t="shared" si="45"/>
        <v>#VALUE!</v>
      </c>
      <c r="BU196" s="29"/>
    </row>
    <row r="197" spans="1:73" ht="44.25" customHeight="1">
      <c r="A197" s="10"/>
      <c r="B197" s="10">
        <v>1</v>
      </c>
      <c r="C197" s="11" t="s">
        <v>83</v>
      </c>
      <c r="D197" s="118" t="s">
        <v>462</v>
      </c>
      <c r="E197" s="14" t="s">
        <v>62</v>
      </c>
      <c r="F197" s="118" t="s">
        <v>705</v>
      </c>
      <c r="G197" s="118" t="s">
        <v>496</v>
      </c>
      <c r="H197" s="118" t="s">
        <v>463</v>
      </c>
      <c r="I197" s="204"/>
      <c r="J197" s="204" t="s">
        <v>681</v>
      </c>
      <c r="K197" s="204"/>
      <c r="L197" s="13"/>
      <c r="M197" s="119" t="s">
        <v>73</v>
      </c>
      <c r="N197" s="29" t="s">
        <v>78</v>
      </c>
      <c r="O197" s="237" t="s">
        <v>732</v>
      </c>
      <c r="P197" s="29" t="s">
        <v>735</v>
      </c>
      <c r="Q197" s="218" t="s">
        <v>28</v>
      </c>
      <c r="R197" s="38"/>
      <c r="S197" s="130" t="s">
        <v>738</v>
      </c>
      <c r="T197" s="130" t="s">
        <v>817</v>
      </c>
      <c r="U197" s="130" t="s">
        <v>819</v>
      </c>
      <c r="V197" s="130"/>
      <c r="W197" s="277">
        <v>41995</v>
      </c>
      <c r="X197" s="276">
        <v>42016</v>
      </c>
      <c r="Y197" s="276">
        <v>42051</v>
      </c>
      <c r="Z197" s="44">
        <v>1.26</v>
      </c>
      <c r="AA197" s="44"/>
      <c r="AB197" s="244" t="s">
        <v>799</v>
      </c>
      <c r="AC197" s="248"/>
      <c r="AD197" s="249">
        <v>24.16</v>
      </c>
      <c r="AE197" s="248">
        <v>24.16</v>
      </c>
      <c r="AF197" s="249">
        <v>0.25</v>
      </c>
      <c r="AG197" s="249">
        <f t="shared" si="41"/>
        <v>24.41</v>
      </c>
      <c r="AH197" s="249">
        <f t="shared" si="39"/>
        <v>51.98</v>
      </c>
      <c r="AI197" s="249">
        <v>129.94999999999999</v>
      </c>
      <c r="AJ197" s="249">
        <v>129.94999999999999</v>
      </c>
      <c r="AK197" s="255">
        <f t="shared" si="40"/>
        <v>0.53039630627164291</v>
      </c>
      <c r="AL197" s="80"/>
      <c r="AM197" s="80"/>
      <c r="AN197" s="80"/>
      <c r="AO197" s="81"/>
      <c r="AP197" s="81"/>
      <c r="AQ197" s="80"/>
      <c r="AR197" s="102">
        <v>2</v>
      </c>
      <c r="AS197" s="102" t="s">
        <v>627</v>
      </c>
      <c r="AT197" s="102">
        <v>2</v>
      </c>
      <c r="AU197" s="240">
        <v>41977</v>
      </c>
      <c r="AV197" s="144"/>
      <c r="AW197" s="210">
        <v>41978</v>
      </c>
      <c r="AX197" s="210">
        <v>42018</v>
      </c>
      <c r="AY197" s="103"/>
      <c r="AZ197" s="120"/>
      <c r="BA197" s="90"/>
      <c r="BB197" s="91"/>
      <c r="BC197" s="92"/>
      <c r="BD197" s="80"/>
      <c r="BE197" s="80"/>
      <c r="BF197" s="81"/>
      <c r="BG197" s="102"/>
      <c r="BH197" s="102"/>
      <c r="BI197" s="103"/>
      <c r="BJ197" s="80"/>
      <c r="BK197" s="80">
        <f t="shared" si="42"/>
        <v>0</v>
      </c>
      <c r="BL197" s="81"/>
      <c r="BM197" s="80"/>
      <c r="BN197" s="80"/>
      <c r="BO197" s="80"/>
      <c r="BP197" s="80">
        <f t="shared" si="46"/>
        <v>0</v>
      </c>
      <c r="BQ197" s="80"/>
      <c r="BR197" s="192">
        <f t="shared" si="43"/>
        <v>0</v>
      </c>
      <c r="BS197" s="192">
        <f t="shared" si="44"/>
        <v>0</v>
      </c>
      <c r="BT197" s="196">
        <f t="shared" si="45"/>
        <v>0</v>
      </c>
      <c r="BU197" s="29"/>
    </row>
    <row r="198" spans="1:73" ht="44.25" customHeight="1">
      <c r="A198" s="10"/>
      <c r="B198" s="10">
        <v>1</v>
      </c>
      <c r="C198" s="11" t="s">
        <v>83</v>
      </c>
      <c r="D198" s="118" t="s">
        <v>462</v>
      </c>
      <c r="E198" s="14" t="s">
        <v>62</v>
      </c>
      <c r="F198" s="118" t="s">
        <v>706</v>
      </c>
      <c r="G198" s="118" t="s">
        <v>496</v>
      </c>
      <c r="H198" s="118" t="s">
        <v>464</v>
      </c>
      <c r="I198" s="204"/>
      <c r="J198" s="204" t="s">
        <v>681</v>
      </c>
      <c r="K198" s="204"/>
      <c r="L198" s="13"/>
      <c r="M198" s="119" t="s">
        <v>73</v>
      </c>
      <c r="N198" s="29" t="s">
        <v>78</v>
      </c>
      <c r="O198" s="237" t="s">
        <v>732</v>
      </c>
      <c r="P198" s="29" t="s">
        <v>735</v>
      </c>
      <c r="Q198" s="218" t="s">
        <v>28</v>
      </c>
      <c r="R198" s="38"/>
      <c r="S198" s="130" t="s">
        <v>738</v>
      </c>
      <c r="T198" s="130" t="s">
        <v>817</v>
      </c>
      <c r="U198" s="130" t="s">
        <v>819</v>
      </c>
      <c r="V198" s="130"/>
      <c r="W198" s="277">
        <v>41995</v>
      </c>
      <c r="X198" s="276">
        <v>42016</v>
      </c>
      <c r="Y198" s="276">
        <v>42051</v>
      </c>
      <c r="Z198" s="44">
        <v>1.26</v>
      </c>
      <c r="AA198" s="44"/>
      <c r="AB198" s="244" t="s">
        <v>799</v>
      </c>
      <c r="AC198" s="248"/>
      <c r="AD198" s="249">
        <v>23.74</v>
      </c>
      <c r="AE198" s="248">
        <v>23.74</v>
      </c>
      <c r="AF198" s="249">
        <v>0.25</v>
      </c>
      <c r="AG198" s="249">
        <f t="shared" si="41"/>
        <v>23.99</v>
      </c>
      <c r="AH198" s="249">
        <f t="shared" si="39"/>
        <v>47.980000000000004</v>
      </c>
      <c r="AI198" s="249">
        <v>119.95</v>
      </c>
      <c r="AJ198" s="249">
        <v>119.95</v>
      </c>
      <c r="AK198" s="255">
        <f t="shared" si="40"/>
        <v>0.50000000000000011</v>
      </c>
      <c r="AL198" s="80"/>
      <c r="AM198" s="80"/>
      <c r="AN198" s="80"/>
      <c r="AO198" s="81"/>
      <c r="AP198" s="81"/>
      <c r="AQ198" s="80"/>
      <c r="AR198" s="102">
        <v>2</v>
      </c>
      <c r="AS198" s="102" t="s">
        <v>627</v>
      </c>
      <c r="AT198" s="102">
        <v>2</v>
      </c>
      <c r="AU198" s="240">
        <v>41977</v>
      </c>
      <c r="AV198" s="144"/>
      <c r="AW198" s="210">
        <v>41978</v>
      </c>
      <c r="AX198" s="210">
        <v>41978</v>
      </c>
      <c r="AY198" s="103"/>
      <c r="AZ198" s="120"/>
      <c r="BA198" s="90"/>
      <c r="BB198" s="91"/>
      <c r="BC198" s="92"/>
      <c r="BD198" s="80"/>
      <c r="BE198" s="80"/>
      <c r="BF198" s="81"/>
      <c r="BG198" s="102"/>
      <c r="BH198" s="102"/>
      <c r="BI198" s="103"/>
      <c r="BJ198" s="80"/>
      <c r="BK198" s="80">
        <f t="shared" si="42"/>
        <v>0</v>
      </c>
      <c r="BL198" s="81"/>
      <c r="BM198" s="80"/>
      <c r="BN198" s="80"/>
      <c r="BO198" s="80"/>
      <c r="BP198" s="80">
        <f t="shared" si="46"/>
        <v>0</v>
      </c>
      <c r="BQ198" s="80"/>
      <c r="BR198" s="192">
        <f t="shared" si="43"/>
        <v>0</v>
      </c>
      <c r="BS198" s="192">
        <f t="shared" si="44"/>
        <v>0</v>
      </c>
      <c r="BT198" s="196">
        <f t="shared" si="45"/>
        <v>0</v>
      </c>
      <c r="BU198" s="29"/>
    </row>
    <row r="199" spans="1:73" s="170" customFormat="1" ht="44.25" customHeight="1">
      <c r="A199" s="10"/>
      <c r="B199" s="10">
        <v>1</v>
      </c>
      <c r="C199" s="11" t="s">
        <v>83</v>
      </c>
      <c r="D199" s="118" t="s">
        <v>462</v>
      </c>
      <c r="E199" s="14" t="s">
        <v>62</v>
      </c>
      <c r="F199" s="118" t="s">
        <v>707</v>
      </c>
      <c r="G199" s="118" t="s">
        <v>496</v>
      </c>
      <c r="H199" s="118" t="s">
        <v>485</v>
      </c>
      <c r="I199" s="204"/>
      <c r="J199" s="204" t="s">
        <v>681</v>
      </c>
      <c r="K199" s="204"/>
      <c r="L199" s="13"/>
      <c r="M199" s="119" t="s">
        <v>73</v>
      </c>
      <c r="N199" s="29" t="s">
        <v>78</v>
      </c>
      <c r="O199" s="237" t="s">
        <v>732</v>
      </c>
      <c r="P199" s="29" t="s">
        <v>735</v>
      </c>
      <c r="Q199" s="218" t="s">
        <v>28</v>
      </c>
      <c r="R199" s="38"/>
      <c r="S199" s="130" t="s">
        <v>738</v>
      </c>
      <c r="T199" s="130" t="s">
        <v>741</v>
      </c>
      <c r="U199" s="130" t="s">
        <v>743</v>
      </c>
      <c r="V199" s="130"/>
      <c r="W199" s="277">
        <v>41995</v>
      </c>
      <c r="X199" s="276">
        <v>42016</v>
      </c>
      <c r="Y199" s="276">
        <v>42051</v>
      </c>
      <c r="Z199" s="44">
        <v>1.41</v>
      </c>
      <c r="AA199" s="44"/>
      <c r="AB199" s="244" t="s">
        <v>799</v>
      </c>
      <c r="AC199" s="248"/>
      <c r="AD199" s="249">
        <v>24.45</v>
      </c>
      <c r="AE199" s="248">
        <v>24.45</v>
      </c>
      <c r="AF199" s="249">
        <v>0.25</v>
      </c>
      <c r="AG199" s="249">
        <f t="shared" si="41"/>
        <v>24.7</v>
      </c>
      <c r="AH199" s="249">
        <f t="shared" si="39"/>
        <v>51.98</v>
      </c>
      <c r="AI199" s="249">
        <v>129.94999999999999</v>
      </c>
      <c r="AJ199" s="249">
        <v>129.94999999999999</v>
      </c>
      <c r="AK199" s="255">
        <f t="shared" si="40"/>
        <v>0.52481723739899955</v>
      </c>
      <c r="AL199" s="80"/>
      <c r="AM199" s="80"/>
      <c r="AN199" s="80"/>
      <c r="AO199" s="81"/>
      <c r="AP199" s="81"/>
      <c r="AQ199" s="80"/>
      <c r="AR199" s="102">
        <v>2</v>
      </c>
      <c r="AS199" s="102" t="s">
        <v>627</v>
      </c>
      <c r="AT199" s="102">
        <v>1</v>
      </c>
      <c r="AU199" s="279">
        <v>41984</v>
      </c>
      <c r="AV199" s="144"/>
      <c r="AW199" s="210">
        <v>41978</v>
      </c>
      <c r="AX199" s="210">
        <v>42018</v>
      </c>
      <c r="AY199" s="103"/>
      <c r="AZ199" s="120"/>
      <c r="BA199" s="90"/>
      <c r="BB199" s="91"/>
      <c r="BC199" s="92"/>
      <c r="BD199" s="80"/>
      <c r="BE199" s="80"/>
      <c r="BF199" s="81"/>
      <c r="BG199" s="102"/>
      <c r="BH199" s="102"/>
      <c r="BI199" s="103"/>
      <c r="BJ199" s="80"/>
      <c r="BK199" s="80">
        <f t="shared" si="42"/>
        <v>0</v>
      </c>
      <c r="BL199" s="81"/>
      <c r="BM199" s="80"/>
      <c r="BN199" s="80"/>
      <c r="BO199" s="80"/>
      <c r="BP199" s="80">
        <f t="shared" si="46"/>
        <v>0</v>
      </c>
      <c r="BQ199" s="80"/>
      <c r="BR199" s="192">
        <f t="shared" si="43"/>
        <v>0</v>
      </c>
      <c r="BS199" s="192">
        <f t="shared" si="44"/>
        <v>0</v>
      </c>
      <c r="BT199" s="196">
        <f t="shared" si="45"/>
        <v>0</v>
      </c>
      <c r="BU199" s="29"/>
    </row>
    <row r="200" spans="1:73" ht="44.25" customHeight="1">
      <c r="A200" s="10"/>
      <c r="B200" s="10">
        <v>1</v>
      </c>
      <c r="C200" s="11" t="s">
        <v>83</v>
      </c>
      <c r="D200" s="118" t="s">
        <v>462</v>
      </c>
      <c r="E200" s="14" t="s">
        <v>62</v>
      </c>
      <c r="F200" s="118" t="s">
        <v>708</v>
      </c>
      <c r="G200" s="118" t="s">
        <v>496</v>
      </c>
      <c r="H200" s="118" t="s">
        <v>466</v>
      </c>
      <c r="I200" s="204"/>
      <c r="J200" s="204" t="s">
        <v>681</v>
      </c>
      <c r="K200" s="204"/>
      <c r="L200" s="13"/>
      <c r="M200" s="230" t="s">
        <v>73</v>
      </c>
      <c r="N200" s="29" t="s">
        <v>78</v>
      </c>
      <c r="O200" s="237" t="s">
        <v>732</v>
      </c>
      <c r="P200" s="231" t="s">
        <v>735</v>
      </c>
      <c r="Q200" s="218" t="s">
        <v>28</v>
      </c>
      <c r="R200" s="218"/>
      <c r="S200" s="130" t="s">
        <v>738</v>
      </c>
      <c r="T200" s="130" t="s">
        <v>741</v>
      </c>
      <c r="U200" s="130" t="s">
        <v>743</v>
      </c>
      <c r="V200" s="130"/>
      <c r="W200" s="277">
        <v>41995</v>
      </c>
      <c r="X200" s="276">
        <v>42016</v>
      </c>
      <c r="Y200" s="276">
        <v>42051</v>
      </c>
      <c r="Z200" s="44"/>
      <c r="AA200" s="44"/>
      <c r="AB200" s="244" t="s">
        <v>799</v>
      </c>
      <c r="AC200" s="248"/>
      <c r="AD200" s="274" t="s">
        <v>816</v>
      </c>
      <c r="AE200" s="275"/>
      <c r="AF200" s="249">
        <v>0.25</v>
      </c>
      <c r="AG200" s="249" t="e">
        <f t="shared" si="41"/>
        <v>#VALUE!</v>
      </c>
      <c r="AH200" s="249">
        <f t="shared" si="39"/>
        <v>39.980000000000004</v>
      </c>
      <c r="AI200" s="249">
        <v>99.95</v>
      </c>
      <c r="AJ200" s="249">
        <v>99.95</v>
      </c>
      <c r="AK200" s="255" t="e">
        <f t="shared" si="40"/>
        <v>#VALUE!</v>
      </c>
      <c r="AL200" s="80"/>
      <c r="AM200" s="80"/>
      <c r="AN200" s="80"/>
      <c r="AO200" s="81"/>
      <c r="AP200" s="81"/>
      <c r="AQ200" s="80"/>
      <c r="AR200" s="102">
        <v>0</v>
      </c>
      <c r="AS200" s="102" t="s">
        <v>627</v>
      </c>
      <c r="AT200" s="102"/>
      <c r="AU200" s="102"/>
      <c r="AV200" s="144"/>
      <c r="AW200" s="144" t="s">
        <v>797</v>
      </c>
      <c r="AX200" s="144"/>
      <c r="AY200" s="103"/>
      <c r="AZ200" s="120"/>
      <c r="BA200" s="90"/>
      <c r="BB200" s="91"/>
      <c r="BC200" s="92"/>
      <c r="BD200" s="80"/>
      <c r="BE200" s="80"/>
      <c r="BF200" s="81"/>
      <c r="BG200" s="102"/>
      <c r="BH200" s="102"/>
      <c r="BI200" s="103"/>
      <c r="BJ200" s="80"/>
      <c r="BK200" s="80">
        <f t="shared" si="42"/>
        <v>0</v>
      </c>
      <c r="BL200" s="81"/>
      <c r="BM200" s="80"/>
      <c r="BN200" s="80"/>
      <c r="BO200" s="80"/>
      <c r="BP200" s="80">
        <f t="shared" si="46"/>
        <v>0</v>
      </c>
      <c r="BQ200" s="80"/>
      <c r="BR200" s="192">
        <f t="shared" si="43"/>
        <v>0</v>
      </c>
      <c r="BS200" s="192" t="e">
        <f t="shared" si="44"/>
        <v>#VALUE!</v>
      </c>
      <c r="BT200" s="196" t="e">
        <f t="shared" si="45"/>
        <v>#VALUE!</v>
      </c>
      <c r="BU200" s="29"/>
    </row>
    <row r="201" spans="1:73" s="170" customFormat="1" ht="44.25" customHeight="1">
      <c r="A201" s="10"/>
      <c r="B201" s="10">
        <v>1</v>
      </c>
      <c r="C201" s="11" t="s">
        <v>83</v>
      </c>
      <c r="D201" s="118" t="s">
        <v>462</v>
      </c>
      <c r="E201" s="14" t="s">
        <v>62</v>
      </c>
      <c r="F201" s="118" t="s">
        <v>709</v>
      </c>
      <c r="G201" s="118" t="s">
        <v>497</v>
      </c>
      <c r="H201" s="118" t="s">
        <v>463</v>
      </c>
      <c r="I201" s="204"/>
      <c r="J201" s="204" t="s">
        <v>683</v>
      </c>
      <c r="K201" s="204"/>
      <c r="L201" s="13"/>
      <c r="M201" s="230" t="s">
        <v>73</v>
      </c>
      <c r="N201" s="29" t="s">
        <v>78</v>
      </c>
      <c r="O201" s="237" t="s">
        <v>732</v>
      </c>
      <c r="P201" s="231" t="s">
        <v>735</v>
      </c>
      <c r="Q201" s="218" t="s">
        <v>28</v>
      </c>
      <c r="R201" s="218"/>
      <c r="S201" s="130" t="s">
        <v>738</v>
      </c>
      <c r="T201" s="130" t="s">
        <v>817</v>
      </c>
      <c r="U201" s="130" t="s">
        <v>819</v>
      </c>
      <c r="V201" s="130"/>
      <c r="W201" s="277">
        <v>41995</v>
      </c>
      <c r="X201" s="276">
        <v>42016</v>
      </c>
      <c r="Y201" s="276">
        <v>42051</v>
      </c>
      <c r="Z201" s="44">
        <v>1.28</v>
      </c>
      <c r="AA201" s="44"/>
      <c r="AB201" s="244" t="s">
        <v>799</v>
      </c>
      <c r="AC201" s="248"/>
      <c r="AD201" s="249">
        <v>24.33</v>
      </c>
      <c r="AE201" s="248">
        <v>24.33</v>
      </c>
      <c r="AF201" s="249">
        <v>0.25</v>
      </c>
      <c r="AG201" s="249">
        <f t="shared" si="41"/>
        <v>24.58</v>
      </c>
      <c r="AH201" s="249">
        <f t="shared" si="39"/>
        <v>51.98</v>
      </c>
      <c r="AI201" s="249">
        <v>129.94999999999999</v>
      </c>
      <c r="AJ201" s="249">
        <v>129.94999999999999</v>
      </c>
      <c r="AK201" s="255">
        <f t="shared" si="40"/>
        <v>0.52712581762216237</v>
      </c>
      <c r="AL201" s="80"/>
      <c r="AM201" s="80"/>
      <c r="AN201" s="80"/>
      <c r="AO201" s="81"/>
      <c r="AP201" s="81"/>
      <c r="AQ201" s="80"/>
      <c r="AR201" s="102">
        <v>2</v>
      </c>
      <c r="AS201" s="102" t="s">
        <v>627</v>
      </c>
      <c r="AT201" s="102">
        <v>1</v>
      </c>
      <c r="AU201" s="240">
        <v>41977</v>
      </c>
      <c r="AV201" s="144"/>
      <c r="AW201" s="144" t="s">
        <v>797</v>
      </c>
      <c r="AX201" s="210">
        <v>42018</v>
      </c>
      <c r="AY201" s="103"/>
      <c r="AZ201" s="120"/>
      <c r="BA201" s="90"/>
      <c r="BB201" s="91"/>
      <c r="BC201" s="92"/>
      <c r="BD201" s="80"/>
      <c r="BE201" s="80"/>
      <c r="BF201" s="81"/>
      <c r="BG201" s="102"/>
      <c r="BH201" s="102"/>
      <c r="BI201" s="103"/>
      <c r="BJ201" s="80"/>
      <c r="BK201" s="80">
        <f t="shared" si="42"/>
        <v>0</v>
      </c>
      <c r="BL201" s="81"/>
      <c r="BM201" s="80"/>
      <c r="BN201" s="80"/>
      <c r="BO201" s="80"/>
      <c r="BP201" s="80">
        <f t="shared" si="46"/>
        <v>0</v>
      </c>
      <c r="BQ201" s="80"/>
      <c r="BR201" s="192">
        <f t="shared" si="43"/>
        <v>0</v>
      </c>
      <c r="BS201" s="192">
        <f t="shared" si="44"/>
        <v>0</v>
      </c>
      <c r="BT201" s="196">
        <f t="shared" si="45"/>
        <v>0</v>
      </c>
      <c r="BU201" s="29"/>
    </row>
    <row r="202" spans="1:73" ht="44.25" customHeight="1">
      <c r="A202" s="10"/>
      <c r="B202" s="10">
        <v>1</v>
      </c>
      <c r="C202" s="11" t="s">
        <v>83</v>
      </c>
      <c r="D202" s="118" t="s">
        <v>462</v>
      </c>
      <c r="E202" s="14" t="s">
        <v>62</v>
      </c>
      <c r="F202" s="118" t="s">
        <v>710</v>
      </c>
      <c r="G202" s="118" t="s">
        <v>497</v>
      </c>
      <c r="H202" s="118" t="s">
        <v>464</v>
      </c>
      <c r="I202" s="204"/>
      <c r="J202" s="204" t="s">
        <v>683</v>
      </c>
      <c r="K202" s="204"/>
      <c r="L202" s="13"/>
      <c r="M202" s="230" t="s">
        <v>73</v>
      </c>
      <c r="N202" s="29" t="s">
        <v>78</v>
      </c>
      <c r="O202" s="237" t="s">
        <v>732</v>
      </c>
      <c r="P202" s="231" t="s">
        <v>735</v>
      </c>
      <c r="Q202" s="218" t="s">
        <v>28</v>
      </c>
      <c r="R202" s="218"/>
      <c r="S202" s="130" t="s">
        <v>738</v>
      </c>
      <c r="T202" s="130" t="s">
        <v>817</v>
      </c>
      <c r="U202" s="130" t="s">
        <v>819</v>
      </c>
      <c r="V202" s="130"/>
      <c r="W202" s="277">
        <v>41995</v>
      </c>
      <c r="X202" s="276">
        <v>42016</v>
      </c>
      <c r="Y202" s="276">
        <v>42051</v>
      </c>
      <c r="Z202" s="44">
        <v>1.26</v>
      </c>
      <c r="AA202" s="44"/>
      <c r="AB202" s="244" t="s">
        <v>799</v>
      </c>
      <c r="AC202" s="248"/>
      <c r="AD202" s="274" t="s">
        <v>816</v>
      </c>
      <c r="AE202" s="248">
        <v>23.74</v>
      </c>
      <c r="AF202" s="249">
        <v>0.25</v>
      </c>
      <c r="AG202" s="249">
        <f t="shared" si="41"/>
        <v>23.99</v>
      </c>
      <c r="AH202" s="249">
        <f t="shared" si="39"/>
        <v>47.980000000000004</v>
      </c>
      <c r="AI202" s="249">
        <v>119.95</v>
      </c>
      <c r="AJ202" s="249">
        <v>119.95</v>
      </c>
      <c r="AK202" s="255">
        <f t="shared" si="40"/>
        <v>0.50000000000000011</v>
      </c>
      <c r="AL202" s="80"/>
      <c r="AM202" s="80"/>
      <c r="AN202" s="80"/>
      <c r="AO202" s="81"/>
      <c r="AP202" s="81"/>
      <c r="AQ202" s="80"/>
      <c r="AR202" s="102">
        <v>0</v>
      </c>
      <c r="AS202" s="102" t="s">
        <v>627</v>
      </c>
      <c r="AT202" s="102">
        <v>5</v>
      </c>
      <c r="AU202" s="278">
        <v>41977</v>
      </c>
      <c r="AV202" s="144"/>
      <c r="AW202" s="211" t="s">
        <v>720</v>
      </c>
      <c r="AX202" s="210">
        <v>41990</v>
      </c>
      <c r="AY202" s="103"/>
      <c r="AZ202" s="120"/>
      <c r="BA202" s="90"/>
      <c r="BB202" s="91"/>
      <c r="BC202" s="92"/>
      <c r="BD202" s="80"/>
      <c r="BE202" s="80"/>
      <c r="BF202" s="81"/>
      <c r="BG202" s="102"/>
      <c r="BH202" s="102"/>
      <c r="BI202" s="103"/>
      <c r="BJ202" s="80"/>
      <c r="BK202" s="80">
        <f t="shared" si="42"/>
        <v>0</v>
      </c>
      <c r="BL202" s="81"/>
      <c r="BM202" s="80"/>
      <c r="BN202" s="80"/>
      <c r="BO202" s="80"/>
      <c r="BP202" s="80">
        <f t="shared" si="46"/>
        <v>0</v>
      </c>
      <c r="BQ202" s="80"/>
      <c r="BR202" s="192">
        <f t="shared" si="43"/>
        <v>0</v>
      </c>
      <c r="BS202" s="192">
        <f t="shared" si="44"/>
        <v>0</v>
      </c>
      <c r="BT202" s="196">
        <f t="shared" si="45"/>
        <v>0</v>
      </c>
      <c r="BU202" s="29"/>
    </row>
    <row r="203" spans="1:73" ht="44.25" customHeight="1">
      <c r="A203" s="10"/>
      <c r="B203" s="10">
        <v>1</v>
      </c>
      <c r="C203" s="11" t="s">
        <v>83</v>
      </c>
      <c r="D203" s="118" t="s">
        <v>462</v>
      </c>
      <c r="E203" s="14" t="s">
        <v>62</v>
      </c>
      <c r="F203" s="118" t="s">
        <v>711</v>
      </c>
      <c r="G203" s="118" t="s">
        <v>497</v>
      </c>
      <c r="H203" s="118" t="s">
        <v>485</v>
      </c>
      <c r="I203" s="204"/>
      <c r="J203" s="204" t="s">
        <v>683</v>
      </c>
      <c r="K203" s="204"/>
      <c r="L203" s="13"/>
      <c r="M203" s="230" t="s">
        <v>73</v>
      </c>
      <c r="N203" s="29" t="s">
        <v>78</v>
      </c>
      <c r="O203" s="237" t="s">
        <v>732</v>
      </c>
      <c r="P203" s="231" t="s">
        <v>735</v>
      </c>
      <c r="Q203" s="218" t="s">
        <v>28</v>
      </c>
      <c r="R203" s="218"/>
      <c r="S203" s="130" t="s">
        <v>738</v>
      </c>
      <c r="T203" s="130" t="s">
        <v>741</v>
      </c>
      <c r="U203" s="130" t="s">
        <v>743</v>
      </c>
      <c r="V203" s="130"/>
      <c r="W203" s="277">
        <v>41995</v>
      </c>
      <c r="X203" s="276">
        <v>42016</v>
      </c>
      <c r="Y203" s="276">
        <v>42051</v>
      </c>
      <c r="Z203" s="44"/>
      <c r="AA203" s="44"/>
      <c r="AB203" s="244" t="s">
        <v>799</v>
      </c>
      <c r="AC203" s="248"/>
      <c r="AD203" s="274" t="s">
        <v>816</v>
      </c>
      <c r="AE203" s="275"/>
      <c r="AF203" s="249">
        <v>0.25</v>
      </c>
      <c r="AG203" s="249" t="e">
        <f t="shared" si="41"/>
        <v>#VALUE!</v>
      </c>
      <c r="AH203" s="249">
        <f t="shared" si="39"/>
        <v>51.98</v>
      </c>
      <c r="AI203" s="249">
        <v>129.94999999999999</v>
      </c>
      <c r="AJ203" s="249">
        <v>129.94999999999999</v>
      </c>
      <c r="AK203" s="255" t="e">
        <f t="shared" si="40"/>
        <v>#VALUE!</v>
      </c>
      <c r="AL203" s="80"/>
      <c r="AM203" s="80"/>
      <c r="AN203" s="80"/>
      <c r="AO203" s="81"/>
      <c r="AP203" s="81"/>
      <c r="AQ203" s="80"/>
      <c r="AR203" s="102">
        <v>0</v>
      </c>
      <c r="AS203" s="102" t="s">
        <v>627</v>
      </c>
      <c r="AT203" s="102"/>
      <c r="AU203" s="102"/>
      <c r="AV203" s="144"/>
      <c r="AW203" s="211" t="s">
        <v>720</v>
      </c>
      <c r="AX203" s="144"/>
      <c r="AY203" s="103"/>
      <c r="AZ203" s="120"/>
      <c r="BA203" s="90"/>
      <c r="BB203" s="91"/>
      <c r="BC203" s="92"/>
      <c r="BD203" s="80"/>
      <c r="BE203" s="80"/>
      <c r="BF203" s="81"/>
      <c r="BG203" s="102"/>
      <c r="BH203" s="102"/>
      <c r="BI203" s="103"/>
      <c r="BJ203" s="80"/>
      <c r="BK203" s="80">
        <f t="shared" si="42"/>
        <v>0</v>
      </c>
      <c r="BL203" s="81"/>
      <c r="BM203" s="80"/>
      <c r="BN203" s="80"/>
      <c r="BO203" s="80"/>
      <c r="BP203" s="80">
        <f t="shared" si="46"/>
        <v>0</v>
      </c>
      <c r="BQ203" s="80"/>
      <c r="BR203" s="192">
        <f t="shared" si="43"/>
        <v>0</v>
      </c>
      <c r="BS203" s="192" t="e">
        <f t="shared" si="44"/>
        <v>#VALUE!</v>
      </c>
      <c r="BT203" s="196" t="e">
        <f t="shared" si="45"/>
        <v>#VALUE!</v>
      </c>
      <c r="BU203" s="29"/>
    </row>
    <row r="204" spans="1:73" ht="44.25" customHeight="1">
      <c r="A204" s="10"/>
      <c r="B204" s="10">
        <v>1</v>
      </c>
      <c r="C204" s="11" t="s">
        <v>83</v>
      </c>
      <c r="D204" s="118" t="s">
        <v>462</v>
      </c>
      <c r="E204" s="14" t="s">
        <v>62</v>
      </c>
      <c r="F204" s="118" t="s">
        <v>712</v>
      </c>
      <c r="G204" s="118" t="s">
        <v>497</v>
      </c>
      <c r="H204" s="118" t="s">
        <v>466</v>
      </c>
      <c r="I204" s="204"/>
      <c r="J204" s="204" t="s">
        <v>683</v>
      </c>
      <c r="K204" s="204"/>
      <c r="L204" s="13"/>
      <c r="M204" s="230" t="s">
        <v>73</v>
      </c>
      <c r="N204" s="29" t="s">
        <v>78</v>
      </c>
      <c r="O204" s="237" t="s">
        <v>732</v>
      </c>
      <c r="P204" s="231" t="s">
        <v>735</v>
      </c>
      <c r="Q204" s="218" t="s">
        <v>28</v>
      </c>
      <c r="R204" s="218"/>
      <c r="S204" s="130" t="s">
        <v>738</v>
      </c>
      <c r="T204" s="130" t="s">
        <v>741</v>
      </c>
      <c r="U204" s="130" t="s">
        <v>743</v>
      </c>
      <c r="V204" s="130"/>
      <c r="W204" s="277">
        <v>41995</v>
      </c>
      <c r="X204" s="276">
        <v>42016</v>
      </c>
      <c r="Y204" s="276">
        <v>42051</v>
      </c>
      <c r="Z204" s="44"/>
      <c r="AA204" s="44"/>
      <c r="AB204" s="244" t="s">
        <v>799</v>
      </c>
      <c r="AC204" s="248"/>
      <c r="AD204" s="274" t="s">
        <v>816</v>
      </c>
      <c r="AE204" s="275"/>
      <c r="AF204" s="249">
        <v>0.25</v>
      </c>
      <c r="AG204" s="249" t="e">
        <f t="shared" si="41"/>
        <v>#VALUE!</v>
      </c>
      <c r="AH204" s="249">
        <f t="shared" si="39"/>
        <v>39.980000000000004</v>
      </c>
      <c r="AI204" s="249">
        <v>99.95</v>
      </c>
      <c r="AJ204" s="249">
        <v>99.95</v>
      </c>
      <c r="AK204" s="255" t="e">
        <f t="shared" si="40"/>
        <v>#VALUE!</v>
      </c>
      <c r="AL204" s="80"/>
      <c r="AM204" s="80"/>
      <c r="AN204" s="80"/>
      <c r="AO204" s="81"/>
      <c r="AP204" s="81"/>
      <c r="AQ204" s="80"/>
      <c r="AR204" s="102">
        <v>0</v>
      </c>
      <c r="AS204" s="102" t="s">
        <v>627</v>
      </c>
      <c r="AT204" s="102"/>
      <c r="AU204" s="102"/>
      <c r="AV204" s="144"/>
      <c r="AW204" s="211" t="s">
        <v>720</v>
      </c>
      <c r="AX204" s="144"/>
      <c r="AY204" s="103"/>
      <c r="AZ204" s="120"/>
      <c r="BA204" s="90"/>
      <c r="BB204" s="91"/>
      <c r="BC204" s="92"/>
      <c r="BD204" s="80"/>
      <c r="BE204" s="80"/>
      <c r="BF204" s="81"/>
      <c r="BG204" s="102"/>
      <c r="BH204" s="102"/>
      <c r="BI204" s="103"/>
      <c r="BJ204" s="80"/>
      <c r="BK204" s="80">
        <f t="shared" si="42"/>
        <v>0</v>
      </c>
      <c r="BL204" s="81"/>
      <c r="BM204" s="80"/>
      <c r="BN204" s="80"/>
      <c r="BO204" s="80"/>
      <c r="BP204" s="80">
        <f t="shared" si="46"/>
        <v>0</v>
      </c>
      <c r="BQ204" s="80"/>
      <c r="BR204" s="192">
        <f t="shared" si="43"/>
        <v>0</v>
      </c>
      <c r="BS204" s="192" t="e">
        <f t="shared" si="44"/>
        <v>#VALUE!</v>
      </c>
      <c r="BT204" s="196" t="e">
        <f t="shared" si="45"/>
        <v>#VALUE!</v>
      </c>
      <c r="BU204" s="29"/>
    </row>
    <row r="205" spans="1:73" ht="44.25" customHeight="1">
      <c r="A205" s="10"/>
      <c r="B205" s="10">
        <v>1</v>
      </c>
      <c r="C205" s="11" t="s">
        <v>83</v>
      </c>
      <c r="D205" s="118" t="s">
        <v>462</v>
      </c>
      <c r="E205" s="14" t="s">
        <v>62</v>
      </c>
      <c r="F205" s="118" t="s">
        <v>713</v>
      </c>
      <c r="G205" s="118" t="s">
        <v>498</v>
      </c>
      <c r="H205" s="118" t="s">
        <v>463</v>
      </c>
      <c r="I205" s="204"/>
      <c r="J205" s="204" t="s">
        <v>672</v>
      </c>
      <c r="K205" s="204"/>
      <c r="L205" s="13"/>
      <c r="M205" s="119" t="s">
        <v>73</v>
      </c>
      <c r="N205" s="29" t="s">
        <v>78</v>
      </c>
      <c r="O205" s="29" t="s">
        <v>732</v>
      </c>
      <c r="P205" s="29" t="s">
        <v>735</v>
      </c>
      <c r="Q205" s="218" t="s">
        <v>32</v>
      </c>
      <c r="R205" s="38"/>
      <c r="S205" s="130" t="s">
        <v>738</v>
      </c>
      <c r="T205" s="130" t="s">
        <v>817</v>
      </c>
      <c r="U205" s="130" t="s">
        <v>819</v>
      </c>
      <c r="V205" s="130"/>
      <c r="W205" s="277">
        <v>41995</v>
      </c>
      <c r="X205" s="276">
        <v>42016</v>
      </c>
      <c r="Y205" s="276">
        <v>42051</v>
      </c>
      <c r="Z205" s="44">
        <v>1.36</v>
      </c>
      <c r="AA205" s="44"/>
      <c r="AB205" s="244" t="s">
        <v>799</v>
      </c>
      <c r="AC205" s="248"/>
      <c r="AD205" s="249">
        <v>24.33</v>
      </c>
      <c r="AE205" s="248">
        <v>24.68</v>
      </c>
      <c r="AF205" s="249">
        <v>0.25</v>
      </c>
      <c r="AG205" s="249">
        <f t="shared" si="41"/>
        <v>24.93</v>
      </c>
      <c r="AH205" s="249">
        <f t="shared" si="39"/>
        <v>51.98</v>
      </c>
      <c r="AI205" s="249">
        <v>129.94999999999999</v>
      </c>
      <c r="AJ205" s="249">
        <v>129.94999999999999</v>
      </c>
      <c r="AK205" s="255">
        <f t="shared" si="40"/>
        <v>0.52039245863793759</v>
      </c>
      <c r="AL205" s="80"/>
      <c r="AM205" s="80"/>
      <c r="AN205" s="80"/>
      <c r="AO205" s="81"/>
      <c r="AP205" s="81"/>
      <c r="AQ205" s="80"/>
      <c r="AR205" s="102">
        <v>2</v>
      </c>
      <c r="AS205" s="102" t="s">
        <v>627</v>
      </c>
      <c r="AT205" s="102">
        <v>2</v>
      </c>
      <c r="AU205" s="240">
        <v>41977</v>
      </c>
      <c r="AV205" s="144"/>
      <c r="AW205" s="210">
        <v>41978</v>
      </c>
      <c r="AX205" s="210">
        <v>41978</v>
      </c>
      <c r="AY205" s="103"/>
      <c r="AZ205" s="120"/>
      <c r="BA205" s="90"/>
      <c r="BB205" s="91"/>
      <c r="BC205" s="92"/>
      <c r="BD205" s="80"/>
      <c r="BE205" s="80"/>
      <c r="BF205" s="81"/>
      <c r="BG205" s="102"/>
      <c r="BH205" s="102"/>
      <c r="BI205" s="103"/>
      <c r="BJ205" s="80"/>
      <c r="BK205" s="80">
        <f t="shared" si="42"/>
        <v>0</v>
      </c>
      <c r="BL205" s="81"/>
      <c r="BM205" s="80"/>
      <c r="BN205" s="80"/>
      <c r="BO205" s="80"/>
      <c r="BP205" s="80">
        <f t="shared" si="46"/>
        <v>0</v>
      </c>
      <c r="BQ205" s="80"/>
      <c r="BR205" s="192">
        <f t="shared" si="43"/>
        <v>0</v>
      </c>
      <c r="BS205" s="192">
        <f t="shared" si="44"/>
        <v>0</v>
      </c>
      <c r="BT205" s="196">
        <f t="shared" si="45"/>
        <v>0</v>
      </c>
      <c r="BU205" s="29"/>
    </row>
    <row r="206" spans="1:73" ht="44.25" customHeight="1">
      <c r="A206" s="10"/>
      <c r="B206" s="10">
        <v>1</v>
      </c>
      <c r="C206" s="11" t="s">
        <v>83</v>
      </c>
      <c r="D206" s="118" t="s">
        <v>462</v>
      </c>
      <c r="E206" s="14" t="s">
        <v>62</v>
      </c>
      <c r="F206" s="118" t="s">
        <v>714</v>
      </c>
      <c r="G206" s="118" t="s">
        <v>498</v>
      </c>
      <c r="H206" s="118" t="s">
        <v>464</v>
      </c>
      <c r="I206" s="204"/>
      <c r="J206" s="204" t="s">
        <v>672</v>
      </c>
      <c r="K206" s="204"/>
      <c r="L206" s="13"/>
      <c r="M206" s="230" t="s">
        <v>73</v>
      </c>
      <c r="N206" s="231" t="s">
        <v>78</v>
      </c>
      <c r="O206" s="29" t="s">
        <v>732</v>
      </c>
      <c r="P206" s="231" t="s">
        <v>735</v>
      </c>
      <c r="Q206" s="218" t="s">
        <v>32</v>
      </c>
      <c r="R206" s="218"/>
      <c r="S206" s="130" t="s">
        <v>738</v>
      </c>
      <c r="T206" s="130" t="s">
        <v>817</v>
      </c>
      <c r="U206" s="130" t="s">
        <v>819</v>
      </c>
      <c r="V206" s="130"/>
      <c r="W206" s="277">
        <v>41995</v>
      </c>
      <c r="X206" s="276">
        <v>42016</v>
      </c>
      <c r="Y206" s="276">
        <v>42051</v>
      </c>
      <c r="Z206" s="44">
        <v>1.34</v>
      </c>
      <c r="AA206" s="44"/>
      <c r="AB206" s="244" t="s">
        <v>799</v>
      </c>
      <c r="AC206" s="248"/>
      <c r="AD206" s="249">
        <v>24.17</v>
      </c>
      <c r="AE206" s="248">
        <v>24.17</v>
      </c>
      <c r="AF206" s="249">
        <v>0.25</v>
      </c>
      <c r="AG206" s="249">
        <f t="shared" si="41"/>
        <v>24.42</v>
      </c>
      <c r="AH206" s="249">
        <f t="shared" si="39"/>
        <v>47.980000000000004</v>
      </c>
      <c r="AI206" s="249">
        <v>119.95</v>
      </c>
      <c r="AJ206" s="249">
        <v>119.95</v>
      </c>
      <c r="AK206" s="255">
        <f t="shared" si="40"/>
        <v>0.49103793247186328</v>
      </c>
      <c r="AL206" s="80"/>
      <c r="AM206" s="80"/>
      <c r="AN206" s="80"/>
      <c r="AO206" s="81"/>
      <c r="AP206" s="81"/>
      <c r="AQ206" s="80"/>
      <c r="AR206" s="102">
        <v>2</v>
      </c>
      <c r="AS206" s="102" t="s">
        <v>627</v>
      </c>
      <c r="AT206" s="102"/>
      <c r="AU206" s="102"/>
      <c r="AV206" s="144"/>
      <c r="AW206" s="144" t="s">
        <v>729</v>
      </c>
      <c r="AX206" s="144"/>
      <c r="AY206" s="103"/>
      <c r="AZ206" s="120"/>
      <c r="BA206" s="90"/>
      <c r="BB206" s="91"/>
      <c r="BC206" s="92"/>
      <c r="BD206" s="80"/>
      <c r="BE206" s="80"/>
      <c r="BF206" s="81"/>
      <c r="BG206" s="102"/>
      <c r="BH206" s="102"/>
      <c r="BI206" s="103"/>
      <c r="BJ206" s="80"/>
      <c r="BK206" s="80">
        <f t="shared" si="42"/>
        <v>0</v>
      </c>
      <c r="BL206" s="81"/>
      <c r="BM206" s="80"/>
      <c r="BN206" s="80"/>
      <c r="BO206" s="80"/>
      <c r="BP206" s="80">
        <f t="shared" si="46"/>
        <v>0</v>
      </c>
      <c r="BQ206" s="80"/>
      <c r="BR206" s="192">
        <f t="shared" si="43"/>
        <v>0</v>
      </c>
      <c r="BS206" s="192">
        <f t="shared" si="44"/>
        <v>0</v>
      </c>
      <c r="BT206" s="196">
        <f t="shared" si="45"/>
        <v>0</v>
      </c>
      <c r="BU206" s="29"/>
    </row>
    <row r="207" spans="1:73" s="170" customFormat="1" ht="44.25" customHeight="1">
      <c r="A207" s="10"/>
      <c r="B207" s="10">
        <v>1</v>
      </c>
      <c r="C207" s="11" t="s">
        <v>83</v>
      </c>
      <c r="D207" s="118" t="s">
        <v>462</v>
      </c>
      <c r="E207" s="14" t="s">
        <v>62</v>
      </c>
      <c r="F207" s="118" t="s">
        <v>715</v>
      </c>
      <c r="G207" s="118" t="s">
        <v>498</v>
      </c>
      <c r="H207" s="118" t="s">
        <v>485</v>
      </c>
      <c r="I207" s="204"/>
      <c r="J207" s="204" t="s">
        <v>672</v>
      </c>
      <c r="K207" s="204"/>
      <c r="L207" s="13"/>
      <c r="M207" s="119" t="s">
        <v>73</v>
      </c>
      <c r="N207" s="29" t="s">
        <v>78</v>
      </c>
      <c r="O207" s="29" t="s">
        <v>732</v>
      </c>
      <c r="P207" s="29" t="s">
        <v>735</v>
      </c>
      <c r="Q207" s="218" t="s">
        <v>32</v>
      </c>
      <c r="R207" s="38"/>
      <c r="S207" s="130" t="s">
        <v>738</v>
      </c>
      <c r="T207" s="130" t="s">
        <v>741</v>
      </c>
      <c r="U207" s="130" t="s">
        <v>743</v>
      </c>
      <c r="V207" s="130"/>
      <c r="W207" s="277">
        <v>41995</v>
      </c>
      <c r="X207" s="276">
        <v>42016</v>
      </c>
      <c r="Y207" s="276">
        <v>42051</v>
      </c>
      <c r="Z207" s="44">
        <v>1.43</v>
      </c>
      <c r="AA207" s="44"/>
      <c r="AB207" s="244" t="s">
        <v>799</v>
      </c>
      <c r="AC207" s="248"/>
      <c r="AD207" s="249">
        <v>24.65</v>
      </c>
      <c r="AE207" s="248">
        <v>24.79</v>
      </c>
      <c r="AF207" s="249">
        <v>0.25</v>
      </c>
      <c r="AG207" s="249">
        <f t="shared" si="41"/>
        <v>25.04</v>
      </c>
      <c r="AH207" s="249">
        <f t="shared" si="39"/>
        <v>51.98</v>
      </c>
      <c r="AI207" s="249">
        <v>129.94999999999999</v>
      </c>
      <c r="AJ207" s="249">
        <v>129.94999999999999</v>
      </c>
      <c r="AK207" s="255">
        <f t="shared" si="40"/>
        <v>0.51827626010003847</v>
      </c>
      <c r="AL207" s="80"/>
      <c r="AM207" s="80"/>
      <c r="AN207" s="80"/>
      <c r="AO207" s="81"/>
      <c r="AP207" s="81"/>
      <c r="AQ207" s="80"/>
      <c r="AR207" s="102">
        <v>2</v>
      </c>
      <c r="AS207" s="102" t="s">
        <v>627</v>
      </c>
      <c r="AT207" s="102">
        <v>2</v>
      </c>
      <c r="AU207" s="240">
        <v>41977</v>
      </c>
      <c r="AV207" s="144"/>
      <c r="AW207" s="210">
        <v>41978</v>
      </c>
      <c r="AX207" s="210">
        <v>41978</v>
      </c>
      <c r="AY207" s="103"/>
      <c r="AZ207" s="120"/>
      <c r="BA207" s="90"/>
      <c r="BB207" s="91"/>
      <c r="BC207" s="92"/>
      <c r="BD207" s="80"/>
      <c r="BE207" s="80"/>
      <c r="BF207" s="81"/>
      <c r="BG207" s="102"/>
      <c r="BH207" s="102"/>
      <c r="BI207" s="103"/>
      <c r="BJ207" s="80"/>
      <c r="BK207" s="80">
        <f t="shared" si="42"/>
        <v>0</v>
      </c>
      <c r="BL207" s="81"/>
      <c r="BM207" s="80"/>
      <c r="BN207" s="80"/>
      <c r="BO207" s="80"/>
      <c r="BP207" s="80">
        <f t="shared" si="46"/>
        <v>0</v>
      </c>
      <c r="BQ207" s="80"/>
      <c r="BR207" s="192">
        <f t="shared" si="43"/>
        <v>0</v>
      </c>
      <c r="BS207" s="192">
        <f t="shared" si="44"/>
        <v>0</v>
      </c>
      <c r="BT207" s="196">
        <f t="shared" si="45"/>
        <v>0</v>
      </c>
      <c r="BU207" s="29"/>
    </row>
    <row r="208" spans="1:73" ht="15" customHeight="1">
      <c r="A208" s="10"/>
      <c r="B208" s="10"/>
      <c r="C208" s="11"/>
      <c r="D208" s="118"/>
      <c r="E208" s="14" t="s">
        <v>62</v>
      </c>
      <c r="F208" s="118"/>
      <c r="G208" s="118"/>
      <c r="H208" s="118"/>
      <c r="I208" s="204"/>
      <c r="J208" s="204"/>
      <c r="K208" s="204"/>
      <c r="L208" s="13"/>
      <c r="M208" s="119"/>
      <c r="N208" s="29"/>
      <c r="O208" s="29"/>
      <c r="P208" s="29"/>
      <c r="Q208" s="38"/>
      <c r="R208" s="38"/>
      <c r="S208" s="219"/>
      <c r="T208" s="130"/>
      <c r="U208" s="130"/>
      <c r="V208" s="130"/>
      <c r="W208" s="130"/>
      <c r="X208" s="130"/>
      <c r="Y208" s="130"/>
      <c r="Z208" s="44"/>
      <c r="AA208" s="44"/>
      <c r="AB208" s="244" t="s">
        <v>799</v>
      </c>
      <c r="AC208" s="248"/>
      <c r="AD208" s="249"/>
      <c r="AE208" s="248"/>
      <c r="AF208" s="249"/>
      <c r="AG208" s="249">
        <f t="shared" si="41"/>
        <v>0</v>
      </c>
      <c r="AH208" s="249">
        <f t="shared" ref="AH208:AH239" si="47">AG208*2</f>
        <v>0</v>
      </c>
      <c r="AI208" s="249">
        <f t="shared" ref="AI208:AI239" si="48">AG208*2.5</f>
        <v>0</v>
      </c>
      <c r="AJ208" s="249">
        <f t="shared" ref="AJ208:AJ239" si="49">AH208*2.5</f>
        <v>0</v>
      </c>
      <c r="AK208" s="255"/>
      <c r="AL208" s="80"/>
      <c r="AM208" s="80"/>
      <c r="AN208" s="80"/>
      <c r="AO208" s="81"/>
      <c r="AP208" s="81"/>
      <c r="AQ208" s="80"/>
      <c r="AR208" s="102"/>
      <c r="AS208" s="102"/>
      <c r="AT208" s="102"/>
      <c r="AU208" s="102"/>
      <c r="AV208" s="144"/>
      <c r="AW208" s="144"/>
      <c r="AX208" s="144"/>
      <c r="AY208" s="103"/>
      <c r="AZ208" s="120"/>
      <c r="BA208" s="90"/>
      <c r="BB208" s="91"/>
      <c r="BC208" s="92"/>
      <c r="BD208" s="80"/>
      <c r="BE208" s="80"/>
      <c r="BF208" s="81"/>
      <c r="BG208" s="102"/>
      <c r="BH208" s="102"/>
      <c r="BI208" s="103"/>
      <c r="BJ208" s="80"/>
      <c r="BK208" s="80">
        <f t="shared" si="42"/>
        <v>0</v>
      </c>
      <c r="BL208" s="81"/>
      <c r="BM208" s="80"/>
      <c r="BN208" s="80"/>
      <c r="BO208" s="80"/>
      <c r="BP208" s="80"/>
      <c r="BQ208" s="80"/>
      <c r="BR208" s="192">
        <f t="shared" si="43"/>
        <v>0</v>
      </c>
      <c r="BS208" s="192">
        <f t="shared" si="44"/>
        <v>0</v>
      </c>
      <c r="BT208" s="196">
        <f t="shared" si="45"/>
        <v>0</v>
      </c>
      <c r="BU208" s="29"/>
    </row>
    <row r="209" spans="1:73" ht="15" customHeight="1">
      <c r="A209" s="136"/>
      <c r="B209" s="136"/>
      <c r="C209" s="137" t="s">
        <v>85</v>
      </c>
      <c r="D209" s="136"/>
      <c r="E209" s="136"/>
      <c r="F209" s="136"/>
      <c r="G209" s="136"/>
      <c r="H209" s="136"/>
      <c r="I209" s="206"/>
      <c r="J209" s="206"/>
      <c r="K209" s="206"/>
      <c r="L209" s="139"/>
      <c r="M209" s="136"/>
      <c r="N209" s="136"/>
      <c r="O209" s="136"/>
      <c r="P209" s="136"/>
      <c r="Q209" s="136"/>
      <c r="R209" s="136"/>
      <c r="S209" s="219"/>
      <c r="T209" s="136"/>
      <c r="U209" s="136"/>
      <c r="V209" s="136"/>
      <c r="W209" s="136"/>
      <c r="X209" s="136"/>
      <c r="Y209" s="136"/>
      <c r="Z209" s="140"/>
      <c r="AA209" s="140"/>
      <c r="AB209" s="244" t="s">
        <v>799</v>
      </c>
      <c r="AC209" s="252"/>
      <c r="AD209" s="252"/>
      <c r="AE209" s="252"/>
      <c r="AF209" s="252"/>
      <c r="AG209" s="249">
        <f t="shared" si="41"/>
        <v>0</v>
      </c>
      <c r="AH209" s="249">
        <f t="shared" si="47"/>
        <v>0</v>
      </c>
      <c r="AI209" s="249">
        <f t="shared" si="48"/>
        <v>0</v>
      </c>
      <c r="AJ209" s="249">
        <f t="shared" si="49"/>
        <v>0</v>
      </c>
      <c r="AK209" s="257"/>
      <c r="AL209" s="140"/>
      <c r="AM209" s="140"/>
      <c r="AN209" s="140"/>
      <c r="AO209" s="136"/>
      <c r="AP209" s="136"/>
      <c r="AQ209" s="140"/>
      <c r="AR209" s="136"/>
      <c r="AS209" s="136"/>
      <c r="AT209" s="136"/>
      <c r="AU209" s="136"/>
      <c r="AV209" s="136"/>
      <c r="AW209" s="136"/>
      <c r="AX209" s="136"/>
      <c r="AY209" s="136"/>
      <c r="AZ209" s="136"/>
      <c r="BA209" s="136"/>
      <c r="BB209" s="136"/>
      <c r="BC209" s="136"/>
      <c r="BD209" s="140"/>
      <c r="BE209" s="140"/>
      <c r="BF209" s="136"/>
      <c r="BG209" s="136"/>
      <c r="BH209" s="136"/>
      <c r="BI209" s="136"/>
      <c r="BJ209" s="140"/>
      <c r="BK209" s="80">
        <f t="shared" si="42"/>
        <v>0</v>
      </c>
      <c r="BL209" s="136"/>
      <c r="BM209" s="140"/>
      <c r="BN209" s="80"/>
      <c r="BO209" s="200"/>
      <c r="BP209" s="200"/>
      <c r="BQ209" s="200"/>
      <c r="BR209" s="192">
        <f t="shared" si="43"/>
        <v>0</v>
      </c>
      <c r="BS209" s="192">
        <f t="shared" si="44"/>
        <v>0</v>
      </c>
      <c r="BT209" s="196">
        <f t="shared" si="45"/>
        <v>0</v>
      </c>
      <c r="BU209" s="29"/>
    </row>
    <row r="210" spans="1:73">
      <c r="A210" s="10"/>
      <c r="B210" s="10"/>
      <c r="C210" s="11" t="s">
        <v>83</v>
      </c>
      <c r="D210" s="10"/>
      <c r="E210" s="14"/>
      <c r="F210" s="15"/>
      <c r="G210" s="10"/>
      <c r="H210" s="10"/>
      <c r="I210" s="204"/>
      <c r="J210" s="204"/>
      <c r="K210" s="204"/>
      <c r="L210" s="13"/>
      <c r="M210" s="29"/>
      <c r="N210" s="29"/>
      <c r="O210" s="29"/>
      <c r="P210" s="29"/>
      <c r="Q210" s="38"/>
      <c r="R210" s="38"/>
      <c r="S210" s="219"/>
      <c r="T210" s="35"/>
      <c r="U210" s="35"/>
      <c r="V210" s="35"/>
      <c r="W210" s="35"/>
      <c r="X210" s="35"/>
      <c r="Y210" s="35"/>
      <c r="Z210" s="44"/>
      <c r="AA210" s="44"/>
      <c r="AB210" s="244" t="s">
        <v>799</v>
      </c>
      <c r="AC210" s="248"/>
      <c r="AD210" s="249"/>
      <c r="AE210" s="248"/>
      <c r="AF210" s="249"/>
      <c r="AG210" s="249">
        <f t="shared" si="41"/>
        <v>0</v>
      </c>
      <c r="AH210" s="249">
        <f t="shared" si="47"/>
        <v>0</v>
      </c>
      <c r="AI210" s="249">
        <f t="shared" si="48"/>
        <v>0</v>
      </c>
      <c r="AJ210" s="249">
        <f t="shared" si="49"/>
        <v>0</v>
      </c>
      <c r="AK210" s="255"/>
      <c r="AL210" s="80"/>
      <c r="AM210" s="80"/>
      <c r="AN210" s="80"/>
      <c r="AO210" s="81"/>
      <c r="AP210" s="81"/>
      <c r="AQ210" s="80"/>
      <c r="AR210" s="102"/>
      <c r="AS210" s="102"/>
      <c r="AT210" s="102"/>
      <c r="AU210" s="102"/>
      <c r="AV210" s="146"/>
      <c r="AW210" s="146"/>
      <c r="AX210" s="146"/>
      <c r="AY210" s="103"/>
      <c r="AZ210" s="89"/>
      <c r="BA210" s="90"/>
      <c r="BB210" s="91"/>
      <c r="BC210" s="92"/>
      <c r="BD210" s="80"/>
      <c r="BE210" s="80"/>
      <c r="BF210" s="81"/>
      <c r="BG210" s="102"/>
      <c r="BH210" s="102"/>
      <c r="BI210" s="103"/>
      <c r="BJ210" s="80"/>
      <c r="BK210" s="80">
        <f t="shared" si="42"/>
        <v>0</v>
      </c>
      <c r="BL210" s="81"/>
      <c r="BM210" s="80"/>
      <c r="BN210" s="80"/>
      <c r="BO210" s="80"/>
      <c r="BP210" s="80"/>
      <c r="BQ210" s="80"/>
      <c r="BR210" s="192">
        <f t="shared" si="43"/>
        <v>0</v>
      </c>
      <c r="BS210" s="192">
        <f t="shared" si="44"/>
        <v>0</v>
      </c>
      <c r="BT210" s="196">
        <f t="shared" si="45"/>
        <v>0</v>
      </c>
      <c r="BU210" s="29"/>
    </row>
    <row r="211" spans="1:73" ht="15" customHeight="1">
      <c r="A211" s="10"/>
      <c r="B211" s="10"/>
      <c r="C211" s="11" t="s">
        <v>83</v>
      </c>
      <c r="D211" s="10"/>
      <c r="E211" s="14"/>
      <c r="F211" s="15"/>
      <c r="G211" s="10"/>
      <c r="H211" s="10"/>
      <c r="I211" s="204"/>
      <c r="J211" s="204"/>
      <c r="K211" s="204"/>
      <c r="L211" s="13"/>
      <c r="M211" s="29"/>
      <c r="N211" s="29"/>
      <c r="O211" s="29"/>
      <c r="P211" s="29"/>
      <c r="Q211" s="38"/>
      <c r="R211" s="38"/>
      <c r="S211" s="219"/>
      <c r="T211" s="35"/>
      <c r="U211" s="35"/>
      <c r="V211" s="35"/>
      <c r="W211" s="35"/>
      <c r="X211" s="35"/>
      <c r="Y211" s="35"/>
      <c r="Z211" s="44"/>
      <c r="AA211" s="44"/>
      <c r="AB211" s="244" t="s">
        <v>799</v>
      </c>
      <c r="AC211" s="248"/>
      <c r="AD211" s="249"/>
      <c r="AE211" s="248"/>
      <c r="AF211" s="249"/>
      <c r="AG211" s="249">
        <f t="shared" si="41"/>
        <v>0</v>
      </c>
      <c r="AH211" s="249">
        <f t="shared" si="47"/>
        <v>0</v>
      </c>
      <c r="AI211" s="249">
        <f t="shared" si="48"/>
        <v>0</v>
      </c>
      <c r="AJ211" s="249">
        <f t="shared" si="49"/>
        <v>0</v>
      </c>
      <c r="AK211" s="255"/>
      <c r="AL211" s="80"/>
      <c r="AM211" s="80"/>
      <c r="AN211" s="80"/>
      <c r="AO211" s="81"/>
      <c r="AP211" s="81"/>
      <c r="AQ211" s="80"/>
      <c r="AR211" s="102"/>
      <c r="AS211" s="102"/>
      <c r="AT211" s="102"/>
      <c r="AU211" s="102"/>
      <c r="AV211" s="146"/>
      <c r="AW211" s="146"/>
      <c r="AX211" s="146"/>
      <c r="AY211" s="103"/>
      <c r="AZ211" s="89"/>
      <c r="BA211" s="90"/>
      <c r="BB211" s="91"/>
      <c r="BC211" s="92"/>
      <c r="BD211" s="80"/>
      <c r="BE211" s="80"/>
      <c r="BF211" s="81"/>
      <c r="BG211" s="102"/>
      <c r="BH211" s="102"/>
      <c r="BI211" s="103"/>
      <c r="BJ211" s="80"/>
      <c r="BK211" s="80">
        <f t="shared" si="42"/>
        <v>0</v>
      </c>
      <c r="BL211" s="81"/>
      <c r="BM211" s="80"/>
      <c r="BN211" s="80"/>
      <c r="BO211" s="80"/>
      <c r="BP211" s="80"/>
      <c r="BQ211" s="80"/>
      <c r="BR211" s="192">
        <f t="shared" si="43"/>
        <v>0</v>
      </c>
      <c r="BS211" s="192">
        <f t="shared" si="44"/>
        <v>0</v>
      </c>
      <c r="BT211" s="196">
        <f t="shared" si="45"/>
        <v>0</v>
      </c>
      <c r="BU211" s="29"/>
    </row>
    <row r="212" spans="1:73">
      <c r="A212" s="10"/>
      <c r="B212" s="10"/>
      <c r="C212" s="11" t="s">
        <v>83</v>
      </c>
      <c r="D212" s="10"/>
      <c r="E212" s="14"/>
      <c r="F212" s="15"/>
      <c r="G212" s="10"/>
      <c r="H212" s="10"/>
      <c r="I212" s="204"/>
      <c r="J212" s="204"/>
      <c r="K212" s="204"/>
      <c r="L212" s="13"/>
      <c r="M212" s="29"/>
      <c r="N212" s="29"/>
      <c r="O212" s="29"/>
      <c r="P212" s="29"/>
      <c r="Q212" s="38"/>
      <c r="R212" s="38"/>
      <c r="S212" s="219"/>
      <c r="T212" s="35"/>
      <c r="U212" s="35"/>
      <c r="V212" s="35"/>
      <c r="W212" s="35"/>
      <c r="X212" s="35"/>
      <c r="Y212" s="35"/>
      <c r="Z212" s="44"/>
      <c r="AA212" s="44"/>
      <c r="AB212" s="244" t="s">
        <v>799</v>
      </c>
      <c r="AC212" s="248"/>
      <c r="AD212" s="249"/>
      <c r="AE212" s="248"/>
      <c r="AF212" s="249"/>
      <c r="AG212" s="249">
        <f t="shared" si="41"/>
        <v>0</v>
      </c>
      <c r="AH212" s="249">
        <f t="shared" si="47"/>
        <v>0</v>
      </c>
      <c r="AI212" s="249">
        <f t="shared" si="48"/>
        <v>0</v>
      </c>
      <c r="AJ212" s="249">
        <f t="shared" si="49"/>
        <v>0</v>
      </c>
      <c r="AK212" s="255"/>
      <c r="AL212" s="80"/>
      <c r="AM212" s="80"/>
      <c r="AN212" s="80"/>
      <c r="AO212" s="81"/>
      <c r="AP212" s="81"/>
      <c r="AQ212" s="80"/>
      <c r="AR212" s="102"/>
      <c r="AS212" s="102"/>
      <c r="AT212" s="102"/>
      <c r="AU212" s="102"/>
      <c r="AV212" s="146"/>
      <c r="AW212" s="146"/>
      <c r="AX212" s="146"/>
      <c r="AY212" s="103"/>
      <c r="AZ212" s="89"/>
      <c r="BA212" s="90"/>
      <c r="BB212" s="91"/>
      <c r="BC212" s="92"/>
      <c r="BD212" s="80"/>
      <c r="BE212" s="80"/>
      <c r="BF212" s="81"/>
      <c r="BG212" s="102"/>
      <c r="BH212" s="102"/>
      <c r="BI212" s="103"/>
      <c r="BJ212" s="80"/>
      <c r="BK212" s="80">
        <f t="shared" si="42"/>
        <v>0</v>
      </c>
      <c r="BL212" s="81"/>
      <c r="BM212" s="80"/>
      <c r="BN212" s="80"/>
      <c r="BO212" s="80"/>
      <c r="BP212" s="80"/>
      <c r="BQ212" s="80"/>
      <c r="BR212" s="192">
        <f t="shared" si="43"/>
        <v>0</v>
      </c>
      <c r="BS212" s="192">
        <f t="shared" si="44"/>
        <v>0</v>
      </c>
      <c r="BT212" s="196">
        <f t="shared" si="45"/>
        <v>0</v>
      </c>
      <c r="BU212" s="29"/>
    </row>
    <row r="213" spans="1:73" ht="15" customHeight="1">
      <c r="A213" s="10"/>
      <c r="B213" s="10"/>
      <c r="C213" s="11" t="s">
        <v>83</v>
      </c>
      <c r="D213" s="10"/>
      <c r="E213" s="14"/>
      <c r="F213" s="15"/>
      <c r="G213" s="10"/>
      <c r="H213" s="10"/>
      <c r="I213" s="204"/>
      <c r="J213" s="204"/>
      <c r="K213" s="204"/>
      <c r="L213" s="13"/>
      <c r="M213" s="29"/>
      <c r="N213" s="29"/>
      <c r="O213" s="29"/>
      <c r="P213" s="29"/>
      <c r="Q213" s="38"/>
      <c r="R213" s="38"/>
      <c r="S213" s="219"/>
      <c r="T213" s="35"/>
      <c r="U213" s="35"/>
      <c r="V213" s="35"/>
      <c r="W213" s="35"/>
      <c r="X213" s="35"/>
      <c r="Y213" s="35"/>
      <c r="Z213" s="44"/>
      <c r="AA213" s="44"/>
      <c r="AB213" s="244" t="s">
        <v>799</v>
      </c>
      <c r="AC213" s="248"/>
      <c r="AD213" s="249"/>
      <c r="AE213" s="248"/>
      <c r="AF213" s="249"/>
      <c r="AG213" s="249">
        <f t="shared" si="41"/>
        <v>0</v>
      </c>
      <c r="AH213" s="249">
        <f t="shared" si="47"/>
        <v>0</v>
      </c>
      <c r="AI213" s="249">
        <f t="shared" si="48"/>
        <v>0</v>
      </c>
      <c r="AJ213" s="249">
        <f t="shared" si="49"/>
        <v>0</v>
      </c>
      <c r="AK213" s="255"/>
      <c r="AL213" s="80"/>
      <c r="AM213" s="80"/>
      <c r="AN213" s="80"/>
      <c r="AO213" s="81"/>
      <c r="AP213" s="81"/>
      <c r="AQ213" s="80"/>
      <c r="AR213" s="102"/>
      <c r="AS213" s="102"/>
      <c r="AT213" s="102"/>
      <c r="AU213" s="102"/>
      <c r="AV213" s="146"/>
      <c r="AW213" s="146"/>
      <c r="AX213" s="146"/>
      <c r="AY213" s="103"/>
      <c r="AZ213" s="89"/>
      <c r="BA213" s="90"/>
      <c r="BB213" s="91"/>
      <c r="BC213" s="92"/>
      <c r="BD213" s="80"/>
      <c r="BE213" s="80"/>
      <c r="BF213" s="81"/>
      <c r="BG213" s="102"/>
      <c r="BH213" s="102"/>
      <c r="BI213" s="103"/>
      <c r="BJ213" s="80"/>
      <c r="BK213" s="80">
        <f t="shared" si="42"/>
        <v>0</v>
      </c>
      <c r="BL213" s="81"/>
      <c r="BM213" s="80"/>
      <c r="BN213" s="80"/>
      <c r="BO213" s="80"/>
      <c r="BP213" s="80"/>
      <c r="BQ213" s="80"/>
      <c r="BR213" s="192">
        <f t="shared" si="43"/>
        <v>0</v>
      </c>
      <c r="BS213" s="192">
        <f t="shared" si="44"/>
        <v>0</v>
      </c>
      <c r="BT213" s="196">
        <f t="shared" si="45"/>
        <v>0</v>
      </c>
      <c r="BU213" s="29"/>
    </row>
    <row r="214" spans="1:73">
      <c r="A214" s="10"/>
      <c r="B214" s="10"/>
      <c r="C214" s="11" t="s">
        <v>83</v>
      </c>
      <c r="D214" s="10"/>
      <c r="E214" s="14"/>
      <c r="F214" s="15"/>
      <c r="G214" s="10"/>
      <c r="H214" s="10"/>
      <c r="I214" s="204"/>
      <c r="J214" s="204"/>
      <c r="K214" s="204"/>
      <c r="L214" s="13"/>
      <c r="M214" s="29"/>
      <c r="N214" s="29"/>
      <c r="O214" s="29"/>
      <c r="P214" s="29"/>
      <c r="Q214" s="38"/>
      <c r="R214" s="38"/>
      <c r="S214" s="219"/>
      <c r="T214" s="35"/>
      <c r="U214" s="35"/>
      <c r="V214" s="35"/>
      <c r="W214" s="35"/>
      <c r="X214" s="35"/>
      <c r="Y214" s="35"/>
      <c r="Z214" s="44"/>
      <c r="AA214" s="44"/>
      <c r="AB214" s="244" t="s">
        <v>799</v>
      </c>
      <c r="AC214" s="248"/>
      <c r="AD214" s="249"/>
      <c r="AE214" s="248"/>
      <c r="AF214" s="249"/>
      <c r="AG214" s="249">
        <f t="shared" si="41"/>
        <v>0</v>
      </c>
      <c r="AH214" s="249">
        <f t="shared" si="47"/>
        <v>0</v>
      </c>
      <c r="AI214" s="249">
        <f t="shared" si="48"/>
        <v>0</v>
      </c>
      <c r="AJ214" s="249">
        <f t="shared" si="49"/>
        <v>0</v>
      </c>
      <c r="AK214" s="255"/>
      <c r="AL214" s="80"/>
      <c r="AM214" s="80"/>
      <c r="AN214" s="80"/>
      <c r="AO214" s="81"/>
      <c r="AP214" s="81"/>
      <c r="AQ214" s="80"/>
      <c r="AR214" s="102"/>
      <c r="AS214" s="102"/>
      <c r="AT214" s="102"/>
      <c r="AU214" s="102"/>
      <c r="AV214" s="146"/>
      <c r="AW214" s="146"/>
      <c r="AX214" s="146"/>
      <c r="AY214" s="103"/>
      <c r="AZ214" s="89"/>
      <c r="BA214" s="90"/>
      <c r="BB214" s="91"/>
      <c r="BC214" s="92"/>
      <c r="BD214" s="80"/>
      <c r="BE214" s="80"/>
      <c r="BF214" s="81"/>
      <c r="BG214" s="102"/>
      <c r="BH214" s="102"/>
      <c r="BI214" s="103"/>
      <c r="BJ214" s="80"/>
      <c r="BK214" s="80">
        <f t="shared" si="42"/>
        <v>0</v>
      </c>
      <c r="BL214" s="81"/>
      <c r="BM214" s="80"/>
      <c r="BN214" s="80"/>
      <c r="BO214" s="80"/>
      <c r="BP214" s="80"/>
      <c r="BQ214" s="80"/>
      <c r="BR214" s="192">
        <f t="shared" si="43"/>
        <v>0</v>
      </c>
      <c r="BS214" s="192">
        <f t="shared" si="44"/>
        <v>0</v>
      </c>
      <c r="BT214" s="196">
        <f t="shared" si="45"/>
        <v>0</v>
      </c>
      <c r="BU214" s="29"/>
    </row>
    <row r="215" spans="1:73" ht="15" customHeight="1">
      <c r="A215" s="10"/>
      <c r="B215" s="10"/>
      <c r="C215" s="11" t="s">
        <v>83</v>
      </c>
      <c r="D215" s="10"/>
      <c r="E215" s="14"/>
      <c r="F215" s="15"/>
      <c r="G215" s="10"/>
      <c r="H215" s="10"/>
      <c r="I215" s="204"/>
      <c r="J215" s="204"/>
      <c r="K215" s="204"/>
      <c r="L215" s="13"/>
      <c r="M215" s="29"/>
      <c r="N215" s="29"/>
      <c r="O215" s="29"/>
      <c r="P215" s="29"/>
      <c r="Q215" s="38"/>
      <c r="R215" s="38"/>
      <c r="S215" s="219"/>
      <c r="T215" s="35"/>
      <c r="U215" s="35"/>
      <c r="V215" s="35"/>
      <c r="W215" s="35"/>
      <c r="X215" s="35"/>
      <c r="Y215" s="35"/>
      <c r="Z215" s="44"/>
      <c r="AA215" s="44"/>
      <c r="AB215" s="244" t="s">
        <v>799</v>
      </c>
      <c r="AC215" s="248"/>
      <c r="AD215" s="249"/>
      <c r="AE215" s="248"/>
      <c r="AF215" s="249"/>
      <c r="AG215" s="249">
        <f t="shared" si="41"/>
        <v>0</v>
      </c>
      <c r="AH215" s="249">
        <f t="shared" si="47"/>
        <v>0</v>
      </c>
      <c r="AI215" s="249">
        <f t="shared" si="48"/>
        <v>0</v>
      </c>
      <c r="AJ215" s="249">
        <f t="shared" si="49"/>
        <v>0</v>
      </c>
      <c r="AK215" s="255"/>
      <c r="AL215" s="80"/>
      <c r="AM215" s="80"/>
      <c r="AN215" s="80"/>
      <c r="AO215" s="81"/>
      <c r="AP215" s="81"/>
      <c r="AQ215" s="80"/>
      <c r="AR215" s="102"/>
      <c r="AS215" s="102"/>
      <c r="AT215" s="102"/>
      <c r="AU215" s="102"/>
      <c r="AV215" s="146"/>
      <c r="AW215" s="146"/>
      <c r="AX215" s="146"/>
      <c r="AY215" s="103"/>
      <c r="AZ215" s="89"/>
      <c r="BA215" s="90"/>
      <c r="BB215" s="91"/>
      <c r="BC215" s="92"/>
      <c r="BD215" s="80"/>
      <c r="BE215" s="80"/>
      <c r="BF215" s="81"/>
      <c r="BG215" s="102"/>
      <c r="BH215" s="102"/>
      <c r="BI215" s="103"/>
      <c r="BJ215" s="80"/>
      <c r="BK215" s="80">
        <f t="shared" si="42"/>
        <v>0</v>
      </c>
      <c r="BL215" s="81"/>
      <c r="BM215" s="80"/>
      <c r="BN215" s="80"/>
      <c r="BO215" s="80"/>
      <c r="BP215" s="80"/>
      <c r="BQ215" s="80"/>
      <c r="BR215" s="192">
        <f t="shared" si="43"/>
        <v>0</v>
      </c>
      <c r="BS215" s="192">
        <f t="shared" si="44"/>
        <v>0</v>
      </c>
      <c r="BT215" s="196">
        <f t="shared" si="45"/>
        <v>0</v>
      </c>
      <c r="BU215" s="29"/>
    </row>
    <row r="216" spans="1:73">
      <c r="A216" s="10"/>
      <c r="B216" s="10"/>
      <c r="C216" s="11" t="s">
        <v>83</v>
      </c>
      <c r="D216" s="10"/>
      <c r="E216" s="14"/>
      <c r="F216" s="15"/>
      <c r="G216" s="10"/>
      <c r="H216" s="10"/>
      <c r="I216" s="204"/>
      <c r="J216" s="204"/>
      <c r="K216" s="204"/>
      <c r="L216" s="13"/>
      <c r="M216" s="29"/>
      <c r="N216" s="29"/>
      <c r="O216" s="29"/>
      <c r="P216" s="29"/>
      <c r="Q216" s="38"/>
      <c r="R216" s="38"/>
      <c r="S216" s="219"/>
      <c r="T216" s="35"/>
      <c r="U216" s="35"/>
      <c r="V216" s="35"/>
      <c r="W216" s="35"/>
      <c r="X216" s="35"/>
      <c r="Y216" s="35"/>
      <c r="Z216" s="44"/>
      <c r="AA216" s="44"/>
      <c r="AB216" s="244" t="s">
        <v>799</v>
      </c>
      <c r="AC216" s="248"/>
      <c r="AD216" s="249"/>
      <c r="AE216" s="248"/>
      <c r="AF216" s="249"/>
      <c r="AG216" s="249">
        <f t="shared" si="41"/>
        <v>0</v>
      </c>
      <c r="AH216" s="249">
        <f t="shared" si="47"/>
        <v>0</v>
      </c>
      <c r="AI216" s="249">
        <f t="shared" si="48"/>
        <v>0</v>
      </c>
      <c r="AJ216" s="249">
        <f t="shared" si="49"/>
        <v>0</v>
      </c>
      <c r="AK216" s="255"/>
      <c r="AL216" s="80"/>
      <c r="AM216" s="80"/>
      <c r="AN216" s="80"/>
      <c r="AO216" s="81"/>
      <c r="AP216" s="81"/>
      <c r="AQ216" s="80"/>
      <c r="AR216" s="102"/>
      <c r="AS216" s="102"/>
      <c r="AT216" s="102"/>
      <c r="AU216" s="102"/>
      <c r="AV216" s="146"/>
      <c r="AW216" s="146"/>
      <c r="AX216" s="146"/>
      <c r="AY216" s="103"/>
      <c r="AZ216" s="89"/>
      <c r="BA216" s="90"/>
      <c r="BB216" s="91"/>
      <c r="BC216" s="92"/>
      <c r="BD216" s="80"/>
      <c r="BE216" s="80"/>
      <c r="BF216" s="81"/>
      <c r="BG216" s="102"/>
      <c r="BH216" s="102"/>
      <c r="BI216" s="103"/>
      <c r="BJ216" s="80"/>
      <c r="BK216" s="80">
        <f t="shared" si="42"/>
        <v>0</v>
      </c>
      <c r="BL216" s="81"/>
      <c r="BM216" s="80"/>
      <c r="BN216" s="80"/>
      <c r="BO216" s="80"/>
      <c r="BP216" s="80"/>
      <c r="BQ216" s="80"/>
      <c r="BR216" s="192">
        <f t="shared" si="43"/>
        <v>0</v>
      </c>
      <c r="BS216" s="192">
        <f t="shared" si="44"/>
        <v>0</v>
      </c>
      <c r="BT216" s="196">
        <f t="shared" si="45"/>
        <v>0</v>
      </c>
      <c r="BU216" s="29"/>
    </row>
    <row r="217" spans="1:73" ht="15" customHeight="1">
      <c r="A217" s="10"/>
      <c r="B217" s="10"/>
      <c r="C217" s="11" t="s">
        <v>83</v>
      </c>
      <c r="D217" s="10"/>
      <c r="E217" s="14"/>
      <c r="F217" s="15"/>
      <c r="G217" s="10"/>
      <c r="H217" s="10"/>
      <c r="I217" s="204"/>
      <c r="J217" s="204"/>
      <c r="K217" s="204"/>
      <c r="L217" s="13"/>
      <c r="M217" s="29"/>
      <c r="N217" s="29"/>
      <c r="O217" s="29"/>
      <c r="P217" s="29"/>
      <c r="Q217" s="38"/>
      <c r="R217" s="38"/>
      <c r="S217" s="219"/>
      <c r="T217" s="35"/>
      <c r="U217" s="35"/>
      <c r="V217" s="35"/>
      <c r="W217" s="35"/>
      <c r="X217" s="35"/>
      <c r="Y217" s="35"/>
      <c r="Z217" s="44"/>
      <c r="AA217" s="44"/>
      <c r="AB217" s="244" t="s">
        <v>799</v>
      </c>
      <c r="AC217" s="248"/>
      <c r="AD217" s="249"/>
      <c r="AE217" s="248"/>
      <c r="AF217" s="249"/>
      <c r="AG217" s="249">
        <f t="shared" si="41"/>
        <v>0</v>
      </c>
      <c r="AH217" s="249">
        <f t="shared" si="47"/>
        <v>0</v>
      </c>
      <c r="AI217" s="249">
        <f t="shared" si="48"/>
        <v>0</v>
      </c>
      <c r="AJ217" s="249">
        <f t="shared" si="49"/>
        <v>0</v>
      </c>
      <c r="AK217" s="255"/>
      <c r="AL217" s="80"/>
      <c r="AM217" s="80"/>
      <c r="AN217" s="80"/>
      <c r="AO217" s="81"/>
      <c r="AP217" s="81"/>
      <c r="AQ217" s="80"/>
      <c r="AR217" s="102"/>
      <c r="AS217" s="102"/>
      <c r="AT217" s="102"/>
      <c r="AU217" s="102"/>
      <c r="AV217" s="146"/>
      <c r="AW217" s="146"/>
      <c r="AX217" s="146"/>
      <c r="AY217" s="103"/>
      <c r="AZ217" s="89"/>
      <c r="BA217" s="90"/>
      <c r="BB217" s="91"/>
      <c r="BC217" s="92"/>
      <c r="BD217" s="80"/>
      <c r="BE217" s="80"/>
      <c r="BF217" s="81"/>
      <c r="BG217" s="102"/>
      <c r="BH217" s="102"/>
      <c r="BI217" s="103"/>
      <c r="BJ217" s="80"/>
      <c r="BK217" s="80">
        <f t="shared" si="42"/>
        <v>0</v>
      </c>
      <c r="BL217" s="81"/>
      <c r="BM217" s="80"/>
      <c r="BN217" s="80"/>
      <c r="BO217" s="80"/>
      <c r="BP217" s="80"/>
      <c r="BQ217" s="80"/>
      <c r="BR217" s="192">
        <f t="shared" si="43"/>
        <v>0</v>
      </c>
      <c r="BS217" s="192">
        <f t="shared" si="44"/>
        <v>0</v>
      </c>
      <c r="BT217" s="196">
        <f t="shared" si="45"/>
        <v>0</v>
      </c>
      <c r="BU217" s="29"/>
    </row>
    <row r="218" spans="1:73">
      <c r="A218" s="10"/>
      <c r="B218" s="10"/>
      <c r="C218" s="11" t="s">
        <v>83</v>
      </c>
      <c r="D218" s="10"/>
      <c r="E218" s="14"/>
      <c r="F218" s="15"/>
      <c r="G218" s="10"/>
      <c r="H218" s="10"/>
      <c r="I218" s="204"/>
      <c r="J218" s="204"/>
      <c r="K218" s="204"/>
      <c r="L218" s="13"/>
      <c r="M218" s="29"/>
      <c r="N218" s="29"/>
      <c r="O218" s="29"/>
      <c r="P218" s="29"/>
      <c r="Q218" s="38"/>
      <c r="R218" s="38"/>
      <c r="S218" s="219"/>
      <c r="T218" s="35"/>
      <c r="U218" s="35"/>
      <c r="V218" s="35"/>
      <c r="W218" s="35"/>
      <c r="X218" s="35"/>
      <c r="Y218" s="35"/>
      <c r="Z218" s="44"/>
      <c r="AA218" s="44"/>
      <c r="AB218" s="244" t="s">
        <v>799</v>
      </c>
      <c r="AC218" s="248"/>
      <c r="AD218" s="249"/>
      <c r="AE218" s="248"/>
      <c r="AF218" s="249"/>
      <c r="AG218" s="249">
        <f t="shared" si="41"/>
        <v>0</v>
      </c>
      <c r="AH218" s="249">
        <f t="shared" si="47"/>
        <v>0</v>
      </c>
      <c r="AI218" s="249">
        <f t="shared" si="48"/>
        <v>0</v>
      </c>
      <c r="AJ218" s="249">
        <f t="shared" si="49"/>
        <v>0</v>
      </c>
      <c r="AK218" s="255"/>
      <c r="AL218" s="80"/>
      <c r="AM218" s="80"/>
      <c r="AN218" s="80"/>
      <c r="AO218" s="81"/>
      <c r="AP218" s="81"/>
      <c r="AQ218" s="80"/>
      <c r="AR218" s="102"/>
      <c r="AS218" s="102"/>
      <c r="AT218" s="102"/>
      <c r="AU218" s="102"/>
      <c r="AV218" s="146"/>
      <c r="AW218" s="146"/>
      <c r="AX218" s="146"/>
      <c r="AY218" s="103"/>
      <c r="AZ218" s="89"/>
      <c r="BA218" s="90"/>
      <c r="BB218" s="91"/>
      <c r="BC218" s="92"/>
      <c r="BD218" s="80"/>
      <c r="BE218" s="80"/>
      <c r="BF218" s="81"/>
      <c r="BG218" s="102"/>
      <c r="BH218" s="102"/>
      <c r="BI218" s="103"/>
      <c r="BJ218" s="80"/>
      <c r="BK218" s="80">
        <f t="shared" si="42"/>
        <v>0</v>
      </c>
      <c r="BL218" s="81"/>
      <c r="BM218" s="80"/>
      <c r="BN218" s="80"/>
      <c r="BO218" s="80"/>
      <c r="BP218" s="80"/>
      <c r="BQ218" s="80"/>
      <c r="BR218" s="192">
        <f t="shared" si="43"/>
        <v>0</v>
      </c>
      <c r="BS218" s="192">
        <f t="shared" si="44"/>
        <v>0</v>
      </c>
      <c r="BT218" s="196">
        <f t="shared" si="45"/>
        <v>0</v>
      </c>
      <c r="BU218" s="29"/>
    </row>
    <row r="219" spans="1:73" ht="15" customHeight="1">
      <c r="A219" s="10"/>
      <c r="B219" s="10"/>
      <c r="C219" s="11" t="s">
        <v>83</v>
      </c>
      <c r="D219" s="10"/>
      <c r="E219" s="14"/>
      <c r="F219" s="15"/>
      <c r="G219" s="10"/>
      <c r="H219" s="10"/>
      <c r="I219" s="204"/>
      <c r="J219" s="204"/>
      <c r="K219" s="204"/>
      <c r="L219" s="13"/>
      <c r="M219" s="29"/>
      <c r="N219" s="29"/>
      <c r="O219" s="29"/>
      <c r="P219" s="29"/>
      <c r="Q219" s="38"/>
      <c r="R219" s="38"/>
      <c r="S219" s="219"/>
      <c r="T219" s="35"/>
      <c r="U219" s="35"/>
      <c r="V219" s="35"/>
      <c r="W219" s="35"/>
      <c r="X219" s="35"/>
      <c r="Y219" s="35"/>
      <c r="Z219" s="44"/>
      <c r="AA219" s="44"/>
      <c r="AB219" s="244" t="s">
        <v>799</v>
      </c>
      <c r="AC219" s="248"/>
      <c r="AD219" s="249"/>
      <c r="AE219" s="248"/>
      <c r="AF219" s="249"/>
      <c r="AG219" s="249">
        <f t="shared" ref="AG219:AG250" si="50">(IF(AE219&gt;0, AE219, IF(AD219&gt;0, AD219, IF(AC219&gt;0, AC219, 0))))+AF219</f>
        <v>0</v>
      </c>
      <c r="AH219" s="249">
        <f t="shared" si="47"/>
        <v>0</v>
      </c>
      <c r="AI219" s="249">
        <f t="shared" si="48"/>
        <v>0</v>
      </c>
      <c r="AJ219" s="249">
        <f t="shared" si="49"/>
        <v>0</v>
      </c>
      <c r="AK219" s="255"/>
      <c r="AL219" s="80"/>
      <c r="AM219" s="80"/>
      <c r="AN219" s="80"/>
      <c r="AO219" s="81"/>
      <c r="AP219" s="81"/>
      <c r="AQ219" s="80"/>
      <c r="AR219" s="102"/>
      <c r="AS219" s="102"/>
      <c r="AT219" s="102"/>
      <c r="AU219" s="102"/>
      <c r="AV219" s="146"/>
      <c r="AW219" s="146"/>
      <c r="AX219" s="146"/>
      <c r="AY219" s="103"/>
      <c r="AZ219" s="89"/>
      <c r="BA219" s="90"/>
      <c r="BB219" s="91"/>
      <c r="BC219" s="92"/>
      <c r="BD219" s="80"/>
      <c r="BE219" s="80"/>
      <c r="BF219" s="81"/>
      <c r="BG219" s="102"/>
      <c r="BH219" s="102"/>
      <c r="BI219" s="103"/>
      <c r="BJ219" s="80"/>
      <c r="BK219" s="80">
        <f t="shared" si="42"/>
        <v>0</v>
      </c>
      <c r="BL219" s="81"/>
      <c r="BM219" s="80"/>
      <c r="BN219" s="80"/>
      <c r="BO219" s="80"/>
      <c r="BP219" s="80"/>
      <c r="BQ219" s="80"/>
      <c r="BR219" s="192">
        <f t="shared" si="43"/>
        <v>0</v>
      </c>
      <c r="BS219" s="192">
        <f t="shared" si="44"/>
        <v>0</v>
      </c>
      <c r="BT219" s="196">
        <f t="shared" si="45"/>
        <v>0</v>
      </c>
      <c r="BU219" s="29"/>
    </row>
    <row r="220" spans="1:73">
      <c r="A220" s="10"/>
      <c r="B220" s="10"/>
      <c r="C220" s="11" t="s">
        <v>83</v>
      </c>
      <c r="D220" s="10"/>
      <c r="E220" s="14"/>
      <c r="F220" s="15"/>
      <c r="G220" s="10"/>
      <c r="H220" s="10"/>
      <c r="I220" s="204"/>
      <c r="J220" s="204"/>
      <c r="K220" s="204"/>
      <c r="L220" s="13"/>
      <c r="M220" s="29"/>
      <c r="N220" s="29"/>
      <c r="O220" s="29"/>
      <c r="P220" s="29"/>
      <c r="Q220" s="38"/>
      <c r="R220" s="38"/>
      <c r="S220" s="219"/>
      <c r="T220" s="35"/>
      <c r="U220" s="35"/>
      <c r="V220" s="35"/>
      <c r="W220" s="35"/>
      <c r="X220" s="35"/>
      <c r="Y220" s="35"/>
      <c r="Z220" s="44"/>
      <c r="AA220" s="44"/>
      <c r="AB220" s="244" t="s">
        <v>799</v>
      </c>
      <c r="AC220" s="248"/>
      <c r="AD220" s="249"/>
      <c r="AE220" s="248"/>
      <c r="AF220" s="249"/>
      <c r="AG220" s="249">
        <f t="shared" si="50"/>
        <v>0</v>
      </c>
      <c r="AH220" s="249">
        <f t="shared" si="47"/>
        <v>0</v>
      </c>
      <c r="AI220" s="249">
        <f t="shared" si="48"/>
        <v>0</v>
      </c>
      <c r="AJ220" s="249">
        <f t="shared" si="49"/>
        <v>0</v>
      </c>
      <c r="AK220" s="255"/>
      <c r="AL220" s="80"/>
      <c r="AM220" s="80"/>
      <c r="AN220" s="80"/>
      <c r="AO220" s="81"/>
      <c r="AP220" s="81"/>
      <c r="AQ220" s="80"/>
      <c r="AR220" s="102"/>
      <c r="AS220" s="102"/>
      <c r="AT220" s="102"/>
      <c r="AU220" s="102"/>
      <c r="AV220" s="146"/>
      <c r="AW220" s="146"/>
      <c r="AX220" s="146"/>
      <c r="AY220" s="103"/>
      <c r="AZ220" s="89"/>
      <c r="BA220" s="90"/>
      <c r="BB220" s="91"/>
      <c r="BC220" s="92"/>
      <c r="BD220" s="80"/>
      <c r="BE220" s="80"/>
      <c r="BF220" s="81"/>
      <c r="BG220" s="102"/>
      <c r="BH220" s="102"/>
      <c r="BI220" s="103"/>
      <c r="BJ220" s="80"/>
      <c r="BK220" s="80">
        <f t="shared" si="42"/>
        <v>0</v>
      </c>
      <c r="BL220" s="81"/>
      <c r="BM220" s="80"/>
      <c r="BN220" s="80"/>
      <c r="BO220" s="80"/>
      <c r="BP220" s="80"/>
      <c r="BQ220" s="80"/>
      <c r="BR220" s="192">
        <f t="shared" si="43"/>
        <v>0</v>
      </c>
      <c r="BS220" s="192">
        <f t="shared" si="44"/>
        <v>0</v>
      </c>
      <c r="BT220" s="196">
        <f t="shared" si="45"/>
        <v>0</v>
      </c>
      <c r="BU220" s="29"/>
    </row>
    <row r="221" spans="1:73" ht="15" customHeight="1">
      <c r="A221" s="10"/>
      <c r="B221" s="10"/>
      <c r="C221" s="11" t="s">
        <v>83</v>
      </c>
      <c r="D221" s="10"/>
      <c r="E221" s="14"/>
      <c r="F221" s="15"/>
      <c r="G221" s="10"/>
      <c r="H221" s="10"/>
      <c r="I221" s="204"/>
      <c r="J221" s="204"/>
      <c r="K221" s="204"/>
      <c r="L221" s="13"/>
      <c r="M221" s="29"/>
      <c r="N221" s="29"/>
      <c r="O221" s="29"/>
      <c r="P221" s="29"/>
      <c r="Q221" s="38"/>
      <c r="R221" s="38"/>
      <c r="S221" s="219"/>
      <c r="T221" s="35"/>
      <c r="U221" s="35"/>
      <c r="V221" s="35"/>
      <c r="W221" s="35"/>
      <c r="X221" s="35"/>
      <c r="Y221" s="35"/>
      <c r="Z221" s="44"/>
      <c r="AA221" s="44"/>
      <c r="AB221" s="244" t="s">
        <v>799</v>
      </c>
      <c r="AC221" s="248"/>
      <c r="AD221" s="249"/>
      <c r="AE221" s="248"/>
      <c r="AF221" s="249"/>
      <c r="AG221" s="249">
        <f t="shared" si="50"/>
        <v>0</v>
      </c>
      <c r="AH221" s="249">
        <f t="shared" si="47"/>
        <v>0</v>
      </c>
      <c r="AI221" s="249">
        <f t="shared" si="48"/>
        <v>0</v>
      </c>
      <c r="AJ221" s="249">
        <f t="shared" si="49"/>
        <v>0</v>
      </c>
      <c r="AK221" s="255"/>
      <c r="AL221" s="80"/>
      <c r="AM221" s="80"/>
      <c r="AN221" s="80"/>
      <c r="AO221" s="81"/>
      <c r="AP221" s="81"/>
      <c r="AQ221" s="80"/>
      <c r="AR221" s="102"/>
      <c r="AS221" s="102"/>
      <c r="AT221" s="102"/>
      <c r="AU221" s="102"/>
      <c r="AV221" s="146"/>
      <c r="AW221" s="146"/>
      <c r="AX221" s="146"/>
      <c r="AY221" s="103"/>
      <c r="AZ221" s="89"/>
      <c r="BA221" s="90"/>
      <c r="BB221" s="91"/>
      <c r="BC221" s="92"/>
      <c r="BD221" s="80"/>
      <c r="BE221" s="80"/>
      <c r="BF221" s="81"/>
      <c r="BG221" s="102"/>
      <c r="BH221" s="102"/>
      <c r="BI221" s="103"/>
      <c r="BJ221" s="80"/>
      <c r="BK221" s="80">
        <f t="shared" si="42"/>
        <v>0</v>
      </c>
      <c r="BL221" s="81"/>
      <c r="BM221" s="80"/>
      <c r="BN221" s="80"/>
      <c r="BO221" s="80"/>
      <c r="BP221" s="80"/>
      <c r="BQ221" s="80"/>
      <c r="BR221" s="192">
        <f t="shared" si="43"/>
        <v>0</v>
      </c>
      <c r="BS221" s="192">
        <f t="shared" si="44"/>
        <v>0</v>
      </c>
      <c r="BT221" s="196">
        <f t="shared" si="45"/>
        <v>0</v>
      </c>
      <c r="BU221" s="29"/>
    </row>
    <row r="222" spans="1:73">
      <c r="A222" s="10"/>
      <c r="B222" s="10"/>
      <c r="C222" s="11" t="s">
        <v>83</v>
      </c>
      <c r="D222" s="10"/>
      <c r="E222" s="14"/>
      <c r="F222" s="15"/>
      <c r="G222" s="10"/>
      <c r="H222" s="10"/>
      <c r="I222" s="204"/>
      <c r="J222" s="204"/>
      <c r="K222" s="204"/>
      <c r="L222" s="13"/>
      <c r="M222" s="29"/>
      <c r="N222" s="29"/>
      <c r="O222" s="29"/>
      <c r="P222" s="29"/>
      <c r="Q222" s="38"/>
      <c r="R222" s="38"/>
      <c r="S222" s="219"/>
      <c r="T222" s="35"/>
      <c r="U222" s="35"/>
      <c r="V222" s="35"/>
      <c r="W222" s="35"/>
      <c r="X222" s="35"/>
      <c r="Y222" s="35"/>
      <c r="Z222" s="44"/>
      <c r="AA222" s="44"/>
      <c r="AB222" s="244" t="s">
        <v>799</v>
      </c>
      <c r="AC222" s="248"/>
      <c r="AD222" s="249"/>
      <c r="AE222" s="248"/>
      <c r="AF222" s="249"/>
      <c r="AG222" s="249">
        <f t="shared" si="50"/>
        <v>0</v>
      </c>
      <c r="AH222" s="249">
        <f t="shared" si="47"/>
        <v>0</v>
      </c>
      <c r="AI222" s="249">
        <f t="shared" si="48"/>
        <v>0</v>
      </c>
      <c r="AJ222" s="249">
        <f t="shared" si="49"/>
        <v>0</v>
      </c>
      <c r="AK222" s="255"/>
      <c r="AL222" s="80"/>
      <c r="AM222" s="80"/>
      <c r="AN222" s="80"/>
      <c r="AO222" s="81"/>
      <c r="AP222" s="81"/>
      <c r="AQ222" s="80"/>
      <c r="AR222" s="102"/>
      <c r="AS222" s="102"/>
      <c r="AT222" s="102"/>
      <c r="AU222" s="102"/>
      <c r="AV222" s="146"/>
      <c r="AW222" s="146"/>
      <c r="AX222" s="146"/>
      <c r="AY222" s="103"/>
      <c r="AZ222" s="89"/>
      <c r="BA222" s="90"/>
      <c r="BB222" s="91"/>
      <c r="BC222" s="92"/>
      <c r="BD222" s="80"/>
      <c r="BE222" s="80"/>
      <c r="BF222" s="81"/>
      <c r="BG222" s="102"/>
      <c r="BH222" s="102"/>
      <c r="BI222" s="103"/>
      <c r="BJ222" s="80"/>
      <c r="BK222" s="80">
        <f t="shared" si="42"/>
        <v>0</v>
      </c>
      <c r="BL222" s="81"/>
      <c r="BM222" s="80"/>
      <c r="BN222" s="80"/>
      <c r="BO222" s="80"/>
      <c r="BP222" s="80"/>
      <c r="BQ222" s="80"/>
      <c r="BR222" s="192">
        <f t="shared" si="43"/>
        <v>0</v>
      </c>
      <c r="BS222" s="192">
        <f t="shared" si="44"/>
        <v>0</v>
      </c>
      <c r="BT222" s="196">
        <f t="shared" si="45"/>
        <v>0</v>
      </c>
      <c r="BU222" s="29"/>
    </row>
    <row r="223" spans="1:73" ht="15" customHeight="1">
      <c r="A223" s="10"/>
      <c r="B223" s="10"/>
      <c r="C223" s="11" t="s">
        <v>83</v>
      </c>
      <c r="D223" s="10"/>
      <c r="E223" s="14"/>
      <c r="F223" s="15"/>
      <c r="G223" s="10"/>
      <c r="H223" s="10"/>
      <c r="I223" s="204"/>
      <c r="J223" s="204"/>
      <c r="K223" s="204"/>
      <c r="L223" s="13"/>
      <c r="M223" s="29"/>
      <c r="N223" s="29"/>
      <c r="O223" s="29"/>
      <c r="P223" s="29"/>
      <c r="Q223" s="38"/>
      <c r="R223" s="38"/>
      <c r="S223" s="219"/>
      <c r="T223" s="35"/>
      <c r="U223" s="35"/>
      <c r="V223" s="35"/>
      <c r="W223" s="35"/>
      <c r="X223" s="35"/>
      <c r="Y223" s="35"/>
      <c r="Z223" s="44"/>
      <c r="AA223" s="44"/>
      <c r="AB223" s="244" t="s">
        <v>799</v>
      </c>
      <c r="AC223" s="248"/>
      <c r="AD223" s="249"/>
      <c r="AE223" s="248"/>
      <c r="AF223" s="249"/>
      <c r="AG223" s="249">
        <f t="shared" si="50"/>
        <v>0</v>
      </c>
      <c r="AH223" s="249">
        <f t="shared" si="47"/>
        <v>0</v>
      </c>
      <c r="AI223" s="249">
        <f t="shared" si="48"/>
        <v>0</v>
      </c>
      <c r="AJ223" s="249">
        <f t="shared" si="49"/>
        <v>0</v>
      </c>
      <c r="AK223" s="255"/>
      <c r="AL223" s="80"/>
      <c r="AM223" s="80"/>
      <c r="AN223" s="80"/>
      <c r="AO223" s="81"/>
      <c r="AP223" s="81"/>
      <c r="AQ223" s="80"/>
      <c r="AR223" s="102"/>
      <c r="AS223" s="102"/>
      <c r="AT223" s="102"/>
      <c r="AU223" s="102"/>
      <c r="AV223" s="146"/>
      <c r="AW223" s="146"/>
      <c r="AX223" s="146"/>
      <c r="AY223" s="103"/>
      <c r="AZ223" s="89"/>
      <c r="BA223" s="90"/>
      <c r="BB223" s="91"/>
      <c r="BC223" s="92"/>
      <c r="BD223" s="80"/>
      <c r="BE223" s="80"/>
      <c r="BF223" s="81"/>
      <c r="BG223" s="102"/>
      <c r="BH223" s="102"/>
      <c r="BI223" s="103"/>
      <c r="BJ223" s="80"/>
      <c r="BK223" s="80">
        <f t="shared" si="42"/>
        <v>0</v>
      </c>
      <c r="BL223" s="81"/>
      <c r="BM223" s="80"/>
      <c r="BN223" s="80"/>
      <c r="BO223" s="80"/>
      <c r="BP223" s="80"/>
      <c r="BQ223" s="80"/>
      <c r="BR223" s="192">
        <f t="shared" si="43"/>
        <v>0</v>
      </c>
      <c r="BS223" s="192">
        <f t="shared" si="44"/>
        <v>0</v>
      </c>
      <c r="BT223" s="196">
        <f t="shared" si="45"/>
        <v>0</v>
      </c>
      <c r="BU223" s="29"/>
    </row>
    <row r="224" spans="1:73">
      <c r="A224" s="10"/>
      <c r="B224" s="10"/>
      <c r="C224" s="11" t="s">
        <v>83</v>
      </c>
      <c r="D224" s="10"/>
      <c r="E224" s="14"/>
      <c r="F224" s="15"/>
      <c r="G224" s="10"/>
      <c r="H224" s="10"/>
      <c r="I224" s="204"/>
      <c r="J224" s="204"/>
      <c r="K224" s="204"/>
      <c r="L224" s="13"/>
      <c r="M224" s="29"/>
      <c r="N224" s="29"/>
      <c r="O224" s="29"/>
      <c r="P224" s="29"/>
      <c r="Q224" s="38"/>
      <c r="R224" s="38"/>
      <c r="S224" s="219"/>
      <c r="T224" s="35"/>
      <c r="U224" s="35"/>
      <c r="V224" s="35"/>
      <c r="W224" s="35"/>
      <c r="X224" s="35"/>
      <c r="Y224" s="35"/>
      <c r="Z224" s="44"/>
      <c r="AA224" s="44"/>
      <c r="AB224" s="244" t="s">
        <v>799</v>
      </c>
      <c r="AC224" s="248"/>
      <c r="AD224" s="249"/>
      <c r="AE224" s="248"/>
      <c r="AF224" s="249"/>
      <c r="AG224" s="249">
        <f t="shared" si="50"/>
        <v>0</v>
      </c>
      <c r="AH224" s="249">
        <f t="shared" si="47"/>
        <v>0</v>
      </c>
      <c r="AI224" s="249">
        <f t="shared" si="48"/>
        <v>0</v>
      </c>
      <c r="AJ224" s="249">
        <f t="shared" si="49"/>
        <v>0</v>
      </c>
      <c r="AK224" s="255"/>
      <c r="AL224" s="80"/>
      <c r="AM224" s="80"/>
      <c r="AN224" s="80"/>
      <c r="AO224" s="81"/>
      <c r="AP224" s="81"/>
      <c r="AQ224" s="80"/>
      <c r="AR224" s="102"/>
      <c r="AS224" s="102"/>
      <c r="AT224" s="102"/>
      <c r="AU224" s="102"/>
      <c r="AV224" s="146"/>
      <c r="AW224" s="146"/>
      <c r="AX224" s="146"/>
      <c r="AY224" s="103"/>
      <c r="AZ224" s="89"/>
      <c r="BA224" s="90"/>
      <c r="BB224" s="91"/>
      <c r="BC224" s="92"/>
      <c r="BD224" s="80"/>
      <c r="BE224" s="80"/>
      <c r="BF224" s="81"/>
      <c r="BG224" s="102"/>
      <c r="BH224" s="102"/>
      <c r="BI224" s="103"/>
      <c r="BJ224" s="80"/>
      <c r="BK224" s="80">
        <f t="shared" si="42"/>
        <v>0</v>
      </c>
      <c r="BL224" s="81"/>
      <c r="BM224" s="80"/>
      <c r="BN224" s="80"/>
      <c r="BO224" s="80"/>
      <c r="BP224" s="80"/>
      <c r="BQ224" s="80"/>
      <c r="BR224" s="192">
        <f t="shared" si="43"/>
        <v>0</v>
      </c>
      <c r="BS224" s="192">
        <f t="shared" si="44"/>
        <v>0</v>
      </c>
      <c r="BT224" s="196">
        <f t="shared" si="45"/>
        <v>0</v>
      </c>
      <c r="BU224" s="29"/>
    </row>
    <row r="225" spans="1:73" ht="15" customHeight="1">
      <c r="A225" s="10"/>
      <c r="B225" s="10"/>
      <c r="C225" s="11" t="s">
        <v>83</v>
      </c>
      <c r="D225" s="10"/>
      <c r="E225" s="14"/>
      <c r="F225" s="15"/>
      <c r="G225" s="10"/>
      <c r="H225" s="10"/>
      <c r="I225" s="204"/>
      <c r="J225" s="204"/>
      <c r="K225" s="204"/>
      <c r="L225" s="13"/>
      <c r="M225" s="29"/>
      <c r="N225" s="29"/>
      <c r="O225" s="29"/>
      <c r="P225" s="29"/>
      <c r="Q225" s="38"/>
      <c r="R225" s="38"/>
      <c r="S225" s="219"/>
      <c r="T225" s="35"/>
      <c r="U225" s="35"/>
      <c r="V225" s="35"/>
      <c r="W225" s="35"/>
      <c r="X225" s="35"/>
      <c r="Y225" s="35"/>
      <c r="Z225" s="44"/>
      <c r="AA225" s="44"/>
      <c r="AB225" s="244" t="s">
        <v>799</v>
      </c>
      <c r="AC225" s="248"/>
      <c r="AD225" s="249"/>
      <c r="AE225" s="248"/>
      <c r="AF225" s="249"/>
      <c r="AG225" s="249">
        <f t="shared" si="50"/>
        <v>0</v>
      </c>
      <c r="AH225" s="249">
        <f t="shared" si="47"/>
        <v>0</v>
      </c>
      <c r="AI225" s="249">
        <f t="shared" si="48"/>
        <v>0</v>
      </c>
      <c r="AJ225" s="249">
        <f t="shared" si="49"/>
        <v>0</v>
      </c>
      <c r="AK225" s="255"/>
      <c r="AL225" s="80"/>
      <c r="AM225" s="80"/>
      <c r="AN225" s="80"/>
      <c r="AO225" s="81"/>
      <c r="AP225" s="81"/>
      <c r="AQ225" s="80"/>
      <c r="AR225" s="102"/>
      <c r="AS225" s="102"/>
      <c r="AT225" s="102"/>
      <c r="AU225" s="102"/>
      <c r="AV225" s="146"/>
      <c r="AW225" s="146"/>
      <c r="AX225" s="146"/>
      <c r="AY225" s="103"/>
      <c r="AZ225" s="89"/>
      <c r="BA225" s="90"/>
      <c r="BB225" s="91"/>
      <c r="BC225" s="92"/>
      <c r="BD225" s="80"/>
      <c r="BE225" s="80"/>
      <c r="BF225" s="81"/>
      <c r="BG225" s="102"/>
      <c r="BH225" s="102"/>
      <c r="BI225" s="103"/>
      <c r="BJ225" s="80"/>
      <c r="BK225" s="80">
        <f t="shared" si="42"/>
        <v>0</v>
      </c>
      <c r="BL225" s="81"/>
      <c r="BM225" s="80"/>
      <c r="BN225" s="80"/>
      <c r="BO225" s="80"/>
      <c r="BP225" s="80"/>
      <c r="BQ225" s="80"/>
      <c r="BR225" s="192">
        <f t="shared" si="43"/>
        <v>0</v>
      </c>
      <c r="BS225" s="192">
        <f t="shared" si="44"/>
        <v>0</v>
      </c>
      <c r="BT225" s="196">
        <f t="shared" si="45"/>
        <v>0</v>
      </c>
      <c r="BU225" s="29"/>
    </row>
    <row r="226" spans="1:73">
      <c r="A226" s="10"/>
      <c r="B226" s="10"/>
      <c r="C226" s="11" t="s">
        <v>83</v>
      </c>
      <c r="D226" s="10"/>
      <c r="E226" s="14"/>
      <c r="F226" s="15"/>
      <c r="G226" s="10"/>
      <c r="H226" s="10"/>
      <c r="I226" s="204"/>
      <c r="J226" s="204"/>
      <c r="K226" s="204"/>
      <c r="L226" s="13"/>
      <c r="M226" s="29"/>
      <c r="N226" s="29"/>
      <c r="O226" s="29"/>
      <c r="P226" s="29"/>
      <c r="Q226" s="38"/>
      <c r="R226" s="38"/>
      <c r="S226" s="219"/>
      <c r="T226" s="35"/>
      <c r="U226" s="35"/>
      <c r="V226" s="35"/>
      <c r="W226" s="35"/>
      <c r="X226" s="35"/>
      <c r="Y226" s="35"/>
      <c r="Z226" s="44"/>
      <c r="AA226" s="44"/>
      <c r="AB226" s="244" t="s">
        <v>799</v>
      </c>
      <c r="AC226" s="248"/>
      <c r="AD226" s="249"/>
      <c r="AE226" s="248"/>
      <c r="AF226" s="249"/>
      <c r="AG226" s="249">
        <f t="shared" si="50"/>
        <v>0</v>
      </c>
      <c r="AH226" s="249">
        <f t="shared" si="47"/>
        <v>0</v>
      </c>
      <c r="AI226" s="249">
        <f t="shared" si="48"/>
        <v>0</v>
      </c>
      <c r="AJ226" s="249">
        <f t="shared" si="49"/>
        <v>0</v>
      </c>
      <c r="AK226" s="255"/>
      <c r="AL226" s="80"/>
      <c r="AM226" s="80"/>
      <c r="AN226" s="80"/>
      <c r="AO226" s="81"/>
      <c r="AP226" s="81"/>
      <c r="AQ226" s="80"/>
      <c r="AR226" s="102"/>
      <c r="AS226" s="102"/>
      <c r="AT226" s="102"/>
      <c r="AU226" s="102"/>
      <c r="AV226" s="146"/>
      <c r="AW226" s="146"/>
      <c r="AX226" s="146"/>
      <c r="AY226" s="103"/>
      <c r="AZ226" s="89"/>
      <c r="BA226" s="90"/>
      <c r="BB226" s="91"/>
      <c r="BC226" s="92"/>
      <c r="BD226" s="80"/>
      <c r="BE226" s="80"/>
      <c r="BF226" s="81"/>
      <c r="BG226" s="102"/>
      <c r="BH226" s="102"/>
      <c r="BI226" s="103"/>
      <c r="BJ226" s="80"/>
      <c r="BK226" s="80">
        <f t="shared" si="42"/>
        <v>0</v>
      </c>
      <c r="BL226" s="81"/>
      <c r="BM226" s="80"/>
      <c r="BN226" s="80"/>
      <c r="BO226" s="80"/>
      <c r="BP226" s="80"/>
      <c r="BQ226" s="80"/>
      <c r="BR226" s="192">
        <f t="shared" si="43"/>
        <v>0</v>
      </c>
      <c r="BS226" s="192">
        <f t="shared" si="44"/>
        <v>0</v>
      </c>
      <c r="BT226" s="196">
        <f t="shared" si="45"/>
        <v>0</v>
      </c>
      <c r="BU226" s="29"/>
    </row>
    <row r="227" spans="1:73" ht="15" customHeight="1">
      <c r="A227" s="10"/>
      <c r="B227" s="10"/>
      <c r="C227" s="11" t="s">
        <v>83</v>
      </c>
      <c r="D227" s="10"/>
      <c r="E227" s="14"/>
      <c r="F227" s="15"/>
      <c r="G227" s="10"/>
      <c r="H227" s="10"/>
      <c r="I227" s="204"/>
      <c r="J227" s="204"/>
      <c r="K227" s="204"/>
      <c r="L227" s="13"/>
      <c r="M227" s="29"/>
      <c r="N227" s="29"/>
      <c r="O227" s="29"/>
      <c r="P227" s="29"/>
      <c r="Q227" s="38"/>
      <c r="R227" s="38"/>
      <c r="S227" s="219"/>
      <c r="T227" s="35"/>
      <c r="U227" s="35"/>
      <c r="V227" s="35"/>
      <c r="W227" s="35"/>
      <c r="X227" s="35"/>
      <c r="Y227" s="35"/>
      <c r="Z227" s="44"/>
      <c r="AA227" s="44"/>
      <c r="AB227" s="244" t="s">
        <v>799</v>
      </c>
      <c r="AC227" s="248"/>
      <c r="AD227" s="249"/>
      <c r="AE227" s="248"/>
      <c r="AF227" s="249"/>
      <c r="AG227" s="249">
        <f t="shared" si="50"/>
        <v>0</v>
      </c>
      <c r="AH227" s="249">
        <f t="shared" si="47"/>
        <v>0</v>
      </c>
      <c r="AI227" s="249">
        <f t="shared" si="48"/>
        <v>0</v>
      </c>
      <c r="AJ227" s="249">
        <f t="shared" si="49"/>
        <v>0</v>
      </c>
      <c r="AK227" s="255"/>
      <c r="AL227" s="80"/>
      <c r="AM227" s="80"/>
      <c r="AN227" s="80"/>
      <c r="AO227" s="81"/>
      <c r="AP227" s="81"/>
      <c r="AQ227" s="80"/>
      <c r="AR227" s="102"/>
      <c r="AS227" s="102"/>
      <c r="AT227" s="102"/>
      <c r="AU227" s="102"/>
      <c r="AV227" s="146"/>
      <c r="AW227" s="146"/>
      <c r="AX227" s="146"/>
      <c r="AY227" s="103"/>
      <c r="AZ227" s="89"/>
      <c r="BA227" s="90"/>
      <c r="BB227" s="91"/>
      <c r="BC227" s="92"/>
      <c r="BD227" s="80"/>
      <c r="BE227" s="80"/>
      <c r="BF227" s="81"/>
      <c r="BG227" s="102"/>
      <c r="BH227" s="102"/>
      <c r="BI227" s="103"/>
      <c r="BJ227" s="80"/>
      <c r="BK227" s="80">
        <f t="shared" si="42"/>
        <v>0</v>
      </c>
      <c r="BL227" s="81"/>
      <c r="BM227" s="80"/>
      <c r="BN227" s="80"/>
      <c r="BO227" s="80"/>
      <c r="BP227" s="80"/>
      <c r="BQ227" s="80"/>
      <c r="BR227" s="192">
        <f t="shared" si="43"/>
        <v>0</v>
      </c>
      <c r="BS227" s="192">
        <f t="shared" si="44"/>
        <v>0</v>
      </c>
      <c r="BT227" s="196">
        <f t="shared" si="45"/>
        <v>0</v>
      </c>
      <c r="BU227" s="29"/>
    </row>
    <row r="228" spans="1:73">
      <c r="A228" s="10"/>
      <c r="B228" s="10"/>
      <c r="C228" s="11" t="s">
        <v>83</v>
      </c>
      <c r="D228" s="10"/>
      <c r="E228" s="14"/>
      <c r="F228" s="15"/>
      <c r="G228" s="10"/>
      <c r="H228" s="10"/>
      <c r="I228" s="204"/>
      <c r="J228" s="204"/>
      <c r="K228" s="204"/>
      <c r="L228" s="13"/>
      <c r="M228" s="29"/>
      <c r="N228" s="29"/>
      <c r="O228" s="29"/>
      <c r="P228" s="29"/>
      <c r="Q228" s="38"/>
      <c r="R228" s="38"/>
      <c r="S228" s="219"/>
      <c r="T228" s="35"/>
      <c r="U228" s="35"/>
      <c r="V228" s="35"/>
      <c r="W228" s="35"/>
      <c r="X228" s="35"/>
      <c r="Y228" s="35"/>
      <c r="Z228" s="44"/>
      <c r="AA228" s="44"/>
      <c r="AB228" s="244" t="s">
        <v>799</v>
      </c>
      <c r="AC228" s="248"/>
      <c r="AD228" s="249"/>
      <c r="AE228" s="248"/>
      <c r="AF228" s="249"/>
      <c r="AG228" s="249">
        <f t="shared" si="50"/>
        <v>0</v>
      </c>
      <c r="AH228" s="249">
        <f t="shared" si="47"/>
        <v>0</v>
      </c>
      <c r="AI228" s="249">
        <f t="shared" si="48"/>
        <v>0</v>
      </c>
      <c r="AJ228" s="249">
        <f t="shared" si="49"/>
        <v>0</v>
      </c>
      <c r="AK228" s="255"/>
      <c r="AL228" s="80"/>
      <c r="AM228" s="80"/>
      <c r="AN228" s="80"/>
      <c r="AO228" s="81"/>
      <c r="AP228" s="81"/>
      <c r="AQ228" s="80"/>
      <c r="AR228" s="102"/>
      <c r="AS228" s="102"/>
      <c r="AT228" s="102"/>
      <c r="AU228" s="102"/>
      <c r="AV228" s="146"/>
      <c r="AW228" s="146"/>
      <c r="AX228" s="146"/>
      <c r="AY228" s="103"/>
      <c r="AZ228" s="89"/>
      <c r="BA228" s="90"/>
      <c r="BB228" s="91"/>
      <c r="BC228" s="92"/>
      <c r="BD228" s="80"/>
      <c r="BE228" s="80"/>
      <c r="BF228" s="81"/>
      <c r="BG228" s="102"/>
      <c r="BH228" s="102"/>
      <c r="BI228" s="103"/>
      <c r="BJ228" s="80"/>
      <c r="BK228" s="80">
        <f t="shared" si="42"/>
        <v>0</v>
      </c>
      <c r="BL228" s="81"/>
      <c r="BM228" s="80"/>
      <c r="BN228" s="80"/>
      <c r="BO228" s="80"/>
      <c r="BP228" s="80"/>
      <c r="BQ228" s="80"/>
      <c r="BR228" s="192">
        <f t="shared" si="43"/>
        <v>0</v>
      </c>
      <c r="BS228" s="192">
        <f t="shared" si="44"/>
        <v>0</v>
      </c>
      <c r="BT228" s="196">
        <f t="shared" si="45"/>
        <v>0</v>
      </c>
      <c r="BU228" s="29"/>
    </row>
    <row r="229" spans="1:73" ht="15" customHeight="1">
      <c r="A229" s="10"/>
      <c r="B229" s="10"/>
      <c r="C229" s="11" t="s">
        <v>83</v>
      </c>
      <c r="D229" s="10"/>
      <c r="E229" s="14"/>
      <c r="F229" s="15"/>
      <c r="G229" s="10"/>
      <c r="H229" s="10"/>
      <c r="I229" s="204"/>
      <c r="J229" s="204"/>
      <c r="K229" s="204"/>
      <c r="L229" s="13"/>
      <c r="M229" s="29"/>
      <c r="N229" s="29"/>
      <c r="O229" s="29"/>
      <c r="P229" s="29"/>
      <c r="Q229" s="38"/>
      <c r="R229" s="38"/>
      <c r="S229" s="219"/>
      <c r="T229" s="35"/>
      <c r="U229" s="35"/>
      <c r="V229" s="35"/>
      <c r="W229" s="35"/>
      <c r="X229" s="35"/>
      <c r="Y229" s="35"/>
      <c r="Z229" s="44"/>
      <c r="AA229" s="44"/>
      <c r="AB229" s="244" t="s">
        <v>799</v>
      </c>
      <c r="AC229" s="248"/>
      <c r="AD229" s="249"/>
      <c r="AE229" s="248"/>
      <c r="AF229" s="249"/>
      <c r="AG229" s="249">
        <f t="shared" si="50"/>
        <v>0</v>
      </c>
      <c r="AH229" s="249">
        <f t="shared" si="47"/>
        <v>0</v>
      </c>
      <c r="AI229" s="249">
        <f t="shared" si="48"/>
        <v>0</v>
      </c>
      <c r="AJ229" s="249">
        <f t="shared" si="49"/>
        <v>0</v>
      </c>
      <c r="AK229" s="255"/>
      <c r="AL229" s="80"/>
      <c r="AM229" s="80"/>
      <c r="AN229" s="80"/>
      <c r="AO229" s="81"/>
      <c r="AP229" s="81"/>
      <c r="AQ229" s="80"/>
      <c r="AR229" s="102"/>
      <c r="AS229" s="102"/>
      <c r="AT229" s="102"/>
      <c r="AU229" s="102"/>
      <c r="AV229" s="146"/>
      <c r="AW229" s="146"/>
      <c r="AX229" s="146"/>
      <c r="AY229" s="103"/>
      <c r="AZ229" s="89"/>
      <c r="BA229" s="90"/>
      <c r="BB229" s="91"/>
      <c r="BC229" s="92"/>
      <c r="BD229" s="80"/>
      <c r="BE229" s="80"/>
      <c r="BF229" s="81"/>
      <c r="BG229" s="102"/>
      <c r="BH229" s="102"/>
      <c r="BI229" s="103"/>
      <c r="BJ229" s="80"/>
      <c r="BK229" s="80">
        <f t="shared" si="42"/>
        <v>0</v>
      </c>
      <c r="BL229" s="81"/>
      <c r="BM229" s="80"/>
      <c r="BN229" s="80"/>
      <c r="BO229" s="80"/>
      <c r="BP229" s="80"/>
      <c r="BQ229" s="80"/>
      <c r="BR229" s="192">
        <f t="shared" si="43"/>
        <v>0</v>
      </c>
      <c r="BS229" s="192">
        <f t="shared" si="44"/>
        <v>0</v>
      </c>
      <c r="BT229" s="196">
        <f t="shared" si="45"/>
        <v>0</v>
      </c>
      <c r="BU229" s="29"/>
    </row>
    <row r="230" spans="1:73">
      <c r="A230" s="10"/>
      <c r="B230" s="10"/>
      <c r="C230" s="11" t="s">
        <v>83</v>
      </c>
      <c r="D230" s="10"/>
      <c r="E230" s="14"/>
      <c r="F230" s="15"/>
      <c r="G230" s="10"/>
      <c r="H230" s="10"/>
      <c r="I230" s="204"/>
      <c r="J230" s="204"/>
      <c r="K230" s="204"/>
      <c r="L230" s="13"/>
      <c r="M230" s="29"/>
      <c r="N230" s="29"/>
      <c r="O230" s="29"/>
      <c r="P230" s="29"/>
      <c r="Q230" s="38"/>
      <c r="R230" s="38"/>
      <c r="S230" s="219"/>
      <c r="T230" s="35"/>
      <c r="U230" s="35"/>
      <c r="V230" s="35"/>
      <c r="W230" s="35"/>
      <c r="X230" s="35"/>
      <c r="Y230" s="35"/>
      <c r="Z230" s="44"/>
      <c r="AA230" s="44"/>
      <c r="AB230" s="244" t="s">
        <v>799</v>
      </c>
      <c r="AC230" s="248"/>
      <c r="AD230" s="249"/>
      <c r="AE230" s="248"/>
      <c r="AF230" s="249"/>
      <c r="AG230" s="249">
        <f t="shared" si="50"/>
        <v>0</v>
      </c>
      <c r="AH230" s="249">
        <f t="shared" si="47"/>
        <v>0</v>
      </c>
      <c r="AI230" s="249">
        <f t="shared" si="48"/>
        <v>0</v>
      </c>
      <c r="AJ230" s="249">
        <f t="shared" si="49"/>
        <v>0</v>
      </c>
      <c r="AK230" s="255"/>
      <c r="AL230" s="80"/>
      <c r="AM230" s="80"/>
      <c r="AN230" s="80"/>
      <c r="AO230" s="81"/>
      <c r="AP230" s="81"/>
      <c r="AQ230" s="80"/>
      <c r="AR230" s="102"/>
      <c r="AS230" s="102"/>
      <c r="AT230" s="102"/>
      <c r="AU230" s="102"/>
      <c r="AV230" s="146"/>
      <c r="AW230" s="146"/>
      <c r="AX230" s="146"/>
      <c r="AY230" s="103"/>
      <c r="AZ230" s="89"/>
      <c r="BA230" s="90"/>
      <c r="BB230" s="91"/>
      <c r="BC230" s="92"/>
      <c r="BD230" s="80"/>
      <c r="BE230" s="80"/>
      <c r="BF230" s="81"/>
      <c r="BG230" s="102"/>
      <c r="BH230" s="102"/>
      <c r="BI230" s="103"/>
      <c r="BJ230" s="80"/>
      <c r="BK230" s="80">
        <f t="shared" si="42"/>
        <v>0</v>
      </c>
      <c r="BL230" s="81"/>
      <c r="BM230" s="80"/>
      <c r="BN230" s="80"/>
      <c r="BO230" s="80"/>
      <c r="BP230" s="80"/>
      <c r="BQ230" s="80"/>
      <c r="BR230" s="192">
        <f t="shared" si="43"/>
        <v>0</v>
      </c>
      <c r="BS230" s="192">
        <f t="shared" si="44"/>
        <v>0</v>
      </c>
      <c r="BT230" s="196">
        <f t="shared" si="45"/>
        <v>0</v>
      </c>
      <c r="BU230" s="29"/>
    </row>
    <row r="231" spans="1:73" ht="15" customHeight="1">
      <c r="A231" s="10"/>
      <c r="B231" s="10"/>
      <c r="C231" s="11" t="s">
        <v>83</v>
      </c>
      <c r="D231" s="10"/>
      <c r="E231" s="14"/>
      <c r="F231" s="15"/>
      <c r="G231" s="10"/>
      <c r="H231" s="10"/>
      <c r="I231" s="204"/>
      <c r="J231" s="204"/>
      <c r="K231" s="204"/>
      <c r="L231" s="13"/>
      <c r="M231" s="29"/>
      <c r="N231" s="29"/>
      <c r="O231" s="29"/>
      <c r="P231" s="29"/>
      <c r="Q231" s="38"/>
      <c r="R231" s="38"/>
      <c r="S231" s="219"/>
      <c r="T231" s="35"/>
      <c r="U231" s="35"/>
      <c r="V231" s="35"/>
      <c r="W231" s="35"/>
      <c r="X231" s="35"/>
      <c r="Y231" s="35"/>
      <c r="Z231" s="44"/>
      <c r="AA231" s="44"/>
      <c r="AB231" s="244" t="s">
        <v>799</v>
      </c>
      <c r="AC231" s="248"/>
      <c r="AD231" s="249"/>
      <c r="AE231" s="248"/>
      <c r="AF231" s="249"/>
      <c r="AG231" s="249">
        <f t="shared" si="50"/>
        <v>0</v>
      </c>
      <c r="AH231" s="249">
        <f t="shared" si="47"/>
        <v>0</v>
      </c>
      <c r="AI231" s="249">
        <f t="shared" si="48"/>
        <v>0</v>
      </c>
      <c r="AJ231" s="249">
        <f t="shared" si="49"/>
        <v>0</v>
      </c>
      <c r="AK231" s="255"/>
      <c r="AL231" s="80"/>
      <c r="AM231" s="80"/>
      <c r="AN231" s="80"/>
      <c r="AO231" s="81"/>
      <c r="AP231" s="81"/>
      <c r="AQ231" s="80"/>
      <c r="AR231" s="102"/>
      <c r="AS231" s="102"/>
      <c r="AT231" s="102"/>
      <c r="AU231" s="102"/>
      <c r="AV231" s="146"/>
      <c r="AW231" s="146"/>
      <c r="AX231" s="146"/>
      <c r="AY231" s="103"/>
      <c r="AZ231" s="89"/>
      <c r="BA231" s="90"/>
      <c r="BB231" s="91"/>
      <c r="BC231" s="92"/>
      <c r="BD231" s="80"/>
      <c r="BE231" s="80"/>
      <c r="BF231" s="81"/>
      <c r="BG231" s="102"/>
      <c r="BH231" s="102"/>
      <c r="BI231" s="103"/>
      <c r="BJ231" s="80"/>
      <c r="BK231" s="80">
        <f t="shared" si="42"/>
        <v>0</v>
      </c>
      <c r="BL231" s="81"/>
      <c r="BM231" s="80"/>
      <c r="BN231" s="80"/>
      <c r="BO231" s="80"/>
      <c r="BP231" s="80"/>
      <c r="BQ231" s="80"/>
      <c r="BR231" s="192">
        <f t="shared" si="43"/>
        <v>0</v>
      </c>
      <c r="BS231" s="192">
        <f t="shared" si="44"/>
        <v>0</v>
      </c>
      <c r="BT231" s="196">
        <f t="shared" si="45"/>
        <v>0</v>
      </c>
      <c r="BU231" s="29"/>
    </row>
    <row r="232" spans="1:73">
      <c r="A232" s="10"/>
      <c r="B232" s="10"/>
      <c r="C232" s="11" t="s">
        <v>83</v>
      </c>
      <c r="D232" s="10"/>
      <c r="E232" s="14"/>
      <c r="F232" s="15"/>
      <c r="G232" s="10"/>
      <c r="H232" s="10"/>
      <c r="I232" s="204"/>
      <c r="J232" s="204"/>
      <c r="K232" s="204"/>
      <c r="L232" s="13"/>
      <c r="M232" s="29"/>
      <c r="N232" s="29"/>
      <c r="O232" s="29"/>
      <c r="P232" s="29"/>
      <c r="Q232" s="38"/>
      <c r="R232" s="38"/>
      <c r="S232" s="219"/>
      <c r="T232" s="35"/>
      <c r="U232" s="35"/>
      <c r="V232" s="35"/>
      <c r="W232" s="35"/>
      <c r="X232" s="35"/>
      <c r="Y232" s="35"/>
      <c r="Z232" s="44"/>
      <c r="AA232" s="44"/>
      <c r="AB232" s="244" t="s">
        <v>799</v>
      </c>
      <c r="AC232" s="248"/>
      <c r="AD232" s="249"/>
      <c r="AE232" s="248"/>
      <c r="AF232" s="249"/>
      <c r="AG232" s="249">
        <f t="shared" si="50"/>
        <v>0</v>
      </c>
      <c r="AH232" s="249">
        <f t="shared" si="47"/>
        <v>0</v>
      </c>
      <c r="AI232" s="249">
        <f t="shared" si="48"/>
        <v>0</v>
      </c>
      <c r="AJ232" s="249">
        <f t="shared" si="49"/>
        <v>0</v>
      </c>
      <c r="AK232" s="255"/>
      <c r="AL232" s="80"/>
      <c r="AM232" s="80"/>
      <c r="AN232" s="80"/>
      <c r="AO232" s="81"/>
      <c r="AP232" s="81"/>
      <c r="AQ232" s="80"/>
      <c r="AR232" s="102"/>
      <c r="AS232" s="102"/>
      <c r="AT232" s="102"/>
      <c r="AU232" s="102"/>
      <c r="AV232" s="146"/>
      <c r="AW232" s="146"/>
      <c r="AX232" s="146"/>
      <c r="AY232" s="103"/>
      <c r="AZ232" s="89"/>
      <c r="BA232" s="90"/>
      <c r="BB232" s="91"/>
      <c r="BC232" s="92"/>
      <c r="BD232" s="80"/>
      <c r="BE232" s="80"/>
      <c r="BF232" s="81"/>
      <c r="BG232" s="102"/>
      <c r="BH232" s="102"/>
      <c r="BI232" s="103"/>
      <c r="BJ232" s="80"/>
      <c r="BK232" s="80">
        <f t="shared" si="42"/>
        <v>0</v>
      </c>
      <c r="BL232" s="81"/>
      <c r="BM232" s="80"/>
      <c r="BN232" s="80"/>
      <c r="BO232" s="80"/>
      <c r="BP232" s="80"/>
      <c r="BQ232" s="80"/>
      <c r="BR232" s="192">
        <f t="shared" si="43"/>
        <v>0</v>
      </c>
      <c r="BS232" s="192">
        <f t="shared" si="44"/>
        <v>0</v>
      </c>
      <c r="BT232" s="196">
        <f t="shared" si="45"/>
        <v>0</v>
      </c>
      <c r="BU232" s="29"/>
    </row>
    <row r="233" spans="1:73" ht="15" customHeight="1">
      <c r="A233" s="10"/>
      <c r="B233" s="10"/>
      <c r="C233" s="11" t="s">
        <v>83</v>
      </c>
      <c r="D233" s="10"/>
      <c r="E233" s="14"/>
      <c r="F233" s="15"/>
      <c r="G233" s="10"/>
      <c r="H233" s="10"/>
      <c r="I233" s="204"/>
      <c r="J233" s="204"/>
      <c r="K233" s="204"/>
      <c r="L233" s="13"/>
      <c r="M233" s="29"/>
      <c r="N233" s="29"/>
      <c r="O233" s="29"/>
      <c r="P233" s="29"/>
      <c r="Q233" s="38"/>
      <c r="R233" s="38"/>
      <c r="S233" s="219"/>
      <c r="T233" s="35"/>
      <c r="U233" s="35"/>
      <c r="V233" s="35"/>
      <c r="W233" s="35"/>
      <c r="X233" s="35"/>
      <c r="Y233" s="35"/>
      <c r="Z233" s="44"/>
      <c r="AA233" s="44"/>
      <c r="AB233" s="244" t="s">
        <v>799</v>
      </c>
      <c r="AC233" s="248"/>
      <c r="AD233" s="249"/>
      <c r="AE233" s="248"/>
      <c r="AF233" s="249"/>
      <c r="AG233" s="249">
        <f t="shared" si="50"/>
        <v>0</v>
      </c>
      <c r="AH233" s="249">
        <f t="shared" si="47"/>
        <v>0</v>
      </c>
      <c r="AI233" s="249">
        <f t="shared" si="48"/>
        <v>0</v>
      </c>
      <c r="AJ233" s="249">
        <f t="shared" si="49"/>
        <v>0</v>
      </c>
      <c r="AK233" s="255"/>
      <c r="AL233" s="80"/>
      <c r="AM233" s="80"/>
      <c r="AN233" s="80"/>
      <c r="AO233" s="81"/>
      <c r="AP233" s="81"/>
      <c r="AQ233" s="80"/>
      <c r="AR233" s="102"/>
      <c r="AS233" s="102"/>
      <c r="AT233" s="102"/>
      <c r="AU233" s="102"/>
      <c r="AV233" s="146"/>
      <c r="AW233" s="146"/>
      <c r="AX233" s="146"/>
      <c r="AY233" s="103"/>
      <c r="AZ233" s="89"/>
      <c r="BA233" s="90"/>
      <c r="BB233" s="91"/>
      <c r="BC233" s="92"/>
      <c r="BD233" s="80"/>
      <c r="BE233" s="80"/>
      <c r="BF233" s="81"/>
      <c r="BG233" s="102"/>
      <c r="BH233" s="102"/>
      <c r="BI233" s="103"/>
      <c r="BJ233" s="80"/>
      <c r="BK233" s="80">
        <f t="shared" si="42"/>
        <v>0</v>
      </c>
      <c r="BL233" s="81"/>
      <c r="BM233" s="80"/>
      <c r="BN233" s="80"/>
      <c r="BO233" s="80"/>
      <c r="BP233" s="80"/>
      <c r="BQ233" s="80"/>
      <c r="BR233" s="192">
        <f t="shared" si="43"/>
        <v>0</v>
      </c>
      <c r="BS233" s="192">
        <f t="shared" si="44"/>
        <v>0</v>
      </c>
      <c r="BT233" s="196">
        <f t="shared" si="45"/>
        <v>0</v>
      </c>
      <c r="BU233" s="29"/>
    </row>
    <row r="234" spans="1:73">
      <c r="A234" s="10"/>
      <c r="B234" s="10"/>
      <c r="C234" s="11" t="s">
        <v>83</v>
      </c>
      <c r="D234" s="10"/>
      <c r="E234" s="14"/>
      <c r="F234" s="15"/>
      <c r="G234" s="10"/>
      <c r="H234" s="10"/>
      <c r="I234" s="204"/>
      <c r="J234" s="204"/>
      <c r="K234" s="204"/>
      <c r="L234" s="13"/>
      <c r="M234" s="29"/>
      <c r="N234" s="29"/>
      <c r="O234" s="29"/>
      <c r="P234" s="29"/>
      <c r="Q234" s="38"/>
      <c r="R234" s="38"/>
      <c r="S234" s="219"/>
      <c r="T234" s="35"/>
      <c r="U234" s="35"/>
      <c r="V234" s="35"/>
      <c r="W234" s="35"/>
      <c r="X234" s="35"/>
      <c r="Y234" s="35"/>
      <c r="Z234" s="44"/>
      <c r="AA234" s="44"/>
      <c r="AB234" s="244" t="s">
        <v>799</v>
      </c>
      <c r="AC234" s="248"/>
      <c r="AD234" s="249"/>
      <c r="AE234" s="248"/>
      <c r="AF234" s="249"/>
      <c r="AG234" s="249">
        <f t="shared" si="50"/>
        <v>0</v>
      </c>
      <c r="AH234" s="249">
        <f t="shared" si="47"/>
        <v>0</v>
      </c>
      <c r="AI234" s="249">
        <f t="shared" si="48"/>
        <v>0</v>
      </c>
      <c r="AJ234" s="249">
        <f t="shared" si="49"/>
        <v>0</v>
      </c>
      <c r="AK234" s="255"/>
      <c r="AL234" s="80"/>
      <c r="AM234" s="80"/>
      <c r="AN234" s="80"/>
      <c r="AO234" s="81"/>
      <c r="AP234" s="81"/>
      <c r="AQ234" s="80"/>
      <c r="AR234" s="102"/>
      <c r="AS234" s="102"/>
      <c r="AT234" s="102"/>
      <c r="AU234" s="102"/>
      <c r="AV234" s="146"/>
      <c r="AW234" s="146"/>
      <c r="AX234" s="146"/>
      <c r="AY234" s="103"/>
      <c r="AZ234" s="89"/>
      <c r="BA234" s="90"/>
      <c r="BB234" s="91"/>
      <c r="BC234" s="92"/>
      <c r="BD234" s="80"/>
      <c r="BE234" s="80"/>
      <c r="BF234" s="81"/>
      <c r="BG234" s="102"/>
      <c r="BH234" s="102"/>
      <c r="BI234" s="103"/>
      <c r="BJ234" s="80"/>
      <c r="BK234" s="80">
        <f t="shared" si="42"/>
        <v>0</v>
      </c>
      <c r="BL234" s="81"/>
      <c r="BM234" s="80"/>
      <c r="BN234" s="80"/>
      <c r="BO234" s="80"/>
      <c r="BP234" s="80"/>
      <c r="BQ234" s="80"/>
      <c r="BR234" s="192">
        <f t="shared" si="43"/>
        <v>0</v>
      </c>
      <c r="BS234" s="192">
        <f t="shared" si="44"/>
        <v>0</v>
      </c>
      <c r="BT234" s="196">
        <f t="shared" si="45"/>
        <v>0</v>
      </c>
      <c r="BU234" s="29"/>
    </row>
    <row r="235" spans="1:73" ht="15" customHeight="1">
      <c r="A235" s="10"/>
      <c r="B235" s="10"/>
      <c r="C235" s="11" t="s">
        <v>83</v>
      </c>
      <c r="D235" s="10"/>
      <c r="E235" s="14"/>
      <c r="F235" s="15"/>
      <c r="G235" s="10"/>
      <c r="H235" s="10"/>
      <c r="I235" s="204"/>
      <c r="J235" s="204"/>
      <c r="K235" s="204"/>
      <c r="L235" s="13"/>
      <c r="M235" s="29"/>
      <c r="N235" s="29"/>
      <c r="O235" s="29"/>
      <c r="P235" s="29"/>
      <c r="Q235" s="38"/>
      <c r="R235" s="38"/>
      <c r="S235" s="219"/>
      <c r="T235" s="35"/>
      <c r="U235" s="35"/>
      <c r="V235" s="35"/>
      <c r="W235" s="35"/>
      <c r="X235" s="35"/>
      <c r="Y235" s="35"/>
      <c r="Z235" s="44"/>
      <c r="AA235" s="44"/>
      <c r="AB235" s="244" t="s">
        <v>799</v>
      </c>
      <c r="AC235" s="248"/>
      <c r="AD235" s="249"/>
      <c r="AE235" s="248"/>
      <c r="AF235" s="249"/>
      <c r="AG235" s="249">
        <f t="shared" si="50"/>
        <v>0</v>
      </c>
      <c r="AH235" s="249">
        <f t="shared" si="47"/>
        <v>0</v>
      </c>
      <c r="AI235" s="249">
        <f t="shared" si="48"/>
        <v>0</v>
      </c>
      <c r="AJ235" s="249">
        <f t="shared" si="49"/>
        <v>0</v>
      </c>
      <c r="AK235" s="255"/>
      <c r="AL235" s="80"/>
      <c r="AM235" s="80"/>
      <c r="AN235" s="80"/>
      <c r="AO235" s="81"/>
      <c r="AP235" s="81"/>
      <c r="AQ235" s="80"/>
      <c r="AR235" s="102"/>
      <c r="AS235" s="102"/>
      <c r="AT235" s="102"/>
      <c r="AU235" s="102"/>
      <c r="AV235" s="146"/>
      <c r="AW235" s="146"/>
      <c r="AX235" s="146"/>
      <c r="AY235" s="103"/>
      <c r="AZ235" s="89"/>
      <c r="BA235" s="90"/>
      <c r="BB235" s="91"/>
      <c r="BC235" s="92"/>
      <c r="BD235" s="80"/>
      <c r="BE235" s="80"/>
      <c r="BF235" s="81"/>
      <c r="BG235" s="102"/>
      <c r="BH235" s="102"/>
      <c r="BI235" s="103"/>
      <c r="BJ235" s="80"/>
      <c r="BK235" s="80">
        <f t="shared" si="42"/>
        <v>0</v>
      </c>
      <c r="BL235" s="81"/>
      <c r="BM235" s="80"/>
      <c r="BN235" s="80"/>
      <c r="BO235" s="80"/>
      <c r="BP235" s="80"/>
      <c r="BQ235" s="80"/>
      <c r="BR235" s="192">
        <f t="shared" si="43"/>
        <v>0</v>
      </c>
      <c r="BS235" s="192">
        <f t="shared" si="44"/>
        <v>0</v>
      </c>
      <c r="BT235" s="196">
        <f t="shared" si="45"/>
        <v>0</v>
      </c>
      <c r="BU235" s="29"/>
    </row>
    <row r="236" spans="1:73">
      <c r="A236" s="10"/>
      <c r="B236" s="10"/>
      <c r="C236" s="11" t="s">
        <v>83</v>
      </c>
      <c r="D236" s="10"/>
      <c r="E236" s="14"/>
      <c r="F236" s="15"/>
      <c r="G236" s="10"/>
      <c r="H236" s="10"/>
      <c r="I236" s="204"/>
      <c r="J236" s="204"/>
      <c r="K236" s="204"/>
      <c r="L236" s="13"/>
      <c r="M236" s="29"/>
      <c r="N236" s="29"/>
      <c r="O236" s="29"/>
      <c r="P236" s="29"/>
      <c r="Q236" s="38"/>
      <c r="R236" s="38"/>
      <c r="S236" s="219"/>
      <c r="T236" s="35"/>
      <c r="U236" s="35"/>
      <c r="V236" s="35"/>
      <c r="W236" s="35"/>
      <c r="X236" s="35"/>
      <c r="Y236" s="35"/>
      <c r="Z236" s="44"/>
      <c r="AA236" s="44"/>
      <c r="AB236" s="244" t="s">
        <v>799</v>
      </c>
      <c r="AC236" s="248"/>
      <c r="AD236" s="249"/>
      <c r="AE236" s="248"/>
      <c r="AF236" s="249"/>
      <c r="AG236" s="249">
        <f t="shared" si="50"/>
        <v>0</v>
      </c>
      <c r="AH236" s="249">
        <f t="shared" si="47"/>
        <v>0</v>
      </c>
      <c r="AI236" s="249">
        <f t="shared" si="48"/>
        <v>0</v>
      </c>
      <c r="AJ236" s="249">
        <f t="shared" si="49"/>
        <v>0</v>
      </c>
      <c r="AK236" s="255"/>
      <c r="AL236" s="80"/>
      <c r="AM236" s="80"/>
      <c r="AN236" s="80"/>
      <c r="AO236" s="81"/>
      <c r="AP236" s="81"/>
      <c r="AQ236" s="80"/>
      <c r="AR236" s="102"/>
      <c r="AS236" s="102"/>
      <c r="AT236" s="102"/>
      <c r="AU236" s="102"/>
      <c r="AV236" s="146"/>
      <c r="AW236" s="146"/>
      <c r="AX236" s="146"/>
      <c r="AY236" s="103"/>
      <c r="AZ236" s="89"/>
      <c r="BA236" s="90"/>
      <c r="BB236" s="91"/>
      <c r="BC236" s="92"/>
      <c r="BD236" s="80"/>
      <c r="BE236" s="80"/>
      <c r="BF236" s="81"/>
      <c r="BG236" s="102"/>
      <c r="BH236" s="102"/>
      <c r="BI236" s="103"/>
      <c r="BJ236" s="80"/>
      <c r="BK236" s="80">
        <f t="shared" si="42"/>
        <v>0</v>
      </c>
      <c r="BL236" s="81"/>
      <c r="BM236" s="80"/>
      <c r="BN236" s="80"/>
      <c r="BO236" s="80"/>
      <c r="BP236" s="80"/>
      <c r="BQ236" s="80"/>
      <c r="BR236" s="192">
        <f t="shared" si="43"/>
        <v>0</v>
      </c>
      <c r="BS236" s="192">
        <f t="shared" si="44"/>
        <v>0</v>
      </c>
      <c r="BT236" s="196">
        <f t="shared" si="45"/>
        <v>0</v>
      </c>
      <c r="BU236" s="29"/>
    </row>
    <row r="237" spans="1:73" ht="15" customHeight="1">
      <c r="A237" s="10"/>
      <c r="B237" s="10"/>
      <c r="C237" s="11" t="s">
        <v>83</v>
      </c>
      <c r="D237" s="10"/>
      <c r="E237" s="14"/>
      <c r="F237" s="15"/>
      <c r="G237" s="10"/>
      <c r="H237" s="10"/>
      <c r="I237" s="204"/>
      <c r="J237" s="204"/>
      <c r="K237" s="204"/>
      <c r="L237" s="13"/>
      <c r="M237" s="29"/>
      <c r="N237" s="29"/>
      <c r="O237" s="29"/>
      <c r="P237" s="29"/>
      <c r="Q237" s="38"/>
      <c r="R237" s="38"/>
      <c r="S237" s="219"/>
      <c r="T237" s="35"/>
      <c r="U237" s="35"/>
      <c r="V237" s="35"/>
      <c r="W237" s="35"/>
      <c r="X237" s="35"/>
      <c r="Y237" s="35"/>
      <c r="Z237" s="44"/>
      <c r="AA237" s="44"/>
      <c r="AB237" s="244" t="s">
        <v>799</v>
      </c>
      <c r="AC237" s="248"/>
      <c r="AD237" s="249"/>
      <c r="AE237" s="248"/>
      <c r="AF237" s="249"/>
      <c r="AG237" s="249">
        <f t="shared" si="50"/>
        <v>0</v>
      </c>
      <c r="AH237" s="249">
        <f t="shared" si="47"/>
        <v>0</v>
      </c>
      <c r="AI237" s="249">
        <f t="shared" si="48"/>
        <v>0</v>
      </c>
      <c r="AJ237" s="249">
        <f t="shared" si="49"/>
        <v>0</v>
      </c>
      <c r="AK237" s="255"/>
      <c r="AL237" s="80"/>
      <c r="AM237" s="80"/>
      <c r="AN237" s="80"/>
      <c r="AO237" s="81"/>
      <c r="AP237" s="81"/>
      <c r="AQ237" s="80"/>
      <c r="AR237" s="102"/>
      <c r="AS237" s="102"/>
      <c r="AT237" s="102"/>
      <c r="AU237" s="102"/>
      <c r="AV237" s="146"/>
      <c r="AW237" s="146"/>
      <c r="AX237" s="146"/>
      <c r="AY237" s="103"/>
      <c r="AZ237" s="89"/>
      <c r="BA237" s="90"/>
      <c r="BB237" s="91"/>
      <c r="BC237" s="92"/>
      <c r="BD237" s="80"/>
      <c r="BE237" s="80"/>
      <c r="BF237" s="81"/>
      <c r="BG237" s="102"/>
      <c r="BH237" s="102"/>
      <c r="BI237" s="103"/>
      <c r="BJ237" s="80"/>
      <c r="BK237" s="80">
        <f t="shared" si="42"/>
        <v>0</v>
      </c>
      <c r="BL237" s="81"/>
      <c r="BM237" s="80"/>
      <c r="BN237" s="80">
        <f t="shared" ref="BN237:BN271" si="51">+WEEKNUM(BM237)</f>
        <v>0</v>
      </c>
      <c r="BO237" s="80"/>
      <c r="BP237" s="80"/>
      <c r="BQ237" s="80"/>
      <c r="BR237" s="192">
        <f t="shared" ref="BR237:BR271" si="52">+WEEKNUM(BO237)</f>
        <v>0</v>
      </c>
      <c r="BS237" s="192">
        <f t="shared" si="44"/>
        <v>0</v>
      </c>
      <c r="BT237" s="196">
        <f t="shared" si="45"/>
        <v>0</v>
      </c>
      <c r="BU237" s="29"/>
    </row>
    <row r="238" spans="1:73">
      <c r="A238" s="10"/>
      <c r="B238" s="10"/>
      <c r="C238" s="11" t="s">
        <v>83</v>
      </c>
      <c r="D238" s="10"/>
      <c r="E238" s="14"/>
      <c r="F238" s="15"/>
      <c r="G238" s="10"/>
      <c r="H238" s="10"/>
      <c r="I238" s="204"/>
      <c r="J238" s="204"/>
      <c r="K238" s="204"/>
      <c r="L238" s="13"/>
      <c r="M238" s="29"/>
      <c r="N238" s="29"/>
      <c r="O238" s="29"/>
      <c r="P238" s="29"/>
      <c r="Q238" s="38"/>
      <c r="R238" s="38"/>
      <c r="S238" s="219"/>
      <c r="T238" s="35"/>
      <c r="U238" s="35"/>
      <c r="V238" s="35"/>
      <c r="W238" s="35"/>
      <c r="X238" s="35"/>
      <c r="Y238" s="35"/>
      <c r="Z238" s="44"/>
      <c r="AA238" s="44"/>
      <c r="AB238" s="244" t="s">
        <v>799</v>
      </c>
      <c r="AC238" s="248"/>
      <c r="AD238" s="249"/>
      <c r="AE238" s="248"/>
      <c r="AF238" s="249"/>
      <c r="AG238" s="249">
        <f t="shared" si="50"/>
        <v>0</v>
      </c>
      <c r="AH238" s="249">
        <f t="shared" si="47"/>
        <v>0</v>
      </c>
      <c r="AI238" s="249">
        <f t="shared" si="48"/>
        <v>0</v>
      </c>
      <c r="AJ238" s="249">
        <f t="shared" si="49"/>
        <v>0</v>
      </c>
      <c r="AK238" s="255"/>
      <c r="AL238" s="80"/>
      <c r="AM238" s="80"/>
      <c r="AN238" s="80"/>
      <c r="AO238" s="81"/>
      <c r="AP238" s="81"/>
      <c r="AQ238" s="80"/>
      <c r="AR238" s="102"/>
      <c r="AS238" s="102"/>
      <c r="AT238" s="102"/>
      <c r="AU238" s="102"/>
      <c r="AV238" s="146"/>
      <c r="AW238" s="146"/>
      <c r="AX238" s="146"/>
      <c r="AY238" s="103"/>
      <c r="AZ238" s="89"/>
      <c r="BA238" s="90"/>
      <c r="BB238" s="91"/>
      <c r="BC238" s="92"/>
      <c r="BD238" s="80"/>
      <c r="BE238" s="80"/>
      <c r="BF238" s="81"/>
      <c r="BG238" s="102"/>
      <c r="BH238" s="102"/>
      <c r="BI238" s="103"/>
      <c r="BJ238" s="80"/>
      <c r="BK238" s="80">
        <f t="shared" si="42"/>
        <v>0</v>
      </c>
      <c r="BL238" s="81"/>
      <c r="BM238" s="80"/>
      <c r="BN238" s="80">
        <f t="shared" si="51"/>
        <v>0</v>
      </c>
      <c r="BO238" s="80"/>
      <c r="BP238" s="80"/>
      <c r="BQ238" s="80"/>
      <c r="BR238" s="192">
        <f t="shared" si="52"/>
        <v>0</v>
      </c>
      <c r="BS238" s="192">
        <f t="shared" si="44"/>
        <v>0</v>
      </c>
      <c r="BT238" s="196">
        <f t="shared" si="45"/>
        <v>0</v>
      </c>
      <c r="BU238" s="29"/>
    </row>
    <row r="239" spans="1:73" ht="15" customHeight="1">
      <c r="A239" s="10"/>
      <c r="B239" s="10"/>
      <c r="C239" s="11" t="s">
        <v>83</v>
      </c>
      <c r="D239" s="10"/>
      <c r="E239" s="14"/>
      <c r="F239" s="15"/>
      <c r="G239" s="10"/>
      <c r="H239" s="10"/>
      <c r="I239" s="204"/>
      <c r="J239" s="204"/>
      <c r="K239" s="204"/>
      <c r="L239" s="13"/>
      <c r="M239" s="29"/>
      <c r="N239" s="29"/>
      <c r="O239" s="29"/>
      <c r="P239" s="29"/>
      <c r="Q239" s="38"/>
      <c r="R239" s="38"/>
      <c r="S239" s="219"/>
      <c r="T239" s="35"/>
      <c r="U239" s="35"/>
      <c r="V239" s="35"/>
      <c r="W239" s="35"/>
      <c r="X239" s="35"/>
      <c r="Y239" s="35"/>
      <c r="Z239" s="44"/>
      <c r="AA239" s="44"/>
      <c r="AB239" s="244" t="s">
        <v>799</v>
      </c>
      <c r="AC239" s="248"/>
      <c r="AD239" s="249"/>
      <c r="AE239" s="248"/>
      <c r="AF239" s="249"/>
      <c r="AG239" s="249">
        <f t="shared" si="50"/>
        <v>0</v>
      </c>
      <c r="AH239" s="249">
        <f t="shared" si="47"/>
        <v>0</v>
      </c>
      <c r="AI239" s="249">
        <f t="shared" si="48"/>
        <v>0</v>
      </c>
      <c r="AJ239" s="249">
        <f t="shared" si="49"/>
        <v>0</v>
      </c>
      <c r="AK239" s="255"/>
      <c r="AL239" s="80"/>
      <c r="AM239" s="80"/>
      <c r="AN239" s="80"/>
      <c r="AO239" s="81"/>
      <c r="AP239" s="81"/>
      <c r="AQ239" s="80"/>
      <c r="AR239" s="102"/>
      <c r="AS239" s="102"/>
      <c r="AT239" s="102"/>
      <c r="AU239" s="102"/>
      <c r="AV239" s="146"/>
      <c r="AW239" s="146"/>
      <c r="AX239" s="146"/>
      <c r="AY239" s="103"/>
      <c r="AZ239" s="89"/>
      <c r="BA239" s="90"/>
      <c r="BB239" s="91"/>
      <c r="BC239" s="92"/>
      <c r="BD239" s="80"/>
      <c r="BE239" s="80"/>
      <c r="BF239" s="81"/>
      <c r="BG239" s="102"/>
      <c r="BH239" s="102"/>
      <c r="BI239" s="103"/>
      <c r="BJ239" s="80"/>
      <c r="BK239" s="80">
        <f t="shared" si="42"/>
        <v>0</v>
      </c>
      <c r="BL239" s="81"/>
      <c r="BM239" s="80"/>
      <c r="BN239" s="80">
        <f t="shared" si="51"/>
        <v>0</v>
      </c>
      <c r="BO239" s="80"/>
      <c r="BP239" s="80"/>
      <c r="BQ239" s="80"/>
      <c r="BR239" s="192">
        <f t="shared" si="52"/>
        <v>0</v>
      </c>
      <c r="BS239" s="192">
        <f t="shared" si="44"/>
        <v>0</v>
      </c>
      <c r="BT239" s="196">
        <f t="shared" si="45"/>
        <v>0</v>
      </c>
      <c r="BU239" s="29"/>
    </row>
    <row r="240" spans="1:73">
      <c r="A240" s="10"/>
      <c r="B240" s="10"/>
      <c r="C240" s="11" t="s">
        <v>83</v>
      </c>
      <c r="D240" s="10"/>
      <c r="E240" s="14"/>
      <c r="F240" s="15"/>
      <c r="G240" s="10"/>
      <c r="H240" s="10"/>
      <c r="I240" s="204"/>
      <c r="J240" s="204"/>
      <c r="K240" s="204"/>
      <c r="L240" s="13"/>
      <c r="M240" s="29"/>
      <c r="N240" s="29"/>
      <c r="O240" s="29"/>
      <c r="P240" s="29"/>
      <c r="Q240" s="38"/>
      <c r="R240" s="38"/>
      <c r="S240" s="219"/>
      <c r="T240" s="35"/>
      <c r="U240" s="35"/>
      <c r="V240" s="35"/>
      <c r="W240" s="35"/>
      <c r="X240" s="35"/>
      <c r="Y240" s="35"/>
      <c r="Z240" s="44"/>
      <c r="AA240" s="44"/>
      <c r="AB240" s="244" t="s">
        <v>799</v>
      </c>
      <c r="AC240" s="248"/>
      <c r="AD240" s="249"/>
      <c r="AE240" s="248"/>
      <c r="AF240" s="249"/>
      <c r="AG240" s="249">
        <f t="shared" si="50"/>
        <v>0</v>
      </c>
      <c r="AH240" s="249">
        <f t="shared" ref="AH240:AH271" si="53">AG240*2</f>
        <v>0</v>
      </c>
      <c r="AI240" s="249">
        <f t="shared" ref="AI240:AI271" si="54">AG240*2.5</f>
        <v>0</v>
      </c>
      <c r="AJ240" s="249">
        <f t="shared" ref="AJ240:AJ271" si="55">AH240*2.5</f>
        <v>0</v>
      </c>
      <c r="AK240" s="255"/>
      <c r="AL240" s="80"/>
      <c r="AM240" s="80"/>
      <c r="AN240" s="80"/>
      <c r="AO240" s="81"/>
      <c r="AP240" s="81"/>
      <c r="AQ240" s="80"/>
      <c r="AR240" s="102"/>
      <c r="AS240" s="102"/>
      <c r="AT240" s="102"/>
      <c r="AU240" s="102"/>
      <c r="AV240" s="146"/>
      <c r="AW240" s="146"/>
      <c r="AX240" s="146"/>
      <c r="AY240" s="103"/>
      <c r="AZ240" s="89"/>
      <c r="BA240" s="90"/>
      <c r="BB240" s="91"/>
      <c r="BC240" s="92"/>
      <c r="BD240" s="80"/>
      <c r="BE240" s="80"/>
      <c r="BF240" s="81"/>
      <c r="BG240" s="102"/>
      <c r="BH240" s="102"/>
      <c r="BI240" s="103"/>
      <c r="BJ240" s="80"/>
      <c r="BK240" s="80">
        <f t="shared" si="42"/>
        <v>0</v>
      </c>
      <c r="BL240" s="81"/>
      <c r="BM240" s="80"/>
      <c r="BN240" s="80">
        <f t="shared" si="51"/>
        <v>0</v>
      </c>
      <c r="BO240" s="80"/>
      <c r="BP240" s="80"/>
      <c r="BQ240" s="80"/>
      <c r="BR240" s="192">
        <f t="shared" si="52"/>
        <v>0</v>
      </c>
      <c r="BS240" s="192">
        <f t="shared" si="44"/>
        <v>0</v>
      </c>
      <c r="BT240" s="196">
        <f t="shared" si="45"/>
        <v>0</v>
      </c>
      <c r="BU240" s="29"/>
    </row>
    <row r="241" spans="1:73" ht="15" customHeight="1">
      <c r="A241" s="10"/>
      <c r="B241" s="10"/>
      <c r="C241" s="11" t="s">
        <v>83</v>
      </c>
      <c r="D241" s="10"/>
      <c r="E241" s="14"/>
      <c r="F241" s="15"/>
      <c r="G241" s="10"/>
      <c r="H241" s="10"/>
      <c r="I241" s="204"/>
      <c r="J241" s="204"/>
      <c r="K241" s="204"/>
      <c r="L241" s="13"/>
      <c r="M241" s="29"/>
      <c r="N241" s="29"/>
      <c r="O241" s="29"/>
      <c r="P241" s="29"/>
      <c r="Q241" s="38"/>
      <c r="R241" s="38"/>
      <c r="S241" s="219"/>
      <c r="T241" s="35"/>
      <c r="U241" s="35"/>
      <c r="V241" s="35"/>
      <c r="W241" s="35"/>
      <c r="X241" s="35"/>
      <c r="Y241" s="35"/>
      <c r="Z241" s="44"/>
      <c r="AA241" s="44"/>
      <c r="AB241" s="244" t="s">
        <v>799</v>
      </c>
      <c r="AC241" s="248"/>
      <c r="AD241" s="249"/>
      <c r="AE241" s="248"/>
      <c r="AF241" s="249"/>
      <c r="AG241" s="249">
        <f t="shared" si="50"/>
        <v>0</v>
      </c>
      <c r="AH241" s="249">
        <f t="shared" si="53"/>
        <v>0</v>
      </c>
      <c r="AI241" s="249">
        <f t="shared" si="54"/>
        <v>0</v>
      </c>
      <c r="AJ241" s="249">
        <f t="shared" si="55"/>
        <v>0</v>
      </c>
      <c r="AK241" s="255"/>
      <c r="AL241" s="80"/>
      <c r="AM241" s="80"/>
      <c r="AN241" s="80"/>
      <c r="AO241" s="81"/>
      <c r="AP241" s="81"/>
      <c r="AQ241" s="80"/>
      <c r="AR241" s="102"/>
      <c r="AS241" s="102"/>
      <c r="AT241" s="102"/>
      <c r="AU241" s="102"/>
      <c r="AV241" s="146"/>
      <c r="AW241" s="146"/>
      <c r="AX241" s="146"/>
      <c r="AY241" s="103"/>
      <c r="AZ241" s="89"/>
      <c r="BA241" s="90"/>
      <c r="BB241" s="91"/>
      <c r="BC241" s="92"/>
      <c r="BD241" s="80"/>
      <c r="BE241" s="80"/>
      <c r="BF241" s="81"/>
      <c r="BG241" s="102"/>
      <c r="BH241" s="102"/>
      <c r="BI241" s="103"/>
      <c r="BJ241" s="80"/>
      <c r="BK241" s="80">
        <f t="shared" si="42"/>
        <v>0</v>
      </c>
      <c r="BL241" s="81"/>
      <c r="BM241" s="80"/>
      <c r="BN241" s="80">
        <f t="shared" si="51"/>
        <v>0</v>
      </c>
      <c r="BO241" s="80"/>
      <c r="BP241" s="80"/>
      <c r="BQ241" s="80"/>
      <c r="BR241" s="192">
        <f t="shared" si="52"/>
        <v>0</v>
      </c>
      <c r="BS241" s="192">
        <f t="shared" si="44"/>
        <v>0</v>
      </c>
      <c r="BT241" s="196">
        <f t="shared" si="45"/>
        <v>0</v>
      </c>
      <c r="BU241" s="29"/>
    </row>
    <row r="242" spans="1:73">
      <c r="A242" s="10"/>
      <c r="B242" s="10"/>
      <c r="C242" s="11" t="s">
        <v>83</v>
      </c>
      <c r="D242" s="10"/>
      <c r="E242" s="14"/>
      <c r="F242" s="15"/>
      <c r="G242" s="10"/>
      <c r="H242" s="10"/>
      <c r="I242" s="204"/>
      <c r="J242" s="204"/>
      <c r="K242" s="204"/>
      <c r="L242" s="13"/>
      <c r="M242" s="29"/>
      <c r="N242" s="29"/>
      <c r="O242" s="29"/>
      <c r="P242" s="29"/>
      <c r="Q242" s="38"/>
      <c r="R242" s="38"/>
      <c r="S242" s="219"/>
      <c r="T242" s="35"/>
      <c r="U242" s="35"/>
      <c r="V242" s="35"/>
      <c r="W242" s="35"/>
      <c r="X242" s="35"/>
      <c r="Y242" s="35"/>
      <c r="Z242" s="44"/>
      <c r="AA242" s="44"/>
      <c r="AB242" s="244" t="s">
        <v>799</v>
      </c>
      <c r="AC242" s="248"/>
      <c r="AD242" s="249"/>
      <c r="AE242" s="248"/>
      <c r="AF242" s="249"/>
      <c r="AG242" s="249">
        <f t="shared" si="50"/>
        <v>0</v>
      </c>
      <c r="AH242" s="249">
        <f t="shared" si="53"/>
        <v>0</v>
      </c>
      <c r="AI242" s="249">
        <f t="shared" si="54"/>
        <v>0</v>
      </c>
      <c r="AJ242" s="249">
        <f t="shared" si="55"/>
        <v>0</v>
      </c>
      <c r="AK242" s="255"/>
      <c r="AL242" s="80"/>
      <c r="AM242" s="80"/>
      <c r="AN242" s="80"/>
      <c r="AO242" s="81"/>
      <c r="AP242" s="81"/>
      <c r="AQ242" s="80"/>
      <c r="AR242" s="102"/>
      <c r="AS242" s="102"/>
      <c r="AT242" s="102"/>
      <c r="AU242" s="102"/>
      <c r="AV242" s="146"/>
      <c r="AW242" s="146"/>
      <c r="AX242" s="146"/>
      <c r="AY242" s="103"/>
      <c r="AZ242" s="89"/>
      <c r="BA242" s="90"/>
      <c r="BB242" s="91"/>
      <c r="BC242" s="92"/>
      <c r="BD242" s="80"/>
      <c r="BE242" s="80"/>
      <c r="BF242" s="81"/>
      <c r="BG242" s="102"/>
      <c r="BH242" s="102"/>
      <c r="BI242" s="103"/>
      <c r="BJ242" s="80"/>
      <c r="BK242" s="80">
        <f t="shared" si="42"/>
        <v>0</v>
      </c>
      <c r="BL242" s="81"/>
      <c r="BM242" s="80"/>
      <c r="BN242" s="80">
        <f t="shared" si="51"/>
        <v>0</v>
      </c>
      <c r="BO242" s="80"/>
      <c r="BP242" s="80"/>
      <c r="BQ242" s="80"/>
      <c r="BR242" s="192">
        <f t="shared" si="52"/>
        <v>0</v>
      </c>
      <c r="BS242" s="192">
        <f t="shared" si="44"/>
        <v>0</v>
      </c>
      <c r="BT242" s="196">
        <f t="shared" si="45"/>
        <v>0</v>
      </c>
      <c r="BU242" s="29"/>
    </row>
    <row r="243" spans="1:73" ht="15" customHeight="1">
      <c r="A243" s="10"/>
      <c r="B243" s="10"/>
      <c r="C243" s="11" t="s">
        <v>83</v>
      </c>
      <c r="D243" s="10"/>
      <c r="E243" s="14"/>
      <c r="F243" s="15"/>
      <c r="G243" s="10"/>
      <c r="H243" s="10"/>
      <c r="I243" s="204"/>
      <c r="J243" s="204"/>
      <c r="K243" s="204"/>
      <c r="L243" s="13"/>
      <c r="M243" s="29"/>
      <c r="N243" s="29"/>
      <c r="O243" s="29"/>
      <c r="P243" s="29"/>
      <c r="Q243" s="38"/>
      <c r="R243" s="38"/>
      <c r="S243" s="219"/>
      <c r="T243" s="35"/>
      <c r="U243" s="35"/>
      <c r="V243" s="35"/>
      <c r="W243" s="35"/>
      <c r="X243" s="35"/>
      <c r="Y243" s="35"/>
      <c r="Z243" s="44"/>
      <c r="AA243" s="44"/>
      <c r="AB243" s="244" t="s">
        <v>799</v>
      </c>
      <c r="AC243" s="248"/>
      <c r="AD243" s="249"/>
      <c r="AE243" s="248"/>
      <c r="AF243" s="249"/>
      <c r="AG243" s="249">
        <f t="shared" si="50"/>
        <v>0</v>
      </c>
      <c r="AH243" s="249">
        <f t="shared" si="53"/>
        <v>0</v>
      </c>
      <c r="AI243" s="249">
        <f t="shared" si="54"/>
        <v>0</v>
      </c>
      <c r="AJ243" s="249">
        <f t="shared" si="55"/>
        <v>0</v>
      </c>
      <c r="AK243" s="255"/>
      <c r="AL243" s="80"/>
      <c r="AM243" s="80"/>
      <c r="AN243" s="80"/>
      <c r="AO243" s="81"/>
      <c r="AP243" s="81"/>
      <c r="AQ243" s="80"/>
      <c r="AR243" s="102"/>
      <c r="AS243" s="102"/>
      <c r="AT243" s="102"/>
      <c r="AU243" s="102"/>
      <c r="AV243" s="146"/>
      <c r="AW243" s="146"/>
      <c r="AX243" s="146"/>
      <c r="AY243" s="103"/>
      <c r="AZ243" s="89"/>
      <c r="BA243" s="90"/>
      <c r="BB243" s="91"/>
      <c r="BC243" s="92"/>
      <c r="BD243" s="80"/>
      <c r="BE243" s="80"/>
      <c r="BF243" s="81"/>
      <c r="BG243" s="102"/>
      <c r="BH243" s="102"/>
      <c r="BI243" s="103"/>
      <c r="BJ243" s="80"/>
      <c r="BK243" s="80">
        <f t="shared" si="42"/>
        <v>0</v>
      </c>
      <c r="BL243" s="81"/>
      <c r="BM243" s="80"/>
      <c r="BN243" s="80">
        <f t="shared" si="51"/>
        <v>0</v>
      </c>
      <c r="BO243" s="80"/>
      <c r="BP243" s="80"/>
      <c r="BQ243" s="80"/>
      <c r="BR243" s="192">
        <f t="shared" si="52"/>
        <v>0</v>
      </c>
      <c r="BS243" s="192">
        <f t="shared" si="44"/>
        <v>0</v>
      </c>
      <c r="BT243" s="196">
        <f t="shared" si="45"/>
        <v>0</v>
      </c>
      <c r="BU243" s="29"/>
    </row>
    <row r="244" spans="1:73">
      <c r="A244" s="10"/>
      <c r="B244" s="10"/>
      <c r="C244" s="11" t="s">
        <v>83</v>
      </c>
      <c r="D244" s="10"/>
      <c r="E244" s="14"/>
      <c r="F244" s="15"/>
      <c r="G244" s="10"/>
      <c r="H244" s="10"/>
      <c r="I244" s="204"/>
      <c r="J244" s="204"/>
      <c r="K244" s="204"/>
      <c r="L244" s="13"/>
      <c r="M244" s="29"/>
      <c r="N244" s="29"/>
      <c r="O244" s="29"/>
      <c r="P244" s="29"/>
      <c r="Q244" s="38"/>
      <c r="R244" s="38"/>
      <c r="S244" s="219"/>
      <c r="T244" s="35"/>
      <c r="U244" s="35"/>
      <c r="V244" s="35"/>
      <c r="W244" s="35"/>
      <c r="X244" s="35"/>
      <c r="Y244" s="35"/>
      <c r="Z244" s="44"/>
      <c r="AA244" s="44"/>
      <c r="AB244" s="244" t="s">
        <v>799</v>
      </c>
      <c r="AC244" s="248"/>
      <c r="AD244" s="249"/>
      <c r="AE244" s="248"/>
      <c r="AF244" s="249"/>
      <c r="AG244" s="249">
        <f t="shared" si="50"/>
        <v>0</v>
      </c>
      <c r="AH244" s="249">
        <f t="shared" si="53"/>
        <v>0</v>
      </c>
      <c r="AI244" s="249">
        <f t="shared" si="54"/>
        <v>0</v>
      </c>
      <c r="AJ244" s="249">
        <f t="shared" si="55"/>
        <v>0</v>
      </c>
      <c r="AK244" s="255"/>
      <c r="AL244" s="80"/>
      <c r="AM244" s="80"/>
      <c r="AN244" s="80"/>
      <c r="AO244" s="81"/>
      <c r="AP244" s="81"/>
      <c r="AQ244" s="80"/>
      <c r="AR244" s="102"/>
      <c r="AS244" s="102"/>
      <c r="AT244" s="102"/>
      <c r="AU244" s="102"/>
      <c r="AV244" s="146"/>
      <c r="AW244" s="146"/>
      <c r="AX244" s="146"/>
      <c r="AY244" s="103"/>
      <c r="AZ244" s="89"/>
      <c r="BA244" s="90"/>
      <c r="BB244" s="91"/>
      <c r="BC244" s="92"/>
      <c r="BD244" s="80"/>
      <c r="BE244" s="80"/>
      <c r="BF244" s="81"/>
      <c r="BG244" s="102"/>
      <c r="BH244" s="102"/>
      <c r="BI244" s="103"/>
      <c r="BJ244" s="80"/>
      <c r="BK244" s="80">
        <f t="shared" si="42"/>
        <v>0</v>
      </c>
      <c r="BL244" s="81"/>
      <c r="BM244" s="80"/>
      <c r="BN244" s="80">
        <f t="shared" si="51"/>
        <v>0</v>
      </c>
      <c r="BO244" s="80"/>
      <c r="BP244" s="80"/>
      <c r="BQ244" s="80"/>
      <c r="BR244" s="192">
        <f t="shared" si="52"/>
        <v>0</v>
      </c>
      <c r="BS244" s="192">
        <f t="shared" si="44"/>
        <v>0</v>
      </c>
      <c r="BT244" s="196">
        <f t="shared" si="45"/>
        <v>0</v>
      </c>
      <c r="BU244" s="29"/>
    </row>
    <row r="245" spans="1:73" ht="15" customHeight="1">
      <c r="A245" s="10"/>
      <c r="B245" s="10"/>
      <c r="C245" s="11" t="s">
        <v>83</v>
      </c>
      <c r="D245" s="10"/>
      <c r="E245" s="14"/>
      <c r="F245" s="15"/>
      <c r="G245" s="10"/>
      <c r="H245" s="10"/>
      <c r="I245" s="204"/>
      <c r="J245" s="204"/>
      <c r="K245" s="204"/>
      <c r="L245" s="13"/>
      <c r="M245" s="29"/>
      <c r="N245" s="29"/>
      <c r="O245" s="29"/>
      <c r="P245" s="29"/>
      <c r="Q245" s="38"/>
      <c r="R245" s="38"/>
      <c r="S245" s="219"/>
      <c r="T245" s="35"/>
      <c r="U245" s="35"/>
      <c r="V245" s="35"/>
      <c r="W245" s="35"/>
      <c r="X245" s="35"/>
      <c r="Y245" s="35"/>
      <c r="Z245" s="44"/>
      <c r="AA245" s="44"/>
      <c r="AB245" s="244" t="s">
        <v>799</v>
      </c>
      <c r="AC245" s="248"/>
      <c r="AD245" s="249"/>
      <c r="AE245" s="248"/>
      <c r="AF245" s="249"/>
      <c r="AG245" s="249">
        <f t="shared" si="50"/>
        <v>0</v>
      </c>
      <c r="AH245" s="249">
        <f t="shared" si="53"/>
        <v>0</v>
      </c>
      <c r="AI245" s="249">
        <f t="shared" si="54"/>
        <v>0</v>
      </c>
      <c r="AJ245" s="249">
        <f t="shared" si="55"/>
        <v>0</v>
      </c>
      <c r="AK245" s="255"/>
      <c r="AL245" s="80"/>
      <c r="AM245" s="80"/>
      <c r="AN245" s="80"/>
      <c r="AO245" s="81"/>
      <c r="AP245" s="81"/>
      <c r="AQ245" s="80"/>
      <c r="AR245" s="102"/>
      <c r="AS245" s="102"/>
      <c r="AT245" s="102"/>
      <c r="AU245" s="102"/>
      <c r="AV245" s="146"/>
      <c r="AW245" s="146"/>
      <c r="AX245" s="146"/>
      <c r="AY245" s="103"/>
      <c r="AZ245" s="89"/>
      <c r="BA245" s="90"/>
      <c r="BB245" s="91"/>
      <c r="BC245" s="92"/>
      <c r="BD245" s="80"/>
      <c r="BE245" s="80"/>
      <c r="BF245" s="81"/>
      <c r="BG245" s="102"/>
      <c r="BH245" s="102"/>
      <c r="BI245" s="103"/>
      <c r="BJ245" s="80"/>
      <c r="BK245" s="80">
        <f t="shared" si="42"/>
        <v>0</v>
      </c>
      <c r="BL245" s="81"/>
      <c r="BM245" s="80"/>
      <c r="BN245" s="80">
        <f t="shared" si="51"/>
        <v>0</v>
      </c>
      <c r="BO245" s="80"/>
      <c r="BP245" s="80"/>
      <c r="BQ245" s="80"/>
      <c r="BR245" s="192">
        <f t="shared" si="52"/>
        <v>0</v>
      </c>
      <c r="BS245" s="192">
        <f t="shared" si="44"/>
        <v>0</v>
      </c>
      <c r="BT245" s="196">
        <f t="shared" si="45"/>
        <v>0</v>
      </c>
      <c r="BU245" s="29"/>
    </row>
    <row r="246" spans="1:73">
      <c r="A246" s="10"/>
      <c r="B246" s="10"/>
      <c r="C246" s="11" t="s">
        <v>83</v>
      </c>
      <c r="D246" s="10"/>
      <c r="E246" s="14"/>
      <c r="F246" s="15"/>
      <c r="G246" s="10"/>
      <c r="H246" s="10"/>
      <c r="I246" s="204"/>
      <c r="J246" s="204"/>
      <c r="K246" s="204"/>
      <c r="L246" s="13"/>
      <c r="M246" s="29"/>
      <c r="N246" s="29"/>
      <c r="O246" s="29"/>
      <c r="P246" s="29"/>
      <c r="Q246" s="38"/>
      <c r="R246" s="38"/>
      <c r="S246" s="219"/>
      <c r="T246" s="35"/>
      <c r="U246" s="35"/>
      <c r="V246" s="35"/>
      <c r="W246" s="35"/>
      <c r="X246" s="35"/>
      <c r="Y246" s="35"/>
      <c r="Z246" s="44"/>
      <c r="AA246" s="44"/>
      <c r="AB246" s="244" t="s">
        <v>799</v>
      </c>
      <c r="AC246" s="248"/>
      <c r="AD246" s="249"/>
      <c r="AE246" s="248"/>
      <c r="AF246" s="249"/>
      <c r="AG246" s="249">
        <f t="shared" si="50"/>
        <v>0</v>
      </c>
      <c r="AH246" s="249">
        <f t="shared" si="53"/>
        <v>0</v>
      </c>
      <c r="AI246" s="249">
        <f t="shared" si="54"/>
        <v>0</v>
      </c>
      <c r="AJ246" s="249">
        <f t="shared" si="55"/>
        <v>0</v>
      </c>
      <c r="AK246" s="255"/>
      <c r="AL246" s="80"/>
      <c r="AM246" s="80"/>
      <c r="AN246" s="80"/>
      <c r="AO246" s="81"/>
      <c r="AP246" s="81"/>
      <c r="AQ246" s="80"/>
      <c r="AR246" s="102"/>
      <c r="AS246" s="102"/>
      <c r="AT246" s="102"/>
      <c r="AU246" s="102"/>
      <c r="AV246" s="146"/>
      <c r="AW246" s="146"/>
      <c r="AX246" s="146"/>
      <c r="AY246" s="103"/>
      <c r="AZ246" s="89"/>
      <c r="BA246" s="90"/>
      <c r="BB246" s="91"/>
      <c r="BC246" s="92"/>
      <c r="BD246" s="80"/>
      <c r="BE246" s="80"/>
      <c r="BF246" s="81"/>
      <c r="BG246" s="102"/>
      <c r="BH246" s="102"/>
      <c r="BI246" s="103"/>
      <c r="BJ246" s="80"/>
      <c r="BK246" s="80">
        <f t="shared" si="42"/>
        <v>0</v>
      </c>
      <c r="BL246" s="81"/>
      <c r="BM246" s="80"/>
      <c r="BN246" s="80">
        <f t="shared" si="51"/>
        <v>0</v>
      </c>
      <c r="BO246" s="80"/>
      <c r="BP246" s="80"/>
      <c r="BQ246" s="80"/>
      <c r="BR246" s="192">
        <f t="shared" si="52"/>
        <v>0</v>
      </c>
      <c r="BS246" s="192">
        <f t="shared" si="44"/>
        <v>0</v>
      </c>
      <c r="BT246" s="196">
        <f t="shared" si="45"/>
        <v>0</v>
      </c>
      <c r="BU246" s="29"/>
    </row>
    <row r="247" spans="1:73" ht="15" customHeight="1">
      <c r="A247" s="10"/>
      <c r="B247" s="10"/>
      <c r="C247" s="11" t="s">
        <v>83</v>
      </c>
      <c r="D247" s="10"/>
      <c r="E247" s="14"/>
      <c r="F247" s="15"/>
      <c r="G247" s="10"/>
      <c r="H247" s="10"/>
      <c r="I247" s="204"/>
      <c r="J247" s="204"/>
      <c r="K247" s="204"/>
      <c r="L247" s="13"/>
      <c r="M247" s="29"/>
      <c r="N247" s="29"/>
      <c r="O247" s="29"/>
      <c r="P247" s="29"/>
      <c r="Q247" s="38"/>
      <c r="R247" s="38"/>
      <c r="S247" s="219"/>
      <c r="T247" s="35"/>
      <c r="U247" s="35"/>
      <c r="V247" s="35"/>
      <c r="W247" s="35"/>
      <c r="X247" s="35"/>
      <c r="Y247" s="35"/>
      <c r="Z247" s="44"/>
      <c r="AA247" s="44"/>
      <c r="AB247" s="244" t="s">
        <v>799</v>
      </c>
      <c r="AC247" s="248"/>
      <c r="AD247" s="249"/>
      <c r="AE247" s="248"/>
      <c r="AF247" s="249"/>
      <c r="AG247" s="249">
        <f t="shared" si="50"/>
        <v>0</v>
      </c>
      <c r="AH247" s="249">
        <f t="shared" si="53"/>
        <v>0</v>
      </c>
      <c r="AI247" s="249">
        <f t="shared" si="54"/>
        <v>0</v>
      </c>
      <c r="AJ247" s="249">
        <f t="shared" si="55"/>
        <v>0</v>
      </c>
      <c r="AK247" s="255"/>
      <c r="AL247" s="80"/>
      <c r="AM247" s="80"/>
      <c r="AN247" s="80"/>
      <c r="AO247" s="81"/>
      <c r="AP247" s="81"/>
      <c r="AQ247" s="80"/>
      <c r="AR247" s="102"/>
      <c r="AS247" s="102"/>
      <c r="AT247" s="102"/>
      <c r="AU247" s="102"/>
      <c r="AV247" s="146"/>
      <c r="AW247" s="146"/>
      <c r="AX247" s="146"/>
      <c r="AY247" s="103"/>
      <c r="AZ247" s="89"/>
      <c r="BA247" s="90"/>
      <c r="BB247" s="91"/>
      <c r="BC247" s="92"/>
      <c r="BD247" s="80"/>
      <c r="BE247" s="80"/>
      <c r="BF247" s="81"/>
      <c r="BG247" s="102"/>
      <c r="BH247" s="102"/>
      <c r="BI247" s="103"/>
      <c r="BJ247" s="80"/>
      <c r="BK247" s="80">
        <f t="shared" si="42"/>
        <v>0</v>
      </c>
      <c r="BL247" s="81"/>
      <c r="BM247" s="80"/>
      <c r="BN247" s="80">
        <f t="shared" si="51"/>
        <v>0</v>
      </c>
      <c r="BO247" s="80"/>
      <c r="BP247" s="80"/>
      <c r="BQ247" s="80"/>
      <c r="BR247" s="192">
        <f t="shared" si="52"/>
        <v>0</v>
      </c>
      <c r="BS247" s="192">
        <f t="shared" si="44"/>
        <v>0</v>
      </c>
      <c r="BT247" s="196">
        <f t="shared" si="45"/>
        <v>0</v>
      </c>
      <c r="BU247" s="29"/>
    </row>
    <row r="248" spans="1:73">
      <c r="A248" s="10"/>
      <c r="B248" s="10"/>
      <c r="C248" s="11" t="s">
        <v>83</v>
      </c>
      <c r="D248" s="10"/>
      <c r="E248" s="14"/>
      <c r="F248" s="15"/>
      <c r="G248" s="10"/>
      <c r="H248" s="10"/>
      <c r="I248" s="204"/>
      <c r="J248" s="204"/>
      <c r="K248" s="204"/>
      <c r="L248" s="13"/>
      <c r="M248" s="29"/>
      <c r="N248" s="29"/>
      <c r="O248" s="29"/>
      <c r="P248" s="29"/>
      <c r="Q248" s="38"/>
      <c r="R248" s="38"/>
      <c r="S248" s="219"/>
      <c r="T248" s="35"/>
      <c r="U248" s="35"/>
      <c r="V248" s="35"/>
      <c r="W248" s="35"/>
      <c r="X248" s="35"/>
      <c r="Y248" s="35"/>
      <c r="Z248" s="44"/>
      <c r="AA248" s="44"/>
      <c r="AB248" s="244" t="s">
        <v>799</v>
      </c>
      <c r="AC248" s="248"/>
      <c r="AD248" s="249"/>
      <c r="AE248" s="248"/>
      <c r="AF248" s="249"/>
      <c r="AG248" s="249">
        <f t="shared" si="50"/>
        <v>0</v>
      </c>
      <c r="AH248" s="249">
        <f t="shared" si="53"/>
        <v>0</v>
      </c>
      <c r="AI248" s="249">
        <f t="shared" si="54"/>
        <v>0</v>
      </c>
      <c r="AJ248" s="249">
        <f t="shared" si="55"/>
        <v>0</v>
      </c>
      <c r="AK248" s="255"/>
      <c r="AL248" s="80"/>
      <c r="AM248" s="80"/>
      <c r="AN248" s="80"/>
      <c r="AO248" s="81"/>
      <c r="AP248" s="81"/>
      <c r="AQ248" s="80"/>
      <c r="AR248" s="102"/>
      <c r="AS248" s="102"/>
      <c r="AT248" s="102"/>
      <c r="AU248" s="102"/>
      <c r="AV248" s="146"/>
      <c r="AW248" s="146"/>
      <c r="AX248" s="146"/>
      <c r="AY248" s="103"/>
      <c r="AZ248" s="89"/>
      <c r="BA248" s="90"/>
      <c r="BB248" s="91"/>
      <c r="BC248" s="92"/>
      <c r="BD248" s="80"/>
      <c r="BE248" s="80"/>
      <c r="BF248" s="81"/>
      <c r="BG248" s="102"/>
      <c r="BH248" s="102"/>
      <c r="BI248" s="103"/>
      <c r="BJ248" s="80"/>
      <c r="BK248" s="80">
        <f t="shared" si="42"/>
        <v>0</v>
      </c>
      <c r="BL248" s="81"/>
      <c r="BM248" s="80"/>
      <c r="BN248" s="80">
        <f t="shared" si="51"/>
        <v>0</v>
      </c>
      <c r="BO248" s="80"/>
      <c r="BP248" s="80"/>
      <c r="BQ248" s="80"/>
      <c r="BR248" s="192">
        <f t="shared" si="52"/>
        <v>0</v>
      </c>
      <c r="BS248" s="192">
        <f t="shared" si="44"/>
        <v>0</v>
      </c>
      <c r="BT248" s="196">
        <f t="shared" si="45"/>
        <v>0</v>
      </c>
      <c r="BU248" s="29"/>
    </row>
    <row r="249" spans="1:73" ht="15" customHeight="1">
      <c r="A249" s="10"/>
      <c r="B249" s="10"/>
      <c r="C249" s="11" t="s">
        <v>83</v>
      </c>
      <c r="D249" s="10"/>
      <c r="E249" s="14"/>
      <c r="F249" s="15"/>
      <c r="G249" s="10"/>
      <c r="H249" s="10"/>
      <c r="I249" s="204"/>
      <c r="J249" s="204"/>
      <c r="K249" s="204"/>
      <c r="L249" s="13"/>
      <c r="M249" s="29"/>
      <c r="N249" s="29"/>
      <c r="O249" s="29"/>
      <c r="P249" s="29"/>
      <c r="Q249" s="38"/>
      <c r="R249" s="38"/>
      <c r="S249" s="219"/>
      <c r="T249" s="35"/>
      <c r="U249" s="35"/>
      <c r="V249" s="35"/>
      <c r="W249" s="35"/>
      <c r="X249" s="35"/>
      <c r="Y249" s="35"/>
      <c r="Z249" s="44"/>
      <c r="AA249" s="44"/>
      <c r="AB249" s="244" t="s">
        <v>799</v>
      </c>
      <c r="AC249" s="248"/>
      <c r="AD249" s="249"/>
      <c r="AE249" s="248"/>
      <c r="AF249" s="249"/>
      <c r="AG249" s="249">
        <f t="shared" si="50"/>
        <v>0</v>
      </c>
      <c r="AH249" s="249">
        <f t="shared" si="53"/>
        <v>0</v>
      </c>
      <c r="AI249" s="249">
        <f t="shared" si="54"/>
        <v>0</v>
      </c>
      <c r="AJ249" s="249">
        <f t="shared" si="55"/>
        <v>0</v>
      </c>
      <c r="AK249" s="255"/>
      <c r="AL249" s="80"/>
      <c r="AM249" s="80"/>
      <c r="AN249" s="80"/>
      <c r="AO249" s="81"/>
      <c r="AP249" s="81"/>
      <c r="AQ249" s="80"/>
      <c r="AR249" s="102"/>
      <c r="AS249" s="102"/>
      <c r="AT249" s="102"/>
      <c r="AU249" s="102"/>
      <c r="AV249" s="146"/>
      <c r="AW249" s="146"/>
      <c r="AX249" s="146"/>
      <c r="AY249" s="103"/>
      <c r="AZ249" s="89"/>
      <c r="BA249" s="90"/>
      <c r="BB249" s="91"/>
      <c r="BC249" s="92"/>
      <c r="BD249" s="80"/>
      <c r="BE249" s="80"/>
      <c r="BF249" s="81"/>
      <c r="BG249" s="102"/>
      <c r="BH249" s="102"/>
      <c r="BI249" s="103"/>
      <c r="BJ249" s="80"/>
      <c r="BK249" s="80">
        <f t="shared" si="42"/>
        <v>0</v>
      </c>
      <c r="BL249" s="81"/>
      <c r="BM249" s="80"/>
      <c r="BN249" s="80">
        <f t="shared" si="51"/>
        <v>0</v>
      </c>
      <c r="BO249" s="80"/>
      <c r="BP249" s="80"/>
      <c r="BQ249" s="80"/>
      <c r="BR249" s="192">
        <f t="shared" si="52"/>
        <v>0</v>
      </c>
      <c r="BS249" s="192">
        <f t="shared" si="44"/>
        <v>0</v>
      </c>
      <c r="BT249" s="196">
        <f t="shared" si="45"/>
        <v>0</v>
      </c>
      <c r="BU249" s="29"/>
    </row>
    <row r="250" spans="1:73">
      <c r="A250" s="10"/>
      <c r="B250" s="10"/>
      <c r="C250" s="11" t="s">
        <v>83</v>
      </c>
      <c r="D250" s="10"/>
      <c r="E250" s="14"/>
      <c r="F250" s="15"/>
      <c r="G250" s="10"/>
      <c r="H250" s="10"/>
      <c r="I250" s="204"/>
      <c r="J250" s="204"/>
      <c r="K250" s="204"/>
      <c r="L250" s="13"/>
      <c r="M250" s="29"/>
      <c r="N250" s="29"/>
      <c r="O250" s="29"/>
      <c r="P250" s="29"/>
      <c r="Q250" s="38"/>
      <c r="R250" s="38"/>
      <c r="S250" s="219"/>
      <c r="T250" s="35"/>
      <c r="U250" s="35"/>
      <c r="V250" s="35"/>
      <c r="W250" s="35"/>
      <c r="X250" s="35"/>
      <c r="Y250" s="35"/>
      <c r="Z250" s="44"/>
      <c r="AA250" s="44"/>
      <c r="AB250" s="244" t="s">
        <v>799</v>
      </c>
      <c r="AC250" s="248"/>
      <c r="AD250" s="249"/>
      <c r="AE250" s="248"/>
      <c r="AF250" s="249"/>
      <c r="AG250" s="249">
        <f t="shared" si="50"/>
        <v>0</v>
      </c>
      <c r="AH250" s="249">
        <f t="shared" si="53"/>
        <v>0</v>
      </c>
      <c r="AI250" s="249">
        <f t="shared" si="54"/>
        <v>0</v>
      </c>
      <c r="AJ250" s="249">
        <f t="shared" si="55"/>
        <v>0</v>
      </c>
      <c r="AK250" s="255"/>
      <c r="AL250" s="80"/>
      <c r="AM250" s="80"/>
      <c r="AN250" s="80"/>
      <c r="AO250" s="81"/>
      <c r="AP250" s="81"/>
      <c r="AQ250" s="80"/>
      <c r="AR250" s="102"/>
      <c r="AS250" s="102"/>
      <c r="AT250" s="102"/>
      <c r="AU250" s="102"/>
      <c r="AV250" s="146"/>
      <c r="AW250" s="146"/>
      <c r="AX250" s="146"/>
      <c r="AY250" s="103"/>
      <c r="AZ250" s="89"/>
      <c r="BA250" s="90"/>
      <c r="BB250" s="91"/>
      <c r="BC250" s="92"/>
      <c r="BD250" s="80"/>
      <c r="BE250" s="80"/>
      <c r="BF250" s="81"/>
      <c r="BG250" s="102"/>
      <c r="BH250" s="102"/>
      <c r="BI250" s="103"/>
      <c r="BJ250" s="80"/>
      <c r="BK250" s="80">
        <f t="shared" si="42"/>
        <v>0</v>
      </c>
      <c r="BL250" s="81"/>
      <c r="BM250" s="80"/>
      <c r="BN250" s="80">
        <f t="shared" si="51"/>
        <v>0</v>
      </c>
      <c r="BO250" s="80"/>
      <c r="BP250" s="80"/>
      <c r="BQ250" s="80"/>
      <c r="BR250" s="192">
        <f t="shared" si="52"/>
        <v>0</v>
      </c>
      <c r="BS250" s="192">
        <f t="shared" si="44"/>
        <v>0</v>
      </c>
      <c r="BT250" s="196">
        <f t="shared" si="45"/>
        <v>0</v>
      </c>
      <c r="BU250" s="29"/>
    </row>
    <row r="251" spans="1:73" ht="15" customHeight="1">
      <c r="A251" s="10"/>
      <c r="B251" s="10"/>
      <c r="C251" s="11" t="s">
        <v>83</v>
      </c>
      <c r="D251" s="10"/>
      <c r="E251" s="14"/>
      <c r="F251" s="15"/>
      <c r="G251" s="10"/>
      <c r="H251" s="10"/>
      <c r="I251" s="204"/>
      <c r="J251" s="204"/>
      <c r="K251" s="204"/>
      <c r="L251" s="13"/>
      <c r="M251" s="29"/>
      <c r="N251" s="29"/>
      <c r="O251" s="29"/>
      <c r="P251" s="29"/>
      <c r="Q251" s="38"/>
      <c r="R251" s="38"/>
      <c r="S251" s="219"/>
      <c r="T251" s="35"/>
      <c r="U251" s="35"/>
      <c r="V251" s="35"/>
      <c r="W251" s="35"/>
      <c r="X251" s="35"/>
      <c r="Y251" s="35"/>
      <c r="Z251" s="44"/>
      <c r="AA251" s="44"/>
      <c r="AB251" s="244" t="s">
        <v>799</v>
      </c>
      <c r="AC251" s="248"/>
      <c r="AD251" s="249"/>
      <c r="AE251" s="248"/>
      <c r="AF251" s="249"/>
      <c r="AG251" s="249">
        <f t="shared" ref="AG251:AG271" si="56">(IF(AE251&gt;0, AE251, IF(AD251&gt;0, AD251, IF(AC251&gt;0, AC251, 0))))+AF251</f>
        <v>0</v>
      </c>
      <c r="AH251" s="249">
        <f t="shared" si="53"/>
        <v>0</v>
      </c>
      <c r="AI251" s="249">
        <f t="shared" si="54"/>
        <v>0</v>
      </c>
      <c r="AJ251" s="249">
        <f t="shared" si="55"/>
        <v>0</v>
      </c>
      <c r="AK251" s="255"/>
      <c r="AL251" s="80"/>
      <c r="AM251" s="80"/>
      <c r="AN251" s="80"/>
      <c r="AO251" s="81"/>
      <c r="AP251" s="81"/>
      <c r="AQ251" s="80"/>
      <c r="AR251" s="102"/>
      <c r="AS251" s="102"/>
      <c r="AT251" s="102"/>
      <c r="AU251" s="102"/>
      <c r="AV251" s="146"/>
      <c r="AW251" s="146"/>
      <c r="AX251" s="146"/>
      <c r="AY251" s="103"/>
      <c r="AZ251" s="89"/>
      <c r="BA251" s="90"/>
      <c r="BB251" s="91"/>
      <c r="BC251" s="92"/>
      <c r="BD251" s="80"/>
      <c r="BE251" s="80"/>
      <c r="BF251" s="81"/>
      <c r="BG251" s="102"/>
      <c r="BH251" s="102"/>
      <c r="BI251" s="103"/>
      <c r="BJ251" s="80"/>
      <c r="BK251" s="80">
        <f t="shared" si="42"/>
        <v>0</v>
      </c>
      <c r="BL251" s="81"/>
      <c r="BM251" s="80"/>
      <c r="BN251" s="80">
        <f t="shared" si="51"/>
        <v>0</v>
      </c>
      <c r="BO251" s="80"/>
      <c r="BP251" s="80"/>
      <c r="BQ251" s="80"/>
      <c r="BR251" s="192">
        <f t="shared" si="52"/>
        <v>0</v>
      </c>
      <c r="BS251" s="192">
        <f t="shared" si="44"/>
        <v>0</v>
      </c>
      <c r="BT251" s="196">
        <f t="shared" si="45"/>
        <v>0</v>
      </c>
      <c r="BU251" s="29"/>
    </row>
    <row r="252" spans="1:73">
      <c r="A252" s="10"/>
      <c r="B252" s="10"/>
      <c r="C252" s="11" t="s">
        <v>83</v>
      </c>
      <c r="D252" s="10"/>
      <c r="E252" s="14"/>
      <c r="F252" s="15"/>
      <c r="G252" s="10"/>
      <c r="H252" s="10"/>
      <c r="I252" s="204"/>
      <c r="J252" s="204"/>
      <c r="K252" s="204"/>
      <c r="L252" s="13"/>
      <c r="M252" s="29"/>
      <c r="N252" s="29"/>
      <c r="O252" s="29"/>
      <c r="P252" s="29"/>
      <c r="Q252" s="38"/>
      <c r="R252" s="38"/>
      <c r="S252" s="219"/>
      <c r="T252" s="35"/>
      <c r="U252" s="35"/>
      <c r="V252" s="35"/>
      <c r="W252" s="35"/>
      <c r="X252" s="35"/>
      <c r="Y252" s="35"/>
      <c r="Z252" s="44"/>
      <c r="AA252" s="44"/>
      <c r="AB252" s="244" t="s">
        <v>799</v>
      </c>
      <c r="AC252" s="248"/>
      <c r="AD252" s="249"/>
      <c r="AE252" s="248"/>
      <c r="AF252" s="249"/>
      <c r="AG252" s="249">
        <f t="shared" si="56"/>
        <v>0</v>
      </c>
      <c r="AH252" s="249">
        <f t="shared" si="53"/>
        <v>0</v>
      </c>
      <c r="AI252" s="249">
        <f t="shared" si="54"/>
        <v>0</v>
      </c>
      <c r="AJ252" s="249">
        <f t="shared" si="55"/>
        <v>0</v>
      </c>
      <c r="AK252" s="255"/>
      <c r="AL252" s="80"/>
      <c r="AM252" s="80"/>
      <c r="AN252" s="80"/>
      <c r="AO252" s="81"/>
      <c r="AP252" s="81"/>
      <c r="AQ252" s="80"/>
      <c r="AR252" s="102"/>
      <c r="AS252" s="102"/>
      <c r="AT252" s="102"/>
      <c r="AU252" s="102"/>
      <c r="AV252" s="146"/>
      <c r="AW252" s="146"/>
      <c r="AX252" s="146"/>
      <c r="AY252" s="103"/>
      <c r="AZ252" s="89"/>
      <c r="BA252" s="90"/>
      <c r="BB252" s="91"/>
      <c r="BC252" s="92"/>
      <c r="BD252" s="80"/>
      <c r="BE252" s="80"/>
      <c r="BF252" s="81"/>
      <c r="BG252" s="102"/>
      <c r="BH252" s="102"/>
      <c r="BI252" s="103"/>
      <c r="BJ252" s="80"/>
      <c r="BK252" s="80">
        <f t="shared" si="42"/>
        <v>0</v>
      </c>
      <c r="BL252" s="81"/>
      <c r="BM252" s="80"/>
      <c r="BN252" s="80">
        <f t="shared" si="51"/>
        <v>0</v>
      </c>
      <c r="BO252" s="80"/>
      <c r="BP252" s="80"/>
      <c r="BQ252" s="80"/>
      <c r="BR252" s="192">
        <f t="shared" si="52"/>
        <v>0</v>
      </c>
      <c r="BS252" s="192">
        <f t="shared" si="44"/>
        <v>0</v>
      </c>
      <c r="BT252" s="196">
        <f t="shared" si="45"/>
        <v>0</v>
      </c>
      <c r="BU252" s="29"/>
    </row>
    <row r="253" spans="1:73" ht="15" customHeight="1">
      <c r="A253" s="10"/>
      <c r="B253" s="10"/>
      <c r="C253" s="11" t="s">
        <v>83</v>
      </c>
      <c r="D253" s="10"/>
      <c r="E253" s="14"/>
      <c r="F253" s="15"/>
      <c r="G253" s="10"/>
      <c r="H253" s="10"/>
      <c r="I253" s="204"/>
      <c r="J253" s="204"/>
      <c r="K253" s="204"/>
      <c r="L253" s="13"/>
      <c r="M253" s="29"/>
      <c r="N253" s="29"/>
      <c r="O253" s="29"/>
      <c r="P253" s="29"/>
      <c r="Q253" s="38"/>
      <c r="R253" s="38"/>
      <c r="S253" s="219"/>
      <c r="T253" s="35"/>
      <c r="U253" s="35"/>
      <c r="V253" s="35"/>
      <c r="W253" s="35"/>
      <c r="X253" s="35"/>
      <c r="Y253" s="35"/>
      <c r="Z253" s="44"/>
      <c r="AA253" s="44"/>
      <c r="AB253" s="244" t="s">
        <v>799</v>
      </c>
      <c r="AC253" s="248"/>
      <c r="AD253" s="249"/>
      <c r="AE253" s="248"/>
      <c r="AF253" s="249"/>
      <c r="AG253" s="249">
        <f t="shared" si="56"/>
        <v>0</v>
      </c>
      <c r="AH253" s="249">
        <f t="shared" si="53"/>
        <v>0</v>
      </c>
      <c r="AI253" s="249">
        <f t="shared" si="54"/>
        <v>0</v>
      </c>
      <c r="AJ253" s="249">
        <f t="shared" si="55"/>
        <v>0</v>
      </c>
      <c r="AK253" s="255"/>
      <c r="AL253" s="80"/>
      <c r="AM253" s="80"/>
      <c r="AN253" s="80"/>
      <c r="AO253" s="81"/>
      <c r="AP253" s="81"/>
      <c r="AQ253" s="80"/>
      <c r="AR253" s="102"/>
      <c r="AS253" s="102"/>
      <c r="AT253" s="102"/>
      <c r="AU253" s="102"/>
      <c r="AV253" s="146"/>
      <c r="AW253" s="146"/>
      <c r="AX253" s="146"/>
      <c r="AY253" s="103"/>
      <c r="AZ253" s="89"/>
      <c r="BA253" s="90"/>
      <c r="BB253" s="91"/>
      <c r="BC253" s="92"/>
      <c r="BD253" s="80"/>
      <c r="BE253" s="80"/>
      <c r="BF253" s="81"/>
      <c r="BG253" s="102"/>
      <c r="BH253" s="102"/>
      <c r="BI253" s="103"/>
      <c r="BJ253" s="80"/>
      <c r="BK253" s="80">
        <f t="shared" si="42"/>
        <v>0</v>
      </c>
      <c r="BL253" s="81"/>
      <c r="BM253" s="80"/>
      <c r="BN253" s="80">
        <f t="shared" si="51"/>
        <v>0</v>
      </c>
      <c r="BO253" s="80"/>
      <c r="BP253" s="80"/>
      <c r="BQ253" s="80"/>
      <c r="BR253" s="192">
        <f t="shared" si="52"/>
        <v>0</v>
      </c>
      <c r="BS253" s="192">
        <f t="shared" si="44"/>
        <v>0</v>
      </c>
      <c r="BT253" s="196">
        <f t="shared" si="45"/>
        <v>0</v>
      </c>
      <c r="BU253" s="29"/>
    </row>
    <row r="254" spans="1:73">
      <c r="A254" s="10"/>
      <c r="B254" s="10"/>
      <c r="C254" s="11" t="s">
        <v>83</v>
      </c>
      <c r="D254" s="10"/>
      <c r="E254" s="14"/>
      <c r="F254" s="15"/>
      <c r="G254" s="10"/>
      <c r="H254" s="10"/>
      <c r="I254" s="204"/>
      <c r="J254" s="204"/>
      <c r="K254" s="204"/>
      <c r="L254" s="13"/>
      <c r="M254" s="29"/>
      <c r="N254" s="29"/>
      <c r="O254" s="29"/>
      <c r="P254" s="29"/>
      <c r="Q254" s="38"/>
      <c r="R254" s="38"/>
      <c r="S254" s="219"/>
      <c r="T254" s="35"/>
      <c r="U254" s="35"/>
      <c r="V254" s="35"/>
      <c r="W254" s="35"/>
      <c r="X254" s="35"/>
      <c r="Y254" s="35"/>
      <c r="Z254" s="44"/>
      <c r="AA254" s="44"/>
      <c r="AB254" s="244" t="s">
        <v>799</v>
      </c>
      <c r="AC254" s="248"/>
      <c r="AD254" s="249"/>
      <c r="AE254" s="248"/>
      <c r="AF254" s="249"/>
      <c r="AG254" s="249">
        <f t="shared" si="56"/>
        <v>0</v>
      </c>
      <c r="AH254" s="249">
        <f t="shared" si="53"/>
        <v>0</v>
      </c>
      <c r="AI254" s="249">
        <f t="shared" si="54"/>
        <v>0</v>
      </c>
      <c r="AJ254" s="249">
        <f t="shared" si="55"/>
        <v>0</v>
      </c>
      <c r="AK254" s="255"/>
      <c r="AL254" s="80"/>
      <c r="AM254" s="80"/>
      <c r="AN254" s="80"/>
      <c r="AO254" s="81"/>
      <c r="AP254" s="81"/>
      <c r="AQ254" s="80"/>
      <c r="AR254" s="102"/>
      <c r="AS254" s="102"/>
      <c r="AT254" s="102"/>
      <c r="AU254" s="102"/>
      <c r="AV254" s="146"/>
      <c r="AW254" s="146"/>
      <c r="AX254" s="146"/>
      <c r="AY254" s="103"/>
      <c r="AZ254" s="89"/>
      <c r="BA254" s="90"/>
      <c r="BB254" s="91"/>
      <c r="BC254" s="92"/>
      <c r="BD254" s="80"/>
      <c r="BE254" s="80"/>
      <c r="BF254" s="81"/>
      <c r="BG254" s="102"/>
      <c r="BH254" s="102"/>
      <c r="BI254" s="103"/>
      <c r="BJ254" s="80"/>
      <c r="BK254" s="80">
        <f t="shared" si="42"/>
        <v>0</v>
      </c>
      <c r="BL254" s="81"/>
      <c r="BM254" s="80"/>
      <c r="BN254" s="80">
        <f t="shared" si="51"/>
        <v>0</v>
      </c>
      <c r="BO254" s="80"/>
      <c r="BP254" s="80"/>
      <c r="BQ254" s="80"/>
      <c r="BR254" s="192">
        <f t="shared" si="52"/>
        <v>0</v>
      </c>
      <c r="BS254" s="192">
        <f t="shared" si="44"/>
        <v>0</v>
      </c>
      <c r="BT254" s="196">
        <f t="shared" si="45"/>
        <v>0</v>
      </c>
      <c r="BU254" s="29"/>
    </row>
    <row r="255" spans="1:73" ht="15" customHeight="1">
      <c r="A255" s="10"/>
      <c r="B255" s="10"/>
      <c r="C255" s="11" t="s">
        <v>83</v>
      </c>
      <c r="D255" s="10"/>
      <c r="E255" s="14"/>
      <c r="F255" s="15"/>
      <c r="G255" s="10"/>
      <c r="H255" s="10"/>
      <c r="I255" s="204"/>
      <c r="J255" s="204"/>
      <c r="K255" s="204"/>
      <c r="L255" s="13"/>
      <c r="M255" s="29"/>
      <c r="N255" s="29"/>
      <c r="O255" s="29"/>
      <c r="P255" s="29"/>
      <c r="Q255" s="38"/>
      <c r="R255" s="38"/>
      <c r="S255" s="219"/>
      <c r="T255" s="35"/>
      <c r="U255" s="35"/>
      <c r="V255" s="35"/>
      <c r="W255" s="35"/>
      <c r="X255" s="35"/>
      <c r="Y255" s="35"/>
      <c r="Z255" s="44"/>
      <c r="AA255" s="44"/>
      <c r="AB255" s="244" t="s">
        <v>799</v>
      </c>
      <c r="AC255" s="248"/>
      <c r="AD255" s="249"/>
      <c r="AE255" s="248"/>
      <c r="AF255" s="249"/>
      <c r="AG255" s="249">
        <f t="shared" si="56"/>
        <v>0</v>
      </c>
      <c r="AH255" s="249">
        <f t="shared" si="53"/>
        <v>0</v>
      </c>
      <c r="AI255" s="249">
        <f t="shared" si="54"/>
        <v>0</v>
      </c>
      <c r="AJ255" s="249">
        <f t="shared" si="55"/>
        <v>0</v>
      </c>
      <c r="AK255" s="255"/>
      <c r="AL255" s="80"/>
      <c r="AM255" s="80"/>
      <c r="AN255" s="80"/>
      <c r="AO255" s="81"/>
      <c r="AP255" s="81"/>
      <c r="AQ255" s="80"/>
      <c r="AR255" s="102"/>
      <c r="AS255" s="102"/>
      <c r="AT255" s="102"/>
      <c r="AU255" s="102"/>
      <c r="AV255" s="146"/>
      <c r="AW255" s="146"/>
      <c r="AX255" s="146"/>
      <c r="AY255" s="103"/>
      <c r="AZ255" s="89"/>
      <c r="BA255" s="90"/>
      <c r="BB255" s="91"/>
      <c r="BC255" s="92"/>
      <c r="BD255" s="80"/>
      <c r="BE255" s="80"/>
      <c r="BF255" s="81"/>
      <c r="BG255" s="102"/>
      <c r="BH255" s="102"/>
      <c r="BI255" s="103"/>
      <c r="BJ255" s="80"/>
      <c r="BK255" s="80">
        <f t="shared" si="42"/>
        <v>0</v>
      </c>
      <c r="BL255" s="81"/>
      <c r="BM255" s="80"/>
      <c r="BN255" s="80">
        <f t="shared" si="51"/>
        <v>0</v>
      </c>
      <c r="BO255" s="80"/>
      <c r="BP255" s="80"/>
      <c r="BQ255" s="80"/>
      <c r="BR255" s="192">
        <f t="shared" si="52"/>
        <v>0</v>
      </c>
      <c r="BS255" s="192">
        <f t="shared" si="44"/>
        <v>0</v>
      </c>
      <c r="BT255" s="196">
        <f t="shared" si="45"/>
        <v>0</v>
      </c>
      <c r="BU255" s="29"/>
    </row>
    <row r="256" spans="1:73">
      <c r="A256" s="10"/>
      <c r="B256" s="10"/>
      <c r="C256" s="11" t="s">
        <v>83</v>
      </c>
      <c r="D256" s="10"/>
      <c r="E256" s="14"/>
      <c r="F256" s="15"/>
      <c r="G256" s="10"/>
      <c r="H256" s="10"/>
      <c r="I256" s="204"/>
      <c r="J256" s="204"/>
      <c r="K256" s="204"/>
      <c r="L256" s="13"/>
      <c r="M256" s="29"/>
      <c r="N256" s="29"/>
      <c r="O256" s="29"/>
      <c r="P256" s="29"/>
      <c r="Q256" s="38"/>
      <c r="R256" s="38"/>
      <c r="S256" s="219"/>
      <c r="T256" s="35"/>
      <c r="U256" s="35"/>
      <c r="V256" s="35"/>
      <c r="W256" s="35"/>
      <c r="X256" s="35"/>
      <c r="Y256" s="35"/>
      <c r="Z256" s="44"/>
      <c r="AA256" s="44"/>
      <c r="AB256" s="244" t="s">
        <v>799</v>
      </c>
      <c r="AC256" s="248"/>
      <c r="AD256" s="249"/>
      <c r="AE256" s="248"/>
      <c r="AF256" s="249"/>
      <c r="AG256" s="249">
        <f t="shared" si="56"/>
        <v>0</v>
      </c>
      <c r="AH256" s="249">
        <f t="shared" si="53"/>
        <v>0</v>
      </c>
      <c r="AI256" s="249">
        <f t="shared" si="54"/>
        <v>0</v>
      </c>
      <c r="AJ256" s="249">
        <f t="shared" si="55"/>
        <v>0</v>
      </c>
      <c r="AK256" s="255"/>
      <c r="AL256" s="80"/>
      <c r="AM256" s="80"/>
      <c r="AN256" s="80"/>
      <c r="AO256" s="81"/>
      <c r="AP256" s="81"/>
      <c r="AQ256" s="80"/>
      <c r="AR256" s="102"/>
      <c r="AS256" s="102"/>
      <c r="AT256" s="102"/>
      <c r="AU256" s="102"/>
      <c r="AV256" s="146"/>
      <c r="AW256" s="146"/>
      <c r="AX256" s="146"/>
      <c r="AY256" s="103"/>
      <c r="AZ256" s="89"/>
      <c r="BA256" s="90"/>
      <c r="BB256" s="91"/>
      <c r="BC256" s="92"/>
      <c r="BD256" s="80"/>
      <c r="BE256" s="80"/>
      <c r="BF256" s="81"/>
      <c r="BG256" s="102"/>
      <c r="BH256" s="102"/>
      <c r="BI256" s="103"/>
      <c r="BJ256" s="80"/>
      <c r="BK256" s="80">
        <f t="shared" si="42"/>
        <v>0</v>
      </c>
      <c r="BL256" s="81"/>
      <c r="BM256" s="80"/>
      <c r="BN256" s="80">
        <f t="shared" si="51"/>
        <v>0</v>
      </c>
      <c r="BO256" s="80"/>
      <c r="BP256" s="80"/>
      <c r="BQ256" s="80"/>
      <c r="BR256" s="192">
        <f t="shared" si="52"/>
        <v>0</v>
      </c>
      <c r="BS256" s="192">
        <f t="shared" si="44"/>
        <v>0</v>
      </c>
      <c r="BT256" s="196">
        <f t="shared" si="45"/>
        <v>0</v>
      </c>
      <c r="BU256" s="29"/>
    </row>
    <row r="257" spans="1:73" ht="15" customHeight="1">
      <c r="A257" s="10"/>
      <c r="B257" s="10"/>
      <c r="C257" s="11" t="s">
        <v>83</v>
      </c>
      <c r="D257" s="10"/>
      <c r="E257" s="14"/>
      <c r="F257" s="15"/>
      <c r="G257" s="10"/>
      <c r="H257" s="10"/>
      <c r="I257" s="204"/>
      <c r="J257" s="204"/>
      <c r="K257" s="204"/>
      <c r="L257" s="13"/>
      <c r="M257" s="29"/>
      <c r="N257" s="29"/>
      <c r="O257" s="29"/>
      <c r="P257" s="29"/>
      <c r="Q257" s="38"/>
      <c r="R257" s="38"/>
      <c r="S257" s="219"/>
      <c r="T257" s="35"/>
      <c r="U257" s="35"/>
      <c r="V257" s="35"/>
      <c r="W257" s="35"/>
      <c r="X257" s="35"/>
      <c r="Y257" s="35"/>
      <c r="Z257" s="44"/>
      <c r="AA257" s="44"/>
      <c r="AB257" s="244" t="s">
        <v>799</v>
      </c>
      <c r="AC257" s="248"/>
      <c r="AD257" s="249"/>
      <c r="AE257" s="248"/>
      <c r="AF257" s="249"/>
      <c r="AG257" s="249">
        <f t="shared" si="56"/>
        <v>0</v>
      </c>
      <c r="AH257" s="249">
        <f t="shared" si="53"/>
        <v>0</v>
      </c>
      <c r="AI257" s="249">
        <f t="shared" si="54"/>
        <v>0</v>
      </c>
      <c r="AJ257" s="249">
        <f t="shared" si="55"/>
        <v>0</v>
      </c>
      <c r="AK257" s="255"/>
      <c r="AL257" s="80"/>
      <c r="AM257" s="80"/>
      <c r="AN257" s="80"/>
      <c r="AO257" s="81"/>
      <c r="AP257" s="81"/>
      <c r="AQ257" s="80"/>
      <c r="AR257" s="102"/>
      <c r="AS257" s="102"/>
      <c r="AT257" s="102"/>
      <c r="AU257" s="102"/>
      <c r="AV257" s="146"/>
      <c r="AW257" s="146"/>
      <c r="AX257" s="146"/>
      <c r="AY257" s="103"/>
      <c r="AZ257" s="89"/>
      <c r="BA257" s="90"/>
      <c r="BB257" s="91"/>
      <c r="BC257" s="92"/>
      <c r="BD257" s="80"/>
      <c r="BE257" s="80"/>
      <c r="BF257" s="81"/>
      <c r="BG257" s="102"/>
      <c r="BH257" s="102"/>
      <c r="BI257" s="103"/>
      <c r="BJ257" s="80"/>
      <c r="BK257" s="80">
        <f t="shared" si="42"/>
        <v>0</v>
      </c>
      <c r="BL257" s="81"/>
      <c r="BM257" s="80"/>
      <c r="BN257" s="80">
        <f t="shared" si="51"/>
        <v>0</v>
      </c>
      <c r="BO257" s="80"/>
      <c r="BP257" s="80"/>
      <c r="BQ257" s="80"/>
      <c r="BR257" s="192">
        <f t="shared" si="52"/>
        <v>0</v>
      </c>
      <c r="BS257" s="192">
        <f t="shared" si="44"/>
        <v>0</v>
      </c>
      <c r="BT257" s="196">
        <f t="shared" si="45"/>
        <v>0</v>
      </c>
      <c r="BU257" s="29"/>
    </row>
    <row r="258" spans="1:73">
      <c r="A258" s="10"/>
      <c r="B258" s="10"/>
      <c r="C258" s="11" t="s">
        <v>83</v>
      </c>
      <c r="D258" s="10"/>
      <c r="E258" s="14"/>
      <c r="F258" s="15"/>
      <c r="G258" s="10"/>
      <c r="H258" s="10"/>
      <c r="I258" s="204"/>
      <c r="J258" s="204"/>
      <c r="K258" s="204"/>
      <c r="L258" s="13"/>
      <c r="M258" s="29"/>
      <c r="N258" s="29"/>
      <c r="O258" s="29"/>
      <c r="P258" s="29"/>
      <c r="Q258" s="38"/>
      <c r="R258" s="38"/>
      <c r="S258" s="219"/>
      <c r="T258" s="35"/>
      <c r="U258" s="35"/>
      <c r="V258" s="35"/>
      <c r="W258" s="35"/>
      <c r="X258" s="35"/>
      <c r="Y258" s="35"/>
      <c r="Z258" s="44"/>
      <c r="AA258" s="44"/>
      <c r="AB258" s="244" t="s">
        <v>799</v>
      </c>
      <c r="AC258" s="248"/>
      <c r="AD258" s="249"/>
      <c r="AE258" s="248"/>
      <c r="AF258" s="249"/>
      <c r="AG258" s="249">
        <f t="shared" si="56"/>
        <v>0</v>
      </c>
      <c r="AH258" s="249">
        <f t="shared" si="53"/>
        <v>0</v>
      </c>
      <c r="AI258" s="249">
        <f t="shared" si="54"/>
        <v>0</v>
      </c>
      <c r="AJ258" s="249">
        <f t="shared" si="55"/>
        <v>0</v>
      </c>
      <c r="AK258" s="255"/>
      <c r="AL258" s="80"/>
      <c r="AM258" s="80"/>
      <c r="AN258" s="80"/>
      <c r="AO258" s="81"/>
      <c r="AP258" s="81"/>
      <c r="AQ258" s="80"/>
      <c r="AR258" s="102"/>
      <c r="AS258" s="102"/>
      <c r="AT258" s="102"/>
      <c r="AU258" s="102"/>
      <c r="AV258" s="146"/>
      <c r="AW258" s="146"/>
      <c r="AX258" s="146"/>
      <c r="AY258" s="103"/>
      <c r="AZ258" s="89"/>
      <c r="BA258" s="90"/>
      <c r="BB258" s="91"/>
      <c r="BC258" s="92"/>
      <c r="BD258" s="80"/>
      <c r="BE258" s="80"/>
      <c r="BF258" s="81"/>
      <c r="BG258" s="102"/>
      <c r="BH258" s="102"/>
      <c r="BI258" s="103"/>
      <c r="BJ258" s="80"/>
      <c r="BK258" s="80">
        <f t="shared" si="42"/>
        <v>0</v>
      </c>
      <c r="BL258" s="81"/>
      <c r="BM258" s="80"/>
      <c r="BN258" s="80">
        <f t="shared" si="51"/>
        <v>0</v>
      </c>
      <c r="BO258" s="80"/>
      <c r="BP258" s="80"/>
      <c r="BQ258" s="80"/>
      <c r="BR258" s="192">
        <f t="shared" si="52"/>
        <v>0</v>
      </c>
      <c r="BS258" s="192">
        <f t="shared" si="44"/>
        <v>0</v>
      </c>
      <c r="BT258" s="196">
        <f t="shared" si="45"/>
        <v>0</v>
      </c>
      <c r="BU258" s="29"/>
    </row>
    <row r="259" spans="1:73" ht="15" customHeight="1">
      <c r="A259" s="10"/>
      <c r="B259" s="10"/>
      <c r="C259" s="11" t="s">
        <v>83</v>
      </c>
      <c r="D259" s="10"/>
      <c r="E259" s="14"/>
      <c r="F259" s="15"/>
      <c r="G259" s="10"/>
      <c r="H259" s="10"/>
      <c r="I259" s="204"/>
      <c r="J259" s="204"/>
      <c r="K259" s="204"/>
      <c r="L259" s="13"/>
      <c r="M259" s="29"/>
      <c r="N259" s="29"/>
      <c r="O259" s="29"/>
      <c r="P259" s="29"/>
      <c r="Q259" s="38"/>
      <c r="R259" s="38"/>
      <c r="S259" s="219"/>
      <c r="T259" s="35"/>
      <c r="U259" s="35"/>
      <c r="V259" s="35"/>
      <c r="W259" s="35"/>
      <c r="X259" s="35"/>
      <c r="Y259" s="35"/>
      <c r="Z259" s="44"/>
      <c r="AA259" s="44"/>
      <c r="AB259" s="244" t="s">
        <v>799</v>
      </c>
      <c r="AC259" s="248"/>
      <c r="AD259" s="249"/>
      <c r="AE259" s="248"/>
      <c r="AF259" s="249"/>
      <c r="AG259" s="249">
        <f t="shared" si="56"/>
        <v>0</v>
      </c>
      <c r="AH259" s="249">
        <f t="shared" si="53"/>
        <v>0</v>
      </c>
      <c r="AI259" s="249">
        <f t="shared" si="54"/>
        <v>0</v>
      </c>
      <c r="AJ259" s="249">
        <f t="shared" si="55"/>
        <v>0</v>
      </c>
      <c r="AK259" s="255"/>
      <c r="AL259" s="80"/>
      <c r="AM259" s="80"/>
      <c r="AN259" s="80"/>
      <c r="AO259" s="81"/>
      <c r="AP259" s="81"/>
      <c r="AQ259" s="80"/>
      <c r="AR259" s="102"/>
      <c r="AS259" s="102"/>
      <c r="AT259" s="102"/>
      <c r="AU259" s="102"/>
      <c r="AV259" s="146"/>
      <c r="AW259" s="146"/>
      <c r="AX259" s="146"/>
      <c r="AY259" s="103"/>
      <c r="AZ259" s="89"/>
      <c r="BA259" s="90"/>
      <c r="BB259" s="91"/>
      <c r="BC259" s="92"/>
      <c r="BD259" s="80"/>
      <c r="BE259" s="80"/>
      <c r="BF259" s="81"/>
      <c r="BG259" s="102"/>
      <c r="BH259" s="102"/>
      <c r="BI259" s="103"/>
      <c r="BJ259" s="80"/>
      <c r="BK259" s="80">
        <f t="shared" ref="BK259:BK271" si="57">+WEEKNUM(BJ259)</f>
        <v>0</v>
      </c>
      <c r="BL259" s="81"/>
      <c r="BM259" s="80"/>
      <c r="BN259" s="80">
        <f t="shared" si="51"/>
        <v>0</v>
      </c>
      <c r="BO259" s="80"/>
      <c r="BP259" s="80"/>
      <c r="BQ259" s="80"/>
      <c r="BR259" s="192">
        <f t="shared" si="52"/>
        <v>0</v>
      </c>
      <c r="BS259" s="192">
        <f t="shared" ref="BS259:BS271" si="58">BR259-(BO259*AG259)</f>
        <v>0</v>
      </c>
      <c r="BT259" s="196">
        <f t="shared" ref="BT259:BT271" si="59">BO259*AK259</f>
        <v>0</v>
      </c>
      <c r="BU259" s="29"/>
    </row>
    <row r="260" spans="1:73">
      <c r="A260" s="10"/>
      <c r="B260" s="10"/>
      <c r="C260" s="11" t="s">
        <v>83</v>
      </c>
      <c r="D260" s="10"/>
      <c r="E260" s="14"/>
      <c r="F260" s="15"/>
      <c r="G260" s="10"/>
      <c r="H260" s="10"/>
      <c r="I260" s="204"/>
      <c r="J260" s="204"/>
      <c r="K260" s="204"/>
      <c r="L260" s="13"/>
      <c r="M260" s="29"/>
      <c r="N260" s="29"/>
      <c r="O260" s="29"/>
      <c r="P260" s="29"/>
      <c r="Q260" s="38"/>
      <c r="R260" s="38"/>
      <c r="S260" s="219"/>
      <c r="T260" s="35"/>
      <c r="U260" s="35"/>
      <c r="V260" s="35"/>
      <c r="W260" s="35"/>
      <c r="X260" s="35"/>
      <c r="Y260" s="35"/>
      <c r="Z260" s="44"/>
      <c r="AA260" s="44"/>
      <c r="AB260" s="244" t="s">
        <v>799</v>
      </c>
      <c r="AC260" s="248"/>
      <c r="AD260" s="249"/>
      <c r="AE260" s="248"/>
      <c r="AF260" s="249"/>
      <c r="AG260" s="249">
        <f t="shared" si="56"/>
        <v>0</v>
      </c>
      <c r="AH260" s="249">
        <f t="shared" si="53"/>
        <v>0</v>
      </c>
      <c r="AI260" s="249">
        <f t="shared" si="54"/>
        <v>0</v>
      </c>
      <c r="AJ260" s="249">
        <f t="shared" si="55"/>
        <v>0</v>
      </c>
      <c r="AK260" s="255"/>
      <c r="AL260" s="80"/>
      <c r="AM260" s="80"/>
      <c r="AN260" s="80"/>
      <c r="AO260" s="81"/>
      <c r="AP260" s="81"/>
      <c r="AQ260" s="80"/>
      <c r="AR260" s="102"/>
      <c r="AS260" s="102"/>
      <c r="AT260" s="102"/>
      <c r="AU260" s="102"/>
      <c r="AV260" s="146"/>
      <c r="AW260" s="146"/>
      <c r="AX260" s="146"/>
      <c r="AY260" s="103"/>
      <c r="AZ260" s="89"/>
      <c r="BA260" s="90"/>
      <c r="BB260" s="91"/>
      <c r="BC260" s="92"/>
      <c r="BD260" s="80"/>
      <c r="BE260" s="80"/>
      <c r="BF260" s="81"/>
      <c r="BG260" s="102"/>
      <c r="BH260" s="102"/>
      <c r="BI260" s="103"/>
      <c r="BJ260" s="80"/>
      <c r="BK260" s="80">
        <f t="shared" si="57"/>
        <v>0</v>
      </c>
      <c r="BL260" s="81"/>
      <c r="BM260" s="80"/>
      <c r="BN260" s="80">
        <f t="shared" si="51"/>
        <v>0</v>
      </c>
      <c r="BO260" s="80"/>
      <c r="BP260" s="80"/>
      <c r="BQ260" s="80"/>
      <c r="BR260" s="192">
        <f t="shared" si="52"/>
        <v>0</v>
      </c>
      <c r="BS260" s="192">
        <f t="shared" si="58"/>
        <v>0</v>
      </c>
      <c r="BT260" s="196">
        <f t="shared" si="59"/>
        <v>0</v>
      </c>
      <c r="BU260" s="29"/>
    </row>
    <row r="261" spans="1:73" ht="15" customHeight="1">
      <c r="A261" s="10"/>
      <c r="B261" s="10"/>
      <c r="C261" s="11" t="s">
        <v>83</v>
      </c>
      <c r="D261" s="10"/>
      <c r="E261" s="14"/>
      <c r="F261" s="15"/>
      <c r="G261" s="10"/>
      <c r="H261" s="10"/>
      <c r="I261" s="204"/>
      <c r="J261" s="204"/>
      <c r="K261" s="204"/>
      <c r="L261" s="13"/>
      <c r="M261" s="29"/>
      <c r="N261" s="29"/>
      <c r="O261" s="29"/>
      <c r="P261" s="29"/>
      <c r="Q261" s="38"/>
      <c r="R261" s="38"/>
      <c r="S261" s="219"/>
      <c r="T261" s="35"/>
      <c r="U261" s="35"/>
      <c r="V261" s="35"/>
      <c r="W261" s="35"/>
      <c r="X261" s="35"/>
      <c r="Y261" s="35"/>
      <c r="Z261" s="44"/>
      <c r="AA261" s="44"/>
      <c r="AB261" s="244" t="s">
        <v>799</v>
      </c>
      <c r="AC261" s="248"/>
      <c r="AD261" s="249"/>
      <c r="AE261" s="248"/>
      <c r="AF261" s="249"/>
      <c r="AG261" s="249">
        <f t="shared" si="56"/>
        <v>0</v>
      </c>
      <c r="AH261" s="249">
        <f t="shared" si="53"/>
        <v>0</v>
      </c>
      <c r="AI261" s="249">
        <f t="shared" si="54"/>
        <v>0</v>
      </c>
      <c r="AJ261" s="249">
        <f t="shared" si="55"/>
        <v>0</v>
      </c>
      <c r="AK261" s="255"/>
      <c r="AL261" s="80"/>
      <c r="AM261" s="80"/>
      <c r="AN261" s="80"/>
      <c r="AO261" s="81"/>
      <c r="AP261" s="81"/>
      <c r="AQ261" s="80"/>
      <c r="AR261" s="102"/>
      <c r="AS261" s="102"/>
      <c r="AT261" s="102"/>
      <c r="AU261" s="102"/>
      <c r="AV261" s="146"/>
      <c r="AW261" s="146"/>
      <c r="AX261" s="146"/>
      <c r="AY261" s="103"/>
      <c r="AZ261" s="89"/>
      <c r="BA261" s="90"/>
      <c r="BB261" s="91"/>
      <c r="BC261" s="92"/>
      <c r="BD261" s="80"/>
      <c r="BE261" s="80"/>
      <c r="BF261" s="81"/>
      <c r="BG261" s="102"/>
      <c r="BH261" s="102"/>
      <c r="BI261" s="103"/>
      <c r="BJ261" s="80"/>
      <c r="BK261" s="80">
        <f t="shared" si="57"/>
        <v>0</v>
      </c>
      <c r="BL261" s="81"/>
      <c r="BM261" s="80"/>
      <c r="BN261" s="80">
        <f t="shared" si="51"/>
        <v>0</v>
      </c>
      <c r="BO261" s="80"/>
      <c r="BP261" s="80"/>
      <c r="BQ261" s="80"/>
      <c r="BR261" s="192">
        <f t="shared" si="52"/>
        <v>0</v>
      </c>
      <c r="BS261" s="192">
        <f t="shared" si="58"/>
        <v>0</v>
      </c>
      <c r="BT261" s="196">
        <f t="shared" si="59"/>
        <v>0</v>
      </c>
      <c r="BU261" s="29"/>
    </row>
    <row r="262" spans="1:73">
      <c r="A262" s="10"/>
      <c r="B262" s="10"/>
      <c r="C262" s="11" t="s">
        <v>83</v>
      </c>
      <c r="D262" s="10"/>
      <c r="E262" s="14"/>
      <c r="F262" s="15"/>
      <c r="G262" s="10"/>
      <c r="H262" s="10"/>
      <c r="I262" s="204"/>
      <c r="J262" s="204"/>
      <c r="K262" s="204"/>
      <c r="L262" s="13"/>
      <c r="M262" s="29"/>
      <c r="N262" s="29"/>
      <c r="O262" s="29"/>
      <c r="P262" s="29"/>
      <c r="Q262" s="38"/>
      <c r="R262" s="38"/>
      <c r="S262" s="219"/>
      <c r="T262" s="35"/>
      <c r="U262" s="35"/>
      <c r="V262" s="35"/>
      <c r="W262" s="35"/>
      <c r="X262" s="35"/>
      <c r="Y262" s="35"/>
      <c r="Z262" s="44"/>
      <c r="AA262" s="44"/>
      <c r="AB262" s="244" t="s">
        <v>799</v>
      </c>
      <c r="AC262" s="248"/>
      <c r="AD262" s="249"/>
      <c r="AE262" s="248"/>
      <c r="AF262" s="249"/>
      <c r="AG262" s="249">
        <f t="shared" si="56"/>
        <v>0</v>
      </c>
      <c r="AH262" s="249">
        <f t="shared" si="53"/>
        <v>0</v>
      </c>
      <c r="AI262" s="249">
        <f t="shared" si="54"/>
        <v>0</v>
      </c>
      <c r="AJ262" s="249">
        <f t="shared" si="55"/>
        <v>0</v>
      </c>
      <c r="AK262" s="255"/>
      <c r="AL262" s="80"/>
      <c r="AM262" s="80"/>
      <c r="AN262" s="80"/>
      <c r="AO262" s="81"/>
      <c r="AP262" s="81"/>
      <c r="AQ262" s="80"/>
      <c r="AR262" s="102"/>
      <c r="AS262" s="102"/>
      <c r="AT262" s="102"/>
      <c r="AU262" s="102"/>
      <c r="AV262" s="146"/>
      <c r="AW262" s="146"/>
      <c r="AX262" s="146"/>
      <c r="AY262" s="103"/>
      <c r="AZ262" s="89"/>
      <c r="BA262" s="90"/>
      <c r="BB262" s="91"/>
      <c r="BC262" s="92"/>
      <c r="BD262" s="80"/>
      <c r="BE262" s="80"/>
      <c r="BF262" s="81"/>
      <c r="BG262" s="102"/>
      <c r="BH262" s="102"/>
      <c r="BI262" s="103"/>
      <c r="BJ262" s="80"/>
      <c r="BK262" s="80">
        <f t="shared" si="57"/>
        <v>0</v>
      </c>
      <c r="BL262" s="81"/>
      <c r="BM262" s="80"/>
      <c r="BN262" s="80">
        <f t="shared" si="51"/>
        <v>0</v>
      </c>
      <c r="BO262" s="80"/>
      <c r="BP262" s="80"/>
      <c r="BQ262" s="80"/>
      <c r="BR262" s="192">
        <f t="shared" si="52"/>
        <v>0</v>
      </c>
      <c r="BS262" s="192">
        <f t="shared" si="58"/>
        <v>0</v>
      </c>
      <c r="BT262" s="196">
        <f t="shared" si="59"/>
        <v>0</v>
      </c>
      <c r="BU262" s="29"/>
    </row>
    <row r="263" spans="1:73" ht="15" customHeight="1">
      <c r="A263" s="10"/>
      <c r="B263" s="10"/>
      <c r="C263" s="11" t="s">
        <v>83</v>
      </c>
      <c r="D263" s="10"/>
      <c r="E263" s="14"/>
      <c r="F263" s="15"/>
      <c r="G263" s="10"/>
      <c r="H263" s="10"/>
      <c r="I263" s="204"/>
      <c r="J263" s="204"/>
      <c r="K263" s="204"/>
      <c r="L263" s="13"/>
      <c r="M263" s="29"/>
      <c r="N263" s="29"/>
      <c r="O263" s="29"/>
      <c r="P263" s="29"/>
      <c r="Q263" s="38"/>
      <c r="R263" s="38"/>
      <c r="S263" s="219"/>
      <c r="T263" s="35"/>
      <c r="U263" s="35"/>
      <c r="V263" s="35"/>
      <c r="W263" s="35"/>
      <c r="X263" s="35"/>
      <c r="Y263" s="35"/>
      <c r="Z263" s="44"/>
      <c r="AA263" s="44"/>
      <c r="AB263" s="244" t="s">
        <v>799</v>
      </c>
      <c r="AC263" s="248"/>
      <c r="AD263" s="249"/>
      <c r="AE263" s="248"/>
      <c r="AF263" s="249"/>
      <c r="AG263" s="249">
        <f t="shared" si="56"/>
        <v>0</v>
      </c>
      <c r="AH263" s="249">
        <f t="shared" si="53"/>
        <v>0</v>
      </c>
      <c r="AI263" s="249">
        <f t="shared" si="54"/>
        <v>0</v>
      </c>
      <c r="AJ263" s="249">
        <f t="shared" si="55"/>
        <v>0</v>
      </c>
      <c r="AK263" s="255"/>
      <c r="AL263" s="80"/>
      <c r="AM263" s="80"/>
      <c r="AN263" s="80"/>
      <c r="AO263" s="81"/>
      <c r="AP263" s="81"/>
      <c r="AQ263" s="80"/>
      <c r="AR263" s="102"/>
      <c r="AS263" s="102"/>
      <c r="AT263" s="102"/>
      <c r="AU263" s="102"/>
      <c r="AV263" s="146"/>
      <c r="AW263" s="146"/>
      <c r="AX263" s="146"/>
      <c r="AY263" s="103"/>
      <c r="AZ263" s="89"/>
      <c r="BA263" s="90"/>
      <c r="BB263" s="91"/>
      <c r="BC263" s="92"/>
      <c r="BD263" s="80"/>
      <c r="BE263" s="80"/>
      <c r="BF263" s="81"/>
      <c r="BG263" s="102"/>
      <c r="BH263" s="102"/>
      <c r="BI263" s="103"/>
      <c r="BJ263" s="80"/>
      <c r="BK263" s="80">
        <f t="shared" si="57"/>
        <v>0</v>
      </c>
      <c r="BL263" s="81"/>
      <c r="BM263" s="80"/>
      <c r="BN263" s="80">
        <f t="shared" si="51"/>
        <v>0</v>
      </c>
      <c r="BO263" s="80"/>
      <c r="BP263" s="80"/>
      <c r="BQ263" s="80"/>
      <c r="BR263" s="192">
        <f t="shared" si="52"/>
        <v>0</v>
      </c>
      <c r="BS263" s="192">
        <f t="shared" si="58"/>
        <v>0</v>
      </c>
      <c r="BT263" s="196">
        <f t="shared" si="59"/>
        <v>0</v>
      </c>
      <c r="BU263" s="29"/>
    </row>
    <row r="264" spans="1:73">
      <c r="A264" s="10"/>
      <c r="B264" s="10"/>
      <c r="C264" s="11" t="s">
        <v>83</v>
      </c>
      <c r="D264" s="10"/>
      <c r="E264" s="14"/>
      <c r="F264" s="15"/>
      <c r="G264" s="10"/>
      <c r="H264" s="10"/>
      <c r="I264" s="204"/>
      <c r="J264" s="204"/>
      <c r="K264" s="204"/>
      <c r="L264" s="13"/>
      <c r="M264" s="29"/>
      <c r="N264" s="29"/>
      <c r="O264" s="29"/>
      <c r="P264" s="29"/>
      <c r="Q264" s="38"/>
      <c r="R264" s="38"/>
      <c r="S264" s="219"/>
      <c r="T264" s="35"/>
      <c r="U264" s="35"/>
      <c r="V264" s="35"/>
      <c r="W264" s="35"/>
      <c r="X264" s="35"/>
      <c r="Y264" s="35"/>
      <c r="Z264" s="44"/>
      <c r="AA264" s="44"/>
      <c r="AB264" s="244" t="s">
        <v>799</v>
      </c>
      <c r="AC264" s="248"/>
      <c r="AD264" s="249"/>
      <c r="AE264" s="248"/>
      <c r="AF264" s="249"/>
      <c r="AG264" s="249">
        <f t="shared" si="56"/>
        <v>0</v>
      </c>
      <c r="AH264" s="249">
        <f t="shared" si="53"/>
        <v>0</v>
      </c>
      <c r="AI264" s="249">
        <f t="shared" si="54"/>
        <v>0</v>
      </c>
      <c r="AJ264" s="249">
        <f t="shared" si="55"/>
        <v>0</v>
      </c>
      <c r="AK264" s="255"/>
      <c r="AL264" s="80"/>
      <c r="AM264" s="80"/>
      <c r="AN264" s="80"/>
      <c r="AO264" s="81"/>
      <c r="AP264" s="81"/>
      <c r="AQ264" s="80"/>
      <c r="AR264" s="102"/>
      <c r="AS264" s="102"/>
      <c r="AT264" s="102"/>
      <c r="AU264" s="102"/>
      <c r="AV264" s="146"/>
      <c r="AW264" s="146"/>
      <c r="AX264" s="146"/>
      <c r="AY264" s="103"/>
      <c r="AZ264" s="89"/>
      <c r="BA264" s="90"/>
      <c r="BB264" s="91"/>
      <c r="BC264" s="92"/>
      <c r="BD264" s="80"/>
      <c r="BE264" s="80"/>
      <c r="BF264" s="81"/>
      <c r="BG264" s="102"/>
      <c r="BH264" s="102"/>
      <c r="BI264" s="103"/>
      <c r="BJ264" s="80"/>
      <c r="BK264" s="80">
        <f t="shared" si="57"/>
        <v>0</v>
      </c>
      <c r="BL264" s="81"/>
      <c r="BM264" s="80"/>
      <c r="BN264" s="80">
        <f t="shared" si="51"/>
        <v>0</v>
      </c>
      <c r="BO264" s="80"/>
      <c r="BP264" s="80"/>
      <c r="BQ264" s="80"/>
      <c r="BR264" s="192">
        <f t="shared" si="52"/>
        <v>0</v>
      </c>
      <c r="BS264" s="192">
        <f t="shared" si="58"/>
        <v>0</v>
      </c>
      <c r="BT264" s="196">
        <f t="shared" si="59"/>
        <v>0</v>
      </c>
      <c r="BU264" s="29"/>
    </row>
    <row r="265" spans="1:73" ht="15" customHeight="1">
      <c r="A265" s="10"/>
      <c r="B265" s="10"/>
      <c r="C265" s="11" t="s">
        <v>83</v>
      </c>
      <c r="D265" s="10"/>
      <c r="E265" s="14"/>
      <c r="F265" s="15"/>
      <c r="G265" s="10"/>
      <c r="H265" s="10"/>
      <c r="I265" s="204"/>
      <c r="J265" s="204"/>
      <c r="K265" s="204"/>
      <c r="L265" s="13"/>
      <c r="M265" s="29"/>
      <c r="N265" s="29"/>
      <c r="O265" s="29"/>
      <c r="P265" s="29"/>
      <c r="Q265" s="38"/>
      <c r="R265" s="38"/>
      <c r="S265" s="219"/>
      <c r="T265" s="35"/>
      <c r="U265" s="35"/>
      <c r="V265" s="35"/>
      <c r="W265" s="35"/>
      <c r="X265" s="35"/>
      <c r="Y265" s="35"/>
      <c r="Z265" s="44"/>
      <c r="AA265" s="44"/>
      <c r="AB265" s="244" t="s">
        <v>799</v>
      </c>
      <c r="AC265" s="248"/>
      <c r="AD265" s="249"/>
      <c r="AE265" s="248"/>
      <c r="AF265" s="249"/>
      <c r="AG265" s="249">
        <f t="shared" si="56"/>
        <v>0</v>
      </c>
      <c r="AH265" s="249">
        <f t="shared" si="53"/>
        <v>0</v>
      </c>
      <c r="AI265" s="249">
        <f t="shared" si="54"/>
        <v>0</v>
      </c>
      <c r="AJ265" s="249">
        <f t="shared" si="55"/>
        <v>0</v>
      </c>
      <c r="AK265" s="255"/>
      <c r="AL265" s="80"/>
      <c r="AM265" s="80"/>
      <c r="AN265" s="80"/>
      <c r="AO265" s="81"/>
      <c r="AP265" s="81"/>
      <c r="AQ265" s="80"/>
      <c r="AR265" s="102"/>
      <c r="AS265" s="102"/>
      <c r="AT265" s="102"/>
      <c r="AU265" s="102"/>
      <c r="AV265" s="146"/>
      <c r="AW265" s="146"/>
      <c r="AX265" s="146"/>
      <c r="AY265" s="103"/>
      <c r="AZ265" s="89"/>
      <c r="BA265" s="90"/>
      <c r="BB265" s="91"/>
      <c r="BC265" s="92"/>
      <c r="BD265" s="80"/>
      <c r="BE265" s="80"/>
      <c r="BF265" s="81"/>
      <c r="BG265" s="102"/>
      <c r="BH265" s="102"/>
      <c r="BI265" s="103"/>
      <c r="BJ265" s="80"/>
      <c r="BK265" s="80">
        <f t="shared" si="57"/>
        <v>0</v>
      </c>
      <c r="BL265" s="81"/>
      <c r="BM265" s="80"/>
      <c r="BN265" s="80">
        <f t="shared" si="51"/>
        <v>0</v>
      </c>
      <c r="BO265" s="80"/>
      <c r="BP265" s="80"/>
      <c r="BQ265" s="80"/>
      <c r="BR265" s="192">
        <f t="shared" si="52"/>
        <v>0</v>
      </c>
      <c r="BS265" s="192">
        <f t="shared" si="58"/>
        <v>0</v>
      </c>
      <c r="BT265" s="196">
        <f t="shared" si="59"/>
        <v>0</v>
      </c>
      <c r="BU265" s="29"/>
    </row>
    <row r="266" spans="1:73">
      <c r="A266" s="10"/>
      <c r="B266" s="10"/>
      <c r="C266" s="11" t="s">
        <v>83</v>
      </c>
      <c r="D266" s="10"/>
      <c r="E266" s="14"/>
      <c r="F266" s="15"/>
      <c r="G266" s="10"/>
      <c r="H266" s="10"/>
      <c r="I266" s="204"/>
      <c r="J266" s="204"/>
      <c r="K266" s="204"/>
      <c r="L266" s="13"/>
      <c r="M266" s="29"/>
      <c r="N266" s="29"/>
      <c r="O266" s="29"/>
      <c r="P266" s="29"/>
      <c r="Q266" s="38"/>
      <c r="R266" s="38"/>
      <c r="S266" s="219"/>
      <c r="T266" s="35"/>
      <c r="U266" s="35"/>
      <c r="V266" s="35"/>
      <c r="W266" s="35"/>
      <c r="X266" s="35"/>
      <c r="Y266" s="35"/>
      <c r="Z266" s="44"/>
      <c r="AA266" s="44"/>
      <c r="AB266" s="244" t="s">
        <v>799</v>
      </c>
      <c r="AC266" s="248"/>
      <c r="AD266" s="249"/>
      <c r="AE266" s="248"/>
      <c r="AF266" s="249"/>
      <c r="AG266" s="249">
        <f t="shared" si="56"/>
        <v>0</v>
      </c>
      <c r="AH266" s="249">
        <f t="shared" si="53"/>
        <v>0</v>
      </c>
      <c r="AI266" s="249">
        <f t="shared" si="54"/>
        <v>0</v>
      </c>
      <c r="AJ266" s="249">
        <f t="shared" si="55"/>
        <v>0</v>
      </c>
      <c r="AK266" s="255"/>
      <c r="AL266" s="80"/>
      <c r="AM266" s="80"/>
      <c r="AN266" s="80"/>
      <c r="AO266" s="81"/>
      <c r="AP266" s="81"/>
      <c r="AQ266" s="80"/>
      <c r="AR266" s="102"/>
      <c r="AS266" s="102"/>
      <c r="AT266" s="102"/>
      <c r="AU266" s="102"/>
      <c r="AV266" s="146"/>
      <c r="AW266" s="146"/>
      <c r="AX266" s="146"/>
      <c r="AY266" s="103"/>
      <c r="AZ266" s="89"/>
      <c r="BA266" s="90"/>
      <c r="BB266" s="91"/>
      <c r="BC266" s="92"/>
      <c r="BD266" s="80"/>
      <c r="BE266" s="80"/>
      <c r="BF266" s="81"/>
      <c r="BG266" s="102"/>
      <c r="BH266" s="102"/>
      <c r="BI266" s="103"/>
      <c r="BJ266" s="80"/>
      <c r="BK266" s="80">
        <f t="shared" si="57"/>
        <v>0</v>
      </c>
      <c r="BL266" s="81"/>
      <c r="BM266" s="80"/>
      <c r="BN266" s="80">
        <f t="shared" si="51"/>
        <v>0</v>
      </c>
      <c r="BO266" s="80"/>
      <c r="BP266" s="80"/>
      <c r="BQ266" s="80"/>
      <c r="BR266" s="192">
        <f t="shared" si="52"/>
        <v>0</v>
      </c>
      <c r="BS266" s="192">
        <f t="shared" si="58"/>
        <v>0</v>
      </c>
      <c r="BT266" s="196">
        <f t="shared" si="59"/>
        <v>0</v>
      </c>
      <c r="BU266" s="29"/>
    </row>
    <row r="267" spans="1:73" ht="15" customHeight="1">
      <c r="A267" s="10"/>
      <c r="B267" s="10"/>
      <c r="C267" s="11" t="s">
        <v>83</v>
      </c>
      <c r="D267" s="10"/>
      <c r="E267" s="14"/>
      <c r="F267" s="15"/>
      <c r="G267" s="10"/>
      <c r="H267" s="10"/>
      <c r="I267" s="204"/>
      <c r="J267" s="204"/>
      <c r="K267" s="204"/>
      <c r="L267" s="13"/>
      <c r="M267" s="29"/>
      <c r="N267" s="29"/>
      <c r="O267" s="29"/>
      <c r="P267" s="29"/>
      <c r="Q267" s="38"/>
      <c r="R267" s="38"/>
      <c r="S267" s="219"/>
      <c r="T267" s="35"/>
      <c r="U267" s="35"/>
      <c r="V267" s="35"/>
      <c r="W267" s="35"/>
      <c r="X267" s="35"/>
      <c r="Y267" s="35"/>
      <c r="Z267" s="44"/>
      <c r="AA267" s="44"/>
      <c r="AB267" s="244" t="s">
        <v>799</v>
      </c>
      <c r="AC267" s="248"/>
      <c r="AD267" s="249"/>
      <c r="AE267" s="248"/>
      <c r="AF267" s="249"/>
      <c r="AG267" s="249">
        <f t="shared" si="56"/>
        <v>0</v>
      </c>
      <c r="AH267" s="249">
        <f t="shared" si="53"/>
        <v>0</v>
      </c>
      <c r="AI267" s="249">
        <f t="shared" si="54"/>
        <v>0</v>
      </c>
      <c r="AJ267" s="249">
        <f t="shared" si="55"/>
        <v>0</v>
      </c>
      <c r="AK267" s="255"/>
      <c r="AL267" s="80"/>
      <c r="AM267" s="80"/>
      <c r="AN267" s="80"/>
      <c r="AO267" s="81"/>
      <c r="AP267" s="81"/>
      <c r="AQ267" s="80"/>
      <c r="AR267" s="102"/>
      <c r="AS267" s="102"/>
      <c r="AT267" s="102"/>
      <c r="AU267" s="102"/>
      <c r="AV267" s="146"/>
      <c r="AW267" s="146"/>
      <c r="AX267" s="146"/>
      <c r="AY267" s="103"/>
      <c r="AZ267" s="89"/>
      <c r="BA267" s="90"/>
      <c r="BB267" s="91"/>
      <c r="BC267" s="92"/>
      <c r="BD267" s="80"/>
      <c r="BE267" s="80"/>
      <c r="BF267" s="81"/>
      <c r="BG267" s="102"/>
      <c r="BH267" s="102"/>
      <c r="BI267" s="103"/>
      <c r="BJ267" s="80"/>
      <c r="BK267" s="80">
        <f t="shared" si="57"/>
        <v>0</v>
      </c>
      <c r="BL267" s="81"/>
      <c r="BM267" s="80"/>
      <c r="BN267" s="80">
        <f t="shared" si="51"/>
        <v>0</v>
      </c>
      <c r="BO267" s="80"/>
      <c r="BP267" s="80"/>
      <c r="BQ267" s="80"/>
      <c r="BR267" s="192">
        <f t="shared" si="52"/>
        <v>0</v>
      </c>
      <c r="BS267" s="192">
        <f t="shared" si="58"/>
        <v>0</v>
      </c>
      <c r="BT267" s="196">
        <f t="shared" si="59"/>
        <v>0</v>
      </c>
      <c r="BU267" s="29"/>
    </row>
    <row r="268" spans="1:73">
      <c r="A268" s="10"/>
      <c r="B268" s="10"/>
      <c r="C268" s="11" t="s">
        <v>83</v>
      </c>
      <c r="D268" s="10"/>
      <c r="E268" s="14"/>
      <c r="F268" s="15"/>
      <c r="G268" s="10"/>
      <c r="H268" s="10"/>
      <c r="I268" s="204"/>
      <c r="J268" s="204"/>
      <c r="K268" s="204"/>
      <c r="L268" s="13"/>
      <c r="M268" s="29"/>
      <c r="N268" s="29"/>
      <c r="O268" s="29"/>
      <c r="P268" s="29"/>
      <c r="Q268" s="38"/>
      <c r="R268" s="38"/>
      <c r="S268" s="219"/>
      <c r="T268" s="35"/>
      <c r="U268" s="35"/>
      <c r="V268" s="35"/>
      <c r="W268" s="35"/>
      <c r="X268" s="35"/>
      <c r="Y268" s="35"/>
      <c r="Z268" s="44"/>
      <c r="AA268" s="44"/>
      <c r="AB268" s="244" t="s">
        <v>799</v>
      </c>
      <c r="AC268" s="248"/>
      <c r="AD268" s="249"/>
      <c r="AE268" s="248"/>
      <c r="AF268" s="249"/>
      <c r="AG268" s="249">
        <f t="shared" si="56"/>
        <v>0</v>
      </c>
      <c r="AH268" s="249">
        <f t="shared" si="53"/>
        <v>0</v>
      </c>
      <c r="AI268" s="249">
        <f t="shared" si="54"/>
        <v>0</v>
      </c>
      <c r="AJ268" s="249">
        <f t="shared" si="55"/>
        <v>0</v>
      </c>
      <c r="AK268" s="255"/>
      <c r="AL268" s="80"/>
      <c r="AM268" s="80"/>
      <c r="AN268" s="80"/>
      <c r="AO268" s="81"/>
      <c r="AP268" s="81"/>
      <c r="AQ268" s="80"/>
      <c r="AR268" s="102"/>
      <c r="AS268" s="102"/>
      <c r="AT268" s="102"/>
      <c r="AU268" s="102"/>
      <c r="AV268" s="146"/>
      <c r="AW268" s="146"/>
      <c r="AX268" s="146"/>
      <c r="AY268" s="103"/>
      <c r="AZ268" s="89"/>
      <c r="BA268" s="90"/>
      <c r="BB268" s="91"/>
      <c r="BC268" s="92"/>
      <c r="BD268" s="80"/>
      <c r="BE268" s="80"/>
      <c r="BF268" s="81"/>
      <c r="BG268" s="102"/>
      <c r="BH268" s="102"/>
      <c r="BI268" s="103"/>
      <c r="BJ268" s="80"/>
      <c r="BK268" s="80">
        <f t="shared" si="57"/>
        <v>0</v>
      </c>
      <c r="BL268" s="81"/>
      <c r="BM268" s="80"/>
      <c r="BN268" s="80">
        <f t="shared" si="51"/>
        <v>0</v>
      </c>
      <c r="BO268" s="80"/>
      <c r="BP268" s="80"/>
      <c r="BQ268" s="80"/>
      <c r="BR268" s="192">
        <f t="shared" si="52"/>
        <v>0</v>
      </c>
      <c r="BS268" s="192">
        <f t="shared" si="58"/>
        <v>0</v>
      </c>
      <c r="BT268" s="196">
        <f t="shared" si="59"/>
        <v>0</v>
      </c>
      <c r="BU268" s="29"/>
    </row>
    <row r="269" spans="1:73" ht="15" customHeight="1">
      <c r="A269" s="10"/>
      <c r="B269" s="10"/>
      <c r="C269" s="11" t="s">
        <v>83</v>
      </c>
      <c r="D269" s="10"/>
      <c r="E269" s="14"/>
      <c r="F269" s="15"/>
      <c r="G269" s="10"/>
      <c r="H269" s="10"/>
      <c r="I269" s="204"/>
      <c r="J269" s="204"/>
      <c r="K269" s="204"/>
      <c r="L269" s="13"/>
      <c r="M269" s="29"/>
      <c r="N269" s="29"/>
      <c r="O269" s="29"/>
      <c r="P269" s="29"/>
      <c r="Q269" s="38"/>
      <c r="R269" s="38"/>
      <c r="S269" s="219"/>
      <c r="T269" s="35"/>
      <c r="U269" s="35"/>
      <c r="V269" s="35"/>
      <c r="W269" s="35"/>
      <c r="X269" s="35"/>
      <c r="Y269" s="35"/>
      <c r="Z269" s="44"/>
      <c r="AA269" s="44"/>
      <c r="AB269" s="244" t="s">
        <v>799</v>
      </c>
      <c r="AC269" s="248"/>
      <c r="AD269" s="249"/>
      <c r="AE269" s="248"/>
      <c r="AF269" s="249"/>
      <c r="AG269" s="249">
        <f t="shared" si="56"/>
        <v>0</v>
      </c>
      <c r="AH269" s="249">
        <f t="shared" si="53"/>
        <v>0</v>
      </c>
      <c r="AI269" s="249">
        <f t="shared" si="54"/>
        <v>0</v>
      </c>
      <c r="AJ269" s="249">
        <f t="shared" si="55"/>
        <v>0</v>
      </c>
      <c r="AK269" s="255"/>
      <c r="AL269" s="80"/>
      <c r="AM269" s="80"/>
      <c r="AN269" s="80"/>
      <c r="AO269" s="81"/>
      <c r="AP269" s="81"/>
      <c r="AQ269" s="80"/>
      <c r="AR269" s="102"/>
      <c r="AS269" s="102"/>
      <c r="AT269" s="102"/>
      <c r="AU269" s="102"/>
      <c r="AV269" s="146"/>
      <c r="AW269" s="146"/>
      <c r="AX269" s="146"/>
      <c r="AY269" s="103"/>
      <c r="AZ269" s="89"/>
      <c r="BA269" s="90"/>
      <c r="BB269" s="91"/>
      <c r="BC269" s="92"/>
      <c r="BD269" s="80"/>
      <c r="BE269" s="80"/>
      <c r="BF269" s="81"/>
      <c r="BG269" s="102"/>
      <c r="BH269" s="102"/>
      <c r="BI269" s="103"/>
      <c r="BJ269" s="80"/>
      <c r="BK269" s="80">
        <f t="shared" si="57"/>
        <v>0</v>
      </c>
      <c r="BL269" s="81"/>
      <c r="BM269" s="80"/>
      <c r="BN269" s="80">
        <f t="shared" si="51"/>
        <v>0</v>
      </c>
      <c r="BO269" s="80"/>
      <c r="BP269" s="80"/>
      <c r="BQ269" s="80"/>
      <c r="BR269" s="192">
        <f t="shared" si="52"/>
        <v>0</v>
      </c>
      <c r="BS269" s="192">
        <f t="shared" si="58"/>
        <v>0</v>
      </c>
      <c r="BT269" s="196">
        <f t="shared" si="59"/>
        <v>0</v>
      </c>
      <c r="BU269" s="29"/>
    </row>
    <row r="270" spans="1:73">
      <c r="A270" s="10"/>
      <c r="B270" s="10"/>
      <c r="C270" s="11" t="s">
        <v>83</v>
      </c>
      <c r="D270" s="10"/>
      <c r="E270" s="14"/>
      <c r="F270" s="15"/>
      <c r="G270" s="10"/>
      <c r="H270" s="10"/>
      <c r="I270" s="204"/>
      <c r="J270" s="204"/>
      <c r="K270" s="204"/>
      <c r="L270" s="13"/>
      <c r="M270" s="29"/>
      <c r="N270" s="29"/>
      <c r="O270" s="29"/>
      <c r="P270" s="29"/>
      <c r="Q270" s="38"/>
      <c r="R270" s="38"/>
      <c r="S270" s="219"/>
      <c r="T270" s="35"/>
      <c r="U270" s="35"/>
      <c r="V270" s="35"/>
      <c r="W270" s="35"/>
      <c r="X270" s="35"/>
      <c r="Y270" s="35"/>
      <c r="Z270" s="44"/>
      <c r="AA270" s="44"/>
      <c r="AB270" s="244" t="s">
        <v>799</v>
      </c>
      <c r="AC270" s="248"/>
      <c r="AD270" s="249"/>
      <c r="AE270" s="248"/>
      <c r="AF270" s="249"/>
      <c r="AG270" s="249">
        <f t="shared" si="56"/>
        <v>0</v>
      </c>
      <c r="AH270" s="249">
        <f t="shared" si="53"/>
        <v>0</v>
      </c>
      <c r="AI270" s="249">
        <f t="shared" si="54"/>
        <v>0</v>
      </c>
      <c r="AJ270" s="249">
        <f t="shared" si="55"/>
        <v>0</v>
      </c>
      <c r="AK270" s="255"/>
      <c r="AL270" s="80"/>
      <c r="AM270" s="80"/>
      <c r="AN270" s="80"/>
      <c r="AO270" s="81"/>
      <c r="AP270" s="81"/>
      <c r="AQ270" s="80"/>
      <c r="AR270" s="102"/>
      <c r="AS270" s="102"/>
      <c r="AT270" s="102"/>
      <c r="AU270" s="102"/>
      <c r="AV270" s="146"/>
      <c r="AW270" s="146"/>
      <c r="AX270" s="146"/>
      <c r="AY270" s="103"/>
      <c r="AZ270" s="89"/>
      <c r="BA270" s="90"/>
      <c r="BB270" s="91"/>
      <c r="BC270" s="92"/>
      <c r="BD270" s="80"/>
      <c r="BE270" s="80"/>
      <c r="BF270" s="81"/>
      <c r="BG270" s="102"/>
      <c r="BH270" s="102"/>
      <c r="BI270" s="103"/>
      <c r="BJ270" s="80"/>
      <c r="BK270" s="80">
        <f t="shared" si="57"/>
        <v>0</v>
      </c>
      <c r="BL270" s="81"/>
      <c r="BM270" s="80"/>
      <c r="BN270" s="80">
        <f t="shared" si="51"/>
        <v>0</v>
      </c>
      <c r="BO270" s="80"/>
      <c r="BP270" s="80"/>
      <c r="BQ270" s="80"/>
      <c r="BR270" s="192">
        <f t="shared" si="52"/>
        <v>0</v>
      </c>
      <c r="BS270" s="192">
        <f t="shared" si="58"/>
        <v>0</v>
      </c>
      <c r="BT270" s="196">
        <f t="shared" si="59"/>
        <v>0</v>
      </c>
      <c r="BU270" s="29"/>
    </row>
    <row r="271" spans="1:73" ht="15" customHeight="1">
      <c r="A271" s="10"/>
      <c r="B271" s="10"/>
      <c r="C271" s="11" t="s">
        <v>83</v>
      </c>
      <c r="D271" s="10"/>
      <c r="E271" s="14"/>
      <c r="F271" s="15"/>
      <c r="G271" s="10"/>
      <c r="H271" s="10"/>
      <c r="I271" s="204"/>
      <c r="J271" s="204"/>
      <c r="K271" s="204"/>
      <c r="L271" s="13"/>
      <c r="M271" s="29"/>
      <c r="N271" s="29"/>
      <c r="O271" s="29"/>
      <c r="P271" s="29"/>
      <c r="Q271" s="38"/>
      <c r="R271" s="38"/>
      <c r="S271" s="219"/>
      <c r="T271" s="35"/>
      <c r="U271" s="35"/>
      <c r="V271" s="35"/>
      <c r="W271" s="35"/>
      <c r="X271" s="35"/>
      <c r="Y271" s="35"/>
      <c r="Z271" s="44"/>
      <c r="AA271" s="44"/>
      <c r="AB271" s="244" t="s">
        <v>799</v>
      </c>
      <c r="AC271" s="248"/>
      <c r="AD271" s="249"/>
      <c r="AE271" s="248"/>
      <c r="AF271" s="249"/>
      <c r="AG271" s="249">
        <f t="shared" si="56"/>
        <v>0</v>
      </c>
      <c r="AH271" s="249">
        <f t="shared" si="53"/>
        <v>0</v>
      </c>
      <c r="AI271" s="249">
        <f t="shared" si="54"/>
        <v>0</v>
      </c>
      <c r="AJ271" s="249">
        <f t="shared" si="55"/>
        <v>0</v>
      </c>
      <c r="AK271" s="255"/>
      <c r="AL271" s="80"/>
      <c r="AM271" s="80"/>
      <c r="AN271" s="80"/>
      <c r="AO271" s="81"/>
      <c r="AP271" s="81"/>
      <c r="AQ271" s="80"/>
      <c r="AR271" s="102"/>
      <c r="AS271" s="102"/>
      <c r="AT271" s="102"/>
      <c r="AU271" s="102"/>
      <c r="AV271" s="146"/>
      <c r="AW271" s="146"/>
      <c r="AX271" s="146"/>
      <c r="AY271" s="103"/>
      <c r="AZ271" s="89"/>
      <c r="BA271" s="90"/>
      <c r="BB271" s="91"/>
      <c r="BC271" s="92"/>
      <c r="BD271" s="80"/>
      <c r="BE271" s="80"/>
      <c r="BF271" s="81"/>
      <c r="BG271" s="102"/>
      <c r="BH271" s="102"/>
      <c r="BI271" s="103"/>
      <c r="BJ271" s="80"/>
      <c r="BK271" s="80">
        <f t="shared" si="57"/>
        <v>0</v>
      </c>
      <c r="BL271" s="81"/>
      <c r="BM271" s="80"/>
      <c r="BN271" s="80">
        <f t="shared" si="51"/>
        <v>0</v>
      </c>
      <c r="BO271" s="80"/>
      <c r="BP271" s="80"/>
      <c r="BQ271" s="80"/>
      <c r="BR271" s="192">
        <f t="shared" si="52"/>
        <v>0</v>
      </c>
      <c r="BS271" s="192">
        <f t="shared" si="58"/>
        <v>0</v>
      </c>
      <c r="BT271" s="196">
        <f t="shared" si="59"/>
        <v>0</v>
      </c>
      <c r="BU271" s="29"/>
    </row>
    <row r="272" spans="1:73">
      <c r="AV272" s="147" t="s">
        <v>811</v>
      </c>
    </row>
    <row r="273" spans="41:42">
      <c r="AO273" s="84" t="s">
        <v>557</v>
      </c>
      <c r="AP273" s="84" t="s">
        <v>557</v>
      </c>
    </row>
  </sheetData>
  <autoFilter ref="A2:BU271">
    <filterColumn colId="0">
      <filters blank="1"/>
    </filterColumn>
  </autoFilter>
  <sortState ref="B193:CD243">
    <sortCondition ref="C193:C243"/>
    <sortCondition ref="E193:E243"/>
  </sortState>
  <customSheetViews>
    <customSheetView guid="{0763E024-BAAD-499C-8988-9F7852467A76}"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1"/>
      <headerFooter>
        <oddHeader>&amp;C&amp;F-&amp;A&amp;R&amp;P</oddHeader>
      </headerFooter>
      <autoFilter ref="A2:BU271">
        <filterColumn colId="0">
          <filters blank="1"/>
        </filterColumn>
      </autoFilter>
    </customSheetView>
    <customSheetView guid="{BC2CA8CE-6A96-4BF7-BD9F-95BAB2B4A301}" scale="60" showGridLines="0" filter="1" showAutoFilter="1" hiddenColumns="1" state="hidden">
      <pane xSplit="11" ySplit="2" topLeftCell="M3" activePane="bottomRight" state="frozen"/>
      <selection pane="bottomRight" activeCell="Z3" sqref="Z3"/>
      <pageMargins left="0" right="0" top="0" bottom="0" header="0" footer="0"/>
      <printOptions horizontalCentered="1"/>
      <pageSetup paperSize="9" scale="40" fitToHeight="2" orientation="portrait" r:id="rId2"/>
      <headerFooter>
        <oddHeader>&amp;C&amp;F-&amp;A&amp;R&amp;P</oddHeader>
      </headerFooter>
      <autoFilter ref="A2:BU271">
        <filterColumn colId="0">
          <filters blank="1"/>
        </filterColumn>
      </autoFilter>
    </customSheetView>
  </customSheetViews>
  <mergeCells count="9">
    <mergeCell ref="BJ1:BN1"/>
    <mergeCell ref="AZ1:BC1"/>
    <mergeCell ref="C1:I1"/>
    <mergeCell ref="M1:P1"/>
    <mergeCell ref="Q1:R1"/>
    <mergeCell ref="Z1:AA1"/>
    <mergeCell ref="AB1:AK1"/>
    <mergeCell ref="AL1:AQ1"/>
    <mergeCell ref="AR1:AY1"/>
  </mergeCells>
  <dataValidations count="5">
    <dataValidation type="list" allowBlank="1" showInputMessage="1" sqref="M4 M97:M206 M208:M271">
      <formula1>#REF!</formula1>
    </dataValidation>
    <dataValidation type="list" allowBlank="1" showInputMessage="1" sqref="O4 O97:O147 O208:O271 Q45 I4 J112:K112 K145:K161 I97:I130 J97:J98 I132:I147 J100:J111 J113:J147 K163 K165 K168:K171 K173 K175 K177:K178 K180 K182 K184:K185 K188:K189 K191:K195 K202:K206 K197:K200 J149 I208:K271 R4:R207 Q73:Q114 Q145:Q207 Q208:R271">
      <formula1>#REF!</formula1>
    </dataValidation>
    <dataValidation type="list" allowBlank="1" showInputMessage="1" sqref="M207 M5:M96">
      <formula1>$M$272:$M$282</formula1>
    </dataValidation>
    <dataValidation type="list" allowBlank="1" showInputMessage="1" sqref="O148:O207 O5:O96">
      <formula1>$O$272:$O$282</formula1>
    </dataValidation>
    <dataValidation type="list" allowBlank="1" showInputMessage="1" sqref="K18:K33 K113:K144 J99 J46:J96 I5:I96 J8:J33 K72:K111 I131 K207 K162 K164 K166:K167 K172 K174 K176 K179 K181 K183 K186:K187 K190 K196 K201 I148:I207 J148 J150:J207">
      <formula1>$I$272:$I$282</formula1>
    </dataValidation>
  </dataValidations>
  <printOptions horizontalCentered="1"/>
  <pageMargins left="0" right="0" top="0" bottom="0" header="0" footer="0"/>
  <pageSetup paperSize="9" scale="40" fitToHeight="2" orientation="portrait" r:id="rId3"/>
  <headerFooter>
    <oddHeader>&amp;C&amp;F-&amp;A&amp;R&amp;P</oddHeader>
  </headerFooter>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fitToPage="1"/>
  </sheetPr>
  <dimension ref="A1:BE133"/>
  <sheetViews>
    <sheetView showGridLines="0" zoomScale="90" zoomScaleNormal="90" zoomScaleSheetLayoutView="80" workbookViewId="0">
      <pane xSplit="7" ySplit="2" topLeftCell="H3" activePane="bottomRight" state="frozen"/>
      <selection pane="topRight" activeCell="H1" sqref="H1"/>
      <selection pane="bottomLeft" activeCell="A3" sqref="A3"/>
      <selection pane="bottomRight" activeCell="F13" sqref="F13"/>
    </sheetView>
  </sheetViews>
  <sheetFormatPr defaultRowHeight="12.75"/>
  <cols>
    <col min="1" max="1" width="3.5703125" style="3" customWidth="1"/>
    <col min="2" max="2" width="9.42578125" style="3" customWidth="1"/>
    <col min="3" max="4" width="9.28515625" style="3" customWidth="1"/>
    <col min="5" max="5" width="13" style="3" customWidth="1"/>
    <col min="6" max="6" width="24.28515625" style="3" customWidth="1"/>
    <col min="7" max="7" width="38.5703125" style="3" customWidth="1"/>
    <col min="8" max="8" width="12" style="25" customWidth="1"/>
    <col min="9" max="9" width="7.7109375" style="3" customWidth="1"/>
    <col min="10" max="10" width="14" style="32" customWidth="1"/>
    <col min="11" max="11" width="5.7109375" style="32" customWidth="1"/>
    <col min="12" max="12" width="6" style="32" customWidth="1"/>
    <col min="13" max="13" width="5" style="32" customWidth="1"/>
    <col min="14" max="14" width="7.5703125" style="26" customWidth="1"/>
    <col min="15" max="15" width="8.28515625" style="26" customWidth="1"/>
    <col min="16" max="16" width="7.85546875" style="26" customWidth="1"/>
    <col min="17" max="17" width="22.7109375" style="25" customWidth="1"/>
    <col min="18" max="18" width="35.28515625" style="25" customWidth="1"/>
    <col min="19" max="19" width="31.28515625" style="25" customWidth="1"/>
    <col min="20" max="21" width="8.85546875" style="25" customWidth="1"/>
    <col min="22" max="22" width="15.85546875" style="25" customWidth="1"/>
    <col min="23" max="23" width="7.7109375" style="34" customWidth="1"/>
    <col min="24" max="24" width="13" style="32" customWidth="1"/>
    <col min="25" max="25" width="15.42578125" style="32" customWidth="1"/>
    <col min="26" max="26" width="8.85546875" style="32" customWidth="1"/>
    <col min="27" max="28" width="9.140625" style="84" customWidth="1"/>
    <col min="29" max="29" width="10.85546875" style="84" customWidth="1"/>
    <col min="30" max="31" width="10.140625" style="106" customWidth="1"/>
    <col min="32" max="32" width="9.140625" style="106" customWidth="1"/>
    <col min="33" max="33" width="11.140625" style="106" customWidth="1"/>
    <col min="34" max="36" width="9.140625" style="27" customWidth="1"/>
    <col min="37" max="37" width="11.7109375" style="27" customWidth="1"/>
    <col min="38" max="39" width="30.7109375" style="27" customWidth="1"/>
    <col min="40" max="40" width="10.140625" style="106" customWidth="1"/>
    <col min="41" max="41" width="9.5703125" style="106" customWidth="1"/>
    <col min="42" max="42" width="11.140625" style="106" customWidth="1"/>
    <col min="43" max="44" width="9.140625" style="84" customWidth="1"/>
    <col min="45" max="45" width="10.85546875" style="84" customWidth="1"/>
    <col min="46" max="51" width="9.140625" style="32" customWidth="1"/>
    <col min="52" max="52" width="9.140625" style="3" customWidth="1"/>
    <col min="53" max="16384" width="9.140625" style="3"/>
  </cols>
  <sheetData>
    <row r="1" spans="1:57">
      <c r="A1" s="58"/>
      <c r="B1" s="564" t="s">
        <v>0</v>
      </c>
      <c r="C1" s="565"/>
      <c r="D1" s="565"/>
      <c r="E1" s="565"/>
      <c r="F1" s="565"/>
      <c r="G1" s="565"/>
      <c r="H1" s="566"/>
      <c r="I1" s="59" t="s">
        <v>1</v>
      </c>
      <c r="J1" s="567" t="s">
        <v>2</v>
      </c>
      <c r="K1" s="568"/>
      <c r="L1" s="568"/>
      <c r="M1" s="569"/>
      <c r="N1" s="570" t="s">
        <v>67</v>
      </c>
      <c r="O1" s="571"/>
      <c r="P1" s="572"/>
      <c r="Q1" s="565" t="s">
        <v>294</v>
      </c>
      <c r="R1" s="565"/>
      <c r="S1" s="565"/>
      <c r="T1" s="565"/>
      <c r="U1" s="565"/>
      <c r="V1" s="566"/>
      <c r="W1" s="43"/>
      <c r="X1" s="63" t="s">
        <v>3</v>
      </c>
      <c r="Y1" s="64"/>
      <c r="Z1" s="64"/>
      <c r="AA1" s="76" t="s">
        <v>91</v>
      </c>
      <c r="AB1" s="76"/>
      <c r="AC1" s="77"/>
      <c r="AD1" s="530" t="s">
        <v>66</v>
      </c>
      <c r="AE1" s="531"/>
      <c r="AF1" s="531"/>
      <c r="AG1" s="532"/>
      <c r="AH1" s="554" t="s">
        <v>4</v>
      </c>
      <c r="AI1" s="555"/>
      <c r="AJ1" s="555"/>
      <c r="AK1" s="555"/>
      <c r="AL1" s="555"/>
      <c r="AM1" s="556"/>
      <c r="AN1" s="98" t="s">
        <v>96</v>
      </c>
      <c r="AO1" s="98"/>
      <c r="AP1" s="99"/>
      <c r="AQ1" s="76" t="s">
        <v>99</v>
      </c>
      <c r="AR1" s="76"/>
      <c r="AS1" s="77"/>
      <c r="AT1" s="107" t="s">
        <v>5</v>
      </c>
      <c r="AU1" s="108"/>
      <c r="AV1" s="108"/>
      <c r="AW1" s="108"/>
      <c r="AX1" s="108"/>
      <c r="AY1" s="108"/>
    </row>
    <row r="2" spans="1:57" ht="101.25" customHeight="1">
      <c r="A2" s="1" t="s">
        <v>6</v>
      </c>
      <c r="B2" s="60" t="s">
        <v>92</v>
      </c>
      <c r="C2" s="60" t="s">
        <v>7</v>
      </c>
      <c r="D2" s="61" t="s">
        <v>8</v>
      </c>
      <c r="E2" s="62" t="s">
        <v>48</v>
      </c>
      <c r="F2" s="60" t="s">
        <v>9</v>
      </c>
      <c r="G2" s="60" t="s">
        <v>89</v>
      </c>
      <c r="H2" s="60" t="s">
        <v>68</v>
      </c>
      <c r="I2" s="5" t="s">
        <v>45</v>
      </c>
      <c r="J2" s="28" t="s">
        <v>193</v>
      </c>
      <c r="K2" s="113" t="s">
        <v>278</v>
      </c>
      <c r="L2" s="113" t="s">
        <v>10</v>
      </c>
      <c r="M2" s="113" t="s">
        <v>11</v>
      </c>
      <c r="N2" s="33" t="s">
        <v>57</v>
      </c>
      <c r="O2" s="33" t="s">
        <v>12</v>
      </c>
      <c r="P2" s="33" t="s">
        <v>13</v>
      </c>
      <c r="Q2" s="4" t="s">
        <v>279</v>
      </c>
      <c r="R2" s="4" t="s">
        <v>280</v>
      </c>
      <c r="S2" s="4" t="s">
        <v>17</v>
      </c>
      <c r="T2" s="4" t="s">
        <v>18</v>
      </c>
      <c r="U2" s="4" t="s">
        <v>281</v>
      </c>
      <c r="V2" s="4" t="s">
        <v>282</v>
      </c>
      <c r="W2" s="5" t="s">
        <v>61</v>
      </c>
      <c r="X2" s="65" t="s">
        <v>14</v>
      </c>
      <c r="Y2" s="66" t="s">
        <v>15</v>
      </c>
      <c r="Z2" s="66" t="s">
        <v>16</v>
      </c>
      <c r="AA2" s="78" t="s">
        <v>63</v>
      </c>
      <c r="AB2" s="78" t="s">
        <v>94</v>
      </c>
      <c r="AC2" s="79" t="s">
        <v>95</v>
      </c>
      <c r="AD2" s="100" t="s">
        <v>293</v>
      </c>
      <c r="AE2" s="100" t="s">
        <v>292</v>
      </c>
      <c r="AF2" s="100" t="s">
        <v>64</v>
      </c>
      <c r="AG2" s="101" t="s">
        <v>65</v>
      </c>
      <c r="AH2" s="85" t="s">
        <v>291</v>
      </c>
      <c r="AI2" s="86" t="s">
        <v>19</v>
      </c>
      <c r="AJ2" s="87" t="s">
        <v>20</v>
      </c>
      <c r="AK2" s="88" t="s">
        <v>27</v>
      </c>
      <c r="AL2" s="88" t="s">
        <v>298</v>
      </c>
      <c r="AM2" s="88" t="s">
        <v>299</v>
      </c>
      <c r="AN2" s="100" t="s">
        <v>194</v>
      </c>
      <c r="AO2" s="100" t="s">
        <v>97</v>
      </c>
      <c r="AP2" s="101" t="s">
        <v>98</v>
      </c>
      <c r="AQ2" s="78" t="s">
        <v>63</v>
      </c>
      <c r="AR2" s="78" t="s">
        <v>94</v>
      </c>
      <c r="AS2" s="79" t="s">
        <v>95</v>
      </c>
      <c r="AT2" s="109" t="s">
        <v>21</v>
      </c>
      <c r="AU2" s="110" t="s">
        <v>22</v>
      </c>
      <c r="AV2" s="110" t="s">
        <v>23</v>
      </c>
      <c r="AW2" s="110" t="s">
        <v>24</v>
      </c>
      <c r="AX2" s="110" t="s">
        <v>25</v>
      </c>
      <c r="AY2" s="110" t="s">
        <v>26</v>
      </c>
    </row>
    <row r="3" spans="1:57" s="114" customFormat="1">
      <c r="A3" s="6"/>
      <c r="B3" s="7" t="s">
        <v>85</v>
      </c>
      <c r="C3" s="6"/>
      <c r="D3" s="6"/>
      <c r="E3" s="6"/>
      <c r="F3" s="6"/>
      <c r="G3" s="6"/>
      <c r="H3" s="6"/>
      <c r="I3" s="8"/>
      <c r="J3" s="6"/>
      <c r="K3" s="6"/>
      <c r="L3" s="6"/>
      <c r="M3" s="6"/>
      <c r="N3" s="6"/>
      <c r="O3" s="6"/>
      <c r="P3" s="6"/>
      <c r="Q3" s="6"/>
      <c r="R3" s="6"/>
      <c r="S3" s="6"/>
      <c r="T3" s="6"/>
      <c r="U3" s="6"/>
      <c r="V3" s="6"/>
      <c r="W3" s="8"/>
      <c r="X3" s="9"/>
      <c r="Y3" s="9"/>
      <c r="Z3" s="9"/>
      <c r="AA3" s="8"/>
      <c r="AB3" s="8"/>
      <c r="AC3" s="6"/>
      <c r="AD3" s="6"/>
      <c r="AE3" s="6"/>
      <c r="AF3" s="6"/>
      <c r="AG3" s="6"/>
      <c r="AH3" s="6"/>
      <c r="AI3" s="6"/>
      <c r="AJ3" s="6"/>
      <c r="AK3" s="6"/>
      <c r="AL3" s="6"/>
      <c r="AM3" s="6"/>
      <c r="AN3" s="6"/>
      <c r="AO3" s="6"/>
      <c r="AP3" s="6"/>
      <c r="AQ3" s="8"/>
      <c r="AR3" s="8"/>
      <c r="AS3" s="6"/>
      <c r="AT3" s="6"/>
      <c r="AU3" s="6"/>
      <c r="AV3" s="6"/>
      <c r="AW3" s="6"/>
      <c r="AX3" s="6"/>
      <c r="AY3" s="6"/>
      <c r="AZ3" s="6"/>
      <c r="BA3" s="6"/>
      <c r="BB3" s="6"/>
      <c r="BC3" s="6"/>
      <c r="BD3" s="6"/>
      <c r="BE3" s="6"/>
    </row>
    <row r="4" spans="1:57" ht="15">
      <c r="A4" s="10"/>
      <c r="B4" s="11" t="s">
        <v>83</v>
      </c>
      <c r="C4" s="118" t="s">
        <v>167</v>
      </c>
      <c r="D4" s="12" t="s">
        <v>50</v>
      </c>
      <c r="E4" s="118" t="s">
        <v>90</v>
      </c>
      <c r="F4" s="118" t="s">
        <v>100</v>
      </c>
      <c r="G4" s="118"/>
      <c r="H4" s="2"/>
      <c r="I4" s="13"/>
      <c r="J4" s="119" t="s">
        <v>73</v>
      </c>
      <c r="K4" s="29"/>
      <c r="L4" s="29"/>
      <c r="M4" s="29"/>
      <c r="N4" s="38"/>
      <c r="O4" s="38"/>
      <c r="P4" s="39"/>
      <c r="Q4" s="130" t="s">
        <v>331</v>
      </c>
      <c r="R4" s="130"/>
      <c r="S4" s="130"/>
      <c r="T4" s="130"/>
      <c r="U4" s="130" t="s">
        <v>58</v>
      </c>
      <c r="V4" s="130"/>
      <c r="W4" s="44"/>
      <c r="X4" s="67"/>
      <c r="Y4" s="68"/>
      <c r="Z4" s="69"/>
      <c r="AA4" s="80"/>
      <c r="AB4" s="80"/>
      <c r="AC4" s="81"/>
      <c r="AD4" s="102">
        <v>16</v>
      </c>
      <c r="AE4" s="102">
        <v>3</v>
      </c>
      <c r="AF4" s="102">
        <v>28</v>
      </c>
      <c r="AG4" s="103"/>
      <c r="AH4" s="120">
        <v>6</v>
      </c>
      <c r="AI4" s="90"/>
      <c r="AJ4" s="91"/>
      <c r="AK4" s="92"/>
      <c r="AL4" s="93"/>
      <c r="AM4" s="93"/>
      <c r="AN4" s="102"/>
      <c r="AO4" s="102"/>
      <c r="AP4" s="103"/>
      <c r="AQ4" s="80"/>
      <c r="AR4" s="80"/>
      <c r="AS4" s="81"/>
      <c r="AT4" s="29"/>
      <c r="AU4" s="111"/>
      <c r="AV4" s="111"/>
      <c r="AW4" s="111"/>
      <c r="AX4" s="111"/>
      <c r="AY4" s="111"/>
    </row>
    <row r="5" spans="1:57" ht="15">
      <c r="A5" s="10"/>
      <c r="B5" s="11" t="s">
        <v>83</v>
      </c>
      <c r="C5" s="118" t="s">
        <v>168</v>
      </c>
      <c r="D5" s="12" t="s">
        <v>50</v>
      </c>
      <c r="E5" s="118" t="s">
        <v>171</v>
      </c>
      <c r="F5" s="118" t="s">
        <v>101</v>
      </c>
      <c r="G5" s="118" t="s">
        <v>59</v>
      </c>
      <c r="H5" s="2"/>
      <c r="I5" s="13"/>
      <c r="J5" s="119" t="s">
        <v>74</v>
      </c>
      <c r="K5" s="29"/>
      <c r="L5" s="29"/>
      <c r="M5" s="29"/>
      <c r="N5" s="38"/>
      <c r="O5" s="38"/>
      <c r="P5" s="39"/>
      <c r="Q5" s="130" t="s">
        <v>306</v>
      </c>
      <c r="R5" s="130" t="s">
        <v>307</v>
      </c>
      <c r="S5" s="130"/>
      <c r="T5" s="130" t="s">
        <v>308</v>
      </c>
      <c r="U5" s="130"/>
      <c r="V5" s="130"/>
      <c r="W5" s="44"/>
      <c r="X5" s="67"/>
      <c r="Y5" s="68"/>
      <c r="Z5" s="69"/>
      <c r="AA5" s="80"/>
      <c r="AB5" s="80"/>
      <c r="AC5" s="81" t="s">
        <v>287</v>
      </c>
      <c r="AD5" s="102">
        <v>16</v>
      </c>
      <c r="AE5" s="102">
        <v>3</v>
      </c>
      <c r="AF5" s="102" t="s">
        <v>290</v>
      </c>
      <c r="AG5" s="103"/>
      <c r="AH5" s="120">
        <v>6</v>
      </c>
      <c r="AI5" s="90"/>
      <c r="AJ5" s="91"/>
      <c r="AK5" s="92"/>
      <c r="AL5" s="123" t="s">
        <v>288</v>
      </c>
      <c r="AM5" s="123" t="s">
        <v>300</v>
      </c>
      <c r="AN5" s="102"/>
      <c r="AO5" s="102"/>
      <c r="AP5" s="103"/>
      <c r="AQ5" s="80"/>
      <c r="AR5" s="80"/>
      <c r="AS5" s="81"/>
      <c r="AT5" s="29"/>
      <c r="AU5" s="111"/>
      <c r="AV5" s="111"/>
      <c r="AW5" s="111"/>
      <c r="AX5" s="111"/>
      <c r="AY5" s="111"/>
    </row>
    <row r="6" spans="1:57" ht="15">
      <c r="A6" s="10"/>
      <c r="B6" s="11" t="s">
        <v>83</v>
      </c>
      <c r="C6" s="118" t="s">
        <v>168</v>
      </c>
      <c r="D6" s="12" t="s">
        <v>50</v>
      </c>
      <c r="E6" s="118" t="s">
        <v>172</v>
      </c>
      <c r="F6" s="118" t="s">
        <v>102</v>
      </c>
      <c r="G6" s="118"/>
      <c r="H6" s="2"/>
      <c r="I6" s="13"/>
      <c r="J6" s="119" t="s">
        <v>73</v>
      </c>
      <c r="K6" s="29"/>
      <c r="L6" s="29"/>
      <c r="M6" s="29"/>
      <c r="N6" s="38"/>
      <c r="O6" s="38"/>
      <c r="P6" s="39"/>
      <c r="Q6" s="130">
        <v>5616</v>
      </c>
      <c r="R6" s="130"/>
      <c r="S6" s="130"/>
      <c r="T6" s="130"/>
      <c r="U6" s="130" t="s">
        <v>58</v>
      </c>
      <c r="V6" s="130"/>
      <c r="W6" s="44"/>
      <c r="X6" s="67"/>
      <c r="Y6" s="68"/>
      <c r="Z6" s="69"/>
      <c r="AA6" s="80"/>
      <c r="AB6" s="80"/>
      <c r="AC6" s="81"/>
      <c r="AD6" s="102">
        <v>16</v>
      </c>
      <c r="AE6" s="102">
        <v>3</v>
      </c>
      <c r="AF6" s="102" t="s">
        <v>290</v>
      </c>
      <c r="AG6" s="103"/>
      <c r="AH6" s="120">
        <v>6</v>
      </c>
      <c r="AI6" s="90"/>
      <c r="AJ6" s="91"/>
      <c r="AK6" s="92"/>
      <c r="AL6" s="127" t="s">
        <v>302</v>
      </c>
      <c r="AM6" s="127" t="s">
        <v>303</v>
      </c>
      <c r="AN6" s="102"/>
      <c r="AO6" s="102"/>
      <c r="AP6" s="103"/>
      <c r="AQ6" s="80"/>
      <c r="AR6" s="80"/>
      <c r="AS6" s="81"/>
      <c r="AT6" s="29"/>
      <c r="AU6" s="111"/>
      <c r="AV6" s="111"/>
      <c r="AW6" s="111"/>
      <c r="AX6" s="111"/>
      <c r="AY6" s="111"/>
    </row>
    <row r="7" spans="1:57" ht="15">
      <c r="A7" s="10"/>
      <c r="B7" s="11" t="s">
        <v>83</v>
      </c>
      <c r="C7" s="118" t="s">
        <v>168</v>
      </c>
      <c r="D7" s="12" t="s">
        <v>50</v>
      </c>
      <c r="E7" s="118" t="s">
        <v>173</v>
      </c>
      <c r="F7" s="118" t="s">
        <v>103</v>
      </c>
      <c r="G7" s="118"/>
      <c r="H7" s="2"/>
      <c r="I7" s="13"/>
      <c r="J7" s="119" t="s">
        <v>74</v>
      </c>
      <c r="K7" s="29"/>
      <c r="L7" s="29"/>
      <c r="M7" s="29"/>
      <c r="N7" s="38"/>
      <c r="O7" s="38"/>
      <c r="P7" s="39"/>
      <c r="Q7" s="130"/>
      <c r="R7" s="130"/>
      <c r="S7" s="130" t="s">
        <v>317</v>
      </c>
      <c r="T7" s="130"/>
      <c r="U7" s="130"/>
      <c r="V7" s="130"/>
      <c r="W7" s="44"/>
      <c r="X7" s="67"/>
      <c r="Y7" s="68"/>
      <c r="Z7" s="69"/>
      <c r="AA7" s="80"/>
      <c r="AB7" s="80"/>
      <c r="AC7" s="81" t="s">
        <v>287</v>
      </c>
      <c r="AD7" s="102">
        <v>16</v>
      </c>
      <c r="AE7" s="102">
        <v>3</v>
      </c>
      <c r="AF7" s="102" t="s">
        <v>290</v>
      </c>
      <c r="AG7" s="103"/>
      <c r="AH7" s="120">
        <v>6</v>
      </c>
      <c r="AI7" s="90"/>
      <c r="AJ7" s="91"/>
      <c r="AK7" s="92"/>
      <c r="AL7" s="123" t="s">
        <v>288</v>
      </c>
      <c r="AM7" s="123" t="s">
        <v>300</v>
      </c>
      <c r="AN7" s="102"/>
      <c r="AO7" s="102"/>
      <c r="AP7" s="103"/>
      <c r="AQ7" s="80"/>
      <c r="AR7" s="80"/>
      <c r="AS7" s="81"/>
      <c r="AT7" s="29"/>
      <c r="AU7" s="111"/>
      <c r="AV7" s="111"/>
      <c r="AW7" s="111"/>
      <c r="AX7" s="111"/>
      <c r="AY7" s="111"/>
    </row>
    <row r="8" spans="1:57" ht="15">
      <c r="A8" s="10"/>
      <c r="B8" s="11" t="s">
        <v>83</v>
      </c>
      <c r="C8" s="118" t="s">
        <v>168</v>
      </c>
      <c r="D8" s="12" t="s">
        <v>50</v>
      </c>
      <c r="E8" s="118" t="s">
        <v>174</v>
      </c>
      <c r="F8" s="118" t="s">
        <v>104</v>
      </c>
      <c r="G8" s="118"/>
      <c r="H8" s="2"/>
      <c r="I8" s="13"/>
      <c r="J8" s="119" t="s">
        <v>75</v>
      </c>
      <c r="K8" s="29"/>
      <c r="L8" s="29"/>
      <c r="M8" s="29"/>
      <c r="N8" s="38"/>
      <c r="O8" s="38"/>
      <c r="P8" s="39"/>
      <c r="Q8" s="130" t="s">
        <v>319</v>
      </c>
      <c r="R8" s="130"/>
      <c r="S8" s="130"/>
      <c r="T8" s="130"/>
      <c r="U8" s="130"/>
      <c r="V8" s="130"/>
      <c r="W8" s="44"/>
      <c r="X8" s="67"/>
      <c r="Y8" s="68"/>
      <c r="Z8" s="69"/>
      <c r="AA8" s="80"/>
      <c r="AB8" s="80"/>
      <c r="AC8" s="81" t="s">
        <v>60</v>
      </c>
      <c r="AD8" s="102">
        <v>16</v>
      </c>
      <c r="AE8" s="102">
        <v>3</v>
      </c>
      <c r="AF8" s="102" t="s">
        <v>290</v>
      </c>
      <c r="AG8" s="103"/>
      <c r="AH8" s="129">
        <v>6</v>
      </c>
      <c r="AI8" s="90"/>
      <c r="AJ8" s="91"/>
      <c r="AK8" s="92"/>
      <c r="AL8" s="123" t="s">
        <v>288</v>
      </c>
      <c r="AM8" s="123" t="s">
        <v>300</v>
      </c>
      <c r="AN8" s="102"/>
      <c r="AO8" s="102"/>
      <c r="AP8" s="103"/>
      <c r="AQ8" s="80"/>
      <c r="AR8" s="80"/>
      <c r="AS8" s="81"/>
      <c r="AT8" s="29"/>
      <c r="AU8" s="111"/>
      <c r="AV8" s="111"/>
      <c r="AW8" s="111"/>
      <c r="AX8" s="111"/>
      <c r="AY8" s="111"/>
    </row>
    <row r="9" spans="1:57" ht="26.25">
      <c r="A9" s="10"/>
      <c r="B9" s="11" t="s">
        <v>83</v>
      </c>
      <c r="C9" s="118" t="s">
        <v>168</v>
      </c>
      <c r="D9" s="12" t="s">
        <v>50</v>
      </c>
      <c r="E9" s="118" t="s">
        <v>175</v>
      </c>
      <c r="F9" s="118" t="s">
        <v>105</v>
      </c>
      <c r="G9" s="118"/>
      <c r="H9" s="2"/>
      <c r="I9" s="13"/>
      <c r="J9" s="119" t="s">
        <v>74</v>
      </c>
      <c r="K9" s="29"/>
      <c r="L9" s="29"/>
      <c r="M9" s="29"/>
      <c r="N9" s="38"/>
      <c r="O9" s="38"/>
      <c r="P9" s="39"/>
      <c r="Q9" s="130"/>
      <c r="R9" s="130"/>
      <c r="S9" s="130" t="s">
        <v>321</v>
      </c>
      <c r="T9" s="130"/>
      <c r="U9" s="130" t="s">
        <v>74</v>
      </c>
      <c r="V9" s="130"/>
      <c r="W9" s="44"/>
      <c r="X9" s="67"/>
      <c r="Y9" s="68"/>
      <c r="Z9" s="69"/>
      <c r="AA9" s="80"/>
      <c r="AB9" s="80"/>
      <c r="AC9" s="81" t="s">
        <v>287</v>
      </c>
      <c r="AD9" s="102">
        <v>16</v>
      </c>
      <c r="AE9" s="102">
        <v>3</v>
      </c>
      <c r="AF9" s="102" t="s">
        <v>290</v>
      </c>
      <c r="AG9" s="103"/>
      <c r="AH9" s="120">
        <v>6</v>
      </c>
      <c r="AI9" s="90"/>
      <c r="AJ9" s="91"/>
      <c r="AK9" s="92"/>
      <c r="AL9" s="123" t="s">
        <v>288</v>
      </c>
      <c r="AM9" s="123" t="s">
        <v>300</v>
      </c>
      <c r="AN9" s="102"/>
      <c r="AO9" s="102"/>
      <c r="AP9" s="103"/>
      <c r="AQ9" s="80"/>
      <c r="AR9" s="80"/>
      <c r="AS9" s="81"/>
      <c r="AT9" s="29"/>
      <c r="AU9" s="111"/>
      <c r="AV9" s="111"/>
      <c r="AW9" s="111"/>
      <c r="AX9" s="111"/>
      <c r="AY9" s="111"/>
    </row>
    <row r="10" spans="1:57" ht="26.25">
      <c r="A10" s="10"/>
      <c r="B10" s="11" t="s">
        <v>83</v>
      </c>
      <c r="C10" s="118" t="s">
        <v>168</v>
      </c>
      <c r="D10" s="12" t="s">
        <v>50</v>
      </c>
      <c r="E10" s="118" t="s">
        <v>176</v>
      </c>
      <c r="F10" s="118" t="s">
        <v>106</v>
      </c>
      <c r="G10" s="118"/>
      <c r="H10" s="2"/>
      <c r="I10" s="13"/>
      <c r="J10" s="119" t="s">
        <v>74</v>
      </c>
      <c r="K10" s="29"/>
      <c r="L10" s="29"/>
      <c r="M10" s="29"/>
      <c r="N10" s="38"/>
      <c r="O10" s="38"/>
      <c r="P10" s="39"/>
      <c r="Q10" s="130"/>
      <c r="R10" s="130" t="s">
        <v>330</v>
      </c>
      <c r="S10" s="130" t="s">
        <v>329</v>
      </c>
      <c r="T10" s="130"/>
      <c r="U10" s="130"/>
      <c r="V10" s="130"/>
      <c r="W10" s="44"/>
      <c r="X10" s="67"/>
      <c r="Y10" s="68"/>
      <c r="Z10" s="69"/>
      <c r="AA10" s="80"/>
      <c r="AB10" s="80"/>
      <c r="AC10" s="81" t="s">
        <v>287</v>
      </c>
      <c r="AD10" s="102">
        <v>16</v>
      </c>
      <c r="AE10" s="102">
        <v>3</v>
      </c>
      <c r="AF10" s="102" t="s">
        <v>290</v>
      </c>
      <c r="AG10" s="103"/>
      <c r="AH10" s="120">
        <v>6</v>
      </c>
      <c r="AI10" s="90"/>
      <c r="AJ10" s="91"/>
      <c r="AK10" s="92"/>
      <c r="AL10" s="123" t="s">
        <v>288</v>
      </c>
      <c r="AM10" s="123" t="s">
        <v>300</v>
      </c>
      <c r="AN10" s="102"/>
      <c r="AO10" s="102"/>
      <c r="AP10" s="103"/>
      <c r="AQ10" s="80"/>
      <c r="AR10" s="80"/>
      <c r="AS10" s="81"/>
      <c r="AT10" s="29"/>
      <c r="AU10" s="111"/>
      <c r="AV10" s="111"/>
      <c r="AW10" s="111"/>
      <c r="AX10" s="111"/>
      <c r="AY10" s="111"/>
    </row>
    <row r="11" spans="1:57" ht="26.25">
      <c r="A11" s="10"/>
      <c r="B11" s="11" t="s">
        <v>83</v>
      </c>
      <c r="C11" s="118" t="s">
        <v>169</v>
      </c>
      <c r="D11" s="12" t="s">
        <v>50</v>
      </c>
      <c r="E11" s="118" t="s">
        <v>177</v>
      </c>
      <c r="F11" s="118" t="s">
        <v>107</v>
      </c>
      <c r="G11" s="118"/>
      <c r="H11" s="2"/>
      <c r="I11" s="13"/>
      <c r="J11" s="119" t="s">
        <v>75</v>
      </c>
      <c r="K11" s="29"/>
      <c r="L11" s="29"/>
      <c r="M11" s="29"/>
      <c r="N11" s="38"/>
      <c r="O11" s="38"/>
      <c r="P11" s="39"/>
      <c r="Q11" s="130" t="s">
        <v>328</v>
      </c>
      <c r="R11" s="130"/>
      <c r="S11" s="130"/>
      <c r="T11" s="130"/>
      <c r="U11" s="130"/>
      <c r="V11" s="130"/>
      <c r="W11" s="44"/>
      <c r="X11" s="67"/>
      <c r="Y11" s="68"/>
      <c r="Z11" s="69"/>
      <c r="AA11" s="80"/>
      <c r="AB11" s="80"/>
      <c r="AC11" s="81" t="s">
        <v>60</v>
      </c>
      <c r="AD11" s="102">
        <v>16</v>
      </c>
      <c r="AE11" s="102">
        <v>3</v>
      </c>
      <c r="AF11" s="102" t="s">
        <v>290</v>
      </c>
      <c r="AG11" s="103"/>
      <c r="AH11" s="120">
        <v>6</v>
      </c>
      <c r="AI11" s="90"/>
      <c r="AJ11" s="91"/>
      <c r="AK11" s="92"/>
      <c r="AL11" s="123" t="s">
        <v>288</v>
      </c>
      <c r="AM11" s="123" t="s">
        <v>300</v>
      </c>
      <c r="AN11" s="102"/>
      <c r="AO11" s="102"/>
      <c r="AP11" s="103"/>
      <c r="AQ11" s="80"/>
      <c r="AR11" s="80"/>
      <c r="AS11" s="81"/>
      <c r="AT11" s="29"/>
      <c r="AU11" s="111"/>
      <c r="AV11" s="111"/>
      <c r="AW11" s="111"/>
      <c r="AX11" s="111"/>
      <c r="AY11" s="111"/>
    </row>
    <row r="12" spans="1:57" ht="15">
      <c r="A12" s="10"/>
      <c r="B12" s="11" t="s">
        <v>83</v>
      </c>
      <c r="C12" s="118" t="s">
        <v>169</v>
      </c>
      <c r="D12" s="12" t="s">
        <v>50</v>
      </c>
      <c r="E12" s="118" t="s">
        <v>178</v>
      </c>
      <c r="F12" s="118" t="s">
        <v>108</v>
      </c>
      <c r="G12" s="118"/>
      <c r="H12" s="2"/>
      <c r="I12" s="13"/>
      <c r="J12" s="119" t="s">
        <v>75</v>
      </c>
      <c r="K12" s="29"/>
      <c r="L12" s="29"/>
      <c r="M12" s="29"/>
      <c r="N12" s="38"/>
      <c r="O12" s="38"/>
      <c r="P12" s="39"/>
      <c r="Q12" s="130" t="s">
        <v>309</v>
      </c>
      <c r="R12" s="130"/>
      <c r="S12" s="130" t="s">
        <v>310</v>
      </c>
      <c r="T12" s="130"/>
      <c r="U12" s="130"/>
      <c r="V12" s="130"/>
      <c r="W12" s="44"/>
      <c r="X12" s="67"/>
      <c r="Y12" s="68"/>
      <c r="Z12" s="69"/>
      <c r="AA12" s="80"/>
      <c r="AB12" s="80"/>
      <c r="AC12" s="81" t="s">
        <v>60</v>
      </c>
      <c r="AD12" s="102">
        <v>16</v>
      </c>
      <c r="AE12" s="102">
        <v>3</v>
      </c>
      <c r="AF12" s="102" t="s">
        <v>290</v>
      </c>
      <c r="AG12" s="103"/>
      <c r="AH12" s="120">
        <v>6</v>
      </c>
      <c r="AI12" s="90"/>
      <c r="AJ12" s="91"/>
      <c r="AK12" s="92"/>
      <c r="AL12" s="123" t="s">
        <v>288</v>
      </c>
      <c r="AM12" s="123" t="s">
        <v>300</v>
      </c>
      <c r="AN12" s="102"/>
      <c r="AO12" s="102"/>
      <c r="AP12" s="103"/>
      <c r="AQ12" s="80"/>
      <c r="AR12" s="80"/>
      <c r="AS12" s="81"/>
      <c r="AT12" s="29"/>
      <c r="AU12" s="111"/>
      <c r="AV12" s="111"/>
      <c r="AW12" s="111"/>
      <c r="AX12" s="111"/>
      <c r="AY12" s="111"/>
    </row>
    <row r="13" spans="1:57" ht="15">
      <c r="A13" s="10"/>
      <c r="B13" s="11" t="s">
        <v>83</v>
      </c>
      <c r="C13" s="118" t="s">
        <v>169</v>
      </c>
      <c r="D13" s="12" t="s">
        <v>50</v>
      </c>
      <c r="E13" s="118" t="s">
        <v>179</v>
      </c>
      <c r="F13" s="118" t="s">
        <v>109</v>
      </c>
      <c r="G13" s="118"/>
      <c r="H13" s="2"/>
      <c r="I13" s="13"/>
      <c r="J13" s="119" t="s">
        <v>75</v>
      </c>
      <c r="K13" s="29"/>
      <c r="L13" s="29"/>
      <c r="M13" s="29"/>
      <c r="N13" s="38"/>
      <c r="O13" s="38"/>
      <c r="P13" s="39"/>
      <c r="Q13" s="130" t="s">
        <v>320</v>
      </c>
      <c r="R13" s="130"/>
      <c r="S13" s="130"/>
      <c r="T13" s="130"/>
      <c r="U13" s="130"/>
      <c r="V13" s="130"/>
      <c r="W13" s="44"/>
      <c r="X13" s="67"/>
      <c r="Y13" s="68"/>
      <c r="Z13" s="69"/>
      <c r="AA13" s="80"/>
      <c r="AB13" s="80"/>
      <c r="AC13" s="81" t="s">
        <v>60</v>
      </c>
      <c r="AD13" s="102">
        <v>16</v>
      </c>
      <c r="AE13" s="102">
        <v>3</v>
      </c>
      <c r="AF13" s="102" t="s">
        <v>290</v>
      </c>
      <c r="AG13" s="103"/>
      <c r="AH13" s="120">
        <v>6</v>
      </c>
      <c r="AI13" s="90"/>
      <c r="AJ13" s="91"/>
      <c r="AK13" s="92"/>
      <c r="AL13" s="124" t="s">
        <v>288</v>
      </c>
      <c r="AM13" s="123" t="s">
        <v>300</v>
      </c>
      <c r="AN13" s="102"/>
      <c r="AO13" s="102"/>
      <c r="AP13" s="103"/>
      <c r="AQ13" s="80"/>
      <c r="AR13" s="80"/>
      <c r="AS13" s="81"/>
      <c r="AT13" s="29"/>
      <c r="AU13" s="111"/>
      <c r="AV13" s="111"/>
      <c r="AW13" s="111"/>
      <c r="AX13" s="111"/>
      <c r="AY13" s="111"/>
    </row>
    <row r="14" spans="1:57" ht="15">
      <c r="A14" s="10"/>
      <c r="B14" s="11" t="s">
        <v>83</v>
      </c>
      <c r="C14" s="118" t="s">
        <v>169</v>
      </c>
      <c r="D14" s="12" t="s">
        <v>50</v>
      </c>
      <c r="E14" s="118" t="s">
        <v>180</v>
      </c>
      <c r="F14" s="118" t="s">
        <v>110</v>
      </c>
      <c r="G14" s="118"/>
      <c r="H14" s="2"/>
      <c r="I14" s="13"/>
      <c r="J14" s="119" t="s">
        <v>72</v>
      </c>
      <c r="K14" s="29"/>
      <c r="L14" s="29"/>
      <c r="M14" s="29"/>
      <c r="N14" s="38"/>
      <c r="O14" s="38"/>
      <c r="P14" s="39"/>
      <c r="Q14" s="130">
        <v>11166</v>
      </c>
      <c r="R14" s="130" t="s">
        <v>323</v>
      </c>
      <c r="S14" s="130" t="s">
        <v>326</v>
      </c>
      <c r="T14" s="130" t="s">
        <v>325</v>
      </c>
      <c r="U14" s="130"/>
      <c r="V14" s="130"/>
      <c r="W14" s="44"/>
      <c r="X14" s="67"/>
      <c r="Y14" s="68"/>
      <c r="Z14" s="69"/>
      <c r="AA14" s="80"/>
      <c r="AB14" s="80"/>
      <c r="AC14" s="81">
        <v>41892</v>
      </c>
      <c r="AD14" s="102">
        <v>16</v>
      </c>
      <c r="AE14" s="102">
        <v>3</v>
      </c>
      <c r="AF14" s="102" t="s">
        <v>290</v>
      </c>
      <c r="AG14" s="103"/>
      <c r="AH14" s="120">
        <v>6</v>
      </c>
      <c r="AI14" s="90"/>
      <c r="AJ14" s="91"/>
      <c r="AK14" s="92"/>
      <c r="AL14" s="124" t="s">
        <v>288</v>
      </c>
      <c r="AM14" s="123" t="s">
        <v>300</v>
      </c>
      <c r="AN14" s="102"/>
      <c r="AO14" s="102"/>
      <c r="AP14" s="103"/>
      <c r="AQ14" s="80"/>
      <c r="AR14" s="80"/>
      <c r="AS14" s="81"/>
      <c r="AT14" s="29"/>
      <c r="AU14" s="111"/>
      <c r="AV14" s="111"/>
      <c r="AW14" s="111"/>
      <c r="AX14" s="111"/>
      <c r="AY14" s="111"/>
    </row>
    <row r="15" spans="1:57" ht="15" customHeight="1">
      <c r="A15" s="10"/>
      <c r="B15" s="11" t="s">
        <v>83</v>
      </c>
      <c r="C15" s="118" t="s">
        <v>169</v>
      </c>
      <c r="D15" s="12" t="s">
        <v>50</v>
      </c>
      <c r="E15" s="118" t="s">
        <v>181</v>
      </c>
      <c r="F15" s="118" t="s">
        <v>111</v>
      </c>
      <c r="G15" s="118"/>
      <c r="H15" s="2"/>
      <c r="I15" s="13"/>
      <c r="J15" s="119" t="s">
        <v>72</v>
      </c>
      <c r="K15" s="29"/>
      <c r="L15" s="29"/>
      <c r="M15" s="29"/>
      <c r="N15" s="38"/>
      <c r="O15" s="38"/>
      <c r="P15" s="39"/>
      <c r="Q15" s="130" t="s">
        <v>333</v>
      </c>
      <c r="R15" s="130"/>
      <c r="S15" s="130"/>
      <c r="T15" s="130"/>
      <c r="U15" s="130" t="s">
        <v>332</v>
      </c>
      <c r="V15" s="130"/>
      <c r="W15" s="44"/>
      <c r="X15" s="67"/>
      <c r="Y15" s="68"/>
      <c r="Z15" s="69"/>
      <c r="AA15" s="80"/>
      <c r="AB15" s="80"/>
      <c r="AC15" s="81" t="s">
        <v>283</v>
      </c>
      <c r="AD15" s="102">
        <v>16</v>
      </c>
      <c r="AE15" s="102">
        <v>3</v>
      </c>
      <c r="AF15" s="102" t="s">
        <v>290</v>
      </c>
      <c r="AG15" s="103"/>
      <c r="AH15" s="120">
        <v>6</v>
      </c>
      <c r="AI15" s="90"/>
      <c r="AJ15" s="91"/>
      <c r="AK15" s="92"/>
      <c r="AL15" s="124" t="s">
        <v>288</v>
      </c>
      <c r="AM15" s="123" t="s">
        <v>300</v>
      </c>
      <c r="AN15" s="102"/>
      <c r="AO15" s="102"/>
      <c r="AP15" s="103"/>
      <c r="AQ15" s="80"/>
      <c r="AR15" s="80"/>
      <c r="AS15" s="81"/>
      <c r="AT15" s="29"/>
      <c r="AU15" s="111"/>
      <c r="AV15" s="111"/>
      <c r="AW15" s="111"/>
      <c r="AX15" s="111"/>
      <c r="AY15" s="111"/>
    </row>
    <row r="16" spans="1:57" ht="15">
      <c r="A16" s="10"/>
      <c r="B16" s="11" t="s">
        <v>83</v>
      </c>
      <c r="C16" s="118" t="s">
        <v>169</v>
      </c>
      <c r="D16" s="12" t="s">
        <v>50</v>
      </c>
      <c r="E16" s="118" t="s">
        <v>133</v>
      </c>
      <c r="F16" s="118" t="s">
        <v>112</v>
      </c>
      <c r="G16" s="118"/>
      <c r="H16" s="2"/>
      <c r="I16" s="13"/>
      <c r="J16" s="119" t="s">
        <v>75</v>
      </c>
      <c r="K16" s="29"/>
      <c r="L16" s="29"/>
      <c r="M16" s="29"/>
      <c r="N16" s="38"/>
      <c r="O16" s="38"/>
      <c r="P16" s="39"/>
      <c r="Q16" s="130" t="s">
        <v>338</v>
      </c>
      <c r="R16" s="130" t="s">
        <v>339</v>
      </c>
      <c r="S16" s="130"/>
      <c r="T16" s="130"/>
      <c r="U16" s="130"/>
      <c r="V16" s="130"/>
      <c r="W16" s="44"/>
      <c r="X16" s="67"/>
      <c r="Y16" s="68"/>
      <c r="Z16" s="69"/>
      <c r="AA16" s="80"/>
      <c r="AB16" s="80"/>
      <c r="AC16" s="81" t="s">
        <v>60</v>
      </c>
      <c r="AD16" s="102">
        <v>16</v>
      </c>
      <c r="AE16" s="102">
        <v>3</v>
      </c>
      <c r="AF16" s="102" t="s">
        <v>290</v>
      </c>
      <c r="AG16" s="103"/>
      <c r="AH16" s="120">
        <v>6</v>
      </c>
      <c r="AI16" s="90"/>
      <c r="AJ16" s="91"/>
      <c r="AK16" s="92"/>
      <c r="AL16" s="123" t="s">
        <v>288</v>
      </c>
      <c r="AM16" s="123" t="s">
        <v>300</v>
      </c>
      <c r="AN16" s="102"/>
      <c r="AO16" s="102"/>
      <c r="AP16" s="103"/>
      <c r="AQ16" s="80"/>
      <c r="AR16" s="80"/>
      <c r="AS16" s="81"/>
      <c r="AT16" s="29"/>
      <c r="AU16" s="111"/>
      <c r="AV16" s="111"/>
      <c r="AW16" s="111"/>
      <c r="AX16" s="111"/>
      <c r="AY16" s="111"/>
    </row>
    <row r="17" spans="1:51" ht="15">
      <c r="A17" s="10"/>
      <c r="B17" s="11" t="s">
        <v>83</v>
      </c>
      <c r="C17" s="118" t="s">
        <v>169</v>
      </c>
      <c r="D17" s="12" t="s">
        <v>50</v>
      </c>
      <c r="E17" s="118" t="s">
        <v>134</v>
      </c>
      <c r="F17" s="118" t="s">
        <v>113</v>
      </c>
      <c r="G17" s="118"/>
      <c r="H17" s="2"/>
      <c r="I17" s="13"/>
      <c r="J17" s="119" t="s">
        <v>75</v>
      </c>
      <c r="K17" s="29"/>
      <c r="L17" s="29"/>
      <c r="M17" s="29"/>
      <c r="N17" s="38"/>
      <c r="O17" s="38"/>
      <c r="P17" s="39"/>
      <c r="Q17" s="130" t="s">
        <v>336</v>
      </c>
      <c r="R17" s="130" t="s">
        <v>335</v>
      </c>
      <c r="S17" s="130"/>
      <c r="T17" s="130"/>
      <c r="U17" s="130"/>
      <c r="V17" s="130"/>
      <c r="W17" s="44"/>
      <c r="X17" s="67"/>
      <c r="Y17" s="68"/>
      <c r="Z17" s="69"/>
      <c r="AA17" s="80"/>
      <c r="AB17" s="80"/>
      <c r="AC17" s="81" t="s">
        <v>60</v>
      </c>
      <c r="AD17" s="102">
        <v>16</v>
      </c>
      <c r="AE17" s="102">
        <v>3</v>
      </c>
      <c r="AF17" s="102" t="s">
        <v>290</v>
      </c>
      <c r="AG17" s="103"/>
      <c r="AH17" s="120">
        <v>6</v>
      </c>
      <c r="AI17" s="90"/>
      <c r="AJ17" s="91"/>
      <c r="AK17" s="92"/>
      <c r="AL17" s="123" t="s">
        <v>288</v>
      </c>
      <c r="AM17" s="123" t="s">
        <v>300</v>
      </c>
      <c r="AN17" s="102"/>
      <c r="AO17" s="102"/>
      <c r="AP17" s="103"/>
      <c r="AQ17" s="80"/>
      <c r="AR17" s="80"/>
      <c r="AS17" s="81"/>
      <c r="AT17" s="29"/>
      <c r="AU17" s="111"/>
      <c r="AV17" s="111"/>
      <c r="AW17" s="111"/>
      <c r="AX17" s="111"/>
      <c r="AY17" s="111"/>
    </row>
    <row r="18" spans="1:51" ht="15">
      <c r="A18" s="10"/>
      <c r="B18" s="11" t="s">
        <v>83</v>
      </c>
      <c r="C18" s="118" t="s">
        <v>170</v>
      </c>
      <c r="D18" s="12" t="s">
        <v>50</v>
      </c>
      <c r="E18" s="118" t="s">
        <v>135</v>
      </c>
      <c r="F18" s="118" t="s">
        <v>114</v>
      </c>
      <c r="G18" s="118"/>
      <c r="H18" s="2"/>
      <c r="I18" s="13"/>
      <c r="J18" s="119" t="s">
        <v>76</v>
      </c>
      <c r="K18" s="29"/>
      <c r="L18" s="29"/>
      <c r="M18" s="29"/>
      <c r="N18" s="38"/>
      <c r="O18" s="38"/>
      <c r="P18" s="39"/>
      <c r="Q18" s="130"/>
      <c r="R18" s="130"/>
      <c r="S18" s="130"/>
      <c r="T18" s="130"/>
      <c r="U18" s="130"/>
      <c r="V18" s="130"/>
      <c r="W18" s="44"/>
      <c r="X18" s="67"/>
      <c r="Y18" s="68"/>
      <c r="Z18" s="69"/>
      <c r="AA18" s="80"/>
      <c r="AB18" s="80"/>
      <c r="AC18" s="81" t="s">
        <v>285</v>
      </c>
      <c r="AD18" s="102">
        <v>16</v>
      </c>
      <c r="AE18" s="102">
        <v>3</v>
      </c>
      <c r="AF18" s="102" t="s">
        <v>290</v>
      </c>
      <c r="AG18" s="103"/>
      <c r="AH18" s="120">
        <v>6</v>
      </c>
      <c r="AI18" s="90"/>
      <c r="AJ18" s="91"/>
      <c r="AK18" s="92"/>
      <c r="AL18" s="123" t="s">
        <v>288</v>
      </c>
      <c r="AM18" s="123" t="s">
        <v>300</v>
      </c>
      <c r="AN18" s="102"/>
      <c r="AO18" s="102"/>
      <c r="AP18" s="103"/>
      <c r="AQ18" s="80"/>
      <c r="AR18" s="80"/>
      <c r="AS18" s="81"/>
      <c r="AT18" s="29"/>
      <c r="AU18" s="111"/>
      <c r="AV18" s="111"/>
      <c r="AW18" s="111"/>
      <c r="AX18" s="111"/>
      <c r="AY18" s="111"/>
    </row>
    <row r="19" spans="1:51" ht="15">
      <c r="A19" s="10"/>
      <c r="B19" s="11" t="s">
        <v>83</v>
      </c>
      <c r="C19" s="118" t="s">
        <v>170</v>
      </c>
      <c r="D19" s="12" t="s">
        <v>50</v>
      </c>
      <c r="E19" s="118" t="s">
        <v>136</v>
      </c>
      <c r="F19" s="118" t="s">
        <v>115</v>
      </c>
      <c r="G19" s="118" t="s">
        <v>182</v>
      </c>
      <c r="H19" s="2"/>
      <c r="I19" s="13"/>
      <c r="J19" s="119" t="s">
        <v>76</v>
      </c>
      <c r="K19" s="29"/>
      <c r="L19" s="29"/>
      <c r="M19" s="29"/>
      <c r="N19" s="38"/>
      <c r="O19" s="38"/>
      <c r="P19" s="39"/>
      <c r="Q19" s="130"/>
      <c r="R19" s="130"/>
      <c r="S19" s="130" t="s">
        <v>315</v>
      </c>
      <c r="T19" s="130"/>
      <c r="U19" s="130"/>
      <c r="V19" s="130"/>
      <c r="W19" s="44"/>
      <c r="X19" s="67"/>
      <c r="Y19" s="68"/>
      <c r="Z19" s="69"/>
      <c r="AA19" s="80"/>
      <c r="AB19" s="80"/>
      <c r="AC19" s="81" t="s">
        <v>285</v>
      </c>
      <c r="AD19" s="102">
        <v>16</v>
      </c>
      <c r="AE19" s="102">
        <v>3</v>
      </c>
      <c r="AF19" s="102" t="s">
        <v>290</v>
      </c>
      <c r="AG19" s="103"/>
      <c r="AH19" s="120">
        <v>6</v>
      </c>
      <c r="AI19" s="90"/>
      <c r="AJ19" s="91"/>
      <c r="AK19" s="92"/>
      <c r="AL19" s="123" t="s">
        <v>288</v>
      </c>
      <c r="AM19" s="123" t="s">
        <v>300</v>
      </c>
      <c r="AN19" s="102"/>
      <c r="AO19" s="102"/>
      <c r="AP19" s="103"/>
      <c r="AQ19" s="80"/>
      <c r="AR19" s="80"/>
      <c r="AS19" s="81"/>
      <c r="AT19" s="29"/>
      <c r="AU19" s="111"/>
      <c r="AV19" s="111"/>
      <c r="AW19" s="111"/>
      <c r="AX19" s="111"/>
      <c r="AY19" s="111"/>
    </row>
    <row r="20" spans="1:51" ht="15">
      <c r="A20" s="10"/>
      <c r="B20" s="11" t="s">
        <v>83</v>
      </c>
      <c r="C20" s="118" t="s">
        <v>170</v>
      </c>
      <c r="D20" s="12" t="s">
        <v>50</v>
      </c>
      <c r="E20" s="118" t="s">
        <v>137</v>
      </c>
      <c r="F20" s="118" t="s">
        <v>115</v>
      </c>
      <c r="G20" s="118" t="s">
        <v>183</v>
      </c>
      <c r="H20" s="2"/>
      <c r="I20" s="13"/>
      <c r="J20" s="119" t="s">
        <v>76</v>
      </c>
      <c r="K20" s="29"/>
      <c r="L20" s="29"/>
      <c r="M20" s="29"/>
      <c r="N20" s="38"/>
      <c r="O20" s="38"/>
      <c r="P20" s="39"/>
      <c r="Q20" s="130"/>
      <c r="R20" s="130"/>
      <c r="S20" s="130" t="s">
        <v>315</v>
      </c>
      <c r="T20" s="130"/>
      <c r="U20" s="130"/>
      <c r="V20" s="130"/>
      <c r="W20" s="44"/>
      <c r="X20" s="67"/>
      <c r="Y20" s="68"/>
      <c r="Z20" s="69"/>
      <c r="AA20" s="80"/>
      <c r="AB20" s="80"/>
      <c r="AC20" s="81" t="s">
        <v>285</v>
      </c>
      <c r="AD20" s="102">
        <v>16</v>
      </c>
      <c r="AE20" s="102">
        <v>3</v>
      </c>
      <c r="AF20" s="102" t="s">
        <v>290</v>
      </c>
      <c r="AG20" s="103"/>
      <c r="AH20" s="120">
        <v>6</v>
      </c>
      <c r="AI20" s="90"/>
      <c r="AJ20" s="91"/>
      <c r="AK20" s="92"/>
      <c r="AL20" s="123" t="s">
        <v>288</v>
      </c>
      <c r="AM20" s="123" t="s">
        <v>300</v>
      </c>
      <c r="AN20" s="102"/>
      <c r="AO20" s="102"/>
      <c r="AP20" s="103"/>
      <c r="AQ20" s="80"/>
      <c r="AR20" s="80"/>
      <c r="AS20" s="81"/>
      <c r="AT20" s="29"/>
      <c r="AU20" s="111"/>
      <c r="AV20" s="111"/>
      <c r="AW20" s="111"/>
      <c r="AX20" s="111"/>
      <c r="AY20" s="111"/>
    </row>
    <row r="21" spans="1:51" ht="15">
      <c r="A21" s="10"/>
      <c r="B21" s="11" t="s">
        <v>83</v>
      </c>
      <c r="C21" s="118" t="s">
        <v>170</v>
      </c>
      <c r="D21" s="12" t="s">
        <v>50</v>
      </c>
      <c r="E21" s="118" t="s">
        <v>138</v>
      </c>
      <c r="F21" s="118" t="s">
        <v>116</v>
      </c>
      <c r="G21" s="118" t="s">
        <v>184</v>
      </c>
      <c r="H21" s="2"/>
      <c r="I21" s="13"/>
      <c r="J21" s="119" t="s">
        <v>76</v>
      </c>
      <c r="K21" s="29"/>
      <c r="L21" s="29"/>
      <c r="M21" s="29"/>
      <c r="N21" s="38"/>
      <c r="O21" s="38"/>
      <c r="P21" s="39"/>
      <c r="Q21" s="130"/>
      <c r="R21" s="130"/>
      <c r="S21" s="130" t="s">
        <v>315</v>
      </c>
      <c r="T21" s="130"/>
      <c r="U21" s="130"/>
      <c r="V21" s="130"/>
      <c r="W21" s="44"/>
      <c r="X21" s="67"/>
      <c r="Y21" s="68"/>
      <c r="Z21" s="69"/>
      <c r="AA21" s="80"/>
      <c r="AB21" s="80"/>
      <c r="AC21" s="81" t="s">
        <v>285</v>
      </c>
      <c r="AD21" s="102">
        <v>16</v>
      </c>
      <c r="AE21" s="102">
        <v>3</v>
      </c>
      <c r="AF21" s="102" t="s">
        <v>290</v>
      </c>
      <c r="AG21" s="103"/>
      <c r="AH21" s="120">
        <v>6</v>
      </c>
      <c r="AI21" s="90"/>
      <c r="AJ21" s="91"/>
      <c r="AK21" s="92"/>
      <c r="AL21" s="123" t="s">
        <v>288</v>
      </c>
      <c r="AM21" s="123" t="s">
        <v>300</v>
      </c>
      <c r="AN21" s="102"/>
      <c r="AO21" s="102"/>
      <c r="AP21" s="103"/>
      <c r="AQ21" s="80"/>
      <c r="AR21" s="80"/>
      <c r="AS21" s="81"/>
      <c r="AT21" s="29"/>
      <c r="AU21" s="111"/>
      <c r="AV21" s="111"/>
      <c r="AW21" s="111"/>
      <c r="AX21" s="111"/>
      <c r="AY21" s="111"/>
    </row>
    <row r="22" spans="1:51" ht="15">
      <c r="A22" s="10"/>
      <c r="B22" s="11" t="s">
        <v>83</v>
      </c>
      <c r="C22" s="118" t="s">
        <v>170</v>
      </c>
      <c r="D22" s="12" t="s">
        <v>50</v>
      </c>
      <c r="E22" s="118" t="s">
        <v>139</v>
      </c>
      <c r="F22" s="118" t="s">
        <v>116</v>
      </c>
      <c r="G22" s="118" t="s">
        <v>185</v>
      </c>
      <c r="H22" s="2"/>
      <c r="I22" s="13"/>
      <c r="J22" s="119" t="s">
        <v>76</v>
      </c>
      <c r="K22" s="29"/>
      <c r="L22" s="29"/>
      <c r="M22" s="29"/>
      <c r="N22" s="38"/>
      <c r="O22" s="38"/>
      <c r="P22" s="39"/>
      <c r="Q22" s="130"/>
      <c r="R22" s="130"/>
      <c r="S22" s="130" t="s">
        <v>315</v>
      </c>
      <c r="T22" s="130"/>
      <c r="U22" s="130"/>
      <c r="V22" s="130"/>
      <c r="W22" s="44"/>
      <c r="X22" s="67"/>
      <c r="Y22" s="68"/>
      <c r="Z22" s="69"/>
      <c r="AA22" s="80"/>
      <c r="AB22" s="80"/>
      <c r="AC22" s="81" t="s">
        <v>285</v>
      </c>
      <c r="AD22" s="102">
        <v>16</v>
      </c>
      <c r="AE22" s="102">
        <v>3</v>
      </c>
      <c r="AF22" s="102" t="s">
        <v>290</v>
      </c>
      <c r="AG22" s="103"/>
      <c r="AH22" s="120">
        <v>6</v>
      </c>
      <c r="AI22" s="90"/>
      <c r="AJ22" s="91"/>
      <c r="AK22" s="92"/>
      <c r="AL22" s="123" t="s">
        <v>288</v>
      </c>
      <c r="AM22" s="123" t="s">
        <v>300</v>
      </c>
      <c r="AN22" s="102"/>
      <c r="AO22" s="102"/>
      <c r="AP22" s="103"/>
      <c r="AQ22" s="80"/>
      <c r="AR22" s="80"/>
      <c r="AS22" s="81"/>
      <c r="AT22" s="29"/>
      <c r="AU22" s="111"/>
      <c r="AV22" s="111"/>
      <c r="AW22" s="111"/>
      <c r="AX22" s="111"/>
      <c r="AY22" s="111"/>
    </row>
    <row r="23" spans="1:51" ht="15">
      <c r="A23" s="10"/>
      <c r="B23" s="11" t="s">
        <v>83</v>
      </c>
      <c r="C23" s="118" t="s">
        <v>170</v>
      </c>
      <c r="D23" s="12" t="s">
        <v>50</v>
      </c>
      <c r="E23" s="118" t="s">
        <v>140</v>
      </c>
      <c r="F23" s="118" t="s">
        <v>117</v>
      </c>
      <c r="G23" s="118"/>
      <c r="H23" s="2"/>
      <c r="I23" s="13"/>
      <c r="J23" s="119" t="s">
        <v>76</v>
      </c>
      <c r="K23" s="29"/>
      <c r="L23" s="29"/>
      <c r="M23" s="29"/>
      <c r="N23" s="38"/>
      <c r="O23" s="38"/>
      <c r="P23" s="39"/>
      <c r="Q23" s="130"/>
      <c r="R23" s="130"/>
      <c r="S23" s="130" t="s">
        <v>315</v>
      </c>
      <c r="T23" s="130"/>
      <c r="U23" s="130"/>
      <c r="V23" s="130"/>
      <c r="W23" s="44"/>
      <c r="X23" s="67"/>
      <c r="Y23" s="68"/>
      <c r="Z23" s="69"/>
      <c r="AA23" s="80"/>
      <c r="AB23" s="80"/>
      <c r="AC23" s="81" t="s">
        <v>285</v>
      </c>
      <c r="AD23" s="102">
        <v>16</v>
      </c>
      <c r="AE23" s="102">
        <v>3</v>
      </c>
      <c r="AF23" s="102" t="s">
        <v>290</v>
      </c>
      <c r="AG23" s="103"/>
      <c r="AH23" s="120">
        <v>6</v>
      </c>
      <c r="AI23" s="90"/>
      <c r="AJ23" s="91"/>
      <c r="AK23" s="92"/>
      <c r="AL23" s="123" t="s">
        <v>288</v>
      </c>
      <c r="AM23" s="123" t="s">
        <v>300</v>
      </c>
      <c r="AN23" s="102"/>
      <c r="AO23" s="102"/>
      <c r="AP23" s="103"/>
      <c r="AQ23" s="80"/>
      <c r="AR23" s="80"/>
      <c r="AS23" s="81"/>
      <c r="AT23" s="29"/>
      <c r="AU23" s="111"/>
      <c r="AV23" s="111"/>
      <c r="AW23" s="111"/>
      <c r="AX23" s="111"/>
      <c r="AY23" s="111"/>
    </row>
    <row r="24" spans="1:51" ht="15">
      <c r="A24" s="10"/>
      <c r="B24" s="11" t="s">
        <v>83</v>
      </c>
      <c r="C24" s="118" t="s">
        <v>170</v>
      </c>
      <c r="D24" s="12" t="s">
        <v>50</v>
      </c>
      <c r="E24" s="118" t="s">
        <v>141</v>
      </c>
      <c r="F24" s="118" t="s">
        <v>118</v>
      </c>
      <c r="G24" s="118" t="s">
        <v>191</v>
      </c>
      <c r="H24" s="2"/>
      <c r="I24" s="13"/>
      <c r="J24" s="119" t="s">
        <v>75</v>
      </c>
      <c r="K24" s="29"/>
      <c r="L24" s="29"/>
      <c r="M24" s="29"/>
      <c r="N24" s="38"/>
      <c r="O24" s="38"/>
      <c r="P24" s="39"/>
      <c r="Q24" s="130" t="s">
        <v>338</v>
      </c>
      <c r="R24" s="130" t="s">
        <v>340</v>
      </c>
      <c r="S24" s="130"/>
      <c r="T24" s="130"/>
      <c r="U24" s="130"/>
      <c r="V24" s="130"/>
      <c r="W24" s="44"/>
      <c r="X24" s="67"/>
      <c r="Y24" s="68"/>
      <c r="Z24" s="69"/>
      <c r="AA24" s="80"/>
      <c r="AB24" s="80"/>
      <c r="AC24" s="81" t="s">
        <v>60</v>
      </c>
      <c r="AD24" s="102">
        <v>16</v>
      </c>
      <c r="AE24" s="102">
        <v>3</v>
      </c>
      <c r="AF24" s="102" t="s">
        <v>290</v>
      </c>
      <c r="AG24" s="103"/>
      <c r="AH24" s="120">
        <v>6</v>
      </c>
      <c r="AI24" s="90"/>
      <c r="AJ24" s="91"/>
      <c r="AK24" s="92"/>
      <c r="AL24" s="123" t="s">
        <v>288</v>
      </c>
      <c r="AM24" s="123" t="s">
        <v>300</v>
      </c>
      <c r="AN24" s="102"/>
      <c r="AO24" s="102"/>
      <c r="AP24" s="103"/>
      <c r="AQ24" s="80"/>
      <c r="AR24" s="80"/>
      <c r="AS24" s="81"/>
      <c r="AT24" s="29"/>
      <c r="AU24" s="111"/>
      <c r="AV24" s="111"/>
      <c r="AW24" s="111"/>
      <c r="AX24" s="111"/>
      <c r="AY24" s="111"/>
    </row>
    <row r="25" spans="1:51" ht="26.25">
      <c r="A25" s="10"/>
      <c r="B25" s="11" t="s">
        <v>83</v>
      </c>
      <c r="C25" s="118" t="s">
        <v>161</v>
      </c>
      <c r="D25" s="12" t="s">
        <v>50</v>
      </c>
      <c r="E25" s="118" t="s">
        <v>142</v>
      </c>
      <c r="F25" s="118" t="s">
        <v>119</v>
      </c>
      <c r="G25" s="118" t="s">
        <v>186</v>
      </c>
      <c r="H25" s="2"/>
      <c r="I25" s="13"/>
      <c r="J25" s="119" t="s">
        <v>76</v>
      </c>
      <c r="K25" s="29"/>
      <c r="L25" s="29"/>
      <c r="M25" s="29"/>
      <c r="N25" s="38"/>
      <c r="O25" s="38"/>
      <c r="P25" s="39"/>
      <c r="Q25" s="130"/>
      <c r="R25" s="130"/>
      <c r="S25" s="130" t="s">
        <v>316</v>
      </c>
      <c r="T25" s="130"/>
      <c r="U25" s="130"/>
      <c r="V25" s="130"/>
      <c r="W25" s="44"/>
      <c r="X25" s="67"/>
      <c r="Y25" s="68"/>
      <c r="Z25" s="69"/>
      <c r="AA25" s="80"/>
      <c r="AB25" s="80"/>
      <c r="AC25" s="81" t="s">
        <v>285</v>
      </c>
      <c r="AD25" s="102">
        <v>16</v>
      </c>
      <c r="AE25" s="102">
        <v>3</v>
      </c>
      <c r="AF25" s="102" t="s">
        <v>290</v>
      </c>
      <c r="AG25" s="103"/>
      <c r="AH25" s="120">
        <v>6</v>
      </c>
      <c r="AI25" s="90"/>
      <c r="AJ25" s="91"/>
      <c r="AK25" s="92"/>
      <c r="AL25" s="123" t="s">
        <v>288</v>
      </c>
      <c r="AM25" s="123" t="s">
        <v>300</v>
      </c>
      <c r="AN25" s="102"/>
      <c r="AO25" s="102"/>
      <c r="AP25" s="103"/>
      <c r="AQ25" s="80"/>
      <c r="AR25" s="80"/>
      <c r="AS25" s="81"/>
      <c r="AT25" s="29"/>
      <c r="AU25" s="111"/>
      <c r="AV25" s="111"/>
      <c r="AW25" s="111"/>
      <c r="AX25" s="111"/>
      <c r="AY25" s="111"/>
    </row>
    <row r="26" spans="1:51" ht="15">
      <c r="A26" s="10"/>
      <c r="B26" s="11" t="s">
        <v>83</v>
      </c>
      <c r="C26" s="118" t="s">
        <v>161</v>
      </c>
      <c r="D26" s="12" t="s">
        <v>50</v>
      </c>
      <c r="E26" s="118" t="s">
        <v>143</v>
      </c>
      <c r="F26" s="118" t="s">
        <v>119</v>
      </c>
      <c r="G26" s="118" t="s">
        <v>187</v>
      </c>
      <c r="H26" s="2"/>
      <c r="I26" s="13"/>
      <c r="J26" s="119" t="s">
        <v>76</v>
      </c>
      <c r="K26" s="29"/>
      <c r="L26" s="29"/>
      <c r="M26" s="29"/>
      <c r="N26" s="38"/>
      <c r="O26" s="38"/>
      <c r="P26" s="39"/>
      <c r="Q26" s="130"/>
      <c r="R26" s="130"/>
      <c r="S26" s="130" t="s">
        <v>311</v>
      </c>
      <c r="T26" s="130"/>
      <c r="U26" s="130"/>
      <c r="V26" s="130"/>
      <c r="W26" s="44"/>
      <c r="X26" s="67"/>
      <c r="Y26" s="68"/>
      <c r="Z26" s="69"/>
      <c r="AA26" s="80"/>
      <c r="AB26" s="80"/>
      <c r="AC26" s="81" t="s">
        <v>285</v>
      </c>
      <c r="AD26" s="102">
        <v>16</v>
      </c>
      <c r="AE26" s="102">
        <v>3</v>
      </c>
      <c r="AF26" s="102" t="s">
        <v>290</v>
      </c>
      <c r="AG26" s="103"/>
      <c r="AH26" s="120">
        <v>6</v>
      </c>
      <c r="AI26" s="90"/>
      <c r="AJ26" s="91"/>
      <c r="AK26" s="92"/>
      <c r="AL26" s="123" t="s">
        <v>288</v>
      </c>
      <c r="AM26" s="123" t="s">
        <v>300</v>
      </c>
      <c r="AN26" s="102"/>
      <c r="AO26" s="102"/>
      <c r="AP26" s="103"/>
      <c r="AQ26" s="80"/>
      <c r="AR26" s="80"/>
      <c r="AS26" s="81"/>
      <c r="AT26" s="29"/>
      <c r="AU26" s="111"/>
      <c r="AV26" s="111"/>
      <c r="AW26" s="111"/>
      <c r="AX26" s="111"/>
      <c r="AY26" s="111"/>
    </row>
    <row r="27" spans="1:51" ht="15">
      <c r="A27" s="10"/>
      <c r="B27" s="11" t="s">
        <v>83</v>
      </c>
      <c r="C27" s="118" t="s">
        <v>161</v>
      </c>
      <c r="D27" s="12" t="s">
        <v>50</v>
      </c>
      <c r="E27" s="118" t="s">
        <v>144</v>
      </c>
      <c r="F27" s="118" t="s">
        <v>120</v>
      </c>
      <c r="G27" s="118"/>
      <c r="H27" s="2"/>
      <c r="I27" s="13"/>
      <c r="J27" s="119" t="s">
        <v>75</v>
      </c>
      <c r="K27" s="29"/>
      <c r="L27" s="29"/>
      <c r="M27" s="29"/>
      <c r="N27" s="38"/>
      <c r="O27" s="38"/>
      <c r="P27" s="39"/>
      <c r="Q27" s="130" t="s">
        <v>312</v>
      </c>
      <c r="R27" s="130" t="s">
        <v>313</v>
      </c>
      <c r="S27" s="130"/>
      <c r="T27" s="130"/>
      <c r="U27" s="130"/>
      <c r="V27" s="130"/>
      <c r="W27" s="44"/>
      <c r="X27" s="67"/>
      <c r="Y27" s="68"/>
      <c r="Z27" s="69"/>
      <c r="AA27" s="80"/>
      <c r="AB27" s="80"/>
      <c r="AC27" s="81" t="s">
        <v>60</v>
      </c>
      <c r="AD27" s="102">
        <v>16</v>
      </c>
      <c r="AE27" s="102">
        <v>3</v>
      </c>
      <c r="AF27" s="102" t="s">
        <v>290</v>
      </c>
      <c r="AG27" s="103"/>
      <c r="AH27" s="120">
        <v>6</v>
      </c>
      <c r="AI27" s="90"/>
      <c r="AJ27" s="91"/>
      <c r="AK27" s="92"/>
      <c r="AL27" s="123" t="s">
        <v>288</v>
      </c>
      <c r="AM27" s="123" t="s">
        <v>300</v>
      </c>
      <c r="AN27" s="102"/>
      <c r="AO27" s="102"/>
      <c r="AP27" s="103"/>
      <c r="AQ27" s="80"/>
      <c r="AR27" s="80"/>
      <c r="AS27" s="81"/>
      <c r="AT27" s="29"/>
      <c r="AU27" s="111"/>
      <c r="AV27" s="111"/>
      <c r="AW27" s="111"/>
      <c r="AX27" s="111"/>
      <c r="AY27" s="111"/>
    </row>
    <row r="28" spans="1:51" ht="15">
      <c r="A28" s="10"/>
      <c r="B28" s="11" t="s">
        <v>83</v>
      </c>
      <c r="C28" s="118" t="s">
        <v>161</v>
      </c>
      <c r="D28" s="12" t="s">
        <v>50</v>
      </c>
      <c r="E28" s="118" t="s">
        <v>145</v>
      </c>
      <c r="F28" s="118" t="s">
        <v>121</v>
      </c>
      <c r="G28" s="118"/>
      <c r="H28" s="2"/>
      <c r="I28" s="13"/>
      <c r="J28" s="119" t="s">
        <v>76</v>
      </c>
      <c r="K28" s="29"/>
      <c r="L28" s="29"/>
      <c r="M28" s="29"/>
      <c r="N28" s="38"/>
      <c r="O28" s="38"/>
      <c r="P28" s="39"/>
      <c r="Q28" s="130"/>
      <c r="R28" s="130"/>
      <c r="S28" s="130" t="s">
        <v>314</v>
      </c>
      <c r="T28" s="130"/>
      <c r="U28" s="130"/>
      <c r="V28" s="130"/>
      <c r="W28" s="44"/>
      <c r="X28" s="67"/>
      <c r="Y28" s="68"/>
      <c r="Z28" s="69"/>
      <c r="AA28" s="80"/>
      <c r="AB28" s="80"/>
      <c r="AC28" s="81" t="s">
        <v>285</v>
      </c>
      <c r="AD28" s="102">
        <v>16</v>
      </c>
      <c r="AE28" s="102">
        <v>3</v>
      </c>
      <c r="AF28" s="102" t="s">
        <v>290</v>
      </c>
      <c r="AG28" s="103"/>
      <c r="AH28" s="120">
        <v>6</v>
      </c>
      <c r="AI28" s="90"/>
      <c r="AJ28" s="91"/>
      <c r="AK28" s="92"/>
      <c r="AL28" s="123" t="s">
        <v>288</v>
      </c>
      <c r="AM28" s="123" t="s">
        <v>300</v>
      </c>
      <c r="AN28" s="102"/>
      <c r="AO28" s="102"/>
      <c r="AP28" s="103"/>
      <c r="AQ28" s="80"/>
      <c r="AR28" s="80"/>
      <c r="AS28" s="81"/>
      <c r="AT28" s="29"/>
      <c r="AU28" s="111"/>
      <c r="AV28" s="111"/>
      <c r="AW28" s="111"/>
      <c r="AX28" s="111"/>
      <c r="AY28" s="111"/>
    </row>
    <row r="29" spans="1:51" ht="26.25">
      <c r="A29" s="10"/>
      <c r="B29" s="11" t="s">
        <v>83</v>
      </c>
      <c r="C29" s="118" t="s">
        <v>161</v>
      </c>
      <c r="D29" s="12" t="s">
        <v>50</v>
      </c>
      <c r="E29" s="118" t="s">
        <v>146</v>
      </c>
      <c r="F29" s="118" t="s">
        <v>122</v>
      </c>
      <c r="G29" s="118" t="s">
        <v>188</v>
      </c>
      <c r="H29" s="2"/>
      <c r="I29" s="13"/>
      <c r="J29" s="119" t="s">
        <v>76</v>
      </c>
      <c r="K29" s="29"/>
      <c r="L29" s="29"/>
      <c r="M29" s="29"/>
      <c r="N29" s="38"/>
      <c r="O29" s="38"/>
      <c r="P29" s="39"/>
      <c r="Q29" s="130"/>
      <c r="R29" s="130"/>
      <c r="S29" s="130" t="s">
        <v>318</v>
      </c>
      <c r="T29" s="130"/>
      <c r="U29" s="130"/>
      <c r="V29" s="130"/>
      <c r="W29" s="44"/>
      <c r="X29" s="67"/>
      <c r="Y29" s="68"/>
      <c r="Z29" s="69"/>
      <c r="AA29" s="80"/>
      <c r="AB29" s="80"/>
      <c r="AC29" s="81" t="s">
        <v>285</v>
      </c>
      <c r="AD29" s="102">
        <v>16</v>
      </c>
      <c r="AE29" s="102">
        <v>3</v>
      </c>
      <c r="AF29" s="102" t="s">
        <v>290</v>
      </c>
      <c r="AG29" s="103"/>
      <c r="AH29" s="120">
        <v>6</v>
      </c>
      <c r="AI29" s="90"/>
      <c r="AJ29" s="91"/>
      <c r="AK29" s="92"/>
      <c r="AL29" s="123" t="s">
        <v>288</v>
      </c>
      <c r="AM29" s="123" t="s">
        <v>300</v>
      </c>
      <c r="AN29" s="102"/>
      <c r="AO29" s="102"/>
      <c r="AP29" s="103"/>
      <c r="AQ29" s="80"/>
      <c r="AR29" s="80"/>
      <c r="AS29" s="81"/>
      <c r="AT29" s="29"/>
      <c r="AU29" s="111"/>
      <c r="AV29" s="111"/>
      <c r="AW29" s="111"/>
      <c r="AX29" s="111"/>
      <c r="AY29" s="111"/>
    </row>
    <row r="30" spans="1:51" ht="15">
      <c r="A30" s="10"/>
      <c r="B30" s="11" t="s">
        <v>83</v>
      </c>
      <c r="C30" s="118" t="s">
        <v>161</v>
      </c>
      <c r="D30" s="12" t="s">
        <v>50</v>
      </c>
      <c r="E30" s="118" t="s">
        <v>147</v>
      </c>
      <c r="F30" s="118" t="s">
        <v>119</v>
      </c>
      <c r="G30" s="118" t="s">
        <v>189</v>
      </c>
      <c r="H30" s="2"/>
      <c r="I30" s="13"/>
      <c r="J30" s="119" t="s">
        <v>76</v>
      </c>
      <c r="K30" s="29"/>
      <c r="L30" s="29"/>
      <c r="M30" s="29"/>
      <c r="N30" s="38"/>
      <c r="O30" s="38"/>
      <c r="P30" s="39"/>
      <c r="Q30" s="130"/>
      <c r="R30" s="130"/>
      <c r="S30" s="25" t="s">
        <v>311</v>
      </c>
      <c r="T30" s="130"/>
      <c r="U30" s="130"/>
      <c r="V30" s="130"/>
      <c r="W30" s="44"/>
      <c r="X30" s="67"/>
      <c r="Y30" s="68"/>
      <c r="Z30" s="69"/>
      <c r="AA30" s="80"/>
      <c r="AB30" s="80"/>
      <c r="AC30" s="81" t="s">
        <v>285</v>
      </c>
      <c r="AD30" s="102">
        <v>16</v>
      </c>
      <c r="AE30" s="102">
        <v>3</v>
      </c>
      <c r="AF30" s="102" t="s">
        <v>290</v>
      </c>
      <c r="AG30" s="103"/>
      <c r="AH30" s="120">
        <v>6</v>
      </c>
      <c r="AI30" s="90"/>
      <c r="AJ30" s="91"/>
      <c r="AK30" s="92"/>
      <c r="AL30" s="123" t="s">
        <v>288</v>
      </c>
      <c r="AM30" s="123" t="s">
        <v>300</v>
      </c>
      <c r="AN30" s="102"/>
      <c r="AO30" s="102"/>
      <c r="AP30" s="103"/>
      <c r="AQ30" s="80"/>
      <c r="AR30" s="80"/>
      <c r="AS30" s="81"/>
      <c r="AT30" s="29"/>
      <c r="AU30" s="111"/>
      <c r="AV30" s="111"/>
      <c r="AW30" s="111"/>
      <c r="AX30" s="111"/>
      <c r="AY30" s="111"/>
    </row>
    <row r="31" spans="1:51" ht="15">
      <c r="A31" s="10"/>
      <c r="B31" s="11" t="s">
        <v>83</v>
      </c>
      <c r="C31" s="118" t="s">
        <v>161</v>
      </c>
      <c r="D31" s="12" t="s">
        <v>50</v>
      </c>
      <c r="E31" s="118" t="s">
        <v>148</v>
      </c>
      <c r="F31" s="118" t="s">
        <v>122</v>
      </c>
      <c r="G31" s="118" t="s">
        <v>190</v>
      </c>
      <c r="H31" s="2"/>
      <c r="I31" s="13"/>
      <c r="J31" s="119" t="s">
        <v>76</v>
      </c>
      <c r="K31" s="29"/>
      <c r="L31" s="29"/>
      <c r="M31" s="29"/>
      <c r="N31" s="38"/>
      <c r="O31" s="38"/>
      <c r="P31" s="39"/>
      <c r="Q31" s="130"/>
      <c r="R31" s="130"/>
      <c r="S31" s="130" t="s">
        <v>322</v>
      </c>
      <c r="T31" s="130"/>
      <c r="U31" s="130"/>
      <c r="V31" s="130"/>
      <c r="W31" s="44"/>
      <c r="X31" s="67"/>
      <c r="Y31" s="68"/>
      <c r="Z31" s="69"/>
      <c r="AA31" s="80"/>
      <c r="AB31" s="80"/>
      <c r="AC31" s="81" t="s">
        <v>285</v>
      </c>
      <c r="AD31" s="102">
        <v>16</v>
      </c>
      <c r="AE31" s="102">
        <v>3</v>
      </c>
      <c r="AF31" s="102" t="s">
        <v>290</v>
      </c>
      <c r="AG31" s="103"/>
      <c r="AH31" s="120">
        <v>6</v>
      </c>
      <c r="AI31" s="90"/>
      <c r="AJ31" s="91"/>
      <c r="AK31" s="92"/>
      <c r="AL31" s="123" t="s">
        <v>288</v>
      </c>
      <c r="AM31" s="123" t="s">
        <v>300</v>
      </c>
      <c r="AN31" s="102"/>
      <c r="AO31" s="102"/>
      <c r="AP31" s="103"/>
      <c r="AQ31" s="80"/>
      <c r="AR31" s="80"/>
      <c r="AS31" s="81"/>
      <c r="AT31" s="29"/>
      <c r="AU31" s="111"/>
      <c r="AV31" s="111"/>
      <c r="AW31" s="111"/>
      <c r="AX31" s="111"/>
      <c r="AY31" s="111"/>
    </row>
    <row r="32" spans="1:51" ht="15">
      <c r="A32" s="10"/>
      <c r="B32" s="11" t="s">
        <v>83</v>
      </c>
      <c r="C32" s="118" t="s">
        <v>161</v>
      </c>
      <c r="D32" s="12" t="s">
        <v>50</v>
      </c>
      <c r="E32" s="118" t="s">
        <v>149</v>
      </c>
      <c r="F32" s="118" t="s">
        <v>119</v>
      </c>
      <c r="G32" s="118" t="s">
        <v>191</v>
      </c>
      <c r="H32" s="2"/>
      <c r="I32" s="13"/>
      <c r="J32" s="119" t="s">
        <v>75</v>
      </c>
      <c r="K32" s="29"/>
      <c r="L32" s="29"/>
      <c r="M32" s="29"/>
      <c r="N32" s="38"/>
      <c r="O32" s="38"/>
      <c r="P32" s="39"/>
      <c r="Q32" s="130" t="s">
        <v>337</v>
      </c>
      <c r="R32" s="130" t="s">
        <v>341</v>
      </c>
      <c r="S32" s="130"/>
      <c r="T32" s="130"/>
      <c r="U32" s="130"/>
      <c r="V32" s="130"/>
      <c r="W32" s="44"/>
      <c r="X32" s="67"/>
      <c r="Y32" s="68"/>
      <c r="Z32" s="69"/>
      <c r="AA32" s="80"/>
      <c r="AB32" s="80"/>
      <c r="AC32" s="81" t="s">
        <v>60</v>
      </c>
      <c r="AD32" s="102">
        <v>16</v>
      </c>
      <c r="AE32" s="102">
        <v>3</v>
      </c>
      <c r="AF32" s="102" t="s">
        <v>290</v>
      </c>
      <c r="AG32" s="103"/>
      <c r="AH32" s="120">
        <v>6</v>
      </c>
      <c r="AI32" s="90"/>
      <c r="AJ32" s="91"/>
      <c r="AK32" s="92"/>
      <c r="AL32" s="123" t="s">
        <v>288</v>
      </c>
      <c r="AM32" s="123" t="s">
        <v>300</v>
      </c>
      <c r="AN32" s="102"/>
      <c r="AO32" s="102"/>
      <c r="AP32" s="103"/>
      <c r="AQ32" s="80"/>
      <c r="AR32" s="80"/>
      <c r="AS32" s="81"/>
      <c r="AT32" s="29"/>
      <c r="AU32" s="111"/>
      <c r="AV32" s="111"/>
      <c r="AW32" s="111"/>
      <c r="AX32" s="111"/>
      <c r="AY32" s="111"/>
    </row>
    <row r="33" spans="1:51" ht="15">
      <c r="A33" s="10"/>
      <c r="B33" s="11" t="s">
        <v>83</v>
      </c>
      <c r="C33" s="118" t="s">
        <v>161</v>
      </c>
      <c r="D33" s="12" t="s">
        <v>50</v>
      </c>
      <c r="E33" s="118" t="s">
        <v>150</v>
      </c>
      <c r="F33" s="118" t="s">
        <v>123</v>
      </c>
      <c r="G33" s="118"/>
      <c r="H33" s="2"/>
      <c r="I33" s="13"/>
      <c r="J33" s="119" t="s">
        <v>75</v>
      </c>
      <c r="K33" s="29"/>
      <c r="L33" s="29"/>
      <c r="M33" s="29"/>
      <c r="N33" s="38"/>
      <c r="O33" s="38"/>
      <c r="P33" s="39"/>
      <c r="Q33" s="130" t="s">
        <v>312</v>
      </c>
      <c r="R33" s="130" t="s">
        <v>313</v>
      </c>
      <c r="S33" s="130"/>
      <c r="T33" s="130"/>
      <c r="U33" s="130"/>
      <c r="V33" s="130"/>
      <c r="W33" s="44"/>
      <c r="X33" s="67"/>
      <c r="Y33" s="68"/>
      <c r="Z33" s="69"/>
      <c r="AA33" s="80"/>
      <c r="AB33" s="80"/>
      <c r="AC33" s="81" t="s">
        <v>60</v>
      </c>
      <c r="AD33" s="102">
        <v>16</v>
      </c>
      <c r="AE33" s="102">
        <v>3</v>
      </c>
      <c r="AF33" s="102" t="s">
        <v>290</v>
      </c>
      <c r="AG33" s="103"/>
      <c r="AH33" s="120">
        <v>6</v>
      </c>
      <c r="AI33" s="90"/>
      <c r="AJ33" s="91"/>
      <c r="AK33" s="92"/>
      <c r="AL33" s="123" t="s">
        <v>288</v>
      </c>
      <c r="AM33" s="123" t="s">
        <v>300</v>
      </c>
      <c r="AN33" s="102"/>
      <c r="AO33" s="102"/>
      <c r="AP33" s="103"/>
      <c r="AQ33" s="80"/>
      <c r="AR33" s="80"/>
      <c r="AS33" s="81"/>
      <c r="AT33" s="29"/>
      <c r="AU33" s="111"/>
      <c r="AV33" s="111"/>
      <c r="AW33" s="111"/>
      <c r="AX33" s="111"/>
      <c r="AY33" s="111"/>
    </row>
    <row r="34" spans="1:51" ht="15">
      <c r="A34" s="10"/>
      <c r="B34" s="11" t="s">
        <v>83</v>
      </c>
      <c r="C34" s="118" t="s">
        <v>52</v>
      </c>
      <c r="D34" s="12" t="s">
        <v>50</v>
      </c>
      <c r="E34" s="118" t="s">
        <v>151</v>
      </c>
      <c r="F34" s="118" t="s">
        <v>124</v>
      </c>
      <c r="G34" s="118"/>
      <c r="H34" s="2"/>
      <c r="I34" s="13"/>
      <c r="J34" s="119" t="s">
        <v>77</v>
      </c>
      <c r="K34" s="29"/>
      <c r="L34" s="29"/>
      <c r="M34" s="29"/>
      <c r="N34" s="38"/>
      <c r="O34" s="38"/>
      <c r="P34" s="39"/>
      <c r="Q34" s="130" t="s">
        <v>295</v>
      </c>
      <c r="R34" s="130" t="s">
        <v>296</v>
      </c>
      <c r="S34" s="130"/>
      <c r="T34" s="130"/>
      <c r="U34" s="130" t="s">
        <v>297</v>
      </c>
      <c r="V34" s="130"/>
      <c r="W34" s="44"/>
      <c r="X34" s="67"/>
      <c r="Y34" s="68"/>
      <c r="Z34" s="69"/>
      <c r="AA34" s="80"/>
      <c r="AB34" s="80"/>
      <c r="AC34" s="81" t="s">
        <v>286</v>
      </c>
      <c r="AD34" s="102">
        <v>16</v>
      </c>
      <c r="AE34" s="102">
        <v>3</v>
      </c>
      <c r="AF34" s="102" t="s">
        <v>290</v>
      </c>
      <c r="AG34" s="103"/>
      <c r="AH34" s="120">
        <v>3</v>
      </c>
      <c r="AI34" s="90"/>
      <c r="AJ34" s="91"/>
      <c r="AK34" s="92"/>
      <c r="AL34" s="123" t="s">
        <v>288</v>
      </c>
      <c r="AM34" s="123" t="s">
        <v>300</v>
      </c>
      <c r="AN34" s="102"/>
      <c r="AO34" s="102"/>
      <c r="AP34" s="103"/>
      <c r="AQ34" s="80"/>
      <c r="AR34" s="80"/>
      <c r="AS34" s="81"/>
      <c r="AT34" s="29"/>
      <c r="AU34" s="111"/>
      <c r="AV34" s="111"/>
      <c r="AW34" s="111"/>
      <c r="AX34" s="111"/>
      <c r="AY34" s="111"/>
    </row>
    <row r="35" spans="1:51" ht="15">
      <c r="A35" s="10"/>
      <c r="B35" s="11" t="s">
        <v>83</v>
      </c>
      <c r="C35" s="118" t="s">
        <v>52</v>
      </c>
      <c r="D35" s="12" t="s">
        <v>50</v>
      </c>
      <c r="E35" s="118" t="s">
        <v>152</v>
      </c>
      <c r="F35" s="118" t="s">
        <v>125</v>
      </c>
      <c r="G35" s="118"/>
      <c r="H35" s="2"/>
      <c r="I35" s="13"/>
      <c r="J35" s="119" t="s">
        <v>77</v>
      </c>
      <c r="K35" s="29"/>
      <c r="L35" s="29"/>
      <c r="M35" s="29"/>
      <c r="N35" s="38"/>
      <c r="O35" s="38"/>
      <c r="P35" s="39"/>
      <c r="Q35" s="130" t="s">
        <v>295</v>
      </c>
      <c r="R35" s="130" t="s">
        <v>305</v>
      </c>
      <c r="S35" s="130"/>
      <c r="T35" s="130"/>
      <c r="U35" s="130" t="s">
        <v>297</v>
      </c>
      <c r="V35" s="130"/>
      <c r="W35" s="44"/>
      <c r="X35" s="67"/>
      <c r="Y35" s="68"/>
      <c r="Z35" s="69"/>
      <c r="AA35" s="80"/>
      <c r="AB35" s="80"/>
      <c r="AC35" s="81" t="s">
        <v>286</v>
      </c>
      <c r="AD35" s="102">
        <v>16</v>
      </c>
      <c r="AE35" s="102">
        <v>3</v>
      </c>
      <c r="AF35" s="102" t="s">
        <v>290</v>
      </c>
      <c r="AG35" s="103"/>
      <c r="AH35" s="120">
        <v>3</v>
      </c>
      <c r="AI35" s="90"/>
      <c r="AJ35" s="91"/>
      <c r="AK35" s="92"/>
      <c r="AL35" s="123" t="s">
        <v>288</v>
      </c>
      <c r="AM35" s="123" t="s">
        <v>300</v>
      </c>
      <c r="AN35" s="102"/>
      <c r="AO35" s="102"/>
      <c r="AP35" s="103"/>
      <c r="AQ35" s="80"/>
      <c r="AR35" s="80"/>
      <c r="AS35" s="81"/>
      <c r="AT35" s="29"/>
      <c r="AU35" s="111"/>
      <c r="AV35" s="111"/>
      <c r="AW35" s="111"/>
      <c r="AX35" s="111"/>
      <c r="AY35" s="111"/>
    </row>
    <row r="36" spans="1:51" ht="15">
      <c r="A36" s="10"/>
      <c r="B36" s="11" t="s">
        <v>83</v>
      </c>
      <c r="C36" s="118" t="s">
        <v>52</v>
      </c>
      <c r="D36" s="12" t="s">
        <v>50</v>
      </c>
      <c r="E36" s="118" t="s">
        <v>153</v>
      </c>
      <c r="F36" s="118" t="s">
        <v>125</v>
      </c>
      <c r="G36" s="118"/>
      <c r="H36" s="2"/>
      <c r="I36" s="13"/>
      <c r="J36" s="119" t="s">
        <v>77</v>
      </c>
      <c r="K36" s="29"/>
      <c r="L36" s="29"/>
      <c r="M36" s="29"/>
      <c r="N36" s="38"/>
      <c r="O36" s="38"/>
      <c r="P36" s="39"/>
      <c r="Q36" s="130"/>
      <c r="R36" s="130"/>
      <c r="S36" s="130"/>
      <c r="T36" s="130"/>
      <c r="U36" s="130"/>
      <c r="V36" s="130"/>
      <c r="W36" s="44"/>
      <c r="X36" s="67"/>
      <c r="Y36" s="68"/>
      <c r="Z36" s="69"/>
      <c r="AA36" s="80"/>
      <c r="AB36" s="80"/>
      <c r="AC36" s="81" t="s">
        <v>286</v>
      </c>
      <c r="AD36" s="102">
        <v>16</v>
      </c>
      <c r="AE36" s="102">
        <v>3</v>
      </c>
      <c r="AF36" s="102" t="s">
        <v>290</v>
      </c>
      <c r="AG36" s="103"/>
      <c r="AH36" s="120">
        <v>3</v>
      </c>
      <c r="AI36" s="90"/>
      <c r="AJ36" s="91"/>
      <c r="AK36" s="92"/>
      <c r="AL36" s="123" t="s">
        <v>288</v>
      </c>
      <c r="AM36" s="123" t="s">
        <v>300</v>
      </c>
      <c r="AN36" s="102"/>
      <c r="AO36" s="102"/>
      <c r="AP36" s="103"/>
      <c r="AQ36" s="80"/>
      <c r="AR36" s="80"/>
      <c r="AS36" s="81"/>
      <c r="AT36" s="29"/>
      <c r="AU36" s="111"/>
      <c r="AV36" s="111"/>
      <c r="AW36" s="111"/>
      <c r="AX36" s="111"/>
      <c r="AY36" s="111"/>
    </row>
    <row r="37" spans="1:51" ht="15">
      <c r="A37" s="10"/>
      <c r="B37" s="11" t="s">
        <v>83</v>
      </c>
      <c r="C37" s="118" t="s">
        <v>52</v>
      </c>
      <c r="D37" s="12" t="s">
        <v>50</v>
      </c>
      <c r="E37" s="118" t="s">
        <v>154</v>
      </c>
      <c r="F37" s="118" t="s">
        <v>126</v>
      </c>
      <c r="G37" s="118"/>
      <c r="H37" s="2"/>
      <c r="I37" s="13"/>
      <c r="J37" s="119" t="s">
        <v>77</v>
      </c>
      <c r="K37" s="29"/>
      <c r="L37" s="29"/>
      <c r="M37" s="29"/>
      <c r="N37" s="38"/>
      <c r="O37" s="38"/>
      <c r="P37" s="39"/>
      <c r="Q37" s="130" t="s">
        <v>295</v>
      </c>
      <c r="R37" s="130" t="s">
        <v>327</v>
      </c>
      <c r="S37" s="130"/>
      <c r="T37" s="130"/>
      <c r="U37" s="130" t="s">
        <v>297</v>
      </c>
      <c r="V37" s="130"/>
      <c r="W37" s="44"/>
      <c r="X37" s="67"/>
      <c r="Y37" s="68"/>
      <c r="Z37" s="69"/>
      <c r="AA37" s="80"/>
      <c r="AB37" s="80"/>
      <c r="AC37" s="81" t="s">
        <v>286</v>
      </c>
      <c r="AD37" s="102">
        <v>16</v>
      </c>
      <c r="AE37" s="102">
        <v>3</v>
      </c>
      <c r="AF37" s="102" t="s">
        <v>290</v>
      </c>
      <c r="AG37" s="103"/>
      <c r="AH37" s="120">
        <v>3</v>
      </c>
      <c r="AI37" s="90"/>
      <c r="AJ37" s="91"/>
      <c r="AK37" s="92"/>
      <c r="AL37" s="123" t="s">
        <v>288</v>
      </c>
      <c r="AM37" s="123" t="s">
        <v>300</v>
      </c>
      <c r="AN37" s="102"/>
      <c r="AO37" s="102"/>
      <c r="AP37" s="103"/>
      <c r="AQ37" s="80"/>
      <c r="AR37" s="80"/>
      <c r="AS37" s="81"/>
      <c r="AT37" s="29"/>
      <c r="AU37" s="111"/>
      <c r="AV37" s="111"/>
      <c r="AW37" s="111"/>
      <c r="AX37" s="111"/>
      <c r="AY37" s="111"/>
    </row>
    <row r="38" spans="1:51" ht="15">
      <c r="A38" s="10"/>
      <c r="B38" s="11" t="s">
        <v>83</v>
      </c>
      <c r="C38" s="118" t="s">
        <v>162</v>
      </c>
      <c r="D38" s="12" t="s">
        <v>50</v>
      </c>
      <c r="E38" s="118" t="s">
        <v>155</v>
      </c>
      <c r="F38" s="118" t="s">
        <v>127</v>
      </c>
      <c r="G38" s="118"/>
      <c r="H38" s="2"/>
      <c r="I38" s="13"/>
      <c r="J38" s="119" t="s">
        <v>72</v>
      </c>
      <c r="K38" s="29"/>
      <c r="L38" s="29"/>
      <c r="M38" s="29"/>
      <c r="N38" s="38"/>
      <c r="O38" s="38"/>
      <c r="P38" s="39"/>
      <c r="Q38" s="130"/>
      <c r="R38" s="130"/>
      <c r="S38" s="130"/>
      <c r="T38" s="130"/>
      <c r="U38" s="130"/>
      <c r="V38" s="130"/>
      <c r="W38" s="44"/>
      <c r="X38" s="67"/>
      <c r="Y38" s="68"/>
      <c r="Z38" s="69"/>
      <c r="AA38" s="80"/>
      <c r="AB38" s="80"/>
      <c r="AC38" s="81" t="s">
        <v>283</v>
      </c>
      <c r="AD38" s="102">
        <v>16</v>
      </c>
      <c r="AE38" s="102">
        <v>3</v>
      </c>
      <c r="AF38" s="102" t="s">
        <v>290</v>
      </c>
      <c r="AG38" s="103"/>
      <c r="AH38" s="120">
        <v>6</v>
      </c>
      <c r="AI38" s="90"/>
      <c r="AJ38" s="91"/>
      <c r="AK38" s="92"/>
      <c r="AL38" s="122" t="s">
        <v>288</v>
      </c>
      <c r="AM38" s="126" t="s">
        <v>300</v>
      </c>
      <c r="AN38" s="102"/>
      <c r="AO38" s="102"/>
      <c r="AP38" s="103"/>
      <c r="AQ38" s="80"/>
      <c r="AR38" s="80"/>
      <c r="AS38" s="81"/>
      <c r="AT38" s="29"/>
      <c r="AU38" s="111"/>
      <c r="AV38" s="111"/>
      <c r="AW38" s="111"/>
      <c r="AX38" s="111"/>
      <c r="AY38" s="111"/>
    </row>
    <row r="39" spans="1:51" ht="15">
      <c r="A39" s="10"/>
      <c r="B39" s="11" t="s">
        <v>83</v>
      </c>
      <c r="C39" s="118" t="s">
        <v>163</v>
      </c>
      <c r="D39" s="12" t="s">
        <v>50</v>
      </c>
      <c r="E39" s="118" t="s">
        <v>156</v>
      </c>
      <c r="F39" s="118" t="s">
        <v>128</v>
      </c>
      <c r="G39" s="118"/>
      <c r="H39" s="2"/>
      <c r="I39" s="13"/>
      <c r="J39" s="119" t="s">
        <v>72</v>
      </c>
      <c r="K39" s="29"/>
      <c r="L39" s="29"/>
      <c r="M39" s="29"/>
      <c r="N39" s="38"/>
      <c r="O39" s="38"/>
      <c r="P39" s="39"/>
      <c r="Q39" s="130">
        <v>11166</v>
      </c>
      <c r="R39" s="130" t="s">
        <v>323</v>
      </c>
      <c r="S39" s="130" t="s">
        <v>324</v>
      </c>
      <c r="T39" s="130" t="s">
        <v>325</v>
      </c>
      <c r="U39" s="130"/>
      <c r="V39" s="130"/>
      <c r="W39" s="44"/>
      <c r="X39" s="67"/>
      <c r="Y39" s="68"/>
      <c r="Z39" s="69"/>
      <c r="AA39" s="80"/>
      <c r="AB39" s="80"/>
      <c r="AC39" s="81">
        <v>41892</v>
      </c>
      <c r="AD39" s="102">
        <v>16</v>
      </c>
      <c r="AE39" s="102">
        <v>3</v>
      </c>
      <c r="AF39" s="102"/>
      <c r="AG39" s="103"/>
      <c r="AH39" s="120">
        <v>6</v>
      </c>
      <c r="AI39" s="90"/>
      <c r="AJ39" s="91"/>
      <c r="AK39" s="92"/>
      <c r="AL39" s="122" t="s">
        <v>288</v>
      </c>
      <c r="AM39" s="126" t="s">
        <v>300</v>
      </c>
      <c r="AN39" s="102"/>
      <c r="AO39" s="102"/>
      <c r="AP39" s="103"/>
      <c r="AQ39" s="80"/>
      <c r="AR39" s="80"/>
      <c r="AS39" s="81"/>
      <c r="AT39" s="29"/>
      <c r="AU39" s="111"/>
      <c r="AV39" s="111"/>
      <c r="AW39" s="111"/>
      <c r="AX39" s="111"/>
      <c r="AY39" s="111"/>
    </row>
    <row r="40" spans="1:51" ht="15">
      <c r="A40" s="10"/>
      <c r="B40" s="11" t="s">
        <v>83</v>
      </c>
      <c r="C40" s="118" t="s">
        <v>163</v>
      </c>
      <c r="D40" s="12" t="s">
        <v>50</v>
      </c>
      <c r="E40" s="118" t="s">
        <v>157</v>
      </c>
      <c r="F40" s="118" t="s">
        <v>129</v>
      </c>
      <c r="G40" s="118"/>
      <c r="H40" s="2"/>
      <c r="I40" s="13"/>
      <c r="J40" s="119" t="s">
        <v>72</v>
      </c>
      <c r="K40" s="29"/>
      <c r="L40" s="29"/>
      <c r="M40" s="29"/>
      <c r="N40" s="38"/>
      <c r="O40" s="38"/>
      <c r="P40" s="39"/>
      <c r="Q40" s="130" t="s">
        <v>334</v>
      </c>
      <c r="R40" s="130"/>
      <c r="S40" s="130"/>
      <c r="T40" s="130"/>
      <c r="U40" s="130" t="s">
        <v>58</v>
      </c>
      <c r="V40" s="130"/>
      <c r="W40" s="44"/>
      <c r="X40" s="67"/>
      <c r="Y40" s="68"/>
      <c r="Z40" s="69"/>
      <c r="AA40" s="80"/>
      <c r="AB40" s="80"/>
      <c r="AC40" s="81" t="s">
        <v>283</v>
      </c>
      <c r="AD40" s="102">
        <v>16</v>
      </c>
      <c r="AE40" s="102">
        <v>3</v>
      </c>
      <c r="AF40" s="102"/>
      <c r="AG40" s="103"/>
      <c r="AH40" s="120">
        <v>6</v>
      </c>
      <c r="AI40" s="90"/>
      <c r="AJ40" s="91"/>
      <c r="AK40" s="92"/>
      <c r="AL40" s="122" t="s">
        <v>288</v>
      </c>
      <c r="AM40" s="126" t="s">
        <v>300</v>
      </c>
      <c r="AN40" s="102"/>
      <c r="AO40" s="102"/>
      <c r="AP40" s="103"/>
      <c r="AQ40" s="80"/>
      <c r="AR40" s="80"/>
      <c r="AS40" s="81"/>
      <c r="AT40" s="29"/>
      <c r="AU40" s="111"/>
      <c r="AV40" s="111"/>
      <c r="AW40" s="111"/>
      <c r="AX40" s="111"/>
      <c r="AY40" s="111"/>
    </row>
    <row r="41" spans="1:51" ht="15">
      <c r="A41" s="10"/>
      <c r="B41" s="11" t="s">
        <v>83</v>
      </c>
      <c r="C41" s="118" t="s">
        <v>164</v>
      </c>
      <c r="D41" s="12" t="s">
        <v>50</v>
      </c>
      <c r="E41" s="118" t="s">
        <v>158</v>
      </c>
      <c r="F41" s="118" t="s">
        <v>130</v>
      </c>
      <c r="G41" s="118"/>
      <c r="H41" s="2"/>
      <c r="I41" s="13"/>
      <c r="J41" s="119" t="s">
        <v>75</v>
      </c>
      <c r="K41" s="29"/>
      <c r="L41" s="29"/>
      <c r="M41" s="29"/>
      <c r="N41" s="38"/>
      <c r="O41" s="38"/>
      <c r="P41" s="39"/>
      <c r="Q41" s="130" t="s">
        <v>319</v>
      </c>
      <c r="R41" s="130"/>
      <c r="S41" s="130"/>
      <c r="T41" s="130"/>
      <c r="U41" s="130"/>
      <c r="V41" s="130"/>
      <c r="W41" s="44"/>
      <c r="X41" s="67"/>
      <c r="Y41" s="68"/>
      <c r="Z41" s="69"/>
      <c r="AA41" s="80"/>
      <c r="AB41" s="80"/>
      <c r="AC41" s="81" t="s">
        <v>60</v>
      </c>
      <c r="AD41" s="102">
        <v>16</v>
      </c>
      <c r="AE41" s="102">
        <v>3</v>
      </c>
      <c r="AF41" s="102" t="s">
        <v>290</v>
      </c>
      <c r="AG41" s="103"/>
      <c r="AH41" s="120">
        <v>6</v>
      </c>
      <c r="AI41" s="90"/>
      <c r="AJ41" s="91"/>
      <c r="AK41" s="92"/>
      <c r="AL41" s="123" t="s">
        <v>288</v>
      </c>
      <c r="AM41" s="123" t="s">
        <v>300</v>
      </c>
      <c r="AN41" s="102"/>
      <c r="AO41" s="102"/>
      <c r="AP41" s="103"/>
      <c r="AQ41" s="80"/>
      <c r="AR41" s="80"/>
      <c r="AS41" s="81"/>
      <c r="AT41" s="29"/>
      <c r="AU41" s="111"/>
      <c r="AV41" s="111"/>
      <c r="AW41" s="111"/>
      <c r="AX41" s="111"/>
      <c r="AY41" s="111"/>
    </row>
    <row r="42" spans="1:51" ht="15">
      <c r="A42" s="10"/>
      <c r="B42" s="11" t="s">
        <v>83</v>
      </c>
      <c r="C42" s="118" t="s">
        <v>165</v>
      </c>
      <c r="D42" s="12" t="s">
        <v>50</v>
      </c>
      <c r="E42" s="118" t="s">
        <v>159</v>
      </c>
      <c r="F42" s="118" t="s">
        <v>131</v>
      </c>
      <c r="G42" s="118"/>
      <c r="H42" s="2"/>
      <c r="I42" s="13"/>
      <c r="J42" s="119" t="s">
        <v>75</v>
      </c>
      <c r="K42" s="29"/>
      <c r="L42" s="29"/>
      <c r="M42" s="29"/>
      <c r="N42" s="38"/>
      <c r="O42" s="38"/>
      <c r="P42" s="39"/>
      <c r="Q42" s="130" t="s">
        <v>337</v>
      </c>
      <c r="R42" s="130" t="s">
        <v>342</v>
      </c>
      <c r="S42" s="130"/>
      <c r="T42" s="130"/>
      <c r="U42" s="130"/>
      <c r="V42" s="130"/>
      <c r="W42" s="44"/>
      <c r="X42" s="67"/>
      <c r="Y42" s="68"/>
      <c r="Z42" s="69"/>
      <c r="AA42" s="80"/>
      <c r="AB42" s="80"/>
      <c r="AC42" s="81" t="s">
        <v>60</v>
      </c>
      <c r="AD42" s="102">
        <v>16</v>
      </c>
      <c r="AE42" s="102">
        <v>3</v>
      </c>
      <c r="AF42" s="102" t="s">
        <v>290</v>
      </c>
      <c r="AG42" s="103"/>
      <c r="AH42" s="120">
        <v>6</v>
      </c>
      <c r="AI42" s="90"/>
      <c r="AJ42" s="91"/>
      <c r="AK42" s="92"/>
      <c r="AL42" s="123" t="s">
        <v>288</v>
      </c>
      <c r="AM42" s="123" t="s">
        <v>300</v>
      </c>
      <c r="AN42" s="102"/>
      <c r="AO42" s="102"/>
      <c r="AP42" s="103"/>
      <c r="AQ42" s="80"/>
      <c r="AR42" s="80"/>
      <c r="AS42" s="81"/>
      <c r="AT42" s="29"/>
      <c r="AU42" s="111"/>
      <c r="AV42" s="111"/>
      <c r="AW42" s="111"/>
      <c r="AX42" s="111"/>
      <c r="AY42" s="111"/>
    </row>
    <row r="43" spans="1:51" ht="15">
      <c r="A43" s="10"/>
      <c r="B43" s="11" t="s">
        <v>83</v>
      </c>
      <c r="C43" s="118" t="s">
        <v>166</v>
      </c>
      <c r="D43" s="12" t="s">
        <v>50</v>
      </c>
      <c r="E43" s="118" t="s">
        <v>160</v>
      </c>
      <c r="F43" s="118" t="s">
        <v>132</v>
      </c>
      <c r="G43" s="118" t="s">
        <v>192</v>
      </c>
      <c r="H43" s="2"/>
      <c r="I43" s="13"/>
      <c r="J43" s="119" t="s">
        <v>75</v>
      </c>
      <c r="K43" s="29"/>
      <c r="L43" s="29"/>
      <c r="M43" s="29"/>
      <c r="N43" s="38"/>
      <c r="O43" s="38"/>
      <c r="P43" s="39"/>
      <c r="Q43" s="130"/>
      <c r="R43" s="130"/>
      <c r="S43" s="130"/>
      <c r="T43" s="130"/>
      <c r="U43" s="130"/>
      <c r="V43" s="130"/>
      <c r="W43" s="44"/>
      <c r="X43" s="67"/>
      <c r="Y43" s="68"/>
      <c r="Z43" s="69"/>
      <c r="AA43" s="80"/>
      <c r="AB43" s="80"/>
      <c r="AC43" s="81" t="s">
        <v>60</v>
      </c>
      <c r="AD43" s="102">
        <v>17</v>
      </c>
      <c r="AE43" s="102">
        <v>3</v>
      </c>
      <c r="AF43" s="102" t="s">
        <v>290</v>
      </c>
      <c r="AG43" s="103"/>
      <c r="AH43" s="120">
        <v>3</v>
      </c>
      <c r="AI43" s="90"/>
      <c r="AJ43" s="91"/>
      <c r="AK43" s="92"/>
      <c r="AL43" s="123" t="s">
        <v>288</v>
      </c>
      <c r="AM43" s="125" t="s">
        <v>301</v>
      </c>
      <c r="AN43" s="102"/>
      <c r="AO43" s="102"/>
      <c r="AP43" s="103"/>
      <c r="AQ43" s="80"/>
      <c r="AR43" s="80"/>
      <c r="AS43" s="81"/>
      <c r="AT43" s="29"/>
      <c r="AU43" s="111"/>
      <c r="AV43" s="111"/>
      <c r="AW43" s="111"/>
      <c r="AX43" s="111"/>
      <c r="AY43" s="111"/>
    </row>
    <row r="44" spans="1:51" ht="15">
      <c r="A44" s="10"/>
      <c r="B44" s="11" t="s">
        <v>83</v>
      </c>
      <c r="C44" s="10"/>
      <c r="D44" s="14" t="s">
        <v>62</v>
      </c>
      <c r="E44" s="118" t="s">
        <v>228</v>
      </c>
      <c r="F44" s="118" t="s">
        <v>195</v>
      </c>
      <c r="G44" s="10"/>
      <c r="H44" s="2"/>
      <c r="I44" s="13"/>
      <c r="J44" s="119" t="s">
        <v>73</v>
      </c>
      <c r="K44" s="29"/>
      <c r="L44" s="29"/>
      <c r="M44" s="29"/>
      <c r="N44" s="38"/>
      <c r="O44" s="38"/>
      <c r="P44" s="39"/>
      <c r="Q44" s="130"/>
      <c r="R44" s="130"/>
      <c r="S44" s="130"/>
      <c r="T44" s="130"/>
      <c r="U44" s="130"/>
      <c r="V44" s="130"/>
      <c r="W44" s="44"/>
      <c r="X44" s="67"/>
      <c r="Y44" s="68"/>
      <c r="Z44" s="69"/>
      <c r="AA44" s="80"/>
      <c r="AB44" s="80"/>
      <c r="AC44" s="81"/>
      <c r="AD44" s="102"/>
      <c r="AE44" s="102"/>
      <c r="AF44" s="102"/>
      <c r="AG44" s="103"/>
      <c r="AH44" s="120"/>
      <c r="AI44" s="90"/>
      <c r="AJ44" s="91"/>
      <c r="AK44" s="92"/>
      <c r="AL44" s="93"/>
      <c r="AM44" s="127"/>
      <c r="AN44" s="102"/>
      <c r="AO44" s="102"/>
      <c r="AP44" s="103"/>
      <c r="AQ44" s="80"/>
      <c r="AR44" s="80"/>
      <c r="AS44" s="81"/>
      <c r="AT44" s="29"/>
      <c r="AU44" s="111"/>
      <c r="AV44" s="111"/>
      <c r="AW44" s="111"/>
      <c r="AX44" s="111"/>
      <c r="AY44" s="111"/>
    </row>
    <row r="45" spans="1:51" ht="15">
      <c r="A45" s="10"/>
      <c r="B45" s="11" t="s">
        <v>83</v>
      </c>
      <c r="C45" s="10" t="s">
        <v>52</v>
      </c>
      <c r="D45" s="14" t="s">
        <v>62</v>
      </c>
      <c r="E45" s="118" t="s">
        <v>229</v>
      </c>
      <c r="F45" s="118" t="s">
        <v>196</v>
      </c>
      <c r="G45" s="10"/>
      <c r="H45" s="2"/>
      <c r="I45" s="13"/>
      <c r="J45" s="119" t="s">
        <v>75</v>
      </c>
      <c r="K45" s="29"/>
      <c r="L45" s="29"/>
      <c r="M45" s="29"/>
      <c r="N45" s="38"/>
      <c r="O45" s="38"/>
      <c r="P45" s="39"/>
      <c r="Q45" s="130" t="s">
        <v>343</v>
      </c>
      <c r="R45" s="130" t="s">
        <v>344</v>
      </c>
      <c r="S45" s="130"/>
      <c r="T45" s="130"/>
      <c r="U45" s="130"/>
      <c r="V45" s="130"/>
      <c r="W45" s="44"/>
      <c r="X45" s="67"/>
      <c r="Y45" s="68"/>
      <c r="Z45" s="69"/>
      <c r="AA45" s="80"/>
      <c r="AB45" s="80"/>
      <c r="AC45" s="81" t="s">
        <v>60</v>
      </c>
      <c r="AD45" s="102">
        <v>16</v>
      </c>
      <c r="AE45" s="102">
        <v>3</v>
      </c>
      <c r="AF45" s="102" t="s">
        <v>289</v>
      </c>
      <c r="AG45" s="103"/>
      <c r="AH45" s="120">
        <v>6</v>
      </c>
      <c r="AI45" s="90"/>
      <c r="AJ45" s="91"/>
      <c r="AK45" s="92"/>
      <c r="AL45" s="123" t="s">
        <v>288</v>
      </c>
      <c r="AM45" s="123" t="s">
        <v>300</v>
      </c>
      <c r="AN45" s="102"/>
      <c r="AO45" s="102"/>
      <c r="AP45" s="103"/>
      <c r="AQ45" s="80"/>
      <c r="AR45" s="80"/>
      <c r="AS45" s="81"/>
      <c r="AT45" s="29"/>
      <c r="AU45" s="111"/>
      <c r="AV45" s="111"/>
      <c r="AW45" s="111"/>
      <c r="AX45" s="111"/>
      <c r="AY45" s="111"/>
    </row>
    <row r="46" spans="1:51" ht="15">
      <c r="A46" s="10"/>
      <c r="B46" s="11" t="s">
        <v>83</v>
      </c>
      <c r="C46" s="10" t="s">
        <v>168</v>
      </c>
      <c r="D46" s="14" t="s">
        <v>62</v>
      </c>
      <c r="E46" s="118" t="s">
        <v>230</v>
      </c>
      <c r="F46" s="118" t="s">
        <v>197</v>
      </c>
      <c r="G46" s="128" t="s">
        <v>351</v>
      </c>
      <c r="H46" s="2"/>
      <c r="I46" s="13"/>
      <c r="J46" s="119" t="s">
        <v>73</v>
      </c>
      <c r="K46" s="29"/>
      <c r="L46" s="29"/>
      <c r="M46" s="29"/>
      <c r="N46" s="38"/>
      <c r="O46" s="38"/>
      <c r="P46" s="39"/>
      <c r="Q46" s="133" t="s">
        <v>350</v>
      </c>
      <c r="R46" s="134" t="s">
        <v>351</v>
      </c>
      <c r="S46" s="134" t="s">
        <v>46</v>
      </c>
      <c r="T46" s="130"/>
      <c r="U46" s="130" t="s">
        <v>58</v>
      </c>
      <c r="V46" s="130"/>
      <c r="W46" s="44"/>
      <c r="X46" s="67"/>
      <c r="Y46" s="68"/>
      <c r="Z46" s="69"/>
      <c r="AA46" s="80"/>
      <c r="AB46" s="80"/>
      <c r="AC46" s="81"/>
      <c r="AD46" s="102">
        <v>16</v>
      </c>
      <c r="AE46" s="102">
        <v>3</v>
      </c>
      <c r="AF46" s="102" t="s">
        <v>289</v>
      </c>
      <c r="AG46" s="103"/>
      <c r="AH46" s="120">
        <v>6</v>
      </c>
      <c r="AI46" s="90"/>
      <c r="AJ46" s="91"/>
      <c r="AK46" s="92"/>
      <c r="AL46" s="127" t="s">
        <v>302</v>
      </c>
      <c r="AM46" s="127" t="s">
        <v>303</v>
      </c>
      <c r="AN46" s="102"/>
      <c r="AO46" s="102"/>
      <c r="AP46" s="103"/>
      <c r="AQ46" s="80"/>
      <c r="AR46" s="80"/>
      <c r="AS46" s="81"/>
      <c r="AT46" s="29"/>
      <c r="AU46" s="111"/>
      <c r="AV46" s="111"/>
      <c r="AW46" s="111"/>
      <c r="AX46" s="111"/>
      <c r="AY46" s="111"/>
    </row>
    <row r="47" spans="1:51" ht="15">
      <c r="A47" s="10"/>
      <c r="B47" s="11" t="s">
        <v>83</v>
      </c>
      <c r="C47" s="10" t="s">
        <v>168</v>
      </c>
      <c r="D47" s="14" t="s">
        <v>62</v>
      </c>
      <c r="E47" s="118" t="s">
        <v>231</v>
      </c>
      <c r="F47" s="118" t="s">
        <v>198</v>
      </c>
      <c r="G47" s="128"/>
      <c r="H47" s="2"/>
      <c r="I47" s="13"/>
      <c r="J47" s="119" t="s">
        <v>74</v>
      </c>
      <c r="K47" s="29"/>
      <c r="L47" s="29"/>
      <c r="M47" s="29"/>
      <c r="N47" s="38"/>
      <c r="O47" s="38"/>
      <c r="P47" s="39"/>
      <c r="Q47" s="130"/>
      <c r="R47" s="130"/>
      <c r="S47" s="130" t="s">
        <v>363</v>
      </c>
      <c r="T47" s="130"/>
      <c r="U47" s="130"/>
      <c r="V47" s="130"/>
      <c r="W47" s="44"/>
      <c r="X47" s="67"/>
      <c r="Y47" s="68"/>
      <c r="Z47" s="69"/>
      <c r="AA47" s="80"/>
      <c r="AB47" s="80"/>
      <c r="AC47" s="81" t="s">
        <v>287</v>
      </c>
      <c r="AD47" s="102">
        <v>16</v>
      </c>
      <c r="AE47" s="102">
        <v>3</v>
      </c>
      <c r="AF47" s="102" t="s">
        <v>289</v>
      </c>
      <c r="AG47" s="103"/>
      <c r="AH47" s="120">
        <v>6</v>
      </c>
      <c r="AI47" s="90"/>
      <c r="AJ47" s="91"/>
      <c r="AK47" s="92"/>
      <c r="AL47" s="123" t="s">
        <v>288</v>
      </c>
      <c r="AM47" s="123" t="s">
        <v>300</v>
      </c>
      <c r="AN47" s="102"/>
      <c r="AO47" s="102"/>
      <c r="AP47" s="103"/>
      <c r="AQ47" s="80"/>
      <c r="AR47" s="80"/>
      <c r="AS47" s="81"/>
      <c r="AT47" s="29"/>
      <c r="AU47" s="111"/>
      <c r="AV47" s="111"/>
      <c r="AW47" s="111"/>
      <c r="AX47" s="111"/>
      <c r="AY47" s="111"/>
    </row>
    <row r="48" spans="1:51" ht="26.25">
      <c r="A48" s="10"/>
      <c r="B48" s="11" t="s">
        <v>83</v>
      </c>
      <c r="C48" s="10" t="s">
        <v>168</v>
      </c>
      <c r="D48" s="14" t="s">
        <v>62</v>
      </c>
      <c r="E48" s="118" t="s">
        <v>232</v>
      </c>
      <c r="F48" s="118" t="s">
        <v>199</v>
      </c>
      <c r="G48" s="128"/>
      <c r="H48" s="2"/>
      <c r="I48" s="13"/>
      <c r="J48" s="119" t="s">
        <v>74</v>
      </c>
      <c r="K48" s="29"/>
      <c r="L48" s="29"/>
      <c r="M48" s="29"/>
      <c r="N48" s="38"/>
      <c r="O48" s="38"/>
      <c r="P48" s="39"/>
      <c r="Q48" s="130"/>
      <c r="R48" s="130" t="s">
        <v>364</v>
      </c>
      <c r="S48" s="130" t="s">
        <v>365</v>
      </c>
      <c r="T48" s="130"/>
      <c r="U48" s="130"/>
      <c r="V48" s="130"/>
      <c r="W48" s="44"/>
      <c r="X48" s="67"/>
      <c r="Y48" s="68"/>
      <c r="Z48" s="69"/>
      <c r="AA48" s="80"/>
      <c r="AB48" s="80"/>
      <c r="AC48" s="81" t="s">
        <v>287</v>
      </c>
      <c r="AD48" s="102">
        <v>16</v>
      </c>
      <c r="AE48" s="102">
        <v>3</v>
      </c>
      <c r="AF48" s="102" t="s">
        <v>289</v>
      </c>
      <c r="AG48" s="103"/>
      <c r="AH48" s="120">
        <v>6</v>
      </c>
      <c r="AI48" s="90"/>
      <c r="AJ48" s="91"/>
      <c r="AK48" s="92"/>
      <c r="AL48" s="123" t="s">
        <v>288</v>
      </c>
      <c r="AM48" s="123" t="s">
        <v>300</v>
      </c>
      <c r="AN48" s="102"/>
      <c r="AO48" s="102"/>
      <c r="AP48" s="103"/>
      <c r="AQ48" s="80"/>
      <c r="AR48" s="80"/>
      <c r="AS48" s="81"/>
      <c r="AT48" s="29"/>
      <c r="AU48" s="111"/>
      <c r="AV48" s="111"/>
      <c r="AW48" s="111"/>
      <c r="AX48" s="111"/>
      <c r="AY48" s="111"/>
    </row>
    <row r="49" spans="1:51" ht="15">
      <c r="A49" s="10"/>
      <c r="B49" s="11" t="s">
        <v>83</v>
      </c>
      <c r="C49" s="10" t="s">
        <v>168</v>
      </c>
      <c r="D49" s="14" t="s">
        <v>62</v>
      </c>
      <c r="E49" s="118" t="s">
        <v>233</v>
      </c>
      <c r="F49" s="118" t="s">
        <v>200</v>
      </c>
      <c r="G49" s="128"/>
      <c r="H49" s="2"/>
      <c r="I49" s="13"/>
      <c r="J49" s="119" t="s">
        <v>74</v>
      </c>
      <c r="K49" s="29"/>
      <c r="L49" s="29"/>
      <c r="M49" s="29"/>
      <c r="N49" s="38"/>
      <c r="O49" s="38"/>
      <c r="P49" s="39"/>
      <c r="Q49" s="130"/>
      <c r="R49" s="130"/>
      <c r="S49" s="130" t="s">
        <v>383</v>
      </c>
      <c r="T49" s="130"/>
      <c r="U49" s="130"/>
      <c r="V49" s="130"/>
      <c r="W49" s="44"/>
      <c r="X49" s="67"/>
      <c r="Y49" s="68"/>
      <c r="Z49" s="69"/>
      <c r="AA49" s="80"/>
      <c r="AB49" s="80"/>
      <c r="AC49" s="81" t="s">
        <v>287</v>
      </c>
      <c r="AD49" s="102">
        <v>16</v>
      </c>
      <c r="AE49" s="102">
        <v>3</v>
      </c>
      <c r="AF49" s="102" t="s">
        <v>289</v>
      </c>
      <c r="AG49" s="103"/>
      <c r="AH49" s="120">
        <v>6</v>
      </c>
      <c r="AI49" s="90"/>
      <c r="AJ49" s="91"/>
      <c r="AK49" s="92"/>
      <c r="AL49" s="123" t="s">
        <v>288</v>
      </c>
      <c r="AM49" s="123" t="s">
        <v>300</v>
      </c>
      <c r="AN49" s="102"/>
      <c r="AO49" s="102"/>
      <c r="AP49" s="103"/>
      <c r="AQ49" s="80"/>
      <c r="AR49" s="80"/>
      <c r="AS49" s="81"/>
      <c r="AT49" s="29"/>
      <c r="AU49" s="111"/>
      <c r="AV49" s="111"/>
      <c r="AW49" s="111"/>
      <c r="AX49" s="111"/>
      <c r="AY49" s="111"/>
    </row>
    <row r="50" spans="1:51" ht="15">
      <c r="A50" s="10"/>
      <c r="B50" s="11" t="s">
        <v>83</v>
      </c>
      <c r="C50" s="10" t="s">
        <v>168</v>
      </c>
      <c r="D50" s="14" t="s">
        <v>62</v>
      </c>
      <c r="E50" s="118" t="s">
        <v>234</v>
      </c>
      <c r="F50" s="118" t="s">
        <v>201</v>
      </c>
      <c r="G50" s="128"/>
      <c r="H50" s="2"/>
      <c r="I50" s="13"/>
      <c r="J50" s="119" t="s">
        <v>74</v>
      </c>
      <c r="K50" s="29"/>
      <c r="L50" s="29"/>
      <c r="M50" s="29"/>
      <c r="N50" s="38"/>
      <c r="O50" s="38"/>
      <c r="P50" s="39"/>
      <c r="Q50" s="130"/>
      <c r="R50" s="130"/>
      <c r="S50" s="130" t="s">
        <v>381</v>
      </c>
      <c r="T50" s="130"/>
      <c r="U50" s="130"/>
      <c r="V50" s="130"/>
      <c r="W50" s="44"/>
      <c r="X50" s="67"/>
      <c r="Y50" s="68"/>
      <c r="Z50" s="69"/>
      <c r="AA50" s="80"/>
      <c r="AB50" s="80"/>
      <c r="AC50" s="81" t="s">
        <v>287</v>
      </c>
      <c r="AD50" s="102">
        <v>16</v>
      </c>
      <c r="AE50" s="102">
        <v>3</v>
      </c>
      <c r="AF50" s="102" t="s">
        <v>289</v>
      </c>
      <c r="AG50" s="103"/>
      <c r="AH50" s="120">
        <v>6</v>
      </c>
      <c r="AI50" s="90"/>
      <c r="AJ50" s="91"/>
      <c r="AK50" s="92"/>
      <c r="AL50" s="123" t="s">
        <v>288</v>
      </c>
      <c r="AM50" s="123" t="s">
        <v>300</v>
      </c>
      <c r="AN50" s="102"/>
      <c r="AO50" s="102"/>
      <c r="AP50" s="103"/>
      <c r="AQ50" s="80"/>
      <c r="AR50" s="80"/>
      <c r="AS50" s="81"/>
      <c r="AT50" s="29"/>
      <c r="AU50" s="111"/>
      <c r="AV50" s="111"/>
      <c r="AW50" s="111"/>
      <c r="AX50" s="111"/>
      <c r="AY50" s="111"/>
    </row>
    <row r="51" spans="1:51" ht="15">
      <c r="A51" s="10"/>
      <c r="B51" s="11" t="s">
        <v>83</v>
      </c>
      <c r="C51" s="10" t="s">
        <v>168</v>
      </c>
      <c r="D51" s="14" t="s">
        <v>62</v>
      </c>
      <c r="E51" s="118" t="s">
        <v>235</v>
      </c>
      <c r="F51" s="118" t="s">
        <v>202</v>
      </c>
      <c r="G51" s="128" t="s">
        <v>380</v>
      </c>
      <c r="H51" s="2"/>
      <c r="I51" s="13"/>
      <c r="J51" s="119" t="s">
        <v>73</v>
      </c>
      <c r="K51" s="29"/>
      <c r="L51" s="29"/>
      <c r="M51" s="29"/>
      <c r="N51" s="38"/>
      <c r="O51" s="38"/>
      <c r="P51" s="39"/>
      <c r="Q51" s="130" t="s">
        <v>377</v>
      </c>
      <c r="R51" s="130" t="s">
        <v>378</v>
      </c>
      <c r="S51" s="130" t="s">
        <v>376</v>
      </c>
      <c r="T51" s="130"/>
      <c r="U51" s="130" t="s">
        <v>379</v>
      </c>
      <c r="V51" s="130"/>
      <c r="W51" s="44"/>
      <c r="X51" s="67"/>
      <c r="Y51" s="68"/>
      <c r="Z51" s="69"/>
      <c r="AA51" s="80"/>
      <c r="AB51" s="80"/>
      <c r="AC51" s="81"/>
      <c r="AD51" s="102"/>
      <c r="AE51" s="102"/>
      <c r="AF51" s="102"/>
      <c r="AG51" s="103"/>
      <c r="AH51" s="120"/>
      <c r="AI51" s="90"/>
      <c r="AJ51" s="91"/>
      <c r="AK51" s="92"/>
      <c r="AL51" s="127"/>
      <c r="AM51" s="127"/>
      <c r="AN51" s="102"/>
      <c r="AO51" s="102"/>
      <c r="AP51" s="103"/>
      <c r="AQ51" s="80"/>
      <c r="AR51" s="80"/>
      <c r="AS51" s="81"/>
      <c r="AT51" s="29"/>
      <c r="AU51" s="111"/>
      <c r="AV51" s="111"/>
      <c r="AW51" s="111"/>
      <c r="AX51" s="111"/>
      <c r="AY51" s="111"/>
    </row>
    <row r="52" spans="1:51" ht="15">
      <c r="A52" s="10"/>
      <c r="B52" s="11" t="s">
        <v>83</v>
      </c>
      <c r="C52" s="10" t="s">
        <v>168</v>
      </c>
      <c r="D52" s="14" t="s">
        <v>62</v>
      </c>
      <c r="E52" s="118" t="s">
        <v>236</v>
      </c>
      <c r="F52" s="118" t="s">
        <v>203</v>
      </c>
      <c r="G52" s="128" t="s">
        <v>384</v>
      </c>
      <c r="H52" s="2"/>
      <c r="I52" s="13"/>
      <c r="J52" s="119" t="s">
        <v>78</v>
      </c>
      <c r="K52" s="29"/>
      <c r="L52" s="29"/>
      <c r="M52" s="29"/>
      <c r="N52" s="38"/>
      <c r="O52" s="38"/>
      <c r="P52" s="39"/>
      <c r="Q52" s="133" t="s">
        <v>350</v>
      </c>
      <c r="R52" s="130" t="s">
        <v>384</v>
      </c>
      <c r="S52" s="130" t="s">
        <v>46</v>
      </c>
      <c r="T52" s="130"/>
      <c r="U52" s="130" t="s">
        <v>58</v>
      </c>
      <c r="V52" s="130"/>
      <c r="W52" s="44"/>
      <c r="X52" s="67"/>
      <c r="Y52" s="68"/>
      <c r="Z52" s="69"/>
      <c r="AA52" s="80"/>
      <c r="AB52" s="80"/>
      <c r="AC52" s="81">
        <v>41897</v>
      </c>
      <c r="AD52" s="102"/>
      <c r="AE52" s="102"/>
      <c r="AF52" s="102"/>
      <c r="AG52" s="103"/>
      <c r="AH52" s="89"/>
      <c r="AI52" s="90"/>
      <c r="AJ52" s="91"/>
      <c r="AK52" s="92"/>
      <c r="AL52" s="93"/>
      <c r="AM52" s="93"/>
      <c r="AN52" s="102"/>
      <c r="AO52" s="102"/>
      <c r="AP52" s="103"/>
      <c r="AQ52" s="80"/>
      <c r="AR52" s="80"/>
      <c r="AS52" s="81"/>
      <c r="AT52" s="29"/>
      <c r="AU52" s="111"/>
      <c r="AV52" s="111"/>
      <c r="AW52" s="111"/>
      <c r="AX52" s="111"/>
      <c r="AY52" s="111"/>
    </row>
    <row r="53" spans="1:51" ht="15">
      <c r="A53" s="10"/>
      <c r="B53" s="11" t="s">
        <v>83</v>
      </c>
      <c r="C53" s="10" t="s">
        <v>169</v>
      </c>
      <c r="D53" s="14" t="s">
        <v>62</v>
      </c>
      <c r="E53" s="118" t="s">
        <v>237</v>
      </c>
      <c r="F53" s="118" t="s">
        <v>204</v>
      </c>
      <c r="G53" s="118" t="s">
        <v>347</v>
      </c>
      <c r="H53" s="2"/>
      <c r="I53" s="13"/>
      <c r="J53" s="119" t="s">
        <v>75</v>
      </c>
      <c r="K53" s="29"/>
      <c r="L53" s="29"/>
      <c r="M53" s="29"/>
      <c r="N53" s="38"/>
      <c r="O53" s="38"/>
      <c r="P53" s="39"/>
      <c r="Q53" s="130" t="s">
        <v>348</v>
      </c>
      <c r="R53" s="130"/>
      <c r="S53" s="130"/>
      <c r="T53" s="130"/>
      <c r="U53" s="130"/>
      <c r="V53" s="130"/>
      <c r="W53" s="44"/>
      <c r="X53" s="67"/>
      <c r="Y53" s="68"/>
      <c r="Z53" s="69"/>
      <c r="AA53" s="80"/>
      <c r="AB53" s="80"/>
      <c r="AC53" s="81" t="s">
        <v>60</v>
      </c>
      <c r="AD53" s="102">
        <v>16</v>
      </c>
      <c r="AE53" s="102">
        <v>3</v>
      </c>
      <c r="AF53" s="102" t="s">
        <v>289</v>
      </c>
      <c r="AG53" s="103"/>
      <c r="AH53" s="120">
        <v>6</v>
      </c>
      <c r="AI53" s="90"/>
      <c r="AJ53" s="91"/>
      <c r="AK53" s="92"/>
      <c r="AL53" s="123" t="s">
        <v>288</v>
      </c>
      <c r="AM53" s="123" t="s">
        <v>300</v>
      </c>
      <c r="AN53" s="102"/>
      <c r="AO53" s="102"/>
      <c r="AP53" s="103"/>
      <c r="AQ53" s="80"/>
      <c r="AR53" s="80"/>
      <c r="AS53" s="81"/>
      <c r="AT53" s="29"/>
      <c r="AU53" s="111"/>
      <c r="AV53" s="111"/>
      <c r="AW53" s="111"/>
      <c r="AX53" s="111"/>
      <c r="AY53" s="111"/>
    </row>
    <row r="54" spans="1:51" ht="15">
      <c r="A54" s="10"/>
      <c r="B54" s="11" t="s">
        <v>83</v>
      </c>
      <c r="C54" s="10" t="s">
        <v>169</v>
      </c>
      <c r="D54" s="14" t="s">
        <v>62</v>
      </c>
      <c r="E54" s="118" t="s">
        <v>238</v>
      </c>
      <c r="F54" s="118" t="s">
        <v>204</v>
      </c>
      <c r="G54" s="118" t="s">
        <v>360</v>
      </c>
      <c r="H54" s="2"/>
      <c r="I54" s="13"/>
      <c r="J54" s="119" t="s">
        <v>75</v>
      </c>
      <c r="K54" s="29"/>
      <c r="L54" s="29"/>
      <c r="M54" s="29"/>
      <c r="N54" s="38"/>
      <c r="O54" s="38"/>
      <c r="P54" s="39"/>
      <c r="Q54" s="130" t="s">
        <v>359</v>
      </c>
      <c r="R54" s="130"/>
      <c r="S54" s="130"/>
      <c r="T54" s="130"/>
      <c r="U54" s="130"/>
      <c r="V54" s="130"/>
      <c r="W54" s="44"/>
      <c r="X54" s="67"/>
      <c r="Y54" s="68"/>
      <c r="Z54" s="69"/>
      <c r="AA54" s="80"/>
      <c r="AB54" s="80"/>
      <c r="AC54" s="81" t="s">
        <v>60</v>
      </c>
      <c r="AD54" s="102">
        <v>16</v>
      </c>
      <c r="AE54" s="102">
        <v>3</v>
      </c>
      <c r="AF54" s="102" t="s">
        <v>289</v>
      </c>
      <c r="AG54" s="103"/>
      <c r="AH54" s="120">
        <v>6</v>
      </c>
      <c r="AI54" s="90"/>
      <c r="AJ54" s="91"/>
      <c r="AK54" s="92"/>
      <c r="AL54" s="123" t="s">
        <v>288</v>
      </c>
      <c r="AM54" s="123" t="s">
        <v>300</v>
      </c>
      <c r="AN54" s="102"/>
      <c r="AO54" s="102"/>
      <c r="AP54" s="103"/>
      <c r="AQ54" s="80"/>
      <c r="AR54" s="80"/>
      <c r="AS54" s="81"/>
      <c r="AT54" s="29"/>
      <c r="AU54" s="111"/>
      <c r="AV54" s="111"/>
      <c r="AW54" s="111"/>
      <c r="AX54" s="111"/>
      <c r="AY54" s="111"/>
    </row>
    <row r="55" spans="1:51" ht="15">
      <c r="A55" s="10"/>
      <c r="B55" s="11" t="s">
        <v>83</v>
      </c>
      <c r="C55" s="10" t="s">
        <v>169</v>
      </c>
      <c r="D55" s="14" t="s">
        <v>62</v>
      </c>
      <c r="E55" s="118" t="s">
        <v>239</v>
      </c>
      <c r="F55" s="118" t="s">
        <v>205</v>
      </c>
      <c r="G55" s="10"/>
      <c r="H55" s="2"/>
      <c r="I55" s="13"/>
      <c r="J55" s="119" t="s">
        <v>72</v>
      </c>
      <c r="K55" s="29"/>
      <c r="L55" s="29"/>
      <c r="M55" s="29"/>
      <c r="N55" s="38"/>
      <c r="O55" s="38"/>
      <c r="P55" s="39"/>
      <c r="Q55" s="130" t="s">
        <v>385</v>
      </c>
      <c r="R55" s="130"/>
      <c r="S55" s="130"/>
      <c r="T55" s="130"/>
      <c r="U55" s="130" t="s">
        <v>386</v>
      </c>
      <c r="V55" s="130"/>
      <c r="W55" s="44"/>
      <c r="X55" s="67"/>
      <c r="Y55" s="68"/>
      <c r="Z55" s="69"/>
      <c r="AA55" s="80"/>
      <c r="AB55" s="80"/>
      <c r="AC55" s="81" t="s">
        <v>283</v>
      </c>
      <c r="AD55" s="102">
        <v>16</v>
      </c>
      <c r="AE55" s="102">
        <v>3</v>
      </c>
      <c r="AF55" s="102" t="s">
        <v>289</v>
      </c>
      <c r="AG55" s="103"/>
      <c r="AH55" s="120">
        <v>6</v>
      </c>
      <c r="AI55" s="90"/>
      <c r="AJ55" s="91"/>
      <c r="AK55" s="92"/>
      <c r="AL55" s="122" t="s">
        <v>288</v>
      </c>
      <c r="AM55" s="126" t="s">
        <v>300</v>
      </c>
      <c r="AN55" s="102"/>
      <c r="AO55" s="102"/>
      <c r="AP55" s="103"/>
      <c r="AQ55" s="80"/>
      <c r="AR55" s="80"/>
      <c r="AS55" s="81"/>
      <c r="AT55" s="29"/>
      <c r="AU55" s="111"/>
      <c r="AV55" s="111"/>
      <c r="AW55" s="111"/>
      <c r="AX55" s="111"/>
      <c r="AY55" s="111"/>
    </row>
    <row r="56" spans="1:51" ht="15">
      <c r="A56" s="10"/>
      <c r="B56" s="11" t="s">
        <v>83</v>
      </c>
      <c r="C56" s="10" t="s">
        <v>169</v>
      </c>
      <c r="D56" s="14" t="s">
        <v>62</v>
      </c>
      <c r="E56" s="118" t="s">
        <v>240</v>
      </c>
      <c r="F56" s="118" t="s">
        <v>206</v>
      </c>
      <c r="G56" s="128" t="s">
        <v>387</v>
      </c>
      <c r="H56" s="2"/>
      <c r="I56" s="13"/>
      <c r="J56" s="119" t="s">
        <v>72</v>
      </c>
      <c r="K56" s="29"/>
      <c r="L56" s="29"/>
      <c r="M56" s="29"/>
      <c r="N56" s="38"/>
      <c r="O56" s="38"/>
      <c r="P56" s="39"/>
      <c r="Q56" s="130">
        <v>9519</v>
      </c>
      <c r="R56" s="130"/>
      <c r="S56" s="130"/>
      <c r="T56" s="130"/>
      <c r="U56" s="130" t="s">
        <v>58</v>
      </c>
      <c r="V56" s="130"/>
      <c r="W56" s="44"/>
      <c r="X56" s="67"/>
      <c r="Y56" s="68"/>
      <c r="Z56" s="69"/>
      <c r="AA56" s="80"/>
      <c r="AB56" s="80"/>
      <c r="AC56" s="81">
        <v>41892</v>
      </c>
      <c r="AD56" s="102">
        <v>16</v>
      </c>
      <c r="AE56" s="102">
        <v>3</v>
      </c>
      <c r="AF56" s="102" t="s">
        <v>289</v>
      </c>
      <c r="AG56" s="103"/>
      <c r="AH56" s="120">
        <v>6</v>
      </c>
      <c r="AI56" s="90"/>
      <c r="AJ56" s="91"/>
      <c r="AK56" s="92"/>
      <c r="AL56" s="122" t="s">
        <v>288</v>
      </c>
      <c r="AM56" s="126" t="s">
        <v>300</v>
      </c>
      <c r="AN56" s="102"/>
      <c r="AO56" s="102"/>
      <c r="AP56" s="103"/>
      <c r="AQ56" s="80"/>
      <c r="AR56" s="80"/>
      <c r="AS56" s="81"/>
      <c r="AT56" s="29"/>
      <c r="AU56" s="111"/>
      <c r="AV56" s="111"/>
      <c r="AW56" s="111"/>
      <c r="AX56" s="111"/>
      <c r="AY56" s="111"/>
    </row>
    <row r="57" spans="1:51" ht="15">
      <c r="A57" s="10"/>
      <c r="B57" s="11" t="s">
        <v>83</v>
      </c>
      <c r="C57" s="10" t="s">
        <v>169</v>
      </c>
      <c r="D57" s="14" t="s">
        <v>62</v>
      </c>
      <c r="E57" s="118" t="s">
        <v>241</v>
      </c>
      <c r="F57" s="118" t="s">
        <v>206</v>
      </c>
      <c r="G57" s="135" t="s">
        <v>388</v>
      </c>
      <c r="H57" s="2"/>
      <c r="I57" s="13"/>
      <c r="J57" s="119" t="s">
        <v>75</v>
      </c>
      <c r="K57" s="29"/>
      <c r="L57" s="29"/>
      <c r="M57" s="29"/>
      <c r="N57" s="38"/>
      <c r="O57" s="38"/>
      <c r="P57" s="39"/>
      <c r="Q57" s="130" t="s">
        <v>389</v>
      </c>
      <c r="R57" s="130"/>
      <c r="S57" s="130"/>
      <c r="T57" s="130"/>
      <c r="U57" s="130"/>
      <c r="V57" s="130"/>
      <c r="W57" s="44"/>
      <c r="X57" s="67"/>
      <c r="Y57" s="68"/>
      <c r="Z57" s="69"/>
      <c r="AA57" s="80"/>
      <c r="AB57" s="80"/>
      <c r="AC57" s="81" t="s">
        <v>60</v>
      </c>
      <c r="AD57" s="102">
        <v>16</v>
      </c>
      <c r="AE57" s="102">
        <v>3</v>
      </c>
      <c r="AF57" s="102" t="s">
        <v>289</v>
      </c>
      <c r="AG57" s="103"/>
      <c r="AH57" s="120">
        <v>6</v>
      </c>
      <c r="AI57" s="90"/>
      <c r="AJ57" s="91"/>
      <c r="AK57" s="92"/>
      <c r="AL57" s="123" t="s">
        <v>288</v>
      </c>
      <c r="AM57" s="123" t="s">
        <v>300</v>
      </c>
      <c r="AN57" s="102"/>
      <c r="AO57" s="102"/>
      <c r="AP57" s="103"/>
      <c r="AQ57" s="80"/>
      <c r="AR57" s="80"/>
      <c r="AS57" s="81"/>
      <c r="AT57" s="29"/>
      <c r="AU57" s="111"/>
      <c r="AV57" s="111"/>
      <c r="AW57" s="111"/>
      <c r="AX57" s="111"/>
      <c r="AY57" s="111"/>
    </row>
    <row r="58" spans="1:51" ht="15">
      <c r="A58" s="10"/>
      <c r="B58" s="11" t="s">
        <v>83</v>
      </c>
      <c r="C58" s="10" t="s">
        <v>170</v>
      </c>
      <c r="D58" s="14" t="s">
        <v>62</v>
      </c>
      <c r="E58" s="118" t="s">
        <v>242</v>
      </c>
      <c r="F58" s="118" t="s">
        <v>207</v>
      </c>
      <c r="G58" s="118" t="s">
        <v>352</v>
      </c>
      <c r="H58" s="2"/>
      <c r="I58" s="13"/>
      <c r="J58" s="119" t="s">
        <v>79</v>
      </c>
      <c r="K58" s="29"/>
      <c r="L58" s="29"/>
      <c r="M58" s="29"/>
      <c r="N58" s="38"/>
      <c r="O58" s="38"/>
      <c r="P58" s="39"/>
      <c r="Q58" s="130"/>
      <c r="R58" s="130"/>
      <c r="S58" s="130" t="s">
        <v>353</v>
      </c>
      <c r="T58" s="130"/>
      <c r="U58" s="130"/>
      <c r="V58" s="130"/>
      <c r="W58" s="44"/>
      <c r="X58" s="67"/>
      <c r="Y58" s="68"/>
      <c r="Z58" s="69"/>
      <c r="AA58" s="80"/>
      <c r="AB58" s="80"/>
      <c r="AC58" s="81" t="s">
        <v>284</v>
      </c>
      <c r="AD58" s="102">
        <v>16</v>
      </c>
      <c r="AE58" s="102">
        <v>3</v>
      </c>
      <c r="AF58" s="102" t="s">
        <v>289</v>
      </c>
      <c r="AG58" s="103"/>
      <c r="AH58" s="120">
        <v>3</v>
      </c>
      <c r="AI58" s="90"/>
      <c r="AJ58" s="91"/>
      <c r="AK58" s="92"/>
      <c r="AL58" s="123" t="s">
        <v>288</v>
      </c>
      <c r="AM58" s="123" t="s">
        <v>300</v>
      </c>
      <c r="AN58" s="102"/>
      <c r="AO58" s="102"/>
      <c r="AP58" s="103"/>
      <c r="AQ58" s="80"/>
      <c r="AR58" s="80"/>
      <c r="AS58" s="81"/>
      <c r="AT58" s="29"/>
      <c r="AU58" s="111"/>
      <c r="AV58" s="111"/>
      <c r="AW58" s="111"/>
      <c r="AX58" s="111"/>
      <c r="AY58" s="111"/>
    </row>
    <row r="59" spans="1:51" ht="15">
      <c r="A59" s="10"/>
      <c r="B59" s="11" t="s">
        <v>83</v>
      </c>
      <c r="C59" s="10" t="s">
        <v>170</v>
      </c>
      <c r="D59" s="14" t="s">
        <v>62</v>
      </c>
      <c r="E59" s="118" t="s">
        <v>243</v>
      </c>
      <c r="F59" s="118" t="s">
        <v>207</v>
      </c>
      <c r="G59" s="132" t="s">
        <v>349</v>
      </c>
      <c r="H59" s="2"/>
      <c r="I59" s="13"/>
      <c r="J59" s="119" t="s">
        <v>79</v>
      </c>
      <c r="K59" s="29"/>
      <c r="L59" s="29"/>
      <c r="M59" s="29"/>
      <c r="N59" s="38"/>
      <c r="O59" s="38"/>
      <c r="P59" s="39"/>
      <c r="Q59" s="130"/>
      <c r="R59" s="130"/>
      <c r="S59" s="130"/>
      <c r="T59" s="130"/>
      <c r="U59" s="130"/>
      <c r="V59" s="130"/>
      <c r="W59" s="44"/>
      <c r="X59" s="67"/>
      <c r="Y59" s="68"/>
      <c r="Z59" s="69"/>
      <c r="AA59" s="80"/>
      <c r="AB59" s="80"/>
      <c r="AC59" s="81" t="s">
        <v>284</v>
      </c>
      <c r="AD59" s="102">
        <v>16</v>
      </c>
      <c r="AE59" s="102">
        <v>3</v>
      </c>
      <c r="AF59" s="102" t="s">
        <v>289</v>
      </c>
      <c r="AG59" s="103"/>
      <c r="AH59" s="120">
        <v>3</v>
      </c>
      <c r="AI59" s="90"/>
      <c r="AJ59" s="91"/>
      <c r="AK59" s="92"/>
      <c r="AL59" s="123" t="s">
        <v>288</v>
      </c>
      <c r="AM59" s="123" t="s">
        <v>300</v>
      </c>
      <c r="AN59" s="102"/>
      <c r="AO59" s="102"/>
      <c r="AP59" s="103"/>
      <c r="AQ59" s="80"/>
      <c r="AR59" s="80"/>
      <c r="AS59" s="81"/>
      <c r="AT59" s="29"/>
      <c r="AU59" s="111"/>
      <c r="AV59" s="111"/>
      <c r="AW59" s="111"/>
      <c r="AX59" s="111"/>
      <c r="AY59" s="111"/>
    </row>
    <row r="60" spans="1:51" ht="15">
      <c r="A60" s="10"/>
      <c r="B60" s="11" t="s">
        <v>83</v>
      </c>
      <c r="C60" s="10"/>
      <c r="D60" s="14" t="s">
        <v>62</v>
      </c>
      <c r="E60" s="118" t="s">
        <v>244</v>
      </c>
      <c r="F60" s="118" t="s">
        <v>207</v>
      </c>
      <c r="G60" s="10"/>
      <c r="H60" s="2"/>
      <c r="I60" s="13"/>
      <c r="J60" s="119" t="s">
        <v>79</v>
      </c>
      <c r="K60" s="29"/>
      <c r="L60" s="29"/>
      <c r="M60" s="29"/>
      <c r="N60" s="38"/>
      <c r="O60" s="38"/>
      <c r="P60" s="39"/>
      <c r="Q60" s="130"/>
      <c r="R60" s="130"/>
      <c r="S60" s="130"/>
      <c r="T60" s="130"/>
      <c r="U60" s="130"/>
      <c r="V60" s="130"/>
      <c r="W60" s="44"/>
      <c r="X60" s="67"/>
      <c r="Y60" s="68"/>
      <c r="Z60" s="69"/>
      <c r="AA60" s="80"/>
      <c r="AB60" s="80"/>
      <c r="AC60" s="81" t="s">
        <v>284</v>
      </c>
      <c r="AD60" s="102">
        <v>16</v>
      </c>
      <c r="AE60" s="102">
        <v>3</v>
      </c>
      <c r="AF60" s="102" t="s">
        <v>289</v>
      </c>
      <c r="AG60" s="103"/>
      <c r="AH60" s="120">
        <v>3</v>
      </c>
      <c r="AI60" s="90"/>
      <c r="AJ60" s="91"/>
      <c r="AK60" s="92"/>
      <c r="AL60" s="123" t="s">
        <v>288</v>
      </c>
      <c r="AM60" s="123" t="s">
        <v>300</v>
      </c>
      <c r="AN60" s="102"/>
      <c r="AO60" s="102"/>
      <c r="AP60" s="103"/>
      <c r="AQ60" s="80"/>
      <c r="AR60" s="80"/>
      <c r="AS60" s="81"/>
      <c r="AT60" s="29"/>
      <c r="AU60" s="111"/>
      <c r="AV60" s="111"/>
      <c r="AW60" s="111"/>
      <c r="AX60" s="111"/>
      <c r="AY60" s="111"/>
    </row>
    <row r="61" spans="1:51" ht="15">
      <c r="A61" s="10"/>
      <c r="B61" s="11" t="s">
        <v>83</v>
      </c>
      <c r="C61" s="10"/>
      <c r="D61" s="14" t="s">
        <v>62</v>
      </c>
      <c r="E61" s="118" t="s">
        <v>245</v>
      </c>
      <c r="F61" s="118" t="s">
        <v>207</v>
      </c>
      <c r="G61" s="10"/>
      <c r="H61" s="2"/>
      <c r="I61" s="13"/>
      <c r="J61" s="119" t="s">
        <v>76</v>
      </c>
      <c r="K61" s="29"/>
      <c r="L61" s="29"/>
      <c r="M61" s="29"/>
      <c r="N61" s="38"/>
      <c r="O61" s="38"/>
      <c r="P61" s="39"/>
      <c r="Q61" s="130"/>
      <c r="R61" s="130"/>
      <c r="S61" s="130"/>
      <c r="T61" s="130"/>
      <c r="U61" s="130"/>
      <c r="V61" s="130"/>
      <c r="W61" s="44"/>
      <c r="X61" s="67"/>
      <c r="Y61" s="68"/>
      <c r="Z61" s="69"/>
      <c r="AA61" s="80"/>
      <c r="AB61" s="80"/>
      <c r="AC61" s="81" t="s">
        <v>285</v>
      </c>
      <c r="AD61" s="102">
        <v>16</v>
      </c>
      <c r="AE61" s="102">
        <v>3</v>
      </c>
      <c r="AF61" s="102" t="s">
        <v>289</v>
      </c>
      <c r="AG61" s="103"/>
      <c r="AH61" s="120">
        <v>6</v>
      </c>
      <c r="AI61" s="90"/>
      <c r="AJ61" s="91"/>
      <c r="AK61" s="92"/>
      <c r="AL61" s="123" t="s">
        <v>288</v>
      </c>
      <c r="AM61" s="123" t="s">
        <v>300</v>
      </c>
      <c r="AN61" s="102"/>
      <c r="AO61" s="102"/>
      <c r="AP61" s="103"/>
      <c r="AQ61" s="80"/>
      <c r="AR61" s="80"/>
      <c r="AS61" s="81"/>
      <c r="AT61" s="29"/>
      <c r="AU61" s="111"/>
      <c r="AV61" s="111"/>
      <c r="AW61" s="111"/>
      <c r="AX61" s="111"/>
      <c r="AY61" s="111"/>
    </row>
    <row r="62" spans="1:51" ht="15">
      <c r="A62" s="10"/>
      <c r="B62" s="11" t="s">
        <v>83</v>
      </c>
      <c r="C62" s="10" t="s">
        <v>170</v>
      </c>
      <c r="D62" s="14" t="s">
        <v>62</v>
      </c>
      <c r="E62" s="118" t="s">
        <v>246</v>
      </c>
      <c r="F62" s="118" t="s">
        <v>207</v>
      </c>
      <c r="G62" s="118" t="s">
        <v>370</v>
      </c>
      <c r="H62" s="2"/>
      <c r="I62" s="13"/>
      <c r="J62" s="119" t="s">
        <v>76</v>
      </c>
      <c r="K62" s="29"/>
      <c r="L62" s="29"/>
      <c r="M62" s="29"/>
      <c r="N62" s="38"/>
      <c r="O62" s="38"/>
      <c r="P62" s="39"/>
      <c r="Q62" s="130"/>
      <c r="R62" s="130"/>
      <c r="S62" s="130" t="s">
        <v>374</v>
      </c>
      <c r="T62" s="130"/>
      <c r="U62" s="130"/>
      <c r="V62" s="130"/>
      <c r="W62" s="44"/>
      <c r="X62" s="67"/>
      <c r="Y62" s="68"/>
      <c r="Z62" s="69"/>
      <c r="AA62" s="80"/>
      <c r="AB62" s="80"/>
      <c r="AC62" s="81" t="s">
        <v>285</v>
      </c>
      <c r="AD62" s="102">
        <v>16</v>
      </c>
      <c r="AE62" s="102">
        <v>3</v>
      </c>
      <c r="AF62" s="102" t="s">
        <v>289</v>
      </c>
      <c r="AG62" s="103"/>
      <c r="AH62" s="120">
        <v>6</v>
      </c>
      <c r="AI62" s="90"/>
      <c r="AJ62" s="91"/>
      <c r="AK62" s="92"/>
      <c r="AL62" s="123" t="s">
        <v>288</v>
      </c>
      <c r="AM62" s="123" t="s">
        <v>300</v>
      </c>
      <c r="AN62" s="102"/>
      <c r="AO62" s="102"/>
      <c r="AP62" s="103"/>
      <c r="AQ62" s="80"/>
      <c r="AR62" s="80"/>
      <c r="AS62" s="81"/>
      <c r="AT62" s="29"/>
      <c r="AU62" s="111"/>
      <c r="AV62" s="111"/>
      <c r="AW62" s="111"/>
      <c r="AX62" s="111"/>
      <c r="AY62" s="111"/>
    </row>
    <row r="63" spans="1:51" ht="15">
      <c r="A63" s="10"/>
      <c r="B63" s="11" t="s">
        <v>83</v>
      </c>
      <c r="C63" s="10" t="s">
        <v>170</v>
      </c>
      <c r="D63" s="14" t="s">
        <v>62</v>
      </c>
      <c r="E63" s="118" t="s">
        <v>247</v>
      </c>
      <c r="F63" s="118" t="s">
        <v>207</v>
      </c>
      <c r="G63" s="118" t="s">
        <v>375</v>
      </c>
      <c r="H63" s="2"/>
      <c r="I63" s="13"/>
      <c r="J63" s="119" t="s">
        <v>79</v>
      </c>
      <c r="K63" s="29"/>
      <c r="L63" s="29"/>
      <c r="M63" s="29"/>
      <c r="N63" s="38"/>
      <c r="O63" s="38"/>
      <c r="P63" s="39"/>
      <c r="Q63" s="130"/>
      <c r="R63" s="130"/>
      <c r="S63" s="130" t="s">
        <v>353</v>
      </c>
      <c r="T63" s="130"/>
      <c r="U63" s="130"/>
      <c r="V63" s="130"/>
      <c r="W63" s="44"/>
      <c r="X63" s="67"/>
      <c r="Y63" s="68"/>
      <c r="Z63" s="69"/>
      <c r="AA63" s="80"/>
      <c r="AB63" s="80"/>
      <c r="AC63" s="81" t="s">
        <v>284</v>
      </c>
      <c r="AD63" s="102">
        <v>16</v>
      </c>
      <c r="AE63" s="102">
        <v>3</v>
      </c>
      <c r="AF63" s="102" t="s">
        <v>289</v>
      </c>
      <c r="AG63" s="103"/>
      <c r="AH63" s="120">
        <v>3</v>
      </c>
      <c r="AI63" s="90"/>
      <c r="AJ63" s="91"/>
      <c r="AK63" s="92"/>
      <c r="AL63" s="123" t="s">
        <v>288</v>
      </c>
      <c r="AM63" s="123" t="s">
        <v>300</v>
      </c>
      <c r="AN63" s="102"/>
      <c r="AO63" s="102"/>
      <c r="AP63" s="103"/>
      <c r="AQ63" s="80"/>
      <c r="AR63" s="80"/>
      <c r="AS63" s="81"/>
      <c r="AT63" s="29"/>
      <c r="AU63" s="111"/>
      <c r="AV63" s="111"/>
      <c r="AW63" s="111"/>
      <c r="AX63" s="111"/>
      <c r="AY63" s="111"/>
    </row>
    <row r="64" spans="1:51" ht="15">
      <c r="A64" s="10"/>
      <c r="B64" s="11" t="s">
        <v>83</v>
      </c>
      <c r="C64" s="10" t="s">
        <v>170</v>
      </c>
      <c r="D64" s="14" t="s">
        <v>62</v>
      </c>
      <c r="E64" s="118" t="s">
        <v>248</v>
      </c>
      <c r="F64" s="118" t="s">
        <v>207</v>
      </c>
      <c r="G64" s="131" t="s">
        <v>382</v>
      </c>
      <c r="H64" s="2"/>
      <c r="I64" s="13"/>
      <c r="J64" s="119" t="s">
        <v>79</v>
      </c>
      <c r="K64" s="29"/>
      <c r="L64" s="29"/>
      <c r="M64" s="29"/>
      <c r="N64" s="38"/>
      <c r="O64" s="38"/>
      <c r="P64" s="39"/>
      <c r="Q64" s="130"/>
      <c r="R64" s="130"/>
      <c r="S64" s="130" t="s">
        <v>353</v>
      </c>
      <c r="T64" s="130"/>
      <c r="U64" s="130"/>
      <c r="V64" s="130"/>
      <c r="W64" s="44"/>
      <c r="X64" s="67"/>
      <c r="Y64" s="68"/>
      <c r="Z64" s="69"/>
      <c r="AA64" s="80"/>
      <c r="AB64" s="80"/>
      <c r="AC64" s="81" t="s">
        <v>284</v>
      </c>
      <c r="AD64" s="102">
        <v>16</v>
      </c>
      <c r="AE64" s="102">
        <v>3</v>
      </c>
      <c r="AF64" s="102" t="s">
        <v>289</v>
      </c>
      <c r="AG64" s="103"/>
      <c r="AH64" s="120">
        <v>3</v>
      </c>
      <c r="AI64" s="90"/>
      <c r="AJ64" s="91"/>
      <c r="AK64" s="92"/>
      <c r="AL64" s="123" t="s">
        <v>288</v>
      </c>
      <c r="AM64" s="123" t="s">
        <v>300</v>
      </c>
      <c r="AN64" s="102"/>
      <c r="AO64" s="102"/>
      <c r="AP64" s="103"/>
      <c r="AQ64" s="80"/>
      <c r="AR64" s="80"/>
      <c r="AS64" s="81"/>
      <c r="AT64" s="29"/>
      <c r="AU64" s="111"/>
      <c r="AV64" s="111"/>
      <c r="AW64" s="111"/>
      <c r="AX64" s="111"/>
      <c r="AY64" s="111"/>
    </row>
    <row r="65" spans="1:51" ht="15">
      <c r="A65" s="10"/>
      <c r="B65" s="11" t="s">
        <v>83</v>
      </c>
      <c r="C65" s="10" t="s">
        <v>170</v>
      </c>
      <c r="D65" s="14" t="s">
        <v>62</v>
      </c>
      <c r="E65" s="118" t="s">
        <v>249</v>
      </c>
      <c r="F65" s="118" t="s">
        <v>207</v>
      </c>
      <c r="G65" s="118" t="s">
        <v>392</v>
      </c>
      <c r="H65" s="2"/>
      <c r="I65" s="13"/>
      <c r="J65" s="119" t="s">
        <v>75</v>
      </c>
      <c r="K65" s="29"/>
      <c r="L65" s="29"/>
      <c r="M65" s="29"/>
      <c r="N65" s="38"/>
      <c r="O65" s="38"/>
      <c r="P65" s="39"/>
      <c r="Q65" s="130" t="s">
        <v>393</v>
      </c>
      <c r="R65" s="130" t="s">
        <v>394</v>
      </c>
      <c r="S65" s="130"/>
      <c r="T65" s="130"/>
      <c r="U65" s="130"/>
      <c r="V65" s="130"/>
      <c r="W65" s="44"/>
      <c r="X65" s="67"/>
      <c r="Y65" s="68"/>
      <c r="Z65" s="69"/>
      <c r="AA65" s="80"/>
      <c r="AB65" s="80"/>
      <c r="AC65" s="81" t="s">
        <v>60</v>
      </c>
      <c r="AD65" s="102">
        <v>16</v>
      </c>
      <c r="AE65" s="102">
        <v>3</v>
      </c>
      <c r="AF65" s="102" t="s">
        <v>289</v>
      </c>
      <c r="AG65" s="103"/>
      <c r="AH65" s="120">
        <v>6</v>
      </c>
      <c r="AI65" s="90"/>
      <c r="AJ65" s="91"/>
      <c r="AK65" s="92"/>
      <c r="AL65" s="123" t="s">
        <v>288</v>
      </c>
      <c r="AM65" s="123" t="s">
        <v>300</v>
      </c>
      <c r="AN65" s="102"/>
      <c r="AO65" s="102"/>
      <c r="AP65" s="103"/>
      <c r="AQ65" s="80"/>
      <c r="AR65" s="80"/>
      <c r="AS65" s="81"/>
      <c r="AT65" s="29"/>
      <c r="AU65" s="111"/>
      <c r="AV65" s="111"/>
      <c r="AW65" s="111"/>
      <c r="AX65" s="111"/>
      <c r="AY65" s="111"/>
    </row>
    <row r="66" spans="1:51" ht="15">
      <c r="A66" s="10"/>
      <c r="B66" s="11" t="s">
        <v>83</v>
      </c>
      <c r="C66" s="10" t="s">
        <v>170</v>
      </c>
      <c r="D66" s="14" t="s">
        <v>62</v>
      </c>
      <c r="E66" s="118" t="s">
        <v>250</v>
      </c>
      <c r="F66" s="118" t="s">
        <v>208</v>
      </c>
      <c r="G66" s="10"/>
      <c r="H66" s="2"/>
      <c r="I66" s="13"/>
      <c r="J66" s="119" t="s">
        <v>76</v>
      </c>
      <c r="K66" s="29"/>
      <c r="L66" s="29"/>
      <c r="M66" s="29"/>
      <c r="N66" s="38"/>
      <c r="O66" s="38"/>
      <c r="P66" s="39"/>
      <c r="Q66" s="130"/>
      <c r="R66" s="130"/>
      <c r="S66" s="130"/>
      <c r="T66" s="130"/>
      <c r="U66" s="130"/>
      <c r="V66" s="130"/>
      <c r="W66" s="44"/>
      <c r="X66" s="67"/>
      <c r="Y66" s="68"/>
      <c r="Z66" s="69"/>
      <c r="AA66" s="80"/>
      <c r="AB66" s="80"/>
      <c r="AC66" s="81" t="s">
        <v>285</v>
      </c>
      <c r="AD66" s="102">
        <v>16</v>
      </c>
      <c r="AE66" s="102">
        <v>3</v>
      </c>
      <c r="AF66" s="102" t="s">
        <v>289</v>
      </c>
      <c r="AG66" s="103"/>
      <c r="AH66" s="120">
        <v>6</v>
      </c>
      <c r="AI66" s="90"/>
      <c r="AJ66" s="91"/>
      <c r="AK66" s="92"/>
      <c r="AL66" s="123" t="s">
        <v>288</v>
      </c>
      <c r="AM66" s="123" t="s">
        <v>300</v>
      </c>
      <c r="AN66" s="102"/>
      <c r="AO66" s="102"/>
      <c r="AP66" s="103"/>
      <c r="AQ66" s="80"/>
      <c r="AR66" s="80"/>
      <c r="AS66" s="81"/>
      <c r="AT66" s="29"/>
      <c r="AU66" s="111"/>
      <c r="AV66" s="111"/>
      <c r="AW66" s="111"/>
      <c r="AX66" s="111"/>
      <c r="AY66" s="111"/>
    </row>
    <row r="67" spans="1:51" ht="15">
      <c r="A67" s="10"/>
      <c r="B67" s="11" t="s">
        <v>83</v>
      </c>
      <c r="C67" s="10" t="s">
        <v>170</v>
      </c>
      <c r="D67" s="14" t="s">
        <v>62</v>
      </c>
      <c r="E67" s="118" t="s">
        <v>251</v>
      </c>
      <c r="F67" s="118" t="s">
        <v>209</v>
      </c>
      <c r="G67" s="10"/>
      <c r="H67" s="2"/>
      <c r="I67" s="13"/>
      <c r="J67" s="119" t="s">
        <v>79</v>
      </c>
      <c r="K67" s="29"/>
      <c r="L67" s="29"/>
      <c r="M67" s="29"/>
      <c r="N67" s="38"/>
      <c r="O67" s="38"/>
      <c r="P67" s="39"/>
      <c r="Q67" s="130"/>
      <c r="R67" s="130"/>
      <c r="S67" s="130" t="s">
        <v>353</v>
      </c>
      <c r="T67" s="130"/>
      <c r="U67" s="130"/>
      <c r="V67" s="130"/>
      <c r="W67" s="44"/>
      <c r="X67" s="67"/>
      <c r="Y67" s="68"/>
      <c r="Z67" s="69"/>
      <c r="AA67" s="80"/>
      <c r="AB67" s="80"/>
      <c r="AC67" s="81" t="s">
        <v>60</v>
      </c>
      <c r="AD67" s="102">
        <v>16</v>
      </c>
      <c r="AE67" s="102">
        <v>3</v>
      </c>
      <c r="AF67" s="102" t="s">
        <v>289</v>
      </c>
      <c r="AG67" s="103"/>
      <c r="AH67" s="120">
        <v>3</v>
      </c>
      <c r="AI67" s="90"/>
      <c r="AJ67" s="91"/>
      <c r="AK67" s="92"/>
      <c r="AL67" s="123" t="s">
        <v>288</v>
      </c>
      <c r="AM67" s="123" t="s">
        <v>300</v>
      </c>
      <c r="AN67" s="102"/>
      <c r="AO67" s="102"/>
      <c r="AP67" s="103"/>
      <c r="AQ67" s="80"/>
      <c r="AR67" s="80"/>
      <c r="AS67" s="81"/>
      <c r="AT67" s="29"/>
      <c r="AU67" s="111"/>
      <c r="AV67" s="111"/>
      <c r="AW67" s="111"/>
      <c r="AX67" s="111"/>
      <c r="AY67" s="111"/>
    </row>
    <row r="68" spans="1:51" ht="15">
      <c r="A68" s="10"/>
      <c r="B68" s="11" t="s">
        <v>83</v>
      </c>
      <c r="C68" s="10" t="s">
        <v>170</v>
      </c>
      <c r="D68" s="14" t="s">
        <v>62</v>
      </c>
      <c r="E68" s="118" t="s">
        <v>252</v>
      </c>
      <c r="F68" s="118" t="s">
        <v>210</v>
      </c>
      <c r="G68" s="131" t="s">
        <v>373</v>
      </c>
      <c r="H68" s="2"/>
      <c r="I68" s="13"/>
      <c r="J68" s="119" t="s">
        <v>79</v>
      </c>
      <c r="K68" s="29"/>
      <c r="L68" s="29"/>
      <c r="M68" s="29"/>
      <c r="N68" s="38"/>
      <c r="O68" s="38"/>
      <c r="P68" s="39"/>
      <c r="Q68" s="130"/>
      <c r="R68" s="130"/>
      <c r="S68" s="130" t="s">
        <v>353</v>
      </c>
      <c r="T68" s="130"/>
      <c r="U68" s="130"/>
      <c r="V68" s="130"/>
      <c r="W68" s="44"/>
      <c r="X68" s="67"/>
      <c r="Y68" s="68"/>
      <c r="Z68" s="69"/>
      <c r="AA68" s="80"/>
      <c r="AB68" s="80"/>
      <c r="AC68" s="81" t="s">
        <v>60</v>
      </c>
      <c r="AD68" s="102">
        <v>16</v>
      </c>
      <c r="AE68" s="102">
        <v>3</v>
      </c>
      <c r="AF68" s="102" t="s">
        <v>289</v>
      </c>
      <c r="AG68" s="103"/>
      <c r="AH68" s="120">
        <v>3</v>
      </c>
      <c r="AI68" s="90"/>
      <c r="AJ68" s="91"/>
      <c r="AK68" s="92"/>
      <c r="AL68" s="123" t="s">
        <v>288</v>
      </c>
      <c r="AM68" s="123" t="s">
        <v>300</v>
      </c>
      <c r="AN68" s="102"/>
      <c r="AO68" s="102"/>
      <c r="AP68" s="103"/>
      <c r="AQ68" s="80"/>
      <c r="AR68" s="80"/>
      <c r="AS68" s="81"/>
      <c r="AT68" s="29"/>
      <c r="AU68" s="111"/>
      <c r="AV68" s="111"/>
      <c r="AW68" s="111"/>
      <c r="AX68" s="111"/>
      <c r="AY68" s="111"/>
    </row>
    <row r="69" spans="1:51" ht="15">
      <c r="A69" s="10"/>
      <c r="B69" s="11" t="s">
        <v>83</v>
      </c>
      <c r="C69" s="10" t="s">
        <v>161</v>
      </c>
      <c r="D69" s="14" t="s">
        <v>62</v>
      </c>
      <c r="E69" s="118" t="s">
        <v>253</v>
      </c>
      <c r="F69" s="118" t="s">
        <v>211</v>
      </c>
      <c r="G69" s="118" t="s">
        <v>189</v>
      </c>
      <c r="H69" s="2"/>
      <c r="I69" s="13"/>
      <c r="J69" s="119" t="s">
        <v>76</v>
      </c>
      <c r="K69" s="29"/>
      <c r="L69" s="29"/>
      <c r="M69" s="29"/>
      <c r="N69" s="38"/>
      <c r="O69" s="38"/>
      <c r="P69" s="39"/>
      <c r="Q69" s="130"/>
      <c r="R69" s="130"/>
      <c r="S69" s="130" t="s">
        <v>345</v>
      </c>
      <c r="T69" s="130"/>
      <c r="U69" s="130"/>
      <c r="V69" s="130"/>
      <c r="W69" s="44"/>
      <c r="X69" s="67"/>
      <c r="Y69" s="68"/>
      <c r="Z69" s="69"/>
      <c r="AA69" s="80"/>
      <c r="AB69" s="80"/>
      <c r="AC69" s="81" t="s">
        <v>285</v>
      </c>
      <c r="AD69" s="102">
        <v>16</v>
      </c>
      <c r="AE69" s="102">
        <v>3</v>
      </c>
      <c r="AF69" s="102" t="s">
        <v>289</v>
      </c>
      <c r="AG69" s="103"/>
      <c r="AH69" s="120">
        <v>6</v>
      </c>
      <c r="AI69" s="90"/>
      <c r="AJ69" s="91"/>
      <c r="AK69" s="92"/>
      <c r="AL69" s="123" t="s">
        <v>288</v>
      </c>
      <c r="AM69" s="123" t="s">
        <v>300</v>
      </c>
      <c r="AN69" s="102"/>
      <c r="AO69" s="102"/>
      <c r="AP69" s="103"/>
      <c r="AQ69" s="80"/>
      <c r="AR69" s="80"/>
      <c r="AS69" s="81"/>
      <c r="AT69" s="29"/>
      <c r="AU69" s="111"/>
      <c r="AV69" s="111"/>
      <c r="AW69" s="111"/>
      <c r="AX69" s="111"/>
      <c r="AY69" s="111"/>
    </row>
    <row r="70" spans="1:51" ht="15">
      <c r="A70" s="10"/>
      <c r="B70" s="11" t="s">
        <v>83</v>
      </c>
      <c r="C70" s="10" t="s">
        <v>161</v>
      </c>
      <c r="D70" s="14" t="s">
        <v>62</v>
      </c>
      <c r="E70" s="118" t="s">
        <v>254</v>
      </c>
      <c r="F70" s="118" t="s">
        <v>211</v>
      </c>
      <c r="G70" s="118" t="s">
        <v>352</v>
      </c>
      <c r="H70" s="2"/>
      <c r="I70" s="13"/>
      <c r="J70" s="119" t="s">
        <v>79</v>
      </c>
      <c r="K70" s="29"/>
      <c r="L70" s="29"/>
      <c r="M70" s="29"/>
      <c r="N70" s="38"/>
      <c r="O70" s="38"/>
      <c r="P70" s="39"/>
      <c r="Q70" s="130"/>
      <c r="R70" s="130"/>
      <c r="S70" s="130" t="s">
        <v>356</v>
      </c>
      <c r="T70" s="130"/>
      <c r="U70" s="130"/>
      <c r="V70" s="130"/>
      <c r="W70" s="44"/>
      <c r="X70" s="67"/>
      <c r="Y70" s="68"/>
      <c r="Z70" s="69"/>
      <c r="AA70" s="80"/>
      <c r="AB70" s="80"/>
      <c r="AC70" s="81" t="s">
        <v>60</v>
      </c>
      <c r="AD70" s="102">
        <v>16</v>
      </c>
      <c r="AE70" s="102">
        <v>3</v>
      </c>
      <c r="AF70" s="102" t="s">
        <v>289</v>
      </c>
      <c r="AG70" s="103"/>
      <c r="AH70" s="120">
        <v>3</v>
      </c>
      <c r="AI70" s="90"/>
      <c r="AJ70" s="91"/>
      <c r="AK70" s="92"/>
      <c r="AL70" s="123" t="s">
        <v>288</v>
      </c>
      <c r="AM70" s="123" t="s">
        <v>300</v>
      </c>
      <c r="AN70" s="102"/>
      <c r="AO70" s="102"/>
      <c r="AP70" s="103"/>
      <c r="AQ70" s="80"/>
      <c r="AR70" s="80"/>
      <c r="AS70" s="81"/>
      <c r="AT70" s="29"/>
      <c r="AU70" s="111"/>
      <c r="AV70" s="111"/>
      <c r="AW70" s="111"/>
      <c r="AX70" s="111"/>
      <c r="AY70" s="111"/>
    </row>
    <row r="71" spans="1:51" ht="15">
      <c r="A71" s="10"/>
      <c r="B71" s="11" t="s">
        <v>83</v>
      </c>
      <c r="C71" s="10" t="s">
        <v>161</v>
      </c>
      <c r="D71" s="14" t="s">
        <v>62</v>
      </c>
      <c r="E71" s="118" t="s">
        <v>255</v>
      </c>
      <c r="F71" s="118" t="s">
        <v>211</v>
      </c>
      <c r="G71" s="131" t="s">
        <v>366</v>
      </c>
      <c r="H71" s="2"/>
      <c r="I71" s="13"/>
      <c r="J71" s="119" t="s">
        <v>79</v>
      </c>
      <c r="K71" s="29"/>
      <c r="L71" s="29"/>
      <c r="M71" s="29"/>
      <c r="N71" s="38"/>
      <c r="O71" s="38"/>
      <c r="P71" s="39"/>
      <c r="Q71" s="130"/>
      <c r="R71" s="130"/>
      <c r="S71" s="130" t="s">
        <v>356</v>
      </c>
      <c r="T71" s="130"/>
      <c r="U71" s="130"/>
      <c r="V71" s="130"/>
      <c r="W71" s="44"/>
      <c r="X71" s="67"/>
      <c r="Y71" s="68"/>
      <c r="Z71" s="69"/>
      <c r="AA71" s="80"/>
      <c r="AB71" s="80"/>
      <c r="AC71" s="81" t="s">
        <v>60</v>
      </c>
      <c r="AD71" s="102">
        <v>16</v>
      </c>
      <c r="AE71" s="102">
        <v>3</v>
      </c>
      <c r="AF71" s="102" t="s">
        <v>289</v>
      </c>
      <c r="AG71" s="103"/>
      <c r="AH71" s="120">
        <v>3</v>
      </c>
      <c r="AI71" s="90"/>
      <c r="AJ71" s="91"/>
      <c r="AK71" s="92"/>
      <c r="AL71" s="123" t="s">
        <v>288</v>
      </c>
      <c r="AM71" s="123" t="s">
        <v>300</v>
      </c>
      <c r="AN71" s="102"/>
      <c r="AO71" s="102"/>
      <c r="AP71" s="103"/>
      <c r="AQ71" s="80"/>
      <c r="AR71" s="80"/>
      <c r="AS71" s="81"/>
      <c r="AT71" s="29"/>
      <c r="AU71" s="111"/>
      <c r="AV71" s="111"/>
      <c r="AW71" s="111"/>
      <c r="AX71" s="111"/>
      <c r="AY71" s="111"/>
    </row>
    <row r="72" spans="1:51" ht="15">
      <c r="A72" s="10"/>
      <c r="B72" s="11" t="s">
        <v>83</v>
      </c>
      <c r="C72" s="10" t="s">
        <v>161</v>
      </c>
      <c r="D72" s="14" t="s">
        <v>62</v>
      </c>
      <c r="E72" s="118" t="s">
        <v>256</v>
      </c>
      <c r="F72" s="118" t="s">
        <v>211</v>
      </c>
      <c r="G72" s="118" t="s">
        <v>371</v>
      </c>
      <c r="H72" s="2"/>
      <c r="I72" s="13"/>
      <c r="J72" s="119" t="s">
        <v>79</v>
      </c>
      <c r="K72" s="29"/>
      <c r="L72" s="29"/>
      <c r="M72" s="29"/>
      <c r="N72" s="38"/>
      <c r="O72" s="38"/>
      <c r="P72" s="39"/>
      <c r="Q72" s="130"/>
      <c r="R72" s="130"/>
      <c r="S72" s="130" t="s">
        <v>356</v>
      </c>
      <c r="T72" s="130"/>
      <c r="U72" s="130"/>
      <c r="V72" s="130"/>
      <c r="W72" s="44"/>
      <c r="X72" s="67"/>
      <c r="Y72" s="68"/>
      <c r="Z72" s="69"/>
      <c r="AA72" s="80"/>
      <c r="AB72" s="80"/>
      <c r="AC72" s="81" t="s">
        <v>60</v>
      </c>
      <c r="AD72" s="102">
        <v>16</v>
      </c>
      <c r="AE72" s="102">
        <v>3</v>
      </c>
      <c r="AF72" s="102" t="s">
        <v>289</v>
      </c>
      <c r="AG72" s="103"/>
      <c r="AH72" s="120">
        <v>3</v>
      </c>
      <c r="AI72" s="90"/>
      <c r="AJ72" s="91"/>
      <c r="AK72" s="92"/>
      <c r="AL72" s="123" t="s">
        <v>288</v>
      </c>
      <c r="AM72" s="123" t="s">
        <v>300</v>
      </c>
      <c r="AN72" s="102"/>
      <c r="AO72" s="102"/>
      <c r="AP72" s="103"/>
      <c r="AQ72" s="80"/>
      <c r="AR72" s="80"/>
      <c r="AS72" s="81"/>
      <c r="AT72" s="29"/>
      <c r="AU72" s="111"/>
      <c r="AV72" s="111"/>
      <c r="AW72" s="111"/>
      <c r="AX72" s="111"/>
      <c r="AY72" s="111"/>
    </row>
    <row r="73" spans="1:51" ht="15">
      <c r="A73" s="10"/>
      <c r="B73" s="11" t="s">
        <v>83</v>
      </c>
      <c r="C73" s="10" t="s">
        <v>161</v>
      </c>
      <c r="D73" s="14" t="s">
        <v>62</v>
      </c>
      <c r="E73" s="118" t="s">
        <v>257</v>
      </c>
      <c r="F73" s="118" t="s">
        <v>211</v>
      </c>
      <c r="G73" s="131" t="s">
        <v>372</v>
      </c>
      <c r="H73" s="2"/>
      <c r="I73" s="13"/>
      <c r="J73" s="119" t="s">
        <v>79</v>
      </c>
      <c r="K73" s="29"/>
      <c r="L73" s="29"/>
      <c r="M73" s="29"/>
      <c r="N73" s="38"/>
      <c r="O73" s="38"/>
      <c r="P73" s="39"/>
      <c r="Q73" s="130"/>
      <c r="R73" s="130"/>
      <c r="S73" s="130"/>
      <c r="T73" s="130"/>
      <c r="U73" s="130"/>
      <c r="V73" s="130"/>
      <c r="W73" s="44"/>
      <c r="X73" s="67"/>
      <c r="Y73" s="68"/>
      <c r="Z73" s="69"/>
      <c r="AA73" s="80"/>
      <c r="AB73" s="80"/>
      <c r="AC73" s="81" t="s">
        <v>60</v>
      </c>
      <c r="AD73" s="102">
        <v>16</v>
      </c>
      <c r="AE73" s="102">
        <v>3</v>
      </c>
      <c r="AF73" s="102" t="s">
        <v>289</v>
      </c>
      <c r="AG73" s="103"/>
      <c r="AH73" s="120">
        <v>3</v>
      </c>
      <c r="AI73" s="90"/>
      <c r="AJ73" s="91"/>
      <c r="AK73" s="92"/>
      <c r="AL73" s="123" t="s">
        <v>288</v>
      </c>
      <c r="AM73" s="123" t="s">
        <v>300</v>
      </c>
      <c r="AN73" s="102"/>
      <c r="AO73" s="102"/>
      <c r="AP73" s="103"/>
      <c r="AQ73" s="80"/>
      <c r="AR73" s="80"/>
      <c r="AS73" s="81"/>
      <c r="AT73" s="29"/>
      <c r="AU73" s="111"/>
      <c r="AV73" s="111"/>
      <c r="AW73" s="111"/>
      <c r="AX73" s="111"/>
      <c r="AY73" s="111"/>
    </row>
    <row r="74" spans="1:51" ht="15">
      <c r="A74" s="10"/>
      <c r="B74" s="11" t="s">
        <v>83</v>
      </c>
      <c r="C74" s="10" t="s">
        <v>161</v>
      </c>
      <c r="D74" s="14" t="s">
        <v>62</v>
      </c>
      <c r="E74" s="118" t="s">
        <v>258</v>
      </c>
      <c r="F74" s="118" t="s">
        <v>211</v>
      </c>
      <c r="G74" s="118" t="s">
        <v>382</v>
      </c>
      <c r="H74" s="2"/>
      <c r="I74" s="13"/>
      <c r="J74" s="119" t="s">
        <v>79</v>
      </c>
      <c r="K74" s="29"/>
      <c r="L74" s="29"/>
      <c r="M74" s="29"/>
      <c r="N74" s="38"/>
      <c r="O74" s="38"/>
      <c r="P74" s="39"/>
      <c r="Q74" s="130"/>
      <c r="R74" s="130"/>
      <c r="S74" s="130" t="s">
        <v>356</v>
      </c>
      <c r="T74" s="130"/>
      <c r="U74" s="130"/>
      <c r="V74" s="130"/>
      <c r="W74" s="44"/>
      <c r="X74" s="67"/>
      <c r="Y74" s="68"/>
      <c r="Z74" s="69"/>
      <c r="AA74" s="80"/>
      <c r="AB74" s="80"/>
      <c r="AC74" s="81" t="s">
        <v>60</v>
      </c>
      <c r="AD74" s="102">
        <v>16</v>
      </c>
      <c r="AE74" s="102">
        <v>3</v>
      </c>
      <c r="AF74" s="102" t="s">
        <v>289</v>
      </c>
      <c r="AG74" s="103"/>
      <c r="AH74" s="120">
        <v>3</v>
      </c>
      <c r="AI74" s="90"/>
      <c r="AJ74" s="91"/>
      <c r="AK74" s="92"/>
      <c r="AL74" s="123" t="s">
        <v>288</v>
      </c>
      <c r="AM74" s="123" t="s">
        <v>300</v>
      </c>
      <c r="AN74" s="102"/>
      <c r="AO74" s="102"/>
      <c r="AP74" s="103"/>
      <c r="AQ74" s="80"/>
      <c r="AR74" s="80"/>
      <c r="AS74" s="81"/>
      <c r="AT74" s="29"/>
      <c r="AU74" s="111"/>
      <c r="AV74" s="111"/>
      <c r="AW74" s="111"/>
      <c r="AX74" s="111"/>
      <c r="AY74" s="111"/>
    </row>
    <row r="75" spans="1:51" ht="15">
      <c r="A75" s="10"/>
      <c r="B75" s="11" t="s">
        <v>83</v>
      </c>
      <c r="C75" s="10" t="s">
        <v>161</v>
      </c>
      <c r="D75" s="14" t="s">
        <v>62</v>
      </c>
      <c r="E75" s="118" t="s">
        <v>259</v>
      </c>
      <c r="F75" s="118" t="s">
        <v>211</v>
      </c>
      <c r="G75" s="131" t="s">
        <v>390</v>
      </c>
      <c r="H75" s="2"/>
      <c r="I75" s="13"/>
      <c r="J75" s="119" t="s">
        <v>75</v>
      </c>
      <c r="K75" s="29"/>
      <c r="L75" s="29"/>
      <c r="M75" s="29"/>
      <c r="N75" s="38"/>
      <c r="O75" s="38"/>
      <c r="P75" s="39"/>
      <c r="Q75" s="130" t="s">
        <v>337</v>
      </c>
      <c r="R75" s="130" t="s">
        <v>391</v>
      </c>
      <c r="S75" s="130"/>
      <c r="T75" s="130"/>
      <c r="U75" s="130"/>
      <c r="V75" s="130"/>
      <c r="W75" s="44"/>
      <c r="X75" s="67"/>
      <c r="Y75" s="68"/>
      <c r="Z75" s="69"/>
      <c r="AA75" s="80"/>
      <c r="AB75" s="80"/>
      <c r="AC75" s="81" t="s">
        <v>60</v>
      </c>
      <c r="AD75" s="102">
        <v>16</v>
      </c>
      <c r="AE75" s="102">
        <v>3</v>
      </c>
      <c r="AF75" s="102" t="s">
        <v>289</v>
      </c>
      <c r="AG75" s="103"/>
      <c r="AH75" s="120">
        <v>6</v>
      </c>
      <c r="AI75" s="90"/>
      <c r="AJ75" s="91"/>
      <c r="AK75" s="92"/>
      <c r="AL75" s="123" t="s">
        <v>288</v>
      </c>
      <c r="AM75" s="123" t="s">
        <v>300</v>
      </c>
      <c r="AN75" s="102"/>
      <c r="AO75" s="102"/>
      <c r="AP75" s="103"/>
      <c r="AQ75" s="80"/>
      <c r="AR75" s="80"/>
      <c r="AS75" s="81"/>
      <c r="AT75" s="29"/>
      <c r="AU75" s="111"/>
      <c r="AV75" s="111"/>
      <c r="AW75" s="111"/>
      <c r="AX75" s="111"/>
      <c r="AY75" s="111"/>
    </row>
    <row r="76" spans="1:51" ht="26.25">
      <c r="A76" s="10"/>
      <c r="B76" s="11" t="s">
        <v>83</v>
      </c>
      <c r="C76" s="10" t="s">
        <v>161</v>
      </c>
      <c r="D76" s="14" t="s">
        <v>62</v>
      </c>
      <c r="E76" s="118" t="s">
        <v>260</v>
      </c>
      <c r="F76" s="118" t="s">
        <v>211</v>
      </c>
      <c r="G76" s="118" t="s">
        <v>361</v>
      </c>
      <c r="H76" s="2"/>
      <c r="I76" s="13"/>
      <c r="J76" s="119" t="s">
        <v>76</v>
      </c>
      <c r="K76" s="29"/>
      <c r="L76" s="29"/>
      <c r="M76" s="29"/>
      <c r="N76" s="38"/>
      <c r="O76" s="38"/>
      <c r="P76" s="39"/>
      <c r="Q76" s="130"/>
      <c r="R76" s="130"/>
      <c r="S76" s="130" t="s">
        <v>362</v>
      </c>
      <c r="T76" s="130"/>
      <c r="U76" s="130"/>
      <c r="V76" s="130"/>
      <c r="W76" s="44"/>
      <c r="X76" s="67"/>
      <c r="Y76" s="68"/>
      <c r="Z76" s="69"/>
      <c r="AA76" s="80"/>
      <c r="AB76" s="80"/>
      <c r="AC76" s="81" t="s">
        <v>285</v>
      </c>
      <c r="AD76" s="102">
        <v>16</v>
      </c>
      <c r="AE76" s="102">
        <v>3</v>
      </c>
      <c r="AF76" s="102" t="s">
        <v>289</v>
      </c>
      <c r="AG76" s="103"/>
      <c r="AH76" s="120">
        <v>6</v>
      </c>
      <c r="AI76" s="90"/>
      <c r="AJ76" s="91"/>
      <c r="AK76" s="92"/>
      <c r="AL76" s="123" t="s">
        <v>288</v>
      </c>
      <c r="AM76" s="123" t="s">
        <v>300</v>
      </c>
      <c r="AN76" s="102"/>
      <c r="AO76" s="102"/>
      <c r="AP76" s="103"/>
      <c r="AQ76" s="80"/>
      <c r="AR76" s="80"/>
      <c r="AS76" s="81"/>
      <c r="AT76" s="29"/>
      <c r="AU76" s="111"/>
      <c r="AV76" s="111"/>
      <c r="AW76" s="111"/>
      <c r="AX76" s="111"/>
      <c r="AY76" s="111"/>
    </row>
    <row r="77" spans="1:51" ht="15">
      <c r="A77" s="10"/>
      <c r="B77" s="11" t="s">
        <v>83</v>
      </c>
      <c r="C77" s="10"/>
      <c r="D77" s="14" t="s">
        <v>62</v>
      </c>
      <c r="E77" s="118" t="s">
        <v>261</v>
      </c>
      <c r="F77" s="118" t="s">
        <v>212</v>
      </c>
      <c r="G77" s="10"/>
      <c r="H77" s="2"/>
      <c r="I77" s="13"/>
      <c r="J77" s="119" t="s">
        <v>75</v>
      </c>
      <c r="K77" s="29"/>
      <c r="L77" s="29"/>
      <c r="M77" s="29"/>
      <c r="N77" s="38"/>
      <c r="O77" s="38"/>
      <c r="P77" s="39"/>
      <c r="Q77" s="130" t="s">
        <v>346</v>
      </c>
      <c r="R77" s="130" t="s">
        <v>313</v>
      </c>
      <c r="S77" s="130"/>
      <c r="T77" s="130"/>
      <c r="U77" s="130"/>
      <c r="V77" s="130"/>
      <c r="W77" s="44"/>
      <c r="X77" s="67"/>
      <c r="Y77" s="68"/>
      <c r="Z77" s="69"/>
      <c r="AA77" s="80"/>
      <c r="AB77" s="80"/>
      <c r="AC77" s="81" t="s">
        <v>60</v>
      </c>
      <c r="AD77" s="102">
        <v>16</v>
      </c>
      <c r="AE77" s="102">
        <v>3</v>
      </c>
      <c r="AF77" s="102" t="s">
        <v>289</v>
      </c>
      <c r="AG77" s="103"/>
      <c r="AH77" s="120">
        <v>6</v>
      </c>
      <c r="AI77" s="90"/>
      <c r="AJ77" s="91"/>
      <c r="AK77" s="92"/>
      <c r="AL77" s="123" t="s">
        <v>288</v>
      </c>
      <c r="AM77" s="123" t="s">
        <v>300</v>
      </c>
      <c r="AN77" s="102"/>
      <c r="AO77" s="102"/>
      <c r="AP77" s="103"/>
      <c r="AQ77" s="80"/>
      <c r="AR77" s="80"/>
      <c r="AS77" s="81"/>
      <c r="AT77" s="29"/>
      <c r="AU77" s="111"/>
      <c r="AV77" s="111"/>
      <c r="AW77" s="111"/>
      <c r="AX77" s="111"/>
      <c r="AY77" s="111"/>
    </row>
    <row r="78" spans="1:51" ht="15">
      <c r="A78" s="10"/>
      <c r="B78" s="11" t="s">
        <v>83</v>
      </c>
      <c r="C78" s="10" t="s">
        <v>161</v>
      </c>
      <c r="D78" s="14" t="s">
        <v>62</v>
      </c>
      <c r="E78" s="118" t="s">
        <v>262</v>
      </c>
      <c r="F78" s="118" t="s">
        <v>213</v>
      </c>
      <c r="G78" s="118" t="s">
        <v>367</v>
      </c>
      <c r="H78" s="2"/>
      <c r="I78" s="13"/>
      <c r="J78" s="119" t="s">
        <v>76</v>
      </c>
      <c r="K78" s="29"/>
      <c r="L78" s="29"/>
      <c r="M78" s="29"/>
      <c r="N78" s="38"/>
      <c r="O78" s="38"/>
      <c r="P78" s="39"/>
      <c r="Q78" s="130"/>
      <c r="R78" s="130"/>
      <c r="S78" s="130" t="s">
        <v>368</v>
      </c>
      <c r="T78" s="130"/>
      <c r="U78" s="130"/>
      <c r="V78" s="130"/>
      <c r="W78" s="44"/>
      <c r="X78" s="67"/>
      <c r="Y78" s="68"/>
      <c r="Z78" s="69"/>
      <c r="AA78" s="80"/>
      <c r="AB78" s="80"/>
      <c r="AC78" s="81" t="s">
        <v>285</v>
      </c>
      <c r="AD78" s="102">
        <v>16</v>
      </c>
      <c r="AE78" s="102">
        <v>3</v>
      </c>
      <c r="AF78" s="102" t="s">
        <v>289</v>
      </c>
      <c r="AG78" s="103"/>
      <c r="AH78" s="120">
        <v>6</v>
      </c>
      <c r="AI78" s="90"/>
      <c r="AJ78" s="91"/>
      <c r="AK78" s="92"/>
      <c r="AL78" s="123" t="s">
        <v>288</v>
      </c>
      <c r="AM78" s="123" t="s">
        <v>300</v>
      </c>
      <c r="AN78" s="102"/>
      <c r="AO78" s="102"/>
      <c r="AP78" s="103"/>
      <c r="AQ78" s="80"/>
      <c r="AR78" s="80"/>
      <c r="AS78" s="81"/>
      <c r="AT78" s="29"/>
      <c r="AU78" s="111"/>
      <c r="AV78" s="111"/>
      <c r="AW78" s="111"/>
      <c r="AX78" s="111"/>
      <c r="AY78" s="111"/>
    </row>
    <row r="79" spans="1:51" ht="15">
      <c r="A79" s="10"/>
      <c r="B79" s="11" t="s">
        <v>83</v>
      </c>
      <c r="C79" s="10" t="s">
        <v>161</v>
      </c>
      <c r="D79" s="14" t="s">
        <v>62</v>
      </c>
      <c r="E79" s="118" t="s">
        <v>263</v>
      </c>
      <c r="F79" s="118" t="s">
        <v>214</v>
      </c>
      <c r="G79" s="118" t="s">
        <v>370</v>
      </c>
      <c r="H79" s="2"/>
      <c r="I79" s="13"/>
      <c r="J79" s="119" t="s">
        <v>79</v>
      </c>
      <c r="K79" s="29"/>
      <c r="L79" s="29"/>
      <c r="M79" s="29"/>
      <c r="N79" s="38"/>
      <c r="O79" s="38"/>
      <c r="P79" s="39"/>
      <c r="Q79" s="130"/>
      <c r="R79" s="130"/>
      <c r="S79" s="130" t="s">
        <v>369</v>
      </c>
      <c r="T79" s="130"/>
      <c r="U79" s="130"/>
      <c r="V79" s="130"/>
      <c r="W79" s="44"/>
      <c r="X79" s="67"/>
      <c r="Y79" s="68"/>
      <c r="Z79" s="69"/>
      <c r="AA79" s="80"/>
      <c r="AB79" s="80"/>
      <c r="AC79" s="81" t="s">
        <v>60</v>
      </c>
      <c r="AD79" s="102">
        <v>16</v>
      </c>
      <c r="AE79" s="102">
        <v>3</v>
      </c>
      <c r="AF79" s="102" t="s">
        <v>289</v>
      </c>
      <c r="AG79" s="103"/>
      <c r="AH79" s="120">
        <v>3</v>
      </c>
      <c r="AI79" s="90"/>
      <c r="AJ79" s="91"/>
      <c r="AK79" s="92"/>
      <c r="AL79" s="123" t="s">
        <v>288</v>
      </c>
      <c r="AM79" s="123" t="s">
        <v>300</v>
      </c>
      <c r="AN79" s="102"/>
      <c r="AO79" s="102"/>
      <c r="AP79" s="103"/>
      <c r="AQ79" s="80"/>
      <c r="AR79" s="80"/>
      <c r="AS79" s="81"/>
      <c r="AT79" s="29"/>
      <c r="AU79" s="111"/>
      <c r="AV79" s="111"/>
      <c r="AW79" s="111"/>
      <c r="AX79" s="111"/>
      <c r="AY79" s="111"/>
    </row>
    <row r="80" spans="1:51" ht="15">
      <c r="A80" s="10"/>
      <c r="B80" s="11" t="s">
        <v>83</v>
      </c>
      <c r="C80" s="10" t="s">
        <v>52</v>
      </c>
      <c r="D80" s="14" t="s">
        <v>62</v>
      </c>
      <c r="E80" s="118" t="s">
        <v>264</v>
      </c>
      <c r="F80" s="118" t="s">
        <v>215</v>
      </c>
      <c r="G80" s="10"/>
      <c r="H80" s="2"/>
      <c r="I80" s="13"/>
      <c r="J80" s="119" t="s">
        <v>77</v>
      </c>
      <c r="K80" s="29"/>
      <c r="L80" s="29"/>
      <c r="M80" s="29"/>
      <c r="N80" s="38"/>
      <c r="O80" s="38"/>
      <c r="P80" s="39"/>
      <c r="Q80" s="130"/>
      <c r="R80" s="130" t="s">
        <v>354</v>
      </c>
      <c r="S80" s="130" t="s">
        <v>355</v>
      </c>
      <c r="T80" s="130"/>
      <c r="U80" s="130"/>
      <c r="V80" s="130"/>
      <c r="W80" s="44"/>
      <c r="X80" s="67"/>
      <c r="Y80" s="68"/>
      <c r="Z80" s="69"/>
      <c r="AA80" s="80"/>
      <c r="AB80" s="80"/>
      <c r="AC80" s="81" t="s">
        <v>286</v>
      </c>
      <c r="AD80" s="102">
        <v>16</v>
      </c>
      <c r="AE80" s="102">
        <v>3</v>
      </c>
      <c r="AF80" s="102" t="s">
        <v>289</v>
      </c>
      <c r="AG80" s="103"/>
      <c r="AH80" s="120">
        <v>3</v>
      </c>
      <c r="AI80" s="90"/>
      <c r="AJ80" s="91"/>
      <c r="AK80" s="92"/>
      <c r="AL80" s="123" t="s">
        <v>288</v>
      </c>
      <c r="AM80" s="123" t="s">
        <v>300</v>
      </c>
      <c r="AN80" s="102"/>
      <c r="AO80" s="102"/>
      <c r="AP80" s="103"/>
      <c r="AQ80" s="80"/>
      <c r="AR80" s="80"/>
      <c r="AS80" s="81"/>
      <c r="AT80" s="29"/>
      <c r="AU80" s="111"/>
      <c r="AV80" s="111"/>
      <c r="AW80" s="111"/>
      <c r="AX80" s="111"/>
      <c r="AY80" s="111"/>
    </row>
    <row r="81" spans="1:51" ht="26.25">
      <c r="A81" s="10"/>
      <c r="B81" s="11" t="s">
        <v>83</v>
      </c>
      <c r="C81" s="10" t="s">
        <v>52</v>
      </c>
      <c r="D81" s="14" t="s">
        <v>62</v>
      </c>
      <c r="E81" s="118" t="s">
        <v>265</v>
      </c>
      <c r="F81" s="118" t="s">
        <v>216</v>
      </c>
      <c r="G81" s="10"/>
      <c r="H81" s="2"/>
      <c r="I81" s="13"/>
      <c r="J81" s="119" t="s">
        <v>77</v>
      </c>
      <c r="K81" s="29"/>
      <c r="L81" s="29"/>
      <c r="M81" s="29"/>
      <c r="N81" s="38"/>
      <c r="O81" s="38"/>
      <c r="P81" s="39"/>
      <c r="Q81" s="130" t="s">
        <v>358</v>
      </c>
      <c r="R81" s="130" t="s">
        <v>357</v>
      </c>
      <c r="S81" s="130"/>
      <c r="T81" s="130"/>
      <c r="U81" s="130"/>
      <c r="V81" s="130"/>
      <c r="W81" s="44"/>
      <c r="X81" s="67"/>
      <c r="Y81" s="68"/>
      <c r="Z81" s="69"/>
      <c r="AA81" s="80"/>
      <c r="AB81" s="80"/>
      <c r="AC81" s="81" t="s">
        <v>286</v>
      </c>
      <c r="AD81" s="102">
        <v>16</v>
      </c>
      <c r="AE81" s="102">
        <v>3</v>
      </c>
      <c r="AF81" s="102" t="s">
        <v>289</v>
      </c>
      <c r="AG81" s="103"/>
      <c r="AH81" s="120">
        <v>3</v>
      </c>
      <c r="AI81" s="90"/>
      <c r="AJ81" s="91"/>
      <c r="AK81" s="92"/>
      <c r="AL81" s="123" t="s">
        <v>288</v>
      </c>
      <c r="AM81" s="123" t="s">
        <v>300</v>
      </c>
      <c r="AN81" s="102"/>
      <c r="AO81" s="102"/>
      <c r="AP81" s="103"/>
      <c r="AQ81" s="80"/>
      <c r="AR81" s="80"/>
      <c r="AS81" s="81"/>
      <c r="AT81" s="29"/>
      <c r="AU81" s="111"/>
      <c r="AV81" s="111"/>
      <c r="AW81" s="111"/>
      <c r="AX81" s="111"/>
      <c r="AY81" s="111"/>
    </row>
    <row r="82" spans="1:51" ht="15">
      <c r="A82" s="10"/>
      <c r="B82" s="11" t="s">
        <v>83</v>
      </c>
      <c r="C82" s="10" t="s">
        <v>164</v>
      </c>
      <c r="D82" s="14" t="s">
        <v>62</v>
      </c>
      <c r="E82" s="118" t="s">
        <v>266</v>
      </c>
      <c r="F82" s="118" t="s">
        <v>217</v>
      </c>
      <c r="G82" s="118" t="s">
        <v>395</v>
      </c>
      <c r="H82" s="2"/>
      <c r="I82" s="13"/>
      <c r="J82" s="119" t="s">
        <v>75</v>
      </c>
      <c r="K82" s="29"/>
      <c r="L82" s="29"/>
      <c r="M82" s="29"/>
      <c r="N82" s="38"/>
      <c r="O82" s="38"/>
      <c r="P82" s="39"/>
      <c r="Q82" s="130" t="s">
        <v>319</v>
      </c>
      <c r="R82" s="130" t="s">
        <v>396</v>
      </c>
      <c r="S82" s="130"/>
      <c r="T82" s="130"/>
      <c r="U82" s="130"/>
      <c r="V82" s="130"/>
      <c r="W82" s="44"/>
      <c r="X82" s="67"/>
      <c r="Y82" s="68"/>
      <c r="Z82" s="69"/>
      <c r="AA82" s="80"/>
      <c r="AB82" s="80"/>
      <c r="AC82" s="81" t="s">
        <v>60</v>
      </c>
      <c r="AD82" s="102">
        <v>16</v>
      </c>
      <c r="AE82" s="102">
        <v>3</v>
      </c>
      <c r="AF82" s="102" t="s">
        <v>289</v>
      </c>
      <c r="AG82" s="103"/>
      <c r="AH82" s="120">
        <v>6</v>
      </c>
      <c r="AI82" s="90"/>
      <c r="AJ82" s="91"/>
      <c r="AK82" s="92"/>
      <c r="AL82" s="123" t="s">
        <v>288</v>
      </c>
      <c r="AM82" s="123" t="s">
        <v>300</v>
      </c>
      <c r="AN82" s="102"/>
      <c r="AO82" s="102"/>
      <c r="AP82" s="103"/>
      <c r="AQ82" s="80"/>
      <c r="AR82" s="80"/>
      <c r="AS82" s="81"/>
      <c r="AT82" s="29"/>
      <c r="AU82" s="111"/>
      <c r="AV82" s="111"/>
      <c r="AW82" s="111"/>
      <c r="AX82" s="111"/>
      <c r="AY82" s="111"/>
    </row>
    <row r="83" spans="1:51" ht="15">
      <c r="A83" s="10"/>
      <c r="B83" s="11" t="s">
        <v>83</v>
      </c>
      <c r="C83" s="10"/>
      <c r="D83" s="14" t="s">
        <v>62</v>
      </c>
      <c r="E83" s="118" t="s">
        <v>267</v>
      </c>
      <c r="F83" s="118" t="s">
        <v>218</v>
      </c>
      <c r="G83" s="10"/>
      <c r="H83" s="2"/>
      <c r="I83" s="13"/>
      <c r="J83" s="119" t="s">
        <v>75</v>
      </c>
      <c r="K83" s="29"/>
      <c r="L83" s="29"/>
      <c r="M83" s="29"/>
      <c r="N83" s="38"/>
      <c r="O83" s="38"/>
      <c r="P83" s="39"/>
      <c r="Q83" s="130"/>
      <c r="R83" s="130"/>
      <c r="S83" s="130"/>
      <c r="T83" s="130"/>
      <c r="U83" s="130"/>
      <c r="V83" s="130"/>
      <c r="W83" s="44"/>
      <c r="X83" s="67"/>
      <c r="Y83" s="68"/>
      <c r="Z83" s="69"/>
      <c r="AA83" s="80"/>
      <c r="AB83" s="80"/>
      <c r="AC83" s="81" t="s">
        <v>60</v>
      </c>
      <c r="AD83" s="102">
        <v>17</v>
      </c>
      <c r="AE83" s="102">
        <v>3</v>
      </c>
      <c r="AF83" s="102" t="s">
        <v>289</v>
      </c>
      <c r="AG83" s="103"/>
      <c r="AH83" s="120">
        <v>3</v>
      </c>
      <c r="AI83" s="90"/>
      <c r="AJ83" s="91"/>
      <c r="AK83" s="92"/>
      <c r="AL83" s="123" t="s">
        <v>288</v>
      </c>
      <c r="AM83" s="123" t="s">
        <v>301</v>
      </c>
      <c r="AN83" s="102"/>
      <c r="AO83" s="102"/>
      <c r="AP83" s="103"/>
      <c r="AQ83" s="80"/>
      <c r="AR83" s="80"/>
      <c r="AS83" s="81"/>
      <c r="AT83" s="29"/>
      <c r="AU83" s="111"/>
      <c r="AV83" s="111"/>
      <c r="AW83" s="111"/>
      <c r="AX83" s="111"/>
      <c r="AY83" s="111"/>
    </row>
    <row r="84" spans="1:51" ht="15">
      <c r="A84" s="10"/>
      <c r="B84" s="11" t="s">
        <v>83</v>
      </c>
      <c r="C84" s="10"/>
      <c r="D84" s="14" t="s">
        <v>62</v>
      </c>
      <c r="E84" s="118" t="s">
        <v>268</v>
      </c>
      <c r="F84" s="118" t="s">
        <v>219</v>
      </c>
      <c r="G84" s="10"/>
      <c r="H84" s="2"/>
      <c r="I84" s="13"/>
      <c r="J84" s="119" t="s">
        <v>75</v>
      </c>
      <c r="K84" s="29"/>
      <c r="L84" s="29"/>
      <c r="M84" s="29"/>
      <c r="N84" s="38"/>
      <c r="O84" s="38"/>
      <c r="P84" s="39"/>
      <c r="Q84" s="130"/>
      <c r="R84" s="130"/>
      <c r="S84" s="130"/>
      <c r="T84" s="130"/>
      <c r="U84" s="130"/>
      <c r="V84" s="130"/>
      <c r="W84" s="44"/>
      <c r="X84" s="67"/>
      <c r="Y84" s="68"/>
      <c r="Z84" s="69"/>
      <c r="AA84" s="80"/>
      <c r="AB84" s="80"/>
      <c r="AC84" s="81" t="s">
        <v>60</v>
      </c>
      <c r="AD84" s="102">
        <v>17</v>
      </c>
      <c r="AE84" s="102">
        <v>3</v>
      </c>
      <c r="AF84" s="102" t="s">
        <v>289</v>
      </c>
      <c r="AG84" s="103"/>
      <c r="AH84" s="120">
        <v>3</v>
      </c>
      <c r="AI84" s="90"/>
      <c r="AJ84" s="91"/>
      <c r="AK84" s="92"/>
      <c r="AL84" s="123" t="s">
        <v>288</v>
      </c>
      <c r="AM84" s="123" t="s">
        <v>301</v>
      </c>
      <c r="AN84" s="102"/>
      <c r="AO84" s="102"/>
      <c r="AP84" s="103"/>
      <c r="AQ84" s="80"/>
      <c r="AR84" s="80"/>
      <c r="AS84" s="81"/>
      <c r="AT84" s="29"/>
      <c r="AU84" s="111"/>
      <c r="AV84" s="111"/>
      <c r="AW84" s="111"/>
      <c r="AX84" s="111"/>
      <c r="AY84" s="111"/>
    </row>
    <row r="85" spans="1:51" ht="15">
      <c r="A85" s="10"/>
      <c r="B85" s="11" t="s">
        <v>83</v>
      </c>
      <c r="C85" s="10"/>
      <c r="D85" s="14" t="s">
        <v>62</v>
      </c>
      <c r="E85" s="118" t="s">
        <v>269</v>
      </c>
      <c r="F85" s="118" t="s">
        <v>220</v>
      </c>
      <c r="G85" s="10"/>
      <c r="H85" s="2"/>
      <c r="I85" s="13"/>
      <c r="J85" s="119" t="s">
        <v>80</v>
      </c>
      <c r="K85" s="29"/>
      <c r="L85" s="29"/>
      <c r="M85" s="29"/>
      <c r="N85" s="38"/>
      <c r="O85" s="38"/>
      <c r="P85" s="39"/>
      <c r="Q85" s="130"/>
      <c r="R85" s="130"/>
      <c r="S85" s="130"/>
      <c r="T85" s="130"/>
      <c r="U85" s="130"/>
      <c r="V85" s="130"/>
      <c r="W85" s="44"/>
      <c r="X85" s="67"/>
      <c r="Y85" s="68"/>
      <c r="Z85" s="69"/>
      <c r="AA85" s="80"/>
      <c r="AB85" s="80"/>
      <c r="AC85" s="81"/>
      <c r="AD85" s="102"/>
      <c r="AE85" s="102"/>
      <c r="AF85" s="102"/>
      <c r="AG85" s="103"/>
      <c r="AH85" s="89"/>
      <c r="AI85" s="90"/>
      <c r="AJ85" s="91"/>
      <c r="AK85" s="92"/>
      <c r="AL85" s="93"/>
      <c r="AM85" s="93"/>
      <c r="AN85" s="102"/>
      <c r="AO85" s="102"/>
      <c r="AP85" s="103"/>
      <c r="AQ85" s="80"/>
      <c r="AR85" s="80"/>
      <c r="AS85" s="81"/>
      <c r="AT85" s="29"/>
      <c r="AU85" s="111"/>
      <c r="AV85" s="111"/>
      <c r="AW85" s="111"/>
      <c r="AX85" s="111"/>
      <c r="AY85" s="111"/>
    </row>
    <row r="86" spans="1:51" ht="15">
      <c r="A86" s="10"/>
      <c r="B86" s="11" t="s">
        <v>83</v>
      </c>
      <c r="C86" s="10"/>
      <c r="D86" s="14" t="s">
        <v>62</v>
      </c>
      <c r="E86" s="118" t="s">
        <v>270</v>
      </c>
      <c r="F86" s="118" t="s">
        <v>221</v>
      </c>
      <c r="G86" s="10"/>
      <c r="H86" s="2"/>
      <c r="I86" s="13"/>
      <c r="J86" s="119" t="s">
        <v>80</v>
      </c>
      <c r="K86" s="29"/>
      <c r="L86" s="29"/>
      <c r="M86" s="29"/>
      <c r="N86" s="38"/>
      <c r="O86" s="38"/>
      <c r="P86" s="39"/>
      <c r="Q86" s="130"/>
      <c r="R86" s="130"/>
      <c r="S86" s="130"/>
      <c r="T86" s="130"/>
      <c r="U86" s="130"/>
      <c r="V86" s="130"/>
      <c r="W86" s="44"/>
      <c r="X86" s="67"/>
      <c r="Y86" s="68"/>
      <c r="Z86" s="69"/>
      <c r="AA86" s="80"/>
      <c r="AB86" s="80"/>
      <c r="AC86" s="81"/>
      <c r="AD86" s="102"/>
      <c r="AE86" s="102"/>
      <c r="AF86" s="102"/>
      <c r="AG86" s="103"/>
      <c r="AH86" s="89"/>
      <c r="AI86" s="90"/>
      <c r="AJ86" s="91"/>
      <c r="AK86" s="92"/>
      <c r="AL86" s="93"/>
      <c r="AM86" s="93"/>
      <c r="AN86" s="102"/>
      <c r="AO86" s="102"/>
      <c r="AP86" s="103"/>
      <c r="AQ86" s="80"/>
      <c r="AR86" s="80"/>
      <c r="AS86" s="81"/>
      <c r="AT86" s="29"/>
      <c r="AU86" s="111"/>
      <c r="AV86" s="111"/>
      <c r="AW86" s="111"/>
      <c r="AX86" s="111"/>
      <c r="AY86" s="111"/>
    </row>
    <row r="87" spans="1:51" ht="15">
      <c r="A87" s="10"/>
      <c r="B87" s="11" t="s">
        <v>83</v>
      </c>
      <c r="C87" s="10"/>
      <c r="D87" s="14" t="s">
        <v>62</v>
      </c>
      <c r="E87" s="118" t="s">
        <v>271</v>
      </c>
      <c r="F87" s="118" t="s">
        <v>222</v>
      </c>
      <c r="G87" s="10"/>
      <c r="H87" s="2"/>
      <c r="I87" s="13"/>
      <c r="J87" s="119" t="s">
        <v>81</v>
      </c>
      <c r="K87" s="29"/>
      <c r="L87" s="29"/>
      <c r="M87" s="29"/>
      <c r="N87" s="38"/>
      <c r="O87" s="38"/>
      <c r="P87" s="39"/>
      <c r="Q87" s="130"/>
      <c r="R87" s="130"/>
      <c r="S87" s="130"/>
      <c r="T87" s="130"/>
      <c r="U87" s="130"/>
      <c r="V87" s="130"/>
      <c r="W87" s="44"/>
      <c r="X87" s="67"/>
      <c r="Y87" s="68"/>
      <c r="Z87" s="69"/>
      <c r="AA87" s="80"/>
      <c r="AB87" s="80"/>
      <c r="AC87" s="81"/>
      <c r="AD87" s="102"/>
      <c r="AE87" s="102"/>
      <c r="AF87" s="102"/>
      <c r="AG87" s="103"/>
      <c r="AH87" s="89"/>
      <c r="AI87" s="90"/>
      <c r="AJ87" s="91"/>
      <c r="AK87" s="92"/>
      <c r="AL87" s="93"/>
      <c r="AM87" s="93"/>
      <c r="AN87" s="102"/>
      <c r="AO87" s="102"/>
      <c r="AP87" s="103"/>
      <c r="AQ87" s="80"/>
      <c r="AR87" s="80"/>
      <c r="AS87" s="81"/>
      <c r="AT87" s="29"/>
      <c r="AU87" s="111"/>
      <c r="AV87" s="111"/>
      <c r="AW87" s="111"/>
      <c r="AX87" s="111"/>
      <c r="AY87" s="111"/>
    </row>
    <row r="88" spans="1:51" ht="15">
      <c r="A88" s="10"/>
      <c r="B88" s="11" t="s">
        <v>83</v>
      </c>
      <c r="C88" s="10"/>
      <c r="D88" s="14" t="s">
        <v>62</v>
      </c>
      <c r="E88" s="118" t="s">
        <v>272</v>
      </c>
      <c r="F88" s="118" t="s">
        <v>223</v>
      </c>
      <c r="G88" s="10"/>
      <c r="H88" s="2"/>
      <c r="I88" s="13"/>
      <c r="J88" s="119" t="s">
        <v>82</v>
      </c>
      <c r="K88" s="29"/>
      <c r="L88" s="29"/>
      <c r="M88" s="29"/>
      <c r="N88" s="38"/>
      <c r="O88" s="38"/>
      <c r="P88" s="39"/>
      <c r="Q88" s="130"/>
      <c r="R88" s="130"/>
      <c r="S88" s="130"/>
      <c r="T88" s="130"/>
      <c r="U88" s="130"/>
      <c r="V88" s="130"/>
      <c r="W88" s="44"/>
      <c r="X88" s="67"/>
      <c r="Y88" s="68"/>
      <c r="Z88" s="69"/>
      <c r="AA88" s="80"/>
      <c r="AB88" s="80"/>
      <c r="AC88" s="81"/>
      <c r="AD88" s="102"/>
      <c r="AE88" s="102"/>
      <c r="AF88" s="102"/>
      <c r="AG88" s="103"/>
      <c r="AH88" s="89"/>
      <c r="AI88" s="90"/>
      <c r="AJ88" s="91"/>
      <c r="AK88" s="92"/>
      <c r="AL88" s="93"/>
      <c r="AM88" s="93"/>
      <c r="AN88" s="102"/>
      <c r="AO88" s="102"/>
      <c r="AP88" s="103"/>
      <c r="AQ88" s="80"/>
      <c r="AR88" s="80"/>
      <c r="AS88" s="81"/>
      <c r="AT88" s="29"/>
      <c r="AU88" s="111"/>
      <c r="AV88" s="111"/>
      <c r="AW88" s="111"/>
      <c r="AX88" s="111"/>
      <c r="AY88" s="111"/>
    </row>
    <row r="89" spans="1:51" ht="15">
      <c r="A89" s="10"/>
      <c r="B89" s="11" t="s">
        <v>83</v>
      </c>
      <c r="C89" s="10"/>
      <c r="D89" s="14" t="s">
        <v>62</v>
      </c>
      <c r="E89" s="118" t="s">
        <v>273</v>
      </c>
      <c r="F89" s="118" t="s">
        <v>224</v>
      </c>
      <c r="G89" s="10"/>
      <c r="H89" s="2"/>
      <c r="I89" s="13"/>
      <c r="J89" s="119" t="s">
        <v>75</v>
      </c>
      <c r="K89" s="29"/>
      <c r="L89" s="29"/>
      <c r="M89" s="29"/>
      <c r="N89" s="38"/>
      <c r="O89" s="38"/>
      <c r="P89" s="39"/>
      <c r="Q89" s="130"/>
      <c r="R89" s="130"/>
      <c r="S89" s="130"/>
      <c r="T89" s="130"/>
      <c r="U89" s="130"/>
      <c r="V89" s="130"/>
      <c r="W89" s="44"/>
      <c r="X89" s="67"/>
      <c r="Y89" s="68"/>
      <c r="Z89" s="69"/>
      <c r="AA89" s="80"/>
      <c r="AB89" s="80"/>
      <c r="AC89" s="81" t="s">
        <v>60</v>
      </c>
      <c r="AD89" s="102">
        <v>17</v>
      </c>
      <c r="AE89" s="102">
        <v>3</v>
      </c>
      <c r="AF89" s="102" t="s">
        <v>289</v>
      </c>
      <c r="AG89" s="103"/>
      <c r="AH89" s="120">
        <v>3</v>
      </c>
      <c r="AI89" s="90"/>
      <c r="AJ89" s="91"/>
      <c r="AK89" s="92"/>
      <c r="AL89" s="123" t="s">
        <v>288</v>
      </c>
      <c r="AM89" s="123" t="s">
        <v>301</v>
      </c>
      <c r="AN89" s="102"/>
      <c r="AO89" s="102"/>
      <c r="AP89" s="103"/>
      <c r="AQ89" s="80"/>
      <c r="AR89" s="80"/>
      <c r="AS89" s="81"/>
      <c r="AT89" s="29"/>
      <c r="AU89" s="111"/>
      <c r="AV89" s="111"/>
      <c r="AW89" s="111"/>
      <c r="AX89" s="111"/>
      <c r="AY89" s="111"/>
    </row>
    <row r="90" spans="1:51" ht="15">
      <c r="A90" s="10"/>
      <c r="B90" s="11" t="s">
        <v>83</v>
      </c>
      <c r="C90" s="10"/>
      <c r="D90" s="14" t="s">
        <v>62</v>
      </c>
      <c r="E90" s="118" t="s">
        <v>274</v>
      </c>
      <c r="F90" s="118" t="s">
        <v>225</v>
      </c>
      <c r="G90" s="10"/>
      <c r="H90" s="2"/>
      <c r="I90" s="13"/>
      <c r="J90" s="119" t="s">
        <v>75</v>
      </c>
      <c r="K90" s="29"/>
      <c r="L90" s="29"/>
      <c r="M90" s="29"/>
      <c r="N90" s="38"/>
      <c r="O90" s="38"/>
      <c r="P90" s="39"/>
      <c r="Q90" s="130"/>
      <c r="R90" s="130"/>
      <c r="S90" s="130"/>
      <c r="T90" s="130"/>
      <c r="U90" s="130"/>
      <c r="V90" s="130"/>
      <c r="W90" s="44"/>
      <c r="X90" s="67"/>
      <c r="Y90" s="68"/>
      <c r="Z90" s="69"/>
      <c r="AA90" s="80"/>
      <c r="AB90" s="80"/>
      <c r="AC90" s="81" t="s">
        <v>60</v>
      </c>
      <c r="AD90" s="102">
        <v>17</v>
      </c>
      <c r="AE90" s="102">
        <v>3</v>
      </c>
      <c r="AF90" s="102" t="s">
        <v>289</v>
      </c>
      <c r="AG90" s="103"/>
      <c r="AH90" s="120">
        <v>3</v>
      </c>
      <c r="AI90" s="90"/>
      <c r="AJ90" s="91"/>
      <c r="AK90" s="92"/>
      <c r="AL90" s="123" t="s">
        <v>288</v>
      </c>
      <c r="AM90" s="123" t="s">
        <v>301</v>
      </c>
      <c r="AN90" s="102"/>
      <c r="AO90" s="102"/>
      <c r="AP90" s="103"/>
      <c r="AQ90" s="80"/>
      <c r="AR90" s="80"/>
      <c r="AS90" s="81"/>
      <c r="AT90" s="29"/>
      <c r="AU90" s="111"/>
      <c r="AV90" s="111"/>
      <c r="AW90" s="111"/>
      <c r="AX90" s="111"/>
      <c r="AY90" s="111"/>
    </row>
    <row r="91" spans="1:51" ht="15">
      <c r="A91" s="10"/>
      <c r="B91" s="11" t="s">
        <v>83</v>
      </c>
      <c r="C91" s="10"/>
      <c r="D91" s="14" t="s">
        <v>62</v>
      </c>
      <c r="E91" s="118" t="s">
        <v>275</v>
      </c>
      <c r="F91" s="118" t="s">
        <v>226</v>
      </c>
      <c r="G91" s="10"/>
      <c r="H91" s="2"/>
      <c r="I91" s="13"/>
      <c r="J91" s="119" t="s">
        <v>277</v>
      </c>
      <c r="K91" s="29"/>
      <c r="L91" s="29"/>
      <c r="M91" s="29"/>
      <c r="N91" s="38"/>
      <c r="O91" s="38"/>
      <c r="P91" s="39"/>
      <c r="Q91" s="130"/>
      <c r="R91" s="130"/>
      <c r="S91" s="130"/>
      <c r="T91" s="130"/>
      <c r="U91" s="130"/>
      <c r="V91" s="130"/>
      <c r="W91" s="44"/>
      <c r="X91" s="67"/>
      <c r="Y91" s="68"/>
      <c r="Z91" s="69"/>
      <c r="AA91" s="80"/>
      <c r="AB91" s="80"/>
      <c r="AC91" s="81"/>
      <c r="AD91" s="102"/>
      <c r="AE91" s="102"/>
      <c r="AF91" s="102"/>
      <c r="AG91" s="103"/>
      <c r="AH91" s="89"/>
      <c r="AI91" s="90"/>
      <c r="AJ91" s="91"/>
      <c r="AK91" s="92"/>
      <c r="AL91" s="93"/>
      <c r="AM91" s="93"/>
      <c r="AN91" s="102"/>
      <c r="AO91" s="102"/>
      <c r="AP91" s="103"/>
      <c r="AQ91" s="80"/>
      <c r="AR91" s="80"/>
      <c r="AS91" s="81"/>
      <c r="AT91" s="29"/>
      <c r="AU91" s="111"/>
      <c r="AV91" s="111"/>
      <c r="AW91" s="111"/>
      <c r="AX91" s="111"/>
      <c r="AY91" s="111"/>
    </row>
    <row r="92" spans="1:51" ht="15">
      <c r="A92" s="10"/>
      <c r="B92" s="11" t="s">
        <v>83</v>
      </c>
      <c r="C92" s="128"/>
      <c r="D92" s="14" t="s">
        <v>62</v>
      </c>
      <c r="E92" s="118" t="s">
        <v>276</v>
      </c>
      <c r="F92" s="118" t="s">
        <v>227</v>
      </c>
      <c r="G92" s="10"/>
      <c r="H92" s="2"/>
      <c r="I92" s="13"/>
      <c r="J92" s="119" t="s">
        <v>73</v>
      </c>
      <c r="K92" s="29"/>
      <c r="L92" s="29"/>
      <c r="M92" s="29"/>
      <c r="N92" s="38"/>
      <c r="O92" s="38"/>
      <c r="P92" s="39"/>
      <c r="Q92" s="130"/>
      <c r="R92" s="130"/>
      <c r="S92" s="130"/>
      <c r="T92" s="130"/>
      <c r="U92" s="130"/>
      <c r="V92" s="130"/>
      <c r="W92" s="44"/>
      <c r="X92" s="67"/>
      <c r="Y92" s="68"/>
      <c r="Z92" s="69"/>
      <c r="AA92" s="80"/>
      <c r="AB92" s="80"/>
      <c r="AC92" s="81"/>
      <c r="AD92" s="102">
        <v>17</v>
      </c>
      <c r="AE92" s="102">
        <v>3</v>
      </c>
      <c r="AF92" s="102" t="s">
        <v>304</v>
      </c>
      <c r="AG92" s="103"/>
      <c r="AH92" s="120">
        <v>6</v>
      </c>
      <c r="AI92" s="90"/>
      <c r="AJ92" s="91"/>
      <c r="AK92" s="92"/>
      <c r="AL92" s="127" t="s">
        <v>302</v>
      </c>
      <c r="AM92" s="127" t="s">
        <v>303</v>
      </c>
      <c r="AN92" s="102"/>
      <c r="AO92" s="102"/>
      <c r="AP92" s="103"/>
      <c r="AQ92" s="80"/>
      <c r="AR92" s="80"/>
      <c r="AS92" s="81"/>
      <c r="AT92" s="29"/>
      <c r="AU92" s="111"/>
      <c r="AV92" s="111"/>
      <c r="AW92" s="111"/>
      <c r="AX92" s="111"/>
      <c r="AY92" s="111"/>
    </row>
    <row r="93" spans="1:51">
      <c r="A93" s="10"/>
      <c r="B93" s="11" t="s">
        <v>83</v>
      </c>
      <c r="C93" s="10"/>
      <c r="D93" s="14"/>
      <c r="E93" s="15"/>
      <c r="F93" s="10"/>
      <c r="G93" s="10"/>
      <c r="H93" s="2"/>
      <c r="I93" s="13"/>
      <c r="J93" s="29"/>
      <c r="K93" s="29"/>
      <c r="L93" s="29"/>
      <c r="M93" s="29"/>
      <c r="N93" s="38"/>
      <c r="O93" s="38"/>
      <c r="P93" s="39"/>
      <c r="Q93" s="35"/>
      <c r="R93" s="35"/>
      <c r="S93" s="35"/>
      <c r="T93" s="35"/>
      <c r="U93" s="35"/>
      <c r="V93" s="35"/>
      <c r="W93" s="44"/>
      <c r="X93" s="67"/>
      <c r="Y93" s="68"/>
      <c r="Z93" s="69"/>
      <c r="AA93" s="80"/>
      <c r="AB93" s="80"/>
      <c r="AC93" s="81"/>
      <c r="AD93" s="102"/>
      <c r="AE93" s="102"/>
      <c r="AF93" s="102"/>
      <c r="AG93" s="103"/>
      <c r="AH93" s="89"/>
      <c r="AI93" s="90"/>
      <c r="AJ93" s="91"/>
      <c r="AK93" s="92"/>
      <c r="AL93" s="93"/>
      <c r="AM93" s="93"/>
      <c r="AN93" s="102"/>
      <c r="AO93" s="102"/>
      <c r="AP93" s="103"/>
      <c r="AQ93" s="80"/>
      <c r="AR93" s="80"/>
      <c r="AS93" s="81"/>
      <c r="AT93" s="29"/>
      <c r="AU93" s="111"/>
      <c r="AV93" s="111"/>
      <c r="AW93" s="111"/>
      <c r="AX93" s="111"/>
      <c r="AY93" s="111"/>
    </row>
    <row r="94" spans="1:51">
      <c r="A94" s="10"/>
      <c r="B94" s="11" t="s">
        <v>83</v>
      </c>
      <c r="C94" s="10"/>
      <c r="D94" s="14"/>
      <c r="E94" s="15"/>
      <c r="F94" s="10"/>
      <c r="G94" s="10"/>
      <c r="H94" s="2"/>
      <c r="I94" s="13"/>
      <c r="J94" s="29"/>
      <c r="K94" s="29"/>
      <c r="L94" s="29"/>
      <c r="M94" s="29"/>
      <c r="N94" s="38"/>
      <c r="O94" s="38"/>
      <c r="P94" s="39"/>
      <c r="Q94" s="35"/>
      <c r="R94" s="35"/>
      <c r="S94" s="35"/>
      <c r="T94" s="35"/>
      <c r="U94" s="35"/>
      <c r="V94" s="35"/>
      <c r="W94" s="44"/>
      <c r="X94" s="67"/>
      <c r="Y94" s="68"/>
      <c r="Z94" s="69"/>
      <c r="AA94" s="80"/>
      <c r="AB94" s="80"/>
      <c r="AC94" s="81"/>
      <c r="AD94" s="102"/>
      <c r="AE94" s="102"/>
      <c r="AF94" s="102"/>
      <c r="AG94" s="103"/>
      <c r="AH94" s="89"/>
      <c r="AI94" s="90"/>
      <c r="AJ94" s="91"/>
      <c r="AK94" s="92"/>
      <c r="AL94" s="93"/>
      <c r="AM94" s="93"/>
      <c r="AN94" s="102"/>
      <c r="AO94" s="102"/>
      <c r="AP94" s="103"/>
      <c r="AQ94" s="80"/>
      <c r="AR94" s="80"/>
      <c r="AS94" s="81"/>
      <c r="AT94" s="29"/>
      <c r="AU94" s="111"/>
      <c r="AV94" s="111"/>
      <c r="AW94" s="111"/>
      <c r="AX94" s="111"/>
      <c r="AY94" s="111"/>
    </row>
    <row r="95" spans="1:51" s="57" customFormat="1">
      <c r="A95" s="52"/>
      <c r="B95" s="53" t="s">
        <v>87</v>
      </c>
      <c r="C95" s="52"/>
      <c r="D95" s="52"/>
      <c r="E95" s="52"/>
      <c r="F95" s="52"/>
      <c r="G95" s="54"/>
      <c r="H95" s="55"/>
      <c r="I95" s="54"/>
      <c r="J95" s="54"/>
      <c r="K95" s="54"/>
      <c r="L95" s="54"/>
      <c r="M95" s="54"/>
      <c r="N95" s="56"/>
      <c r="O95" s="54"/>
      <c r="P95" s="54"/>
      <c r="Q95" s="54"/>
      <c r="R95" s="54"/>
      <c r="S95" s="54"/>
      <c r="T95" s="54"/>
      <c r="U95" s="54"/>
      <c r="V95" s="54"/>
      <c r="W95" s="54"/>
      <c r="X95" s="55"/>
      <c r="Y95" s="55"/>
      <c r="Z95" s="55"/>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row>
    <row r="96" spans="1:51">
      <c r="A96" s="10"/>
      <c r="B96" s="16" t="s">
        <v>84</v>
      </c>
      <c r="C96" s="10"/>
      <c r="D96" s="14"/>
      <c r="E96" s="15"/>
      <c r="F96" s="10"/>
      <c r="G96" s="10"/>
      <c r="H96" s="2"/>
      <c r="I96" s="13"/>
      <c r="J96" s="29"/>
      <c r="K96" s="29"/>
      <c r="L96" s="29"/>
      <c r="M96" s="29"/>
      <c r="N96" s="38"/>
      <c r="O96" s="38"/>
      <c r="P96" s="39"/>
      <c r="Q96" s="35"/>
      <c r="R96" s="35"/>
      <c r="S96" s="35"/>
      <c r="T96" s="35"/>
      <c r="U96" s="35"/>
      <c r="V96" s="35"/>
      <c r="W96" s="44"/>
      <c r="X96" s="67"/>
      <c r="Y96" s="68"/>
      <c r="Z96" s="69"/>
      <c r="AA96" s="80"/>
      <c r="AB96" s="80"/>
      <c r="AC96" s="81"/>
      <c r="AD96" s="102"/>
      <c r="AE96" s="102"/>
      <c r="AF96" s="102"/>
      <c r="AG96" s="103"/>
      <c r="AH96" s="89"/>
      <c r="AI96" s="90"/>
      <c r="AJ96" s="91"/>
      <c r="AK96" s="92"/>
      <c r="AL96" s="93"/>
      <c r="AM96" s="93"/>
      <c r="AN96" s="102"/>
      <c r="AO96" s="102"/>
      <c r="AP96" s="103"/>
      <c r="AQ96" s="80"/>
      <c r="AR96" s="80"/>
      <c r="AS96" s="81"/>
      <c r="AT96" s="29"/>
      <c r="AU96" s="111"/>
      <c r="AV96" s="111"/>
      <c r="AW96" s="111"/>
      <c r="AX96" s="111"/>
      <c r="AY96" s="111"/>
    </row>
    <row r="97" spans="1:51">
      <c r="A97" s="10"/>
      <c r="B97" s="16" t="s">
        <v>84</v>
      </c>
      <c r="C97" s="10"/>
      <c r="D97" s="14"/>
      <c r="E97" s="15"/>
      <c r="F97" s="10"/>
      <c r="G97" s="10"/>
      <c r="H97" s="2"/>
      <c r="I97" s="13"/>
      <c r="J97" s="29"/>
      <c r="K97" s="29"/>
      <c r="L97" s="29"/>
      <c r="M97" s="29"/>
      <c r="N97" s="38"/>
      <c r="O97" s="38"/>
      <c r="P97" s="39"/>
      <c r="Q97" s="35"/>
      <c r="R97" s="35"/>
      <c r="S97" s="35"/>
      <c r="T97" s="35"/>
      <c r="U97" s="35"/>
      <c r="V97" s="35"/>
      <c r="W97" s="44"/>
      <c r="X97" s="67"/>
      <c r="Y97" s="68"/>
      <c r="Z97" s="69"/>
      <c r="AA97" s="80"/>
      <c r="AB97" s="80"/>
      <c r="AC97" s="81"/>
      <c r="AD97" s="102"/>
      <c r="AE97" s="102"/>
      <c r="AF97" s="102"/>
      <c r="AG97" s="103"/>
      <c r="AH97" s="89"/>
      <c r="AI97" s="90"/>
      <c r="AJ97" s="91"/>
      <c r="AK97" s="92"/>
      <c r="AL97" s="93"/>
      <c r="AM97" s="93"/>
      <c r="AN97" s="102"/>
      <c r="AO97" s="102"/>
      <c r="AP97" s="103"/>
      <c r="AQ97" s="80"/>
      <c r="AR97" s="80"/>
      <c r="AS97" s="81"/>
      <c r="AT97" s="29"/>
      <c r="AU97" s="111"/>
      <c r="AV97" s="111"/>
      <c r="AW97" s="111"/>
      <c r="AX97" s="111"/>
      <c r="AY97" s="111"/>
    </row>
    <row r="98" spans="1:51">
      <c r="A98" s="10"/>
      <c r="B98" s="16" t="s">
        <v>84</v>
      </c>
      <c r="C98" s="10"/>
      <c r="D98" s="14"/>
      <c r="E98" s="10"/>
      <c r="F98" s="10"/>
      <c r="G98" s="10"/>
      <c r="H98" s="2"/>
      <c r="I98" s="13"/>
      <c r="J98" s="29"/>
      <c r="K98" s="29"/>
      <c r="L98" s="29"/>
      <c r="M98" s="29"/>
      <c r="N98" s="38"/>
      <c r="O98" s="38"/>
      <c r="P98" s="39"/>
      <c r="Q98" s="35"/>
      <c r="R98" s="35"/>
      <c r="S98" s="35"/>
      <c r="T98" s="35"/>
      <c r="U98" s="35"/>
      <c r="V98" s="35"/>
      <c r="W98" s="44"/>
      <c r="X98" s="67"/>
      <c r="Y98" s="68"/>
      <c r="Z98" s="69"/>
      <c r="AA98" s="80"/>
      <c r="AB98" s="80"/>
      <c r="AC98" s="81"/>
      <c r="AD98" s="102"/>
      <c r="AE98" s="102"/>
      <c r="AF98" s="102"/>
      <c r="AG98" s="103"/>
      <c r="AH98" s="89"/>
      <c r="AI98" s="90"/>
      <c r="AJ98" s="91"/>
      <c r="AK98" s="92"/>
      <c r="AL98" s="93"/>
      <c r="AM98" s="93"/>
      <c r="AN98" s="102"/>
      <c r="AO98" s="102"/>
      <c r="AP98" s="103"/>
      <c r="AQ98" s="80"/>
      <c r="AR98" s="80"/>
      <c r="AS98" s="81"/>
      <c r="AT98" s="29"/>
      <c r="AU98" s="111"/>
      <c r="AV98" s="111"/>
      <c r="AW98" s="111"/>
      <c r="AX98" s="111"/>
      <c r="AY98" s="111"/>
    </row>
    <row r="99" spans="1:51">
      <c r="A99" s="10"/>
      <c r="B99" s="16" t="s">
        <v>84</v>
      </c>
      <c r="C99" s="10"/>
      <c r="D99" s="14"/>
      <c r="E99" s="10"/>
      <c r="F99" s="10"/>
      <c r="G99" s="10"/>
      <c r="H99" s="2"/>
      <c r="I99" s="13"/>
      <c r="J99" s="29"/>
      <c r="K99" s="29"/>
      <c r="L99" s="29"/>
      <c r="M99" s="29"/>
      <c r="N99" s="38"/>
      <c r="O99" s="38"/>
      <c r="P99" s="39"/>
      <c r="Q99" s="35"/>
      <c r="R99" s="35"/>
      <c r="S99" s="35"/>
      <c r="T99" s="35"/>
      <c r="U99" s="35"/>
      <c r="V99" s="35"/>
      <c r="W99" s="44"/>
      <c r="X99" s="67"/>
      <c r="Y99" s="68"/>
      <c r="Z99" s="69"/>
      <c r="AA99" s="80"/>
      <c r="AB99" s="80"/>
      <c r="AC99" s="81"/>
      <c r="AD99" s="102"/>
      <c r="AE99" s="102"/>
      <c r="AF99" s="102"/>
      <c r="AG99" s="103"/>
      <c r="AH99" s="89"/>
      <c r="AI99" s="90"/>
      <c r="AJ99" s="91"/>
      <c r="AK99" s="92"/>
      <c r="AL99" s="93"/>
      <c r="AM99" s="93"/>
      <c r="AN99" s="102"/>
      <c r="AO99" s="102"/>
      <c r="AP99" s="103"/>
      <c r="AQ99" s="80"/>
      <c r="AR99" s="80"/>
      <c r="AS99" s="81"/>
      <c r="AT99" s="29"/>
      <c r="AU99" s="111"/>
      <c r="AV99" s="111"/>
      <c r="AW99" s="111"/>
      <c r="AX99" s="111"/>
      <c r="AY99" s="111"/>
    </row>
    <row r="100" spans="1:51">
      <c r="A100" s="10"/>
      <c r="B100" s="16" t="s">
        <v>84</v>
      </c>
      <c r="C100" s="10"/>
      <c r="D100" s="14"/>
      <c r="E100" s="10"/>
      <c r="F100" s="10"/>
      <c r="G100" s="10"/>
      <c r="H100" s="2"/>
      <c r="I100" s="13"/>
      <c r="J100" s="29"/>
      <c r="K100" s="29"/>
      <c r="L100" s="29"/>
      <c r="M100" s="29"/>
      <c r="N100" s="38"/>
      <c r="O100" s="38"/>
      <c r="P100" s="39"/>
      <c r="Q100" s="35"/>
      <c r="R100" s="35"/>
      <c r="S100" s="35"/>
      <c r="T100" s="35"/>
      <c r="U100" s="35"/>
      <c r="V100" s="35"/>
      <c r="W100" s="44"/>
      <c r="X100" s="67"/>
      <c r="Y100" s="68"/>
      <c r="Z100" s="69"/>
      <c r="AA100" s="80"/>
      <c r="AB100" s="80"/>
      <c r="AC100" s="81"/>
      <c r="AD100" s="102"/>
      <c r="AE100" s="102"/>
      <c r="AF100" s="102"/>
      <c r="AG100" s="103"/>
      <c r="AH100" s="89"/>
      <c r="AI100" s="90"/>
      <c r="AJ100" s="91"/>
      <c r="AK100" s="92"/>
      <c r="AL100" s="93"/>
      <c r="AM100" s="93"/>
      <c r="AN100" s="102"/>
      <c r="AO100" s="102"/>
      <c r="AP100" s="103"/>
      <c r="AQ100" s="80"/>
      <c r="AR100" s="80"/>
      <c r="AS100" s="81"/>
      <c r="AT100" s="29"/>
      <c r="AU100" s="111"/>
      <c r="AV100" s="111"/>
      <c r="AW100" s="111"/>
      <c r="AX100" s="111"/>
      <c r="AY100" s="111"/>
    </row>
    <row r="101" spans="1:51">
      <c r="A101" s="10"/>
      <c r="B101" s="16" t="s">
        <v>84</v>
      </c>
      <c r="C101" s="10"/>
      <c r="D101" s="14"/>
      <c r="E101" s="10"/>
      <c r="F101" s="10"/>
      <c r="G101" s="10"/>
      <c r="H101" s="2"/>
      <c r="I101" s="13"/>
      <c r="J101" s="29"/>
      <c r="K101" s="29"/>
      <c r="L101" s="29"/>
      <c r="M101" s="29"/>
      <c r="N101" s="38"/>
      <c r="O101" s="38"/>
      <c r="P101" s="39"/>
      <c r="Q101" s="35"/>
      <c r="R101" s="35"/>
      <c r="S101" s="35"/>
      <c r="T101" s="35"/>
      <c r="U101" s="35"/>
      <c r="V101" s="35"/>
      <c r="W101" s="44"/>
      <c r="X101" s="67"/>
      <c r="Y101" s="68"/>
      <c r="Z101" s="69"/>
      <c r="AA101" s="80"/>
      <c r="AB101" s="80"/>
      <c r="AC101" s="81"/>
      <c r="AD101" s="102"/>
      <c r="AE101" s="102"/>
      <c r="AF101" s="102"/>
      <c r="AG101" s="103"/>
      <c r="AH101" s="89"/>
      <c r="AI101" s="90"/>
      <c r="AJ101" s="91"/>
      <c r="AK101" s="92"/>
      <c r="AL101" s="93"/>
      <c r="AM101" s="93"/>
      <c r="AN101" s="102"/>
      <c r="AO101" s="102"/>
      <c r="AP101" s="103"/>
      <c r="AQ101" s="80"/>
      <c r="AR101" s="80"/>
      <c r="AS101" s="81"/>
      <c r="AT101" s="29"/>
      <c r="AU101" s="111"/>
      <c r="AV101" s="111"/>
      <c r="AW101" s="111"/>
      <c r="AX101" s="111"/>
      <c r="AY101" s="111"/>
    </row>
    <row r="102" spans="1:51">
      <c r="A102" s="10"/>
      <c r="B102" s="16" t="s">
        <v>84</v>
      </c>
      <c r="C102" s="10"/>
      <c r="D102" s="14"/>
      <c r="E102" s="10"/>
      <c r="F102" s="10"/>
      <c r="G102" s="10"/>
      <c r="H102" s="2"/>
      <c r="I102" s="13"/>
      <c r="J102" s="29"/>
      <c r="K102" s="29"/>
      <c r="L102" s="29"/>
      <c r="M102" s="29"/>
      <c r="N102" s="38"/>
      <c r="O102" s="38"/>
      <c r="P102" s="39"/>
      <c r="Q102" s="35"/>
      <c r="R102" s="35"/>
      <c r="S102" s="35"/>
      <c r="T102" s="35"/>
      <c r="U102" s="35"/>
      <c r="V102" s="35"/>
      <c r="W102" s="44"/>
      <c r="X102" s="67"/>
      <c r="Y102" s="68"/>
      <c r="Z102" s="69"/>
      <c r="AA102" s="80"/>
      <c r="AB102" s="80"/>
      <c r="AC102" s="81"/>
      <c r="AD102" s="102"/>
      <c r="AE102" s="102"/>
      <c r="AF102" s="102"/>
      <c r="AG102" s="103"/>
      <c r="AH102" s="89"/>
      <c r="AI102" s="90"/>
      <c r="AJ102" s="91"/>
      <c r="AK102" s="92"/>
      <c r="AL102" s="93"/>
      <c r="AM102" s="93"/>
      <c r="AN102" s="102"/>
      <c r="AO102" s="102"/>
      <c r="AP102" s="103"/>
      <c r="AQ102" s="80"/>
      <c r="AR102" s="80"/>
      <c r="AS102" s="81"/>
      <c r="AT102" s="29"/>
      <c r="AU102" s="111"/>
      <c r="AV102" s="111"/>
      <c r="AW102" s="111"/>
      <c r="AX102" s="111"/>
      <c r="AY102" s="111"/>
    </row>
    <row r="103" spans="1:51">
      <c r="A103" s="10"/>
      <c r="B103" s="16" t="s">
        <v>84</v>
      </c>
      <c r="C103" s="10"/>
      <c r="D103" s="14"/>
      <c r="E103" s="10"/>
      <c r="F103" s="10"/>
      <c r="G103" s="10"/>
      <c r="H103" s="2"/>
      <c r="I103" s="13"/>
      <c r="J103" s="29"/>
      <c r="K103" s="29"/>
      <c r="L103" s="29"/>
      <c r="M103" s="29"/>
      <c r="N103" s="38"/>
      <c r="O103" s="38"/>
      <c r="P103" s="39"/>
      <c r="Q103" s="35"/>
      <c r="R103" s="35"/>
      <c r="S103" s="35"/>
      <c r="T103" s="35"/>
      <c r="U103" s="35"/>
      <c r="V103" s="35"/>
      <c r="W103" s="44"/>
      <c r="X103" s="67"/>
      <c r="Y103" s="68"/>
      <c r="Z103" s="69"/>
      <c r="AA103" s="80"/>
      <c r="AB103" s="80"/>
      <c r="AC103" s="81"/>
      <c r="AD103" s="102"/>
      <c r="AE103" s="102"/>
      <c r="AF103" s="102"/>
      <c r="AG103" s="103"/>
      <c r="AH103" s="89"/>
      <c r="AI103" s="90"/>
      <c r="AJ103" s="91"/>
      <c r="AK103" s="92"/>
      <c r="AL103" s="93"/>
      <c r="AM103" s="93"/>
      <c r="AN103" s="102"/>
      <c r="AO103" s="102"/>
      <c r="AP103" s="103"/>
      <c r="AQ103" s="80"/>
      <c r="AR103" s="80"/>
      <c r="AS103" s="81"/>
      <c r="AT103" s="29"/>
      <c r="AU103" s="111"/>
      <c r="AV103" s="111"/>
      <c r="AW103" s="111"/>
      <c r="AX103" s="111"/>
      <c r="AY103" s="111"/>
    </row>
    <row r="104" spans="1:51">
      <c r="A104" s="10"/>
      <c r="B104" s="16" t="s">
        <v>84</v>
      </c>
      <c r="C104" s="10"/>
      <c r="D104" s="14"/>
      <c r="E104" s="10"/>
      <c r="F104" s="10"/>
      <c r="G104" s="10"/>
      <c r="H104" s="2"/>
      <c r="I104" s="13"/>
      <c r="J104" s="29"/>
      <c r="K104" s="29"/>
      <c r="L104" s="29"/>
      <c r="M104" s="29"/>
      <c r="N104" s="38"/>
      <c r="O104" s="38"/>
      <c r="P104" s="39"/>
      <c r="Q104" s="35"/>
      <c r="R104" s="35"/>
      <c r="S104" s="35"/>
      <c r="T104" s="35"/>
      <c r="U104" s="35"/>
      <c r="V104" s="35"/>
      <c r="W104" s="44"/>
      <c r="X104" s="67"/>
      <c r="Y104" s="68"/>
      <c r="Z104" s="69"/>
      <c r="AA104" s="80"/>
      <c r="AB104" s="80"/>
      <c r="AC104" s="81"/>
      <c r="AD104" s="102"/>
      <c r="AE104" s="102"/>
      <c r="AF104" s="102"/>
      <c r="AG104" s="103"/>
      <c r="AH104" s="89"/>
      <c r="AI104" s="90"/>
      <c r="AJ104" s="91"/>
      <c r="AK104" s="92"/>
      <c r="AL104" s="93"/>
      <c r="AM104" s="93"/>
      <c r="AN104" s="102"/>
      <c r="AO104" s="102"/>
      <c r="AP104" s="103"/>
      <c r="AQ104" s="80"/>
      <c r="AR104" s="80"/>
      <c r="AS104" s="81"/>
      <c r="AT104" s="29"/>
      <c r="AU104" s="111"/>
      <c r="AV104" s="111"/>
      <c r="AW104" s="111"/>
      <c r="AX104" s="111"/>
      <c r="AY104" s="111"/>
    </row>
    <row r="105" spans="1:51">
      <c r="A105" s="10"/>
      <c r="B105" s="16" t="s">
        <v>84</v>
      </c>
      <c r="C105" s="10"/>
      <c r="D105" s="14"/>
      <c r="E105" s="10"/>
      <c r="F105" s="10"/>
      <c r="G105" s="10"/>
      <c r="H105" s="2"/>
      <c r="I105" s="13"/>
      <c r="J105" s="29"/>
      <c r="K105" s="29"/>
      <c r="L105" s="29"/>
      <c r="M105" s="29"/>
      <c r="N105" s="38"/>
      <c r="O105" s="38"/>
      <c r="P105" s="39"/>
      <c r="Q105" s="35"/>
      <c r="R105" s="35"/>
      <c r="S105" s="35"/>
      <c r="T105" s="35"/>
      <c r="U105" s="35"/>
      <c r="V105" s="35"/>
      <c r="W105" s="44"/>
      <c r="X105" s="67"/>
      <c r="Y105" s="68"/>
      <c r="Z105" s="69"/>
      <c r="AA105" s="80"/>
      <c r="AB105" s="80"/>
      <c r="AC105" s="81"/>
      <c r="AD105" s="102"/>
      <c r="AE105" s="102"/>
      <c r="AF105" s="102"/>
      <c r="AG105" s="103"/>
      <c r="AH105" s="89"/>
      <c r="AI105" s="90"/>
      <c r="AJ105" s="91"/>
      <c r="AK105" s="92"/>
      <c r="AL105" s="93"/>
      <c r="AM105" s="93"/>
      <c r="AN105" s="102"/>
      <c r="AO105" s="102"/>
      <c r="AP105" s="103"/>
      <c r="AQ105" s="80"/>
      <c r="AR105" s="80"/>
      <c r="AS105" s="81"/>
      <c r="AT105" s="29"/>
      <c r="AU105" s="111"/>
      <c r="AV105" s="111"/>
      <c r="AW105" s="111"/>
      <c r="AX105" s="111"/>
      <c r="AY105" s="111"/>
    </row>
    <row r="106" spans="1:51">
      <c r="A106" s="10"/>
      <c r="B106" s="16" t="s">
        <v>84</v>
      </c>
      <c r="C106" s="10"/>
      <c r="D106" s="14"/>
      <c r="E106" s="10"/>
      <c r="F106" s="10"/>
      <c r="G106" s="10"/>
      <c r="H106" s="2"/>
      <c r="I106" s="13"/>
      <c r="J106" s="29"/>
      <c r="K106" s="29"/>
      <c r="L106" s="29"/>
      <c r="M106" s="29"/>
      <c r="N106" s="38"/>
      <c r="O106" s="38"/>
      <c r="P106" s="39"/>
      <c r="Q106" s="35"/>
      <c r="R106" s="35"/>
      <c r="S106" s="35"/>
      <c r="T106" s="35"/>
      <c r="U106" s="35"/>
      <c r="V106" s="35"/>
      <c r="W106" s="44"/>
      <c r="X106" s="67"/>
      <c r="Y106" s="68"/>
      <c r="Z106" s="69"/>
      <c r="AA106" s="80"/>
      <c r="AB106" s="80"/>
      <c r="AC106" s="81"/>
      <c r="AD106" s="102"/>
      <c r="AE106" s="102"/>
      <c r="AF106" s="102"/>
      <c r="AG106" s="103"/>
      <c r="AH106" s="89"/>
      <c r="AI106" s="90"/>
      <c r="AJ106" s="91"/>
      <c r="AK106" s="92"/>
      <c r="AL106" s="93"/>
      <c r="AM106" s="93"/>
      <c r="AN106" s="102"/>
      <c r="AO106" s="102"/>
      <c r="AP106" s="103"/>
      <c r="AQ106" s="80"/>
      <c r="AR106" s="80"/>
      <c r="AS106" s="81"/>
      <c r="AT106" s="29"/>
      <c r="AU106" s="111"/>
      <c r="AV106" s="111"/>
      <c r="AW106" s="111"/>
      <c r="AX106" s="111"/>
      <c r="AY106" s="111"/>
    </row>
    <row r="107" spans="1:51" s="51" customFormat="1">
      <c r="A107" s="46"/>
      <c r="B107" s="47" t="s">
        <v>86</v>
      </c>
      <c r="C107" s="46"/>
      <c r="D107" s="46"/>
      <c r="E107" s="46"/>
      <c r="F107" s="46"/>
      <c r="G107" s="48"/>
      <c r="H107" s="49"/>
      <c r="I107" s="48"/>
      <c r="J107" s="48"/>
      <c r="K107" s="48"/>
      <c r="L107" s="48"/>
      <c r="M107" s="48"/>
      <c r="N107" s="50"/>
      <c r="O107" s="48"/>
      <c r="P107" s="48"/>
      <c r="Q107" s="48"/>
      <c r="R107" s="48"/>
      <c r="S107" s="48"/>
      <c r="T107" s="48"/>
      <c r="U107" s="48"/>
      <c r="V107" s="48"/>
      <c r="W107" s="48"/>
      <c r="X107" s="49"/>
      <c r="Y107" s="49"/>
      <c r="Z107" s="49"/>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row>
    <row r="108" spans="1:51">
      <c r="A108" s="10"/>
      <c r="B108" s="17" t="s">
        <v>93</v>
      </c>
      <c r="C108" s="10"/>
      <c r="D108" s="14"/>
      <c r="E108" s="10"/>
      <c r="F108" s="10"/>
      <c r="G108" s="10"/>
      <c r="H108" s="2"/>
      <c r="I108" s="13"/>
      <c r="J108" s="29"/>
      <c r="K108" s="29"/>
      <c r="L108" s="29"/>
      <c r="M108" s="29"/>
      <c r="N108" s="38"/>
      <c r="O108" s="38"/>
      <c r="P108" s="39"/>
      <c r="Q108" s="35"/>
      <c r="R108" s="35"/>
      <c r="S108" s="35"/>
      <c r="T108" s="35"/>
      <c r="U108" s="35"/>
      <c r="V108" s="35"/>
      <c r="W108" s="44"/>
      <c r="X108" s="67"/>
      <c r="Y108" s="68"/>
      <c r="Z108" s="69"/>
      <c r="AA108" s="80"/>
      <c r="AB108" s="80"/>
      <c r="AC108" s="81"/>
      <c r="AD108" s="102"/>
      <c r="AE108" s="102"/>
      <c r="AF108" s="102"/>
      <c r="AG108" s="103"/>
      <c r="AH108" s="89"/>
      <c r="AI108" s="90"/>
      <c r="AJ108" s="91"/>
      <c r="AK108" s="92"/>
      <c r="AL108" s="93"/>
      <c r="AM108" s="93"/>
      <c r="AN108" s="102"/>
      <c r="AO108" s="102"/>
      <c r="AP108" s="103"/>
      <c r="AQ108" s="80"/>
      <c r="AR108" s="80"/>
      <c r="AS108" s="81"/>
      <c r="AT108" s="29"/>
      <c r="AU108" s="111"/>
      <c r="AV108" s="111"/>
      <c r="AW108" s="111"/>
      <c r="AX108" s="111"/>
      <c r="AY108" s="111"/>
    </row>
    <row r="109" spans="1:51">
      <c r="A109" s="10"/>
      <c r="B109" s="17" t="s">
        <v>93</v>
      </c>
      <c r="C109" s="10"/>
      <c r="D109" s="14"/>
      <c r="E109" s="10"/>
      <c r="F109" s="10"/>
      <c r="G109" s="10"/>
      <c r="H109" s="2"/>
      <c r="I109" s="13"/>
      <c r="J109" s="29"/>
      <c r="K109" s="29"/>
      <c r="L109" s="29"/>
      <c r="M109" s="29"/>
      <c r="N109" s="38"/>
      <c r="O109" s="38"/>
      <c r="P109" s="39"/>
      <c r="Q109" s="35"/>
      <c r="R109" s="35"/>
      <c r="S109" s="35"/>
      <c r="T109" s="35"/>
      <c r="U109" s="35"/>
      <c r="V109" s="35"/>
      <c r="W109" s="44"/>
      <c r="X109" s="67"/>
      <c r="Y109" s="68"/>
      <c r="Z109" s="69"/>
      <c r="AA109" s="80"/>
      <c r="AB109" s="80"/>
      <c r="AC109" s="81"/>
      <c r="AD109" s="102"/>
      <c r="AE109" s="102"/>
      <c r="AF109" s="102"/>
      <c r="AG109" s="103"/>
      <c r="AH109" s="89"/>
      <c r="AI109" s="90"/>
      <c r="AJ109" s="91"/>
      <c r="AK109" s="92"/>
      <c r="AL109" s="93"/>
      <c r="AM109" s="93"/>
      <c r="AN109" s="102"/>
      <c r="AO109" s="102"/>
      <c r="AP109" s="103"/>
      <c r="AQ109" s="80"/>
      <c r="AR109" s="80"/>
      <c r="AS109" s="81"/>
      <c r="AT109" s="29"/>
      <c r="AU109" s="111"/>
      <c r="AV109" s="111"/>
      <c r="AW109" s="111"/>
      <c r="AX109" s="111"/>
      <c r="AY109" s="111"/>
    </row>
    <row r="110" spans="1:51">
      <c r="A110" s="10"/>
      <c r="B110" s="17" t="s">
        <v>93</v>
      </c>
      <c r="C110" s="10"/>
      <c r="D110" s="14"/>
      <c r="E110" s="10"/>
      <c r="F110" s="10"/>
      <c r="G110" s="10"/>
      <c r="H110" s="2"/>
      <c r="I110" s="13"/>
      <c r="J110" s="30"/>
      <c r="K110" s="29"/>
      <c r="L110" s="29"/>
      <c r="M110" s="29"/>
      <c r="N110" s="38"/>
      <c r="O110" s="38"/>
      <c r="P110" s="39"/>
      <c r="Q110" s="35"/>
      <c r="R110" s="35"/>
      <c r="S110" s="35"/>
      <c r="T110" s="35"/>
      <c r="U110" s="35"/>
      <c r="V110" s="35"/>
      <c r="W110" s="44"/>
      <c r="X110" s="67"/>
      <c r="Y110" s="68"/>
      <c r="Z110" s="69"/>
      <c r="AA110" s="80"/>
      <c r="AB110" s="80"/>
      <c r="AC110" s="81"/>
      <c r="AD110" s="102"/>
      <c r="AE110" s="102"/>
      <c r="AF110" s="102"/>
      <c r="AG110" s="103"/>
      <c r="AH110" s="89"/>
      <c r="AI110" s="90"/>
      <c r="AJ110" s="91"/>
      <c r="AK110" s="92"/>
      <c r="AL110" s="93"/>
      <c r="AM110" s="93"/>
      <c r="AN110" s="102"/>
      <c r="AO110" s="102"/>
      <c r="AP110" s="103"/>
      <c r="AQ110" s="80"/>
      <c r="AR110" s="80"/>
      <c r="AS110" s="81"/>
      <c r="AT110" s="29"/>
      <c r="AU110" s="111"/>
      <c r="AV110" s="111"/>
      <c r="AW110" s="111"/>
      <c r="AX110" s="111"/>
      <c r="AY110" s="111"/>
    </row>
    <row r="111" spans="1:51">
      <c r="A111" s="10"/>
      <c r="B111" s="17" t="s">
        <v>93</v>
      </c>
      <c r="C111" s="10"/>
      <c r="D111" s="14"/>
      <c r="E111" s="10"/>
      <c r="F111" s="10"/>
      <c r="G111" s="10"/>
      <c r="H111" s="2"/>
      <c r="I111" s="13"/>
      <c r="J111" s="29"/>
      <c r="K111" s="29"/>
      <c r="L111" s="29"/>
      <c r="M111" s="29"/>
      <c r="N111" s="38"/>
      <c r="O111" s="38"/>
      <c r="P111" s="39"/>
      <c r="Q111" s="35"/>
      <c r="R111" s="35"/>
      <c r="S111" s="35"/>
      <c r="T111" s="35"/>
      <c r="U111" s="35"/>
      <c r="V111" s="35"/>
      <c r="W111" s="44"/>
      <c r="X111" s="67"/>
      <c r="Y111" s="68"/>
      <c r="Z111" s="69"/>
      <c r="AA111" s="80"/>
      <c r="AB111" s="80"/>
      <c r="AC111" s="81"/>
      <c r="AD111" s="102"/>
      <c r="AE111" s="102"/>
      <c r="AF111" s="102"/>
      <c r="AG111" s="103"/>
      <c r="AH111" s="89"/>
      <c r="AI111" s="90"/>
      <c r="AJ111" s="91"/>
      <c r="AK111" s="92"/>
      <c r="AL111" s="93"/>
      <c r="AM111" s="93"/>
      <c r="AN111" s="102"/>
      <c r="AO111" s="102"/>
      <c r="AP111" s="103"/>
      <c r="AQ111" s="80"/>
      <c r="AR111" s="80"/>
      <c r="AS111" s="81"/>
      <c r="AT111" s="29"/>
      <c r="AU111" s="111"/>
      <c r="AV111" s="111"/>
      <c r="AW111" s="111"/>
      <c r="AX111" s="111"/>
      <c r="AY111" s="111"/>
    </row>
    <row r="112" spans="1:51">
      <c r="A112" s="10"/>
      <c r="B112" s="17" t="s">
        <v>93</v>
      </c>
      <c r="C112" s="10"/>
      <c r="D112" s="14"/>
      <c r="E112" s="10"/>
      <c r="F112" s="10"/>
      <c r="G112" s="10"/>
      <c r="H112" s="2"/>
      <c r="I112" s="13"/>
      <c r="J112" s="29"/>
      <c r="K112" s="29"/>
      <c r="L112" s="29"/>
      <c r="M112" s="29"/>
      <c r="N112" s="38"/>
      <c r="O112" s="38"/>
      <c r="P112" s="39"/>
      <c r="Q112" s="35"/>
      <c r="R112" s="35"/>
      <c r="S112" s="35"/>
      <c r="T112" s="35"/>
      <c r="U112" s="35"/>
      <c r="V112" s="35"/>
      <c r="W112" s="44"/>
      <c r="X112" s="67"/>
      <c r="Y112" s="68"/>
      <c r="Z112" s="69"/>
      <c r="AA112" s="80"/>
      <c r="AB112" s="80"/>
      <c r="AC112" s="81"/>
      <c r="AD112" s="102"/>
      <c r="AE112" s="102"/>
      <c r="AF112" s="102"/>
      <c r="AG112" s="103"/>
      <c r="AH112" s="89"/>
      <c r="AI112" s="90"/>
      <c r="AJ112" s="91"/>
      <c r="AK112" s="92"/>
      <c r="AL112" s="93"/>
      <c r="AM112" s="93"/>
      <c r="AN112" s="102"/>
      <c r="AO112" s="102"/>
      <c r="AP112" s="103"/>
      <c r="AQ112" s="80"/>
      <c r="AR112" s="80"/>
      <c r="AS112" s="81"/>
      <c r="AT112" s="29"/>
      <c r="AU112" s="111"/>
      <c r="AV112" s="111"/>
      <c r="AW112" s="111"/>
      <c r="AX112" s="111"/>
      <c r="AY112" s="111"/>
    </row>
    <row r="113" spans="1:51">
      <c r="A113" s="10"/>
      <c r="B113" s="17" t="s">
        <v>93</v>
      </c>
      <c r="C113" s="10"/>
      <c r="D113" s="14"/>
      <c r="E113" s="10"/>
      <c r="F113" s="10"/>
      <c r="G113" s="10"/>
      <c r="H113" s="2"/>
      <c r="I113" s="13"/>
      <c r="J113" s="29"/>
      <c r="K113" s="29"/>
      <c r="L113" s="29"/>
      <c r="M113" s="29"/>
      <c r="N113" s="38"/>
      <c r="O113" s="38"/>
      <c r="P113" s="39"/>
      <c r="Q113" s="35"/>
      <c r="R113" s="35"/>
      <c r="S113" s="35"/>
      <c r="T113" s="35"/>
      <c r="U113" s="35"/>
      <c r="V113" s="35"/>
      <c r="W113" s="44"/>
      <c r="X113" s="67"/>
      <c r="Y113" s="68"/>
      <c r="Z113" s="69"/>
      <c r="AA113" s="80"/>
      <c r="AB113" s="80"/>
      <c r="AC113" s="81"/>
      <c r="AD113" s="102"/>
      <c r="AE113" s="102"/>
      <c r="AF113" s="102"/>
      <c r="AG113" s="103"/>
      <c r="AH113" s="89"/>
      <c r="AI113" s="90"/>
      <c r="AJ113" s="91"/>
      <c r="AK113" s="92"/>
      <c r="AL113" s="93"/>
      <c r="AM113" s="93"/>
      <c r="AN113" s="102"/>
      <c r="AO113" s="102"/>
      <c r="AP113" s="103"/>
      <c r="AQ113" s="80"/>
      <c r="AR113" s="80"/>
      <c r="AS113" s="81"/>
      <c r="AT113" s="29"/>
      <c r="AU113" s="111"/>
      <c r="AV113" s="111"/>
      <c r="AW113" s="111"/>
      <c r="AX113" s="111"/>
      <c r="AY113" s="111"/>
    </row>
    <row r="114" spans="1:51">
      <c r="A114" s="10"/>
      <c r="B114" s="17" t="s">
        <v>93</v>
      </c>
      <c r="C114" s="10"/>
      <c r="D114" s="14"/>
      <c r="E114" s="10"/>
      <c r="F114" s="10"/>
      <c r="G114" s="10"/>
      <c r="H114" s="2"/>
      <c r="I114" s="13"/>
      <c r="J114" s="29"/>
      <c r="K114" s="29"/>
      <c r="L114" s="29"/>
      <c r="M114" s="29"/>
      <c r="N114" s="38"/>
      <c r="O114" s="38"/>
      <c r="P114" s="39"/>
      <c r="Q114" s="35"/>
      <c r="R114" s="35"/>
      <c r="S114" s="35"/>
      <c r="T114" s="35"/>
      <c r="U114" s="35"/>
      <c r="V114" s="35"/>
      <c r="W114" s="44"/>
      <c r="X114" s="67"/>
      <c r="Y114" s="68"/>
      <c r="Z114" s="69"/>
      <c r="AA114" s="80"/>
      <c r="AB114" s="80"/>
      <c r="AC114" s="81"/>
      <c r="AD114" s="102"/>
      <c r="AE114" s="102"/>
      <c r="AF114" s="102"/>
      <c r="AG114" s="103"/>
      <c r="AH114" s="89"/>
      <c r="AI114" s="90"/>
      <c r="AJ114" s="91"/>
      <c r="AK114" s="92"/>
      <c r="AL114" s="93"/>
      <c r="AM114" s="93"/>
      <c r="AN114" s="102"/>
      <c r="AO114" s="102"/>
      <c r="AP114" s="103"/>
      <c r="AQ114" s="80"/>
      <c r="AR114" s="80"/>
      <c r="AS114" s="81"/>
      <c r="AT114" s="29"/>
      <c r="AU114" s="111"/>
      <c r="AV114" s="111"/>
      <c r="AW114" s="111"/>
      <c r="AX114" s="111"/>
      <c r="AY114" s="111"/>
    </row>
    <row r="115" spans="1:51">
      <c r="A115" s="10"/>
      <c r="B115" s="17" t="s">
        <v>93</v>
      </c>
      <c r="C115" s="10"/>
      <c r="D115" s="14"/>
      <c r="E115" s="10"/>
      <c r="F115" s="10"/>
      <c r="G115" s="10"/>
      <c r="H115" s="2"/>
      <c r="I115" s="13"/>
      <c r="J115" s="29"/>
      <c r="K115" s="29"/>
      <c r="L115" s="29"/>
      <c r="M115" s="29"/>
      <c r="N115" s="38"/>
      <c r="O115" s="38"/>
      <c r="P115" s="39"/>
      <c r="Q115" s="35"/>
      <c r="R115" s="35"/>
      <c r="S115" s="35"/>
      <c r="T115" s="35"/>
      <c r="U115" s="35"/>
      <c r="V115" s="35"/>
      <c r="W115" s="44"/>
      <c r="X115" s="67"/>
      <c r="Y115" s="68"/>
      <c r="Z115" s="69"/>
      <c r="AA115" s="80"/>
      <c r="AB115" s="80"/>
      <c r="AC115" s="81"/>
      <c r="AD115" s="102"/>
      <c r="AE115" s="102"/>
      <c r="AF115" s="102"/>
      <c r="AG115" s="103"/>
      <c r="AH115" s="89"/>
      <c r="AI115" s="90"/>
      <c r="AJ115" s="91"/>
      <c r="AK115" s="92"/>
      <c r="AL115" s="93"/>
      <c r="AM115" s="93"/>
      <c r="AN115" s="102"/>
      <c r="AO115" s="102"/>
      <c r="AP115" s="103"/>
      <c r="AQ115" s="80"/>
      <c r="AR115" s="80"/>
      <c r="AS115" s="81"/>
      <c r="AT115" s="29"/>
      <c r="AU115" s="111"/>
      <c r="AV115" s="111"/>
      <c r="AW115" s="111"/>
      <c r="AX115" s="111"/>
      <c r="AY115" s="111"/>
    </row>
    <row r="116" spans="1:51">
      <c r="A116" s="10"/>
      <c r="B116" s="17" t="s">
        <v>93</v>
      </c>
      <c r="C116" s="10"/>
      <c r="D116" s="14"/>
      <c r="E116" s="10"/>
      <c r="F116" s="10"/>
      <c r="G116" s="10"/>
      <c r="H116" s="2"/>
      <c r="I116" s="13"/>
      <c r="J116" s="29"/>
      <c r="K116" s="29"/>
      <c r="L116" s="29"/>
      <c r="M116" s="29"/>
      <c r="N116" s="38"/>
      <c r="O116" s="38"/>
      <c r="P116" s="39"/>
      <c r="Q116" s="35"/>
      <c r="R116" s="35"/>
      <c r="S116" s="35"/>
      <c r="T116" s="35"/>
      <c r="U116" s="35"/>
      <c r="V116" s="35"/>
      <c r="W116" s="44"/>
      <c r="X116" s="67"/>
      <c r="Y116" s="68"/>
      <c r="Z116" s="69"/>
      <c r="AA116" s="80"/>
      <c r="AB116" s="80"/>
      <c r="AC116" s="81"/>
      <c r="AD116" s="102"/>
      <c r="AE116" s="102"/>
      <c r="AF116" s="102"/>
      <c r="AG116" s="103"/>
      <c r="AH116" s="89"/>
      <c r="AI116" s="90"/>
      <c r="AJ116" s="91"/>
      <c r="AK116" s="92"/>
      <c r="AL116" s="93"/>
      <c r="AM116" s="93"/>
      <c r="AN116" s="102"/>
      <c r="AO116" s="102"/>
      <c r="AP116" s="103"/>
      <c r="AQ116" s="80"/>
      <c r="AR116" s="80"/>
      <c r="AS116" s="81"/>
      <c r="AT116" s="29"/>
      <c r="AU116" s="111"/>
      <c r="AV116" s="111"/>
      <c r="AW116" s="111"/>
      <c r="AX116" s="111"/>
      <c r="AY116" s="111"/>
    </row>
    <row r="117" spans="1:51">
      <c r="A117" s="10"/>
      <c r="B117" s="17" t="s">
        <v>93</v>
      </c>
      <c r="C117" s="10"/>
      <c r="D117" s="14"/>
      <c r="E117" s="10"/>
      <c r="F117" s="10"/>
      <c r="G117" s="10"/>
      <c r="H117" s="2"/>
      <c r="I117" s="13"/>
      <c r="J117" s="29"/>
      <c r="K117" s="29"/>
      <c r="L117" s="29"/>
      <c r="M117" s="29"/>
      <c r="N117" s="38"/>
      <c r="O117" s="38"/>
      <c r="P117" s="39"/>
      <c r="Q117" s="35"/>
      <c r="R117" s="35"/>
      <c r="S117" s="35"/>
      <c r="T117" s="35"/>
      <c r="U117" s="35"/>
      <c r="V117" s="35"/>
      <c r="W117" s="44"/>
      <c r="X117" s="67"/>
      <c r="Y117" s="68"/>
      <c r="Z117" s="69"/>
      <c r="AA117" s="80"/>
      <c r="AB117" s="80"/>
      <c r="AC117" s="81"/>
      <c r="AD117" s="102"/>
      <c r="AE117" s="102"/>
      <c r="AF117" s="102"/>
      <c r="AG117" s="103"/>
      <c r="AH117" s="89"/>
      <c r="AI117" s="90"/>
      <c r="AJ117" s="91"/>
      <c r="AK117" s="92"/>
      <c r="AL117" s="93"/>
      <c r="AM117" s="93"/>
      <c r="AN117" s="102"/>
      <c r="AO117" s="102"/>
      <c r="AP117" s="103"/>
      <c r="AQ117" s="80"/>
      <c r="AR117" s="80"/>
      <c r="AS117" s="81"/>
      <c r="AT117" s="29"/>
      <c r="AU117" s="111"/>
      <c r="AV117" s="111"/>
      <c r="AW117" s="111"/>
      <c r="AX117" s="111"/>
      <c r="AY117" s="111"/>
    </row>
    <row r="118" spans="1:51" ht="13.5" thickBot="1">
      <c r="A118" s="10"/>
      <c r="B118" s="17" t="s">
        <v>93</v>
      </c>
      <c r="C118" s="10"/>
      <c r="D118" s="14"/>
      <c r="E118" s="10"/>
      <c r="F118" s="10"/>
      <c r="G118" s="10"/>
      <c r="H118" s="2"/>
      <c r="I118" s="13"/>
      <c r="J118" s="29"/>
      <c r="K118" s="29"/>
      <c r="L118" s="29"/>
      <c r="M118" s="29"/>
      <c r="N118" s="40"/>
      <c r="O118" s="38"/>
      <c r="P118" s="39"/>
      <c r="Q118" s="35"/>
      <c r="R118" s="35"/>
      <c r="S118" s="35"/>
      <c r="T118" s="35"/>
      <c r="U118" s="35"/>
      <c r="V118" s="35"/>
      <c r="W118" s="44"/>
      <c r="X118" s="67"/>
      <c r="Y118" s="68"/>
      <c r="Z118" s="69"/>
      <c r="AA118" s="80"/>
      <c r="AB118" s="80"/>
      <c r="AC118" s="81"/>
      <c r="AD118" s="102"/>
      <c r="AE118" s="102"/>
      <c r="AF118" s="102"/>
      <c r="AG118" s="103"/>
      <c r="AH118" s="89"/>
      <c r="AI118" s="90"/>
      <c r="AJ118" s="91"/>
      <c r="AK118" s="92"/>
      <c r="AL118" s="93"/>
      <c r="AM118" s="93"/>
      <c r="AN118" s="102"/>
      <c r="AO118" s="102"/>
      <c r="AP118" s="103"/>
      <c r="AQ118" s="80"/>
      <c r="AR118" s="80"/>
      <c r="AS118" s="81"/>
      <c r="AT118" s="29"/>
      <c r="AU118" s="111"/>
      <c r="AV118" s="111"/>
      <c r="AW118" s="111"/>
      <c r="AX118" s="111"/>
      <c r="AY118" s="111"/>
    </row>
    <row r="119" spans="1:51" s="115" customFormat="1" ht="13.5" thickBo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row>
    <row r="120" spans="1:51" s="21" customFormat="1" ht="38.25">
      <c r="A120" s="18" t="s">
        <v>29</v>
      </c>
      <c r="B120" s="18"/>
      <c r="C120" s="18" t="s">
        <v>39</v>
      </c>
      <c r="D120" s="14" t="s">
        <v>62</v>
      </c>
      <c r="E120" s="19"/>
      <c r="F120" s="18"/>
      <c r="G120" s="18"/>
      <c r="H120" s="20" t="s">
        <v>33</v>
      </c>
      <c r="I120" s="13"/>
      <c r="J120" s="31" t="s">
        <v>72</v>
      </c>
      <c r="K120" s="31"/>
      <c r="L120" s="31" t="s">
        <v>31</v>
      </c>
      <c r="M120" s="31">
        <v>4731</v>
      </c>
      <c r="N120" s="116" t="s">
        <v>32</v>
      </c>
      <c r="O120" s="116" t="s">
        <v>32</v>
      </c>
      <c r="P120" s="116" t="s">
        <v>32</v>
      </c>
      <c r="Q120" s="36"/>
      <c r="R120" s="36"/>
      <c r="S120" s="36"/>
      <c r="T120" s="36"/>
      <c r="U120" s="36"/>
      <c r="V120" s="36"/>
      <c r="W120" s="45"/>
      <c r="X120" s="70"/>
      <c r="Y120" s="71"/>
      <c r="Z120" s="72"/>
      <c r="AA120" s="82"/>
      <c r="AB120" s="82" t="s">
        <v>34</v>
      </c>
      <c r="AC120" s="83"/>
      <c r="AD120" s="104"/>
      <c r="AE120" s="104"/>
      <c r="AF120" s="104" t="s">
        <v>34</v>
      </c>
      <c r="AG120" s="105"/>
      <c r="AH120" s="94"/>
      <c r="AI120" s="95"/>
      <c r="AJ120" s="96"/>
      <c r="AK120" s="97"/>
      <c r="AL120" s="97"/>
      <c r="AM120" s="97"/>
      <c r="AN120" s="104"/>
      <c r="AO120" s="104" t="s">
        <v>34</v>
      </c>
      <c r="AP120" s="105"/>
      <c r="AQ120" s="82"/>
      <c r="AR120" s="82" t="s">
        <v>34</v>
      </c>
      <c r="AS120" s="83"/>
      <c r="AT120" s="31"/>
      <c r="AU120" s="112"/>
      <c r="AV120" s="112"/>
      <c r="AW120" s="112"/>
      <c r="AX120" s="112"/>
      <c r="AY120" s="112"/>
    </row>
    <row r="121" spans="1:51" s="21" customFormat="1">
      <c r="A121" s="10" t="s">
        <v>51</v>
      </c>
      <c r="B121" s="10"/>
      <c r="C121" s="10" t="s">
        <v>30</v>
      </c>
      <c r="D121" s="22" t="s">
        <v>50</v>
      </c>
      <c r="E121" s="15"/>
      <c r="F121" s="10"/>
      <c r="G121" s="10"/>
      <c r="H121" s="2" t="s">
        <v>68</v>
      </c>
      <c r="I121" s="23"/>
      <c r="J121" s="29" t="s">
        <v>73</v>
      </c>
      <c r="K121" s="29"/>
      <c r="L121" s="29" t="s">
        <v>35</v>
      </c>
      <c r="M121" s="29">
        <v>4720</v>
      </c>
      <c r="N121" s="117" t="s">
        <v>28</v>
      </c>
      <c r="O121" s="117" t="s">
        <v>28</v>
      </c>
      <c r="P121" s="117" t="s">
        <v>28</v>
      </c>
      <c r="Q121" s="35"/>
      <c r="R121" s="35"/>
      <c r="S121" s="35"/>
      <c r="T121" s="35"/>
      <c r="U121" s="35"/>
      <c r="V121" s="35"/>
      <c r="W121" s="44"/>
      <c r="X121" s="73"/>
      <c r="Y121" s="74"/>
      <c r="Z121" s="75"/>
      <c r="AA121" s="80"/>
      <c r="AB121" s="80" t="s">
        <v>36</v>
      </c>
      <c r="AC121" s="81"/>
      <c r="AD121" s="102"/>
      <c r="AE121" s="102"/>
      <c r="AF121" s="102" t="s">
        <v>36</v>
      </c>
      <c r="AG121" s="103"/>
      <c r="AH121" s="89"/>
      <c r="AI121" s="90"/>
      <c r="AJ121" s="91"/>
      <c r="AK121" s="92"/>
      <c r="AL121" s="92"/>
      <c r="AM121" s="92"/>
      <c r="AN121" s="102"/>
      <c r="AO121" s="102" t="s">
        <v>36</v>
      </c>
      <c r="AP121" s="103"/>
      <c r="AQ121" s="80"/>
      <c r="AR121" s="80" t="s">
        <v>36</v>
      </c>
      <c r="AS121" s="81"/>
      <c r="AT121" s="29"/>
      <c r="AU121" s="111"/>
      <c r="AV121" s="111"/>
      <c r="AW121" s="111"/>
      <c r="AX121" s="111"/>
      <c r="AY121" s="111"/>
    </row>
    <row r="122" spans="1:51" s="21" customFormat="1" ht="25.5">
      <c r="A122" s="10" t="s">
        <v>88</v>
      </c>
      <c r="B122" s="10"/>
      <c r="C122" s="10" t="s">
        <v>40</v>
      </c>
      <c r="D122" s="24"/>
      <c r="E122" s="15"/>
      <c r="F122" s="10"/>
      <c r="G122" s="10"/>
      <c r="H122" s="2" t="s">
        <v>69</v>
      </c>
      <c r="I122" s="23"/>
      <c r="J122" s="29" t="s">
        <v>74</v>
      </c>
      <c r="K122" s="29"/>
      <c r="L122" s="29" t="s">
        <v>35</v>
      </c>
      <c r="M122" s="29">
        <v>4720</v>
      </c>
      <c r="N122" s="117" t="s">
        <v>53</v>
      </c>
      <c r="O122" s="117" t="s">
        <v>53</v>
      </c>
      <c r="P122" s="117" t="s">
        <v>53</v>
      </c>
      <c r="Q122" s="35"/>
      <c r="R122" s="35"/>
      <c r="S122" s="35"/>
      <c r="T122" s="35"/>
      <c r="U122" s="35"/>
      <c r="V122" s="35"/>
      <c r="W122" s="44"/>
      <c r="X122" s="73"/>
      <c r="Y122" s="74"/>
      <c r="Z122" s="75"/>
      <c r="AA122" s="80"/>
      <c r="AB122" s="80" t="s">
        <v>36</v>
      </c>
      <c r="AC122" s="81"/>
      <c r="AD122" s="102"/>
      <c r="AE122" s="102"/>
      <c r="AF122" s="102" t="s">
        <v>36</v>
      </c>
      <c r="AG122" s="103"/>
      <c r="AH122" s="89"/>
      <c r="AI122" s="90"/>
      <c r="AJ122" s="91"/>
      <c r="AK122" s="92"/>
      <c r="AL122" s="92"/>
      <c r="AM122" s="92"/>
      <c r="AN122" s="102"/>
      <c r="AO122" s="102" t="s">
        <v>36</v>
      </c>
      <c r="AP122" s="103"/>
      <c r="AQ122" s="80"/>
      <c r="AR122" s="80" t="s">
        <v>36</v>
      </c>
      <c r="AS122" s="81"/>
      <c r="AT122" s="29"/>
      <c r="AU122" s="111"/>
      <c r="AV122" s="111"/>
      <c r="AW122" s="111"/>
      <c r="AX122" s="111"/>
      <c r="AY122" s="111"/>
    </row>
    <row r="123" spans="1:51" s="21" customFormat="1">
      <c r="A123" s="10"/>
      <c r="B123" s="10"/>
      <c r="C123" s="10"/>
      <c r="D123" s="24"/>
      <c r="E123" s="15"/>
      <c r="F123" s="10"/>
      <c r="G123" s="10"/>
      <c r="H123" s="2" t="s">
        <v>70</v>
      </c>
      <c r="I123" s="23"/>
      <c r="J123" s="29" t="s">
        <v>75</v>
      </c>
      <c r="K123" s="29"/>
      <c r="L123" s="29" t="s">
        <v>35</v>
      </c>
      <c r="M123" s="29">
        <v>4720</v>
      </c>
      <c r="N123" s="41"/>
      <c r="O123" s="42"/>
      <c r="P123" s="41"/>
      <c r="Q123" s="35"/>
      <c r="R123" s="35"/>
      <c r="S123" s="35"/>
      <c r="T123" s="35"/>
      <c r="U123" s="35"/>
      <c r="V123" s="35"/>
      <c r="W123" s="44"/>
      <c r="X123" s="73"/>
      <c r="Y123" s="74"/>
      <c r="Z123" s="75"/>
      <c r="AA123" s="80"/>
      <c r="AB123" s="80" t="s">
        <v>36</v>
      </c>
      <c r="AC123" s="81"/>
      <c r="AD123" s="102"/>
      <c r="AE123" s="102"/>
      <c r="AF123" s="102" t="s">
        <v>36</v>
      </c>
      <c r="AG123" s="103"/>
      <c r="AH123" s="121"/>
      <c r="AI123" s="90"/>
      <c r="AJ123" s="91"/>
      <c r="AK123" s="92"/>
      <c r="AL123" s="92"/>
      <c r="AM123" s="92"/>
      <c r="AN123" s="102"/>
      <c r="AO123" s="102" t="s">
        <v>36</v>
      </c>
      <c r="AP123" s="103"/>
      <c r="AQ123" s="80"/>
      <c r="AR123" s="80" t="s">
        <v>36</v>
      </c>
      <c r="AS123" s="81"/>
      <c r="AT123" s="29"/>
      <c r="AU123" s="111"/>
      <c r="AV123" s="111"/>
      <c r="AW123" s="111"/>
      <c r="AX123" s="111"/>
      <c r="AY123" s="111"/>
    </row>
    <row r="124" spans="1:51" s="21" customFormat="1">
      <c r="A124" s="10"/>
      <c r="B124" s="10"/>
      <c r="C124" s="10"/>
      <c r="D124" s="24"/>
      <c r="E124" s="15"/>
      <c r="F124" s="10"/>
      <c r="G124" s="10"/>
      <c r="H124" s="2" t="s">
        <v>71</v>
      </c>
      <c r="I124" s="23"/>
      <c r="J124" s="29" t="s">
        <v>76</v>
      </c>
      <c r="K124" s="29"/>
      <c r="L124" s="29" t="s">
        <v>35</v>
      </c>
      <c r="M124" s="29">
        <v>4720</v>
      </c>
      <c r="N124" s="41"/>
      <c r="O124" s="42"/>
      <c r="P124" s="41"/>
      <c r="Q124" s="35"/>
      <c r="R124" s="35"/>
      <c r="S124" s="35"/>
      <c r="T124" s="35"/>
      <c r="U124" s="35"/>
      <c r="V124" s="35"/>
      <c r="W124" s="44"/>
      <c r="X124" s="73"/>
      <c r="Y124" s="74"/>
      <c r="Z124" s="75"/>
      <c r="AA124" s="80"/>
      <c r="AB124" s="80" t="s">
        <v>36</v>
      </c>
      <c r="AC124" s="81"/>
      <c r="AD124" s="102"/>
      <c r="AE124" s="102"/>
      <c r="AF124" s="102" t="s">
        <v>36</v>
      </c>
      <c r="AG124" s="103"/>
      <c r="AH124" s="89"/>
      <c r="AI124" s="90"/>
      <c r="AJ124" s="91"/>
      <c r="AK124" s="92"/>
      <c r="AL124" s="92"/>
      <c r="AM124" s="92"/>
      <c r="AN124" s="102"/>
      <c r="AO124" s="102" t="s">
        <v>36</v>
      </c>
      <c r="AP124" s="103"/>
      <c r="AQ124" s="80"/>
      <c r="AR124" s="80" t="s">
        <v>36</v>
      </c>
      <c r="AS124" s="81"/>
      <c r="AT124" s="29"/>
      <c r="AU124" s="111"/>
      <c r="AV124" s="111"/>
      <c r="AW124" s="111"/>
      <c r="AX124" s="111"/>
      <c r="AY124" s="111"/>
    </row>
    <row r="125" spans="1:51" s="21" customFormat="1">
      <c r="A125" s="10"/>
      <c r="B125" s="10"/>
      <c r="C125" s="10"/>
      <c r="D125" s="24"/>
      <c r="E125" s="15"/>
      <c r="F125" s="10"/>
      <c r="G125" s="10"/>
      <c r="H125" s="2"/>
      <c r="I125" s="23"/>
      <c r="J125" s="29" t="s">
        <v>77</v>
      </c>
      <c r="K125" s="29"/>
      <c r="L125" s="29" t="s">
        <v>41</v>
      </c>
      <c r="M125" s="29">
        <v>4006</v>
      </c>
      <c r="N125" s="41"/>
      <c r="O125" s="42"/>
      <c r="P125" s="41"/>
      <c r="Q125" s="35"/>
      <c r="R125" s="35"/>
      <c r="S125" s="35"/>
      <c r="T125" s="35"/>
      <c r="U125" s="35"/>
      <c r="V125" s="35"/>
      <c r="W125" s="44"/>
      <c r="X125" s="73"/>
      <c r="Y125" s="74"/>
      <c r="Z125" s="75"/>
      <c r="AA125" s="80"/>
      <c r="AB125" s="80"/>
      <c r="AC125" s="81"/>
      <c r="AD125" s="102"/>
      <c r="AE125" s="102"/>
      <c r="AF125" s="102"/>
      <c r="AG125" s="103"/>
      <c r="AH125" s="120"/>
      <c r="AI125" s="90"/>
      <c r="AJ125" s="91"/>
      <c r="AK125" s="92"/>
      <c r="AL125" s="92"/>
      <c r="AM125" s="92"/>
      <c r="AN125" s="102"/>
      <c r="AO125" s="102"/>
      <c r="AP125" s="103"/>
      <c r="AQ125" s="80"/>
      <c r="AR125" s="80"/>
      <c r="AS125" s="81"/>
      <c r="AT125" s="29"/>
      <c r="AU125" s="111"/>
      <c r="AV125" s="111"/>
      <c r="AW125" s="111"/>
      <c r="AX125" s="111"/>
      <c r="AY125" s="111"/>
    </row>
    <row r="126" spans="1:51" s="21" customFormat="1">
      <c r="A126" s="10"/>
      <c r="B126" s="10"/>
      <c r="C126" s="10"/>
      <c r="D126" s="24"/>
      <c r="E126" s="15"/>
      <c r="F126" s="10"/>
      <c r="G126" s="10"/>
      <c r="H126" s="2"/>
      <c r="I126" s="23"/>
      <c r="J126" s="29" t="s">
        <v>78</v>
      </c>
      <c r="K126" s="29"/>
      <c r="L126" s="29" t="s">
        <v>55</v>
      </c>
      <c r="M126" s="29"/>
      <c r="N126" s="41"/>
      <c r="O126" s="42"/>
      <c r="P126" s="41"/>
      <c r="Q126" s="35"/>
      <c r="R126" s="35"/>
      <c r="S126" s="35"/>
      <c r="T126" s="35"/>
      <c r="U126" s="35"/>
      <c r="V126" s="35"/>
      <c r="W126" s="44"/>
      <c r="X126" s="73"/>
      <c r="Y126" s="74"/>
      <c r="Z126" s="75"/>
      <c r="AA126" s="80"/>
      <c r="AB126" s="80"/>
      <c r="AC126" s="81"/>
      <c r="AD126" s="102"/>
      <c r="AE126" s="102"/>
      <c r="AF126" s="102"/>
      <c r="AG126" s="103"/>
      <c r="AH126" s="89"/>
      <c r="AI126" s="90"/>
      <c r="AJ126" s="91"/>
      <c r="AK126" s="92"/>
      <c r="AL126" s="92"/>
      <c r="AM126" s="92"/>
      <c r="AN126" s="102"/>
      <c r="AO126" s="102"/>
      <c r="AP126" s="103"/>
      <c r="AQ126" s="80"/>
      <c r="AR126" s="80"/>
      <c r="AS126" s="81"/>
      <c r="AT126" s="29"/>
      <c r="AU126" s="111"/>
      <c r="AV126" s="111"/>
      <c r="AW126" s="111"/>
      <c r="AX126" s="111"/>
      <c r="AY126" s="111"/>
    </row>
    <row r="127" spans="1:51" s="21" customFormat="1">
      <c r="A127" s="10"/>
      <c r="B127" s="10"/>
      <c r="C127" s="10"/>
      <c r="D127" s="24"/>
      <c r="E127" s="15"/>
      <c r="F127" s="10"/>
      <c r="G127" s="10"/>
      <c r="H127" s="2"/>
      <c r="I127" s="23"/>
      <c r="J127" s="29"/>
      <c r="K127" s="29"/>
      <c r="L127" s="29" t="s">
        <v>56</v>
      </c>
      <c r="M127" s="29"/>
      <c r="N127" s="41"/>
      <c r="O127" s="42"/>
      <c r="P127" s="41"/>
      <c r="Q127" s="35"/>
      <c r="R127" s="35"/>
      <c r="S127" s="35"/>
      <c r="T127" s="35"/>
      <c r="U127" s="35"/>
      <c r="V127" s="35"/>
      <c r="W127" s="44"/>
      <c r="X127" s="73"/>
      <c r="Y127" s="74"/>
      <c r="Z127" s="75"/>
      <c r="AA127" s="80"/>
      <c r="AB127" s="80"/>
      <c r="AC127" s="81"/>
      <c r="AD127" s="102"/>
      <c r="AE127" s="102"/>
      <c r="AF127" s="102"/>
      <c r="AG127" s="103"/>
      <c r="AH127" s="120"/>
      <c r="AI127" s="90"/>
      <c r="AJ127" s="91"/>
      <c r="AK127" s="92"/>
      <c r="AL127" s="92"/>
      <c r="AM127" s="92"/>
      <c r="AN127" s="102"/>
      <c r="AO127" s="102"/>
      <c r="AP127" s="103"/>
      <c r="AQ127" s="80"/>
      <c r="AR127" s="80"/>
      <c r="AS127" s="81"/>
      <c r="AT127" s="29"/>
      <c r="AU127" s="111"/>
      <c r="AV127" s="111"/>
      <c r="AW127" s="111"/>
      <c r="AX127" s="111"/>
      <c r="AY127" s="111"/>
    </row>
    <row r="128" spans="1:51" s="21" customFormat="1">
      <c r="A128" s="10"/>
      <c r="B128" s="10"/>
      <c r="C128" s="10"/>
      <c r="D128" s="24"/>
      <c r="E128" s="15"/>
      <c r="F128" s="10"/>
      <c r="G128" s="10"/>
      <c r="H128" s="2"/>
      <c r="I128" s="23"/>
      <c r="J128" s="29" t="s">
        <v>80</v>
      </c>
      <c r="K128" s="29"/>
      <c r="L128" s="29" t="s">
        <v>42</v>
      </c>
      <c r="M128" s="29">
        <v>4016</v>
      </c>
      <c r="N128" s="41"/>
      <c r="O128" s="42"/>
      <c r="P128" s="41"/>
      <c r="Q128" s="35"/>
      <c r="R128" s="35"/>
      <c r="S128" s="35"/>
      <c r="T128" s="35"/>
      <c r="U128" s="35"/>
      <c r="V128" s="35"/>
      <c r="W128" s="44"/>
      <c r="X128" s="73"/>
      <c r="Y128" s="74"/>
      <c r="Z128" s="75"/>
      <c r="AA128" s="80"/>
      <c r="AB128" s="80"/>
      <c r="AC128" s="81"/>
      <c r="AD128" s="102"/>
      <c r="AE128" s="102"/>
      <c r="AF128" s="102"/>
      <c r="AG128" s="103"/>
      <c r="AH128" s="89"/>
      <c r="AI128" s="90"/>
      <c r="AJ128" s="91"/>
      <c r="AK128" s="92"/>
      <c r="AL128" s="92"/>
      <c r="AM128" s="92"/>
      <c r="AN128" s="102"/>
      <c r="AO128" s="102"/>
      <c r="AP128" s="103"/>
      <c r="AQ128" s="80"/>
      <c r="AR128" s="80"/>
      <c r="AS128" s="81"/>
      <c r="AT128" s="29"/>
      <c r="AU128" s="111"/>
      <c r="AV128" s="111"/>
      <c r="AW128" s="111"/>
      <c r="AX128" s="111"/>
      <c r="AY128" s="111"/>
    </row>
    <row r="129" spans="1:51" s="21" customFormat="1">
      <c r="A129" s="10"/>
      <c r="B129" s="10"/>
      <c r="C129" s="10"/>
      <c r="D129" s="24"/>
      <c r="E129" s="15"/>
      <c r="F129" s="10"/>
      <c r="G129" s="10"/>
      <c r="H129" s="2"/>
      <c r="I129" s="23"/>
      <c r="J129" s="29" t="s">
        <v>81</v>
      </c>
      <c r="K129" s="29"/>
      <c r="L129" s="29" t="s">
        <v>43</v>
      </c>
      <c r="M129" s="29">
        <v>4527</v>
      </c>
      <c r="N129" s="41"/>
      <c r="O129" s="42"/>
      <c r="P129" s="41"/>
      <c r="Q129" s="35"/>
      <c r="R129" s="35"/>
      <c r="S129" s="35"/>
      <c r="T129" s="35"/>
      <c r="U129" s="35"/>
      <c r="V129" s="35"/>
      <c r="W129" s="44"/>
      <c r="X129" s="73"/>
      <c r="Y129" s="74"/>
      <c r="Z129" s="75"/>
      <c r="AA129" s="80"/>
      <c r="AB129" s="80"/>
      <c r="AC129" s="81"/>
      <c r="AD129" s="102"/>
      <c r="AE129" s="102"/>
      <c r="AF129" s="102"/>
      <c r="AG129" s="103"/>
      <c r="AH129" s="89"/>
      <c r="AI129" s="90"/>
      <c r="AJ129" s="91"/>
      <c r="AK129" s="92"/>
      <c r="AL129" s="92"/>
      <c r="AM129" s="92"/>
      <c r="AN129" s="102"/>
      <c r="AO129" s="102"/>
      <c r="AP129" s="103"/>
      <c r="AQ129" s="80"/>
      <c r="AR129" s="80"/>
      <c r="AS129" s="81"/>
      <c r="AT129" s="29"/>
      <c r="AU129" s="111"/>
      <c r="AV129" s="111"/>
      <c r="AW129" s="111"/>
      <c r="AX129" s="111"/>
      <c r="AY129" s="111"/>
    </row>
    <row r="130" spans="1:51" s="21" customFormat="1">
      <c r="A130" s="10"/>
      <c r="B130" s="10"/>
      <c r="C130" s="10"/>
      <c r="D130" s="24"/>
      <c r="E130" s="15"/>
      <c r="F130" s="10"/>
      <c r="G130" s="10"/>
      <c r="H130" s="2"/>
      <c r="I130" s="23"/>
      <c r="J130" s="29" t="s">
        <v>82</v>
      </c>
      <c r="K130" s="29"/>
      <c r="L130" s="29" t="s">
        <v>44</v>
      </c>
      <c r="M130" s="29">
        <v>4420</v>
      </c>
      <c r="N130" s="41"/>
      <c r="O130" s="42"/>
      <c r="P130" s="41"/>
      <c r="Q130" s="35"/>
      <c r="R130" s="35"/>
      <c r="S130" s="35"/>
      <c r="T130" s="35"/>
      <c r="U130" s="35"/>
      <c r="V130" s="35"/>
      <c r="W130" s="44"/>
      <c r="X130" s="73"/>
      <c r="Y130" s="74"/>
      <c r="Z130" s="75"/>
      <c r="AA130" s="80"/>
      <c r="AB130" s="80"/>
      <c r="AC130" s="81"/>
      <c r="AD130" s="102"/>
      <c r="AE130" s="102"/>
      <c r="AF130" s="102"/>
      <c r="AG130" s="103"/>
      <c r="AH130" s="89"/>
      <c r="AI130" s="90"/>
      <c r="AJ130" s="91"/>
      <c r="AK130" s="92"/>
      <c r="AL130" s="92"/>
      <c r="AM130" s="92"/>
      <c r="AN130" s="102"/>
      <c r="AO130" s="102"/>
      <c r="AP130" s="103"/>
      <c r="AQ130" s="80"/>
      <c r="AR130" s="80"/>
      <c r="AS130" s="81"/>
      <c r="AT130" s="29"/>
      <c r="AU130" s="111"/>
      <c r="AV130" s="111"/>
      <c r="AW130" s="111"/>
      <c r="AX130" s="111"/>
      <c r="AY130" s="111"/>
    </row>
    <row r="131" spans="1:51" s="21" customFormat="1">
      <c r="A131" s="10"/>
      <c r="B131" s="10"/>
      <c r="C131" s="10"/>
      <c r="D131" s="24"/>
      <c r="E131" s="15"/>
      <c r="F131" s="10"/>
      <c r="G131" s="10"/>
      <c r="H131" s="2"/>
      <c r="I131" s="23"/>
      <c r="J131" s="29"/>
      <c r="K131" s="29"/>
      <c r="L131" s="29" t="s">
        <v>37</v>
      </c>
      <c r="M131" s="29"/>
      <c r="N131" s="41"/>
      <c r="O131" s="42"/>
      <c r="P131" s="41"/>
      <c r="Q131" s="35"/>
      <c r="R131" s="35"/>
      <c r="S131" s="35"/>
      <c r="T131" s="35"/>
      <c r="U131" s="35"/>
      <c r="V131" s="35"/>
      <c r="W131" s="44"/>
      <c r="X131" s="73"/>
      <c r="Y131" s="74"/>
      <c r="Z131" s="75"/>
      <c r="AA131" s="80"/>
      <c r="AB131" s="80"/>
      <c r="AC131" s="81"/>
      <c r="AD131" s="102"/>
      <c r="AE131" s="102"/>
      <c r="AF131" s="102"/>
      <c r="AG131" s="103"/>
      <c r="AH131" s="89"/>
      <c r="AI131" s="90"/>
      <c r="AJ131" s="91"/>
      <c r="AK131" s="92"/>
      <c r="AL131" s="92"/>
      <c r="AM131" s="92"/>
      <c r="AN131" s="102"/>
      <c r="AO131" s="102"/>
      <c r="AP131" s="103"/>
      <c r="AQ131" s="80"/>
      <c r="AR131" s="80"/>
      <c r="AS131" s="81"/>
      <c r="AT131" s="29"/>
      <c r="AU131" s="111"/>
      <c r="AV131" s="111"/>
      <c r="AW131" s="111"/>
      <c r="AX131" s="111"/>
      <c r="AY131" s="111"/>
    </row>
    <row r="132" spans="1:51" s="21" customFormat="1">
      <c r="A132" s="10"/>
      <c r="B132" s="10"/>
      <c r="C132" s="10"/>
      <c r="D132" s="24"/>
      <c r="E132" s="15"/>
      <c r="F132" s="10"/>
      <c r="G132" s="10"/>
      <c r="H132" s="2"/>
      <c r="I132" s="23"/>
      <c r="J132" s="29"/>
      <c r="K132" s="29"/>
      <c r="L132" s="29" t="s">
        <v>54</v>
      </c>
      <c r="M132" s="29"/>
      <c r="N132" s="41"/>
      <c r="O132" s="42"/>
      <c r="P132" s="41"/>
      <c r="Q132" s="35"/>
      <c r="R132" s="35"/>
      <c r="S132" s="35"/>
      <c r="T132" s="35"/>
      <c r="U132" s="35"/>
      <c r="V132" s="35"/>
      <c r="W132" s="44"/>
      <c r="X132" s="73"/>
      <c r="Y132" s="74"/>
      <c r="Z132" s="75"/>
      <c r="AA132" s="80"/>
      <c r="AB132" s="80"/>
      <c r="AC132" s="81"/>
      <c r="AD132" s="102"/>
      <c r="AE132" s="102"/>
      <c r="AF132" s="102"/>
      <c r="AG132" s="103"/>
      <c r="AH132" s="89"/>
      <c r="AI132" s="90"/>
      <c r="AJ132" s="91"/>
      <c r="AK132" s="92"/>
      <c r="AL132" s="92"/>
      <c r="AM132" s="92"/>
      <c r="AN132" s="102"/>
      <c r="AO132" s="102"/>
      <c r="AP132" s="103"/>
      <c r="AQ132" s="80"/>
      <c r="AR132" s="80"/>
      <c r="AS132" s="81"/>
      <c r="AT132" s="29"/>
      <c r="AU132" s="111"/>
      <c r="AV132" s="111"/>
      <c r="AW132" s="111"/>
      <c r="AX132" s="111"/>
      <c r="AY132" s="111"/>
    </row>
    <row r="133" spans="1:51" s="21" customFormat="1">
      <c r="A133" s="10"/>
      <c r="B133" s="10"/>
      <c r="C133" s="10"/>
      <c r="D133" s="24"/>
      <c r="E133" s="15"/>
      <c r="F133" s="10"/>
      <c r="G133" s="10"/>
      <c r="H133" s="2"/>
      <c r="I133" s="23"/>
      <c r="J133" s="29"/>
      <c r="K133" s="29"/>
      <c r="L133" s="29" t="s">
        <v>38</v>
      </c>
      <c r="M133" s="29">
        <v>4833</v>
      </c>
      <c r="N133" s="41"/>
      <c r="O133" s="42"/>
      <c r="P133" s="41"/>
      <c r="Q133" s="35"/>
      <c r="R133" s="35"/>
      <c r="S133" s="35"/>
      <c r="T133" s="35"/>
      <c r="U133" s="35"/>
      <c r="V133" s="35"/>
      <c r="W133" s="44"/>
      <c r="X133" s="73"/>
      <c r="Y133" s="74"/>
      <c r="Z133" s="75"/>
      <c r="AA133" s="80"/>
      <c r="AB133" s="80"/>
      <c r="AC133" s="81"/>
      <c r="AD133" s="102"/>
      <c r="AE133" s="102"/>
      <c r="AF133" s="102"/>
      <c r="AG133" s="103"/>
      <c r="AH133" s="89"/>
      <c r="AI133" s="90"/>
      <c r="AJ133" s="91"/>
      <c r="AK133" s="92"/>
      <c r="AL133" s="92"/>
      <c r="AM133" s="92"/>
      <c r="AN133" s="102"/>
      <c r="AO133" s="102"/>
      <c r="AP133" s="103"/>
      <c r="AQ133" s="80"/>
      <c r="AR133" s="80"/>
      <c r="AS133" s="81"/>
      <c r="AT133" s="29"/>
      <c r="AU133" s="111"/>
      <c r="AV133" s="111"/>
      <c r="AW133" s="111"/>
      <c r="AX133" s="111"/>
      <c r="AY133" s="111"/>
    </row>
  </sheetData>
  <autoFilter ref="A2:AZ118"/>
  <customSheetViews>
    <customSheetView guid="{0763E024-BAAD-499C-8988-9F7852467A76}" scale="90" showGridLines="0" fitToPage="1" showAutoFilter="1" state="hidden">
      <pane xSplit="7" ySplit="2" topLeftCell="H3" activePane="bottomRight" state="frozen"/>
      <selection pane="bottomRight" activeCell="F13" sqref="F13"/>
      <pageMargins left="0" right="0" top="0" bottom="0" header="0" footer="0"/>
      <printOptions horizontalCentered="1"/>
      <pageSetup paperSize="9" scale="29" orientation="landscape" r:id="rId1"/>
      <headerFooter>
        <oddHeader>&amp;C&amp;F-&amp;A&amp;R&amp;P</oddHeader>
      </headerFooter>
      <autoFilter ref="A2:AZ118"/>
    </customSheetView>
    <customSheetView guid="{BC2CA8CE-6A96-4BF7-BD9F-95BAB2B4A301}" scale="90" showGridLines="0" fitToPage="1" showAutoFilter="1" state="hidden">
      <pane xSplit="7" ySplit="2" topLeftCell="H3" activePane="bottomRight" state="frozen"/>
      <selection pane="bottomRight" activeCell="F13" sqref="F13"/>
      <pageMargins left="0" right="0" top="0" bottom="0" header="0" footer="0"/>
      <printOptions horizontalCentered="1"/>
      <pageSetup paperSize="9" scale="29" orientation="landscape" r:id="rId2"/>
      <headerFooter>
        <oddHeader>&amp;C&amp;F-&amp;A&amp;R&amp;P</oddHeader>
      </headerFooter>
      <autoFilter ref="A2:AZ118"/>
    </customSheetView>
  </customSheetViews>
  <mergeCells count="6">
    <mergeCell ref="AH1:AM1"/>
    <mergeCell ref="B1:H1"/>
    <mergeCell ref="J1:M1"/>
    <mergeCell ref="N1:P1"/>
    <mergeCell ref="Q1:V1"/>
    <mergeCell ref="AD1:AG1"/>
  </mergeCells>
  <dataValidations count="9">
    <dataValidation type="list" allowBlank="1" showInputMessage="1" sqref="H5:H43">
      <formula1>$H$137:$H$150</formula1>
    </dataValidation>
    <dataValidation type="list" allowBlank="1" showInputMessage="1" sqref="N5:P43">
      <formula1>$O$137:$O$139</formula1>
    </dataValidation>
    <dataValidation type="list" allowBlank="1" showInputMessage="1" sqref="L5:L43">
      <formula1>$L$137:$L$150</formula1>
    </dataValidation>
    <dataValidation type="list" allowBlank="1" showInputMessage="1" sqref="J5:J43">
      <formula1>$J$137:$J$150</formula1>
    </dataValidation>
    <dataValidation type="list" allowBlank="1" showInputMessage="1" sqref="H96:H106 H108:H118 H4 H44:H94">
      <formula1>$H$120:$H$133</formula1>
    </dataValidation>
    <dataValidation type="list" allowBlank="1" showInputMessage="1" sqref="N108:N117 N44:P94 N4:P4 N96:P106 O108:P118">
      <formula1>$O$120:$O$122</formula1>
    </dataValidation>
    <dataValidation type="list" allowBlank="1" showInputMessage="1" sqref="L96:L106 L44:L94 L4 L108:L118">
      <formula1>$L$120:$L$133</formula1>
    </dataValidation>
    <dataValidation type="list" allowBlank="1" showInputMessage="1" sqref="J96:J106 J108:J118 J4 J44:J94">
      <formula1>$J$120:$J$133</formula1>
    </dataValidation>
    <dataValidation type="list" allowBlank="1" showInputMessage="1" sqref="J133 J120:J124 AI133">
      <formula1>#REF!</formula1>
    </dataValidation>
  </dataValidations>
  <printOptions horizontalCentered="1"/>
  <pageMargins left="0" right="0" top="0" bottom="0" header="0" footer="0"/>
  <pageSetup paperSize="9" scale="10" orientation="landscape" r:id="rId3"/>
  <headerFooter>
    <oddHeader>&amp;C&amp;F-&amp;A&amp;R&amp;P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KOI 13-3-2015</vt:lpstr>
      <vt:lpstr>KOI 20-2-2015</vt:lpstr>
      <vt:lpstr>KOI 14-1-2015</vt:lpstr>
      <vt:lpstr>KOI ORIGINAL</vt:lpstr>
      <vt:lpstr>SB</vt:lpstr>
      <vt:lpstr>'KOI 13-3-2015'!Print_Area</vt:lpstr>
      <vt:lpstr>'KOI 14-1-2015'!Print_Area</vt:lpstr>
      <vt:lpstr>'KOI 20-2-2015'!Print_Area</vt:lpstr>
      <vt:lpstr>'KOI ORIGINAL'!Print_Area</vt:lpstr>
      <vt:lpstr>SB!Print_Area</vt:lpstr>
      <vt:lpstr>'KOI 13-3-2015'!Print_Titles</vt:lpstr>
      <vt:lpstr>'KOI 14-1-2015'!Print_Titles</vt:lpstr>
      <vt:lpstr>'KOI 20-2-2015'!Print_Titles</vt:lpstr>
      <vt:lpstr>'KOI ORIGINAL'!Print_Titles</vt:lpstr>
      <vt:lpstr>SB!Print_Titles</vt:lpstr>
    </vt:vector>
  </TitlesOfParts>
  <Company>Levi Strauss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heijn6</dc:creator>
  <cp:lastModifiedBy>Bart Opten</cp:lastModifiedBy>
  <cp:lastPrinted>2015-09-02T14:16:43Z</cp:lastPrinted>
  <dcterms:created xsi:type="dcterms:W3CDTF">2013-05-27T13:34:43Z</dcterms:created>
  <dcterms:modified xsi:type="dcterms:W3CDTF">2016-12-23T11:27:09Z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