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comments+xml" PartName="/xl/comments/comment2.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externalLink+xml" PartName="/xl/externalLinks/externalLink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1" visibility="visible" windowHeight="9030" windowWidth="24000" xWindow="0" yWindow="0"/>
  </bookViews>
  <sheets>
    <sheet name="KOI AW18 LINE LIST" sheetId="1" state="visible" r:id="rId1"/>
    <sheet name="CORD H4T" sheetId="2" state="visible" r:id="rId2"/>
    <sheet name="CXLD" sheetId="3" state="visible" r:id="rId3"/>
    <sheet name="Assumptions" sheetId="4" state="visible" r:id="rId4"/>
    <sheet name="Fabric Buy" sheetId="5" state="visible" r:id="rId5"/>
    <sheet name="Blanket" sheetId="6" state="visible" r:id="rId6"/>
    <sheet name="Willow" sheetId="7" state="visible" r:id="rId7"/>
  </sheets>
  <externalReferences>
    <externalReference r:id="rId8"/>
  </externalReferences>
  <definedNames>
    <definedName hidden="1" localSheetId="0" name="Z_0471D7C8_43BF_48DF_83BC_DF135A7A9F8F_.wvu.Cols">'KOI AW18 LINE LIST'!$B:$B,'KOI AW18 LINE LIST'!$H:$K,'KOI AW18 LINE LIST'!$Q:$AA,'KOI AW18 LINE LIST'!$AE:$AE,'KOI AW18 LINE LIST'!$AI:$AI,'KOI AW18 LINE LIST'!$AM:$AM,'KOI AW18 LINE LIST'!$AR:$AY,'KOI AW18 LINE LIST'!$BF:$BJ,'KOI AW18 LINE LIST'!$BM:$BO</definedName>
    <definedName hidden="1" localSheetId="0" name="Z_0471D7C8_43BF_48DF_83BC_DF135A7A9F8F_.wvu.FilterData">'KOI AW18 LINE LIST'!$B$3:$DJ$435</definedName>
    <definedName hidden="1" localSheetId="0" name="Z_0471D7C8_43BF_48DF_83BC_DF135A7A9F8F_.wvu.PrintArea">'KOI AW18 LINE LIST'!$F$3:$BQ$147</definedName>
    <definedName hidden="1" localSheetId="0" name="Z_059EB301_AE3A_40F7_A075_94A01487D56D_.wvu.FilterData">'KOI AW18 LINE LIST'!$B$3:$DJ$435</definedName>
    <definedName hidden="1" localSheetId="0" name="Z_0763E024_BAAD_499C_8988_9F7852467A76_.wvu.FilterData">'KOI AW18 LINE LIST'!$I$3:$DE$333</definedName>
    <definedName hidden="1" localSheetId="0" name="Z_0763E024_BAAD_499C_8988_9F7852467A76_.wvu.PrintArea">'KOI AW18 LINE LIST'!$I$2:$CF$3</definedName>
    <definedName hidden="1" localSheetId="0" name="Z_0763E024_BAAD_499C_8988_9F7852467A76_.wvu.PrintTitles">'KOI AW18 LINE LIST'!$M:$T,'KOI AW18 LINE LIST'!$3:$3</definedName>
    <definedName hidden="1" localSheetId="0" name="Z_07BA95ED_37D7_4DD3_B417_BD605954A206_.wvu.Cols">'KOI AW18 LINE LIST'!$H:$K,'KOI AW18 LINE LIST'!$Q:$AA,'KOI AW18 LINE LIST'!$AC:$AE,'KOI AW18 LINE LIST'!$AL:$AX</definedName>
    <definedName hidden="1" localSheetId="0" name="Z_07BA95ED_37D7_4DD3_B417_BD605954A206_.wvu.FilterData">'KOI AW18 LINE LIST'!$B$3:$DJ$435</definedName>
    <definedName hidden="1" localSheetId="0" name="Z_07BA95ED_37D7_4DD3_B417_BD605954A206_.wvu.PrintArea">'KOI AW18 LINE LIST'!$F$3:$BQ$147</definedName>
    <definedName hidden="1" localSheetId="0" name="Z_09AD4446_003D_452C_9B14_5AF70E8A5CE2_.wvu.FilterData">'KOI AW18 LINE LIST'!$B$3:$DJ$435</definedName>
    <definedName hidden="1" localSheetId="0" name="Z_0D62B6BC_87FB_4864_B931_E1F7190AC576_.wvu.FilterData">'KOI AW18 LINE LIST'!$B$3:$DJ$435</definedName>
    <definedName hidden="1" localSheetId="0" name="Z_11A72666_93AF_4757_9193_969ECD0ECF3E_.wvu.FilterData">'KOI AW18 LINE LIST'!$B$3:$DJ$435</definedName>
    <definedName hidden="1" localSheetId="0" name="Z_17F35486_9377_40B8_890E_6F31EA4F194D_.wvu.FilterData">'KOI AW18 LINE LIST'!$B$3:$DJ$435</definedName>
    <definedName hidden="1" localSheetId="0" name="Z_1A2CF249_C0E1_4D22_A512_9E411FBAFD25_.wvu.FilterData">'KOI AW18 LINE LIST'!$B$3:$DJ$435</definedName>
    <definedName hidden="1" localSheetId="0" name="Z_1A2CF249_C0E1_4D22_A512_9E411FBAFD25_.wvu.PrintArea">'KOI AW18 LINE LIST'!$I$2:$CF$3</definedName>
    <definedName hidden="1" localSheetId="0" name="Z_1A2CF249_C0E1_4D22_A512_9E411FBAFD25_.wvu.PrintTitles">'KOI AW18 LINE LIST'!$M:$T,'KOI AW18 LINE LIST'!$3:$3</definedName>
    <definedName hidden="1" localSheetId="0" name="Z_1A4CCDDE_7F2D_4A8F_83E8_DA2141C924A6_.wvu.FilterData">'KOI AW18 LINE LIST'!$B$3:$DJ$435</definedName>
    <definedName hidden="1" localSheetId="0" name="Z_1AF6931C_DDFD_4274_B4F6_1A9DC7345F84_.wvu.FilterData">'KOI AW18 LINE LIST'!$B$3:$DJ$435</definedName>
    <definedName hidden="1" localSheetId="0" name="Z_2358B42D_B85E_400F_8148_01F5C21813F8_.wvu.FilterData">'KOI AW18 LINE LIST'!$B$3:$DJ$435</definedName>
    <definedName hidden="1" localSheetId="0" name="Z_261C833A_A3BB_4BC3_99FC_87CE40E22625_.wvu.FilterData">'KOI AW18 LINE LIST'!$B$3:$DJ$435</definedName>
    <definedName hidden="1" localSheetId="0" name="Z_2882D5C0_BDFC_4B8E_8C47_A9E3F673CAE1_.wvu.FilterData">'KOI AW18 LINE LIST'!$B$3:$DJ$435</definedName>
    <definedName hidden="1" localSheetId="0" name="Z_28996E6C_3523_4F9F_B85B_2F96E8089DB3_.wvu.FilterData">'KOI AW18 LINE LIST'!$B$3:$DJ$435</definedName>
    <definedName hidden="1" localSheetId="0" name="Z_28DC0299_ACC0_4D80_B93F_1AC86B582C7D_.wvu.FilterData">'KOI AW18 LINE LIST'!$B$3:$DJ$435</definedName>
    <definedName hidden="1" localSheetId="0" name="Z_292DFDE4_405C_4D45_8FB3_FF64D5C9CBE0_.wvu.FilterData">'KOI AW18 LINE LIST'!$B$3:$DJ$435</definedName>
    <definedName hidden="1" localSheetId="0" name="Z_2E100B8E_0573_4320_99D5_90F237C30DE7_.wvu.FilterData">'KOI AW18 LINE LIST'!$B$3:$DJ$435</definedName>
    <definedName hidden="1" localSheetId="0" name="Z_34082E44_DA50_4A3E_BF31_9AD6FC7FEC8B_.wvu.FilterData">'KOI AW18 LINE LIST'!$B$3:$DJ$435</definedName>
    <definedName hidden="1" localSheetId="0" name="Z_3DA56FC8_8666_4667_B68B_D8BA58CEC58B_.wvu.Cols">'KOI AW18 LINE LIST'!$H:$K,'KOI AW18 LINE LIST'!$Q:$AA,'KOI AW18 LINE LIST'!$AF:$AO,'KOI AW18 LINE LIST'!$AR:$BB,'KOI AW18 LINE LIST'!$BF:$BK,'KOI AW18 LINE LIST'!$BM:$BO,'KOI AW18 LINE LIST'!$BR:$CE,'KOI AW18 LINE LIST'!$CG:$DJ</definedName>
    <definedName hidden="1" localSheetId="0" name="Z_3DA56FC8_8666_4667_B68B_D8BA58CEC58B_.wvu.FilterData">'KOI AW18 LINE LIST'!$B$3:$DJ$435</definedName>
    <definedName hidden="1" localSheetId="0" name="Z_3DA56FC8_8666_4667_B68B_D8BA58CEC58B_.wvu.PrintArea">'KOI AW18 LINE LIST'!$F$3:$BQ$147</definedName>
    <definedName hidden="1" localSheetId="0" name="Z_3EB2F626_6C2C_4580_ADE6_FFC42A0B80F6_.wvu.FilterData">'KOI AW18 LINE LIST'!$B$3:$DJ$435</definedName>
    <definedName hidden="1" localSheetId="0" name="Z_403C39F9_EF35_4524_9B44_DD4D938EF9CF_.wvu.FilterData">'KOI AW18 LINE LIST'!$B$3:$DJ$334</definedName>
    <definedName hidden="1" localSheetId="0" name="Z_41745A27_FEC3_46F6_AC07_B73FA66E9512_.wvu.FilterData">'KOI AW18 LINE LIST'!$B$3:$DJ$334</definedName>
    <definedName hidden="1" localSheetId="0" name="Z_4335BF68_ADF7_4731_8B4F_7EF227FA991C_.wvu.FilterData">'KOI AW18 LINE LIST'!$B$3:$DJ$435</definedName>
    <definedName hidden="1" localSheetId="0" name="Z_467FFDAF_717A_450A_9651_294DF5275246_.wvu.FilterData">'KOI AW18 LINE LIST'!$B$3:$DJ$435</definedName>
    <definedName hidden="1" localSheetId="0" name="Z_5464D28C_9A77_4EDB_93B0_A1EB29675049_.wvu.FilterData">'KOI AW18 LINE LIST'!$B$3:$DJ$435</definedName>
    <definedName hidden="1" localSheetId="0" name="Z_5558F3B0_5CEA_4052_925A_31CD09DD9F98_.wvu.FilterData">'KOI AW18 LINE LIST'!$B$3:$DJ$435</definedName>
    <definedName hidden="1" localSheetId="0" name="Z_55D3D1A9_9ED5_4A31_9A2F_7FA7633BB49B_.wvu.FilterData">'KOI AW18 LINE LIST'!$B$3:$DJ$435</definedName>
    <definedName hidden="1" localSheetId="0" name="Z_5753C6F1_06EB_424D_8FC0_6774D2EE26D9_.wvu.FilterData">'KOI AW18 LINE LIST'!$B$3:$DJ$435</definedName>
    <definedName hidden="1" localSheetId="0" name="Z_5778BE46_A433_46F5_8A13_808D7A798D07_.wvu.FilterData">'KOI AW18 LINE LIST'!$B$3:$DJ$435</definedName>
    <definedName hidden="1" localSheetId="0" name="Z_578F56B8_2AB7_44A1_93E5_244226721020_.wvu.FilterData">'KOI AW18 LINE LIST'!$B$3:$DJ$435</definedName>
    <definedName hidden="1" localSheetId="0" name="Z_586CCC60_75AE_483B_A65D_93DFED8DA205_.wvu.FilterData">'KOI AW18 LINE LIST'!$B$3:$DJ$334</definedName>
    <definedName hidden="1" localSheetId="0" name="Z_59690E6D_7B13_48FE_B9F4_A4B19E0D481E_.wvu.FilterData">'KOI AW18 LINE LIST'!$B$3:$DJ$435</definedName>
    <definedName hidden="1" localSheetId="0" name="Z_5E4EDA96_21B7_4D0E_A4C4_322364043278_.wvu.FilterData">'KOI AW18 LINE LIST'!$B$3:$DJ$435</definedName>
    <definedName hidden="1" localSheetId="0" name="Z_63BDE29B_5FC7_4616_A278_86A4AF62A8FA_.wvu.FilterData">'KOI AW18 LINE LIST'!$B$3:$DJ$435</definedName>
    <definedName hidden="1" localSheetId="0" name="Z_649DA271_2525_4C6D_9F3B_B42C5F2FC1BD_.wvu.FilterData">'KOI AW18 LINE LIST'!$B$3:$DJ$435</definedName>
    <definedName hidden="1" localSheetId="0" name="Z_68E5DF41_7D92_465E_9B0F_3E4EB31CC2E0_.wvu.FilterData">'KOI AW18 LINE LIST'!$B$3:$DJ$435</definedName>
    <definedName hidden="1" localSheetId="0" name="Z_69725D3C_DDF8_4EA5_A44D_40469331426B_.wvu.FilterData">'KOI AW18 LINE LIST'!$B$3:$DJ$435</definedName>
    <definedName hidden="1" localSheetId="0" name="Z_6BE59AD9_AD98_491A_9AA4_55E5C36FEBDB_.wvu.FilterData">'KOI AW18 LINE LIST'!$B$3:$DJ$334</definedName>
    <definedName hidden="1" localSheetId="0" name="Z_6CB0B170_0AB0_4A74_8B97_E71C68573D11_.wvu.Cols">'KOI AW18 LINE LIST'!$B:$B,'KOI AW18 LINE LIST'!$H:$K,'KOI AW18 LINE LIST'!$Q:$AA,'KOI AW18 LINE LIST'!$AE:$AE,'KOI AW18 LINE LIST'!$AI:$AI,'KOI AW18 LINE LIST'!$AM:$AM,'KOI AW18 LINE LIST'!$AR:$AY</definedName>
    <definedName hidden="1" localSheetId="0" name="Z_6CB0B170_0AB0_4A74_8B97_E71C68573D11_.wvu.FilterData">'KOI AW18 LINE LIST'!$B$3:$DJ$435</definedName>
    <definedName hidden="1" localSheetId="0" name="Z_6CB0B170_0AB0_4A74_8B97_E71C68573D11_.wvu.PrintArea">'KOI AW18 LINE LIST'!$F$3:$BQ$147</definedName>
    <definedName hidden="1" localSheetId="0" name="Z_6F2DBFC3_6C02_4319_93A6_941C95981CBF_.wvu.FilterData">'KOI AW18 LINE LIST'!$B$3:$DJ$435</definedName>
    <definedName hidden="1" localSheetId="0" name="Z_70A737B9_3F86_43B2_88D2_B9154AB17F84_.wvu.FilterData">'KOI AW18 LINE LIST'!$B$3:$DJ$435</definedName>
    <definedName hidden="1" localSheetId="0" name="Z_780FAB3C_4242_41C7_96E9_4CD0E7DE3C8E_.wvu.FilterData">'KOI AW18 LINE LIST'!$B$3:$DJ$435</definedName>
    <definedName hidden="1" localSheetId="0" name="Z_79ECD1F1_D470_40CB_B4FE_7732A2842F7F_.wvu.FilterData">'KOI AW18 LINE LIST'!$B$3:$DJ$435</definedName>
    <definedName hidden="1" localSheetId="0" name="Z_7EFD654F_EC47_4839_B30C_C34D76A5556C_.wvu.FilterData">'KOI AW18 LINE LIST'!$B$3:$DJ$435</definedName>
    <definedName hidden="1" localSheetId="0" name="Z_80B1BBB4_7DD8_4327_B8FF_060FADF2C275_.wvu.FilterData">'KOI AW18 LINE LIST'!$B$3:$DJ$435</definedName>
    <definedName hidden="1" localSheetId="0" name="Z_8363A7AE_2176_4D5B_ACAF_0FF727F713CC_.wvu.FilterData">'KOI AW18 LINE LIST'!$B$3:$DJ$333</definedName>
    <definedName hidden="1" localSheetId="0" name="Z_83D63532_100C_424D_9549_C9A6D0BB4268_.wvu.FilterData">'KOI AW18 LINE LIST'!$B$3:$DJ$435</definedName>
    <definedName hidden="1" localSheetId="0" name="Z_83D63532_100C_424D_9549_C9A6D0BB4268_.wvu.PrintArea">'KOI AW18 LINE LIST'!$I$2:$CF$3</definedName>
    <definedName hidden="1" localSheetId="0" name="Z_83D63532_100C_424D_9549_C9A6D0BB4268_.wvu.PrintTitles">'KOI AW18 LINE LIST'!$M:$T,'KOI AW18 LINE LIST'!$3:$3</definedName>
    <definedName hidden="1" localSheetId="0" name="Z_884E5E3E_B85A_45D7_8619_E0F54D802C32_.wvu.FilterData">'KOI AW18 LINE LIST'!$B$3:$DJ$435</definedName>
    <definedName hidden="1" localSheetId="0" name="Z_8A2E583D_1774_45D9_9112_F087552D38C8_.wvu.FilterData">'KOI AW18 LINE LIST'!$B$3:$DJ$435</definedName>
    <definedName hidden="1" localSheetId="0" name="Z_8A301D9A_EA4B_4858_85DC_7DBE214CA89E_.wvu.FilterData">'KOI AW18 LINE LIST'!$B$3:$DJ$333</definedName>
    <definedName hidden="1" localSheetId="0" name="Z_90F13622_5EAA_4731_948C_7F21B14C75AD_.wvu.FilterData">'KOI AW18 LINE LIST'!$B$3:$DJ$333</definedName>
    <definedName hidden="1" localSheetId="0" name="Z_916DA2D1_1D3D_4D78_88C8_0E72C26D6A02_.wvu.Cols">'KOI AW18 LINE LIST'!$I:$K,'KOI AW18 LINE LIST'!$Q:$T,'KOI AW18 LINE LIST'!$W:$W,'KOI AW18 LINE LIST'!#REF!</definedName>
    <definedName hidden="1" localSheetId="0" name="Z_916DA2D1_1D3D_4D78_88C8_0E72C26D6A02_.wvu.FilterData">'KOI AW18 LINE LIST'!$B$3:$DJ$333</definedName>
    <definedName hidden="1" localSheetId="0" name="Z_916DA2D1_1D3D_4D78_88C8_0E72C26D6A02_.wvu.PrintArea">'KOI AW18 LINE LIST'!$I$2:$CF$3</definedName>
    <definedName hidden="1" localSheetId="0" name="Z_916DA2D1_1D3D_4D78_88C8_0E72C26D6A02_.wvu.PrintTitles">'KOI AW18 LINE LIST'!$3:$3</definedName>
    <definedName hidden="1" localSheetId="0" name="Z_936E8FB9_75A9_4E46_A301_25DFEC11D7E3_.wvu.FilterData">'KOI AW18 LINE LIST'!$B$3:$DJ$435</definedName>
    <definedName hidden="1" localSheetId="0" name="Z_97D53FF2_239A_4B19_A274_0194AD760F57_.wvu.FilterData">'KOI AW18 LINE LIST'!$B$3:$DJ$435</definedName>
    <definedName hidden="1" localSheetId="0" name="Z_9A7F105D_AC9B_4E6F_A274_32DE5408C267_.wvu.FilterData">'KOI AW18 LINE LIST'!$B$3:$DJ$435</definedName>
    <definedName hidden="1" localSheetId="0" name="Z_9B168739_2A4E_46FC_9C62_E15431066687_.wvu.FilterData">'KOI AW18 LINE LIST'!$B$3:$DJ$435</definedName>
    <definedName hidden="1" localSheetId="0" name="Z_9DD007D7_0741_4C44_BF61_3FAB632E7150_.wvu.FilterData">'KOI AW18 LINE LIST'!$B$3:$DJ$435</definedName>
    <definedName hidden="1" localSheetId="0" name="Z_9E562AF9_9F2B_47D2_BE99_5CB50C91610F_.wvu.FilterData">'KOI AW18 LINE LIST'!$B$3:$DJ$435</definedName>
    <definedName hidden="1" localSheetId="0" name="Z_A11ABEC1_B0B4_42E8_A9EE_2452F446B5DF_.wvu.FilterData">'KOI AW18 LINE LIST'!$B$3:$DJ$435</definedName>
    <definedName hidden="1" localSheetId="0" name="Z_A1D0F23D_642B_4DBA_BBE1_F9451DA0FCC6_.wvu.FilterData">'KOI AW18 LINE LIST'!$B$3:$DJ$435</definedName>
    <definedName hidden="1" localSheetId="0" name="Z_A2091690_A671_4716_8A31_74E530D00677_.wvu.FilterData">'KOI AW18 LINE LIST'!$B$3:$DJ$435</definedName>
    <definedName hidden="1" localSheetId="0" name="Z_A2091690_A671_4716_8A31_74E530D00677_.wvu.PrintArea">'KOI AW18 LINE LIST'!$I$2:$CF$3</definedName>
    <definedName hidden="1" localSheetId="0" name="Z_A2091690_A671_4716_8A31_74E530D00677_.wvu.PrintTitles">'KOI AW18 LINE LIST'!$M:$T,'KOI AW18 LINE LIST'!$3:$3</definedName>
    <definedName hidden="1" localSheetId="0" name="Z_A4ABE688_72DE_405E_B5FF_A34C4284EA08_.wvu.FilterData">'KOI AW18 LINE LIST'!$B$3:$DJ$435</definedName>
    <definedName hidden="1" localSheetId="0" name="Z_A6D3704E_36B7_4D02_AB97_653A801B8035_.wvu.FilterData">'KOI AW18 LINE LIST'!$B$3:$DJ$435</definedName>
    <definedName hidden="1" localSheetId="0" name="Z_A7A95890_AC1F_4B00_9FD5_3DAAF6628D6F_.wvu.FilterData">'KOI AW18 LINE LIST'!$B$3:$DJ$435</definedName>
    <definedName hidden="1" localSheetId="0" name="Z_A8990628_2D9E_4E3D_90CB_A2ABD9F1FFA0_.wvu.FilterData">'KOI AW18 LINE LIST'!$B$3:$DJ$435</definedName>
    <definedName hidden="1" localSheetId="0" name="Z_B10F37F9_E441_4D77_AFBF_3B3AEB5B5A52_.wvu.Cols">'KOI AW18 LINE LIST'!$J:$K,'KOI AW18 LINE LIST'!$Q:$AA,'KOI AW18 LINE LIST'!$AE:$BD,'KOI AW18 LINE LIST'!$BF:$BK,'KOI AW18 LINE LIST'!$BN:$BO,'KOI AW18 LINE LIST'!$BR:$CE,'KOI AW18 LINE LIST'!$CG:$CL</definedName>
    <definedName hidden="1" localSheetId="0" name="Z_B10F37F9_E441_4D77_AFBF_3B3AEB5B5A52_.wvu.FilterData">'KOI AW18 LINE LIST'!$B$3:$DJ$435</definedName>
    <definedName hidden="1" localSheetId="0" name="Z_B10F37F9_E441_4D77_AFBF_3B3AEB5B5A52_.wvu.PrintArea">'KOI AW18 LINE LIST'!$F$3:$BQ$147</definedName>
    <definedName hidden="1" localSheetId="0" name="Z_B44905FF_ADCE_4554_A68E_456DE654810A_.wvu.FilterData">'KOI AW18 LINE LIST'!$B$3:$DJ$435</definedName>
    <definedName hidden="1" localSheetId="0" name="Z_B470BC29_B08C_4A33_B633_B7A8075FF451_.wvu.FilterData">'KOI AW18 LINE LIST'!$B$3:$DJ$435</definedName>
    <definedName hidden="1" localSheetId="0" name="Z_BC2CA8CE_6A96_4BF7_BD9F_95BAB2B4A301_.wvu.Cols">'KOI AW18 LINE LIST'!$AD:$AE</definedName>
    <definedName hidden="1" localSheetId="0" name="Z_BC2CA8CE_6A96_4BF7_BD9F_95BAB2B4A301_.wvu.FilterData">'KOI AW18 LINE LIST'!$I$3:$DE$333</definedName>
    <definedName hidden="1" localSheetId="0" name="Z_BC2CA8CE_6A96_4BF7_BD9F_95BAB2B4A301_.wvu.PrintArea">'KOI AW18 LINE LIST'!$I$2:$CF$3</definedName>
    <definedName hidden="1" localSheetId="0" name="Z_BC2CA8CE_6A96_4BF7_BD9F_95BAB2B4A301_.wvu.PrintTitles">'KOI AW18 LINE LIST'!$M:$T,'KOI AW18 LINE LIST'!$3:$3</definedName>
    <definedName hidden="1" localSheetId="0" name="Z_C0ACFEEE_C2A4_458B_91FE_80E14FEB9BD7_.wvu.FilterData">'KOI AW18 LINE LIST'!$B$3:$DJ$435</definedName>
    <definedName hidden="1" localSheetId="0" name="Z_C187B9A3_0A2C_45C4_AE26_A40130E9C41B_.wvu.Cols">'KOI AW18 LINE LIST'!$I:$AA,'KOI AW18 LINE LIST'!$AI:$AI</definedName>
    <definedName hidden="1" localSheetId="0" name="Z_C187B9A3_0A2C_45C4_AE26_A40130E9C41B_.wvu.FilterData">'KOI AW18 LINE LIST'!$B$3:$DJ$333</definedName>
    <definedName hidden="1" localSheetId="0" name="Z_C187B9A3_0A2C_45C4_AE26_A40130E9C41B_.wvu.PrintArea">'KOI AW18 LINE LIST'!$I$2:$CF$3</definedName>
    <definedName hidden="1" localSheetId="0" name="Z_C187B9A3_0A2C_45C4_AE26_A40130E9C41B_.wvu.PrintTitles">'KOI AW18 LINE LIST'!$3:$3</definedName>
    <definedName hidden="1" localSheetId="0" name="Z_C88359DF_9622_43CD_ABDB_1CE5E2E297B6_.wvu.FilterData">'KOI AW18 LINE LIST'!$B$3:$DJ$435</definedName>
    <definedName hidden="1" localSheetId="0" name="Z_C8D28115_1D3A_428F_B673_29B9FE91A93E_.wvu.FilterData">'KOI AW18 LINE LIST'!$B$3:$DJ$435</definedName>
    <definedName hidden="1" localSheetId="0" name="Z_CBAE07F4_3312_4F01_94FA_2D54D9672D5C_.wvu.FilterData">'KOI AW18 LINE LIST'!$B$3:$DJ$435</definedName>
    <definedName hidden="1" localSheetId="0" name="Z_CC9DB008_1C3E_4E19_837D_C3F65B6853BB_.wvu.FilterData">'KOI AW18 LINE LIST'!$B$3:$DJ$435</definedName>
    <definedName hidden="1" localSheetId="0" name="Z_D4486B6F_5D2C_4567_B53C_009AD7787FF8_.wvu.FilterData">'KOI AW18 LINE LIST'!$B$3:$DJ$435</definedName>
    <definedName hidden="1" localSheetId="0" name="Z_D45A3860_1CA3_445E_BB74_D882696F1709_.wvu.FilterData">'KOI AW18 LINE LIST'!$B$3:$DJ$435</definedName>
    <definedName hidden="1" localSheetId="0" name="Z_D487534C_64AB_405B_89A1_BDC5E09F56FE_.wvu.FilterData">'KOI AW18 LINE LIST'!$B$3:$DJ$435</definedName>
    <definedName hidden="1" localSheetId="0" name="Z_D4CA588A_F606_4EB9_A4A4_ED978669390F_.wvu.FilterData">'KOI AW18 LINE LIST'!$B$3:$DJ$435</definedName>
    <definedName hidden="1" localSheetId="0" name="Z_D59CE519_3C32_4EF8_8406_71FFEA98FAF6_.wvu.FilterData">'KOI AW18 LINE LIST'!$B$3:$DJ$435</definedName>
    <definedName hidden="1" localSheetId="0" name="Z_D6BC9A7C_F3D1_4C7D_8ACF_00014F3330D8_.wvu.Cols">'KOI AW18 LINE LIST'!$J:$K,'KOI AW18 LINE LIST'!$Q:$AA,'KOI AW18 LINE LIST'!$AE:$CL,'KOI AW18 LINE LIST'!$CN:$CO</definedName>
    <definedName hidden="1" localSheetId="0" name="Z_D6BC9A7C_F3D1_4C7D_8ACF_00014F3330D8_.wvu.FilterData">'KOI AW18 LINE LIST'!$B$3:$DJ$435</definedName>
    <definedName hidden="1" localSheetId="0" name="Z_D6BC9A7C_F3D1_4C7D_8ACF_00014F3330D8_.wvu.PrintArea">'KOI AW18 LINE LIST'!$F$3:$BQ$147</definedName>
    <definedName hidden="1" localSheetId="0" name="Z_D82BEDD1_6C1F_4B28_BFC7_09CA8A5BB152_.wvu.FilterData">'KOI AW18 LINE LIST'!$B$3:$DJ$435</definedName>
    <definedName hidden="1" localSheetId="0" name="Z_DC2D3C07_0FE3_458A_97F7_F9A1E3F4C4CE_.wvu.FilterData">'KOI AW18 LINE LIST'!$B$3:$DJ$435</definedName>
    <definedName hidden="1" localSheetId="0" name="Z_DFA6F4D7_0C85_46FE_AA78_358262140B27_.wvu.FilterData">'KOI AW18 LINE LIST'!$B$3:$DJ$435</definedName>
    <definedName hidden="1" localSheetId="0" name="Z_E134EE65_CC0C_40D9_AAF2_2031E087EAFC_.wvu.FilterData">'KOI AW18 LINE LIST'!$B$3:$DJ$435</definedName>
    <definedName hidden="1" localSheetId="0" name="Z_EC2A2498_5F81_452C_A412_39899B67F114_.wvu.FilterData">'KOI AW18 LINE LIST'!$B$3:$DJ$435</definedName>
    <definedName hidden="1" localSheetId="0" name="Z_ED4ACFC0_930E_4630_BA10_620ED7D2D335_.wvu.FilterData">'KOI AW18 LINE LIST'!$B$3:$DJ$435</definedName>
    <definedName hidden="1" localSheetId="0" name="Z_F028BDE3_9765_4C78_A80F_0D97618F3E7D_.wvu.FilterData">'KOI AW18 LINE LIST'!$B$3:$DJ$435</definedName>
    <definedName hidden="1" localSheetId="0" name="Z_F1161E52_0B2B_499C_9E5F_196C65294400_.wvu.FilterData">'KOI AW18 LINE LIST'!$B$3:$DJ$435</definedName>
    <definedName hidden="1" localSheetId="0" name="Z_F63F704D_4AAA_455B_B08E_08F35ED53553_.wvu.Cols">'KOI AW18 LINE LIST'!$H:$H,'KOI AW18 LINE LIST'!$J:$K,'KOI AW18 LINE LIST'!$Q:$AA,'KOI AW18 LINE LIST'!$AL:$AX</definedName>
    <definedName hidden="1" localSheetId="0" name="Z_F63F704D_4AAA_455B_B08E_08F35ED53553_.wvu.FilterData">'KOI AW18 LINE LIST'!$B$3:$DJ$435</definedName>
    <definedName hidden="1" localSheetId="0" name="Z_F63F704D_4AAA_455B_B08E_08F35ED53553_.wvu.PrintArea">'KOI AW18 LINE LIST'!$F$3:$BQ$147</definedName>
    <definedName hidden="1" localSheetId="0" name="Z_F64D40FD_3B52_4359_B26B_A44B5CAD3C7F_.wvu.FilterData">'KOI AW18 LINE LIST'!$B$3:$DJ$435</definedName>
    <definedName hidden="1" localSheetId="0" name="Z_F678E2A7_D60A_4F4F_8879_5CD4953C7D27_.wvu.FilterData">'KOI AW18 LINE LIST'!$B$3:$DJ$435</definedName>
    <definedName hidden="1" localSheetId="0" name="Z_FB01E3FD_DC34_4C5B_997F_22248BB88731_.wvu.FilterData">'KOI AW18 LINE LIST'!$B$3:$DJ$435</definedName>
    <definedName hidden="1" localSheetId="0" name="Z_FCBBD2D7_1A07_4DF2_9FBE_174C4C5B0992_.wvu.FilterData">'KOI AW18 LINE LIST'!$B$3:$DJ$435</definedName>
    <definedName hidden="1" localSheetId="0" name="Z_FCEF9046_C3F5_41EF_BCD5_65F39A897C9A_.wvu.FilterData">'KOI AW18 LINE LIST'!$B$3:$DJ$435</definedName>
    <definedName hidden="1" localSheetId="0" name="Z_FE5E5DA1_2557_44A8_9C84_E8178E751CB4_.wvu.FilterData">'KOI AW18 LINE LIST'!$B$3:$DJ$435</definedName>
    <definedName hidden="1" localSheetId="0" name="Z_FF412E5D_13F3_4773_AEBC_CE229907518A_.wvu.FilterData">'KOI AW18 LINE LIST'!$B$3:$DJ$435</definedName>
    <definedName hidden="1" localSheetId="0" name="_xlnm._FilterDatabase">'KOI AW18 LINE LIST'!$A$2:$CP$221</definedName>
    <definedName localSheetId="0" name="_xlnm.Print_Area">'KOI AW18 LINE LIST'!$F$3:$BQ$147</definedName>
    <definedName hidden="1" localSheetId="4" name="_xlnm._FilterDatabase">'Fabric Buy'!$B$4:$BH$414</definedName>
  </definedNames>
  <calcPr calcId="191029" fullCalcOnLoad="1"/>
</workbook>
</file>

<file path=xl/styles.xml><?xml version="1.0" encoding="utf-8"?>
<styleSheet xmlns="http://schemas.openxmlformats.org/spreadsheetml/2006/main">
  <numFmts count="11">
    <numFmt formatCode="&quot;€&quot;\ #,##0.00" numFmtId="164"/>
    <numFmt formatCode="[$-409]d\-mmm;@" numFmtId="165"/>
    <numFmt formatCode="0.0%" numFmtId="166"/>
    <numFmt formatCode="[$-413]d/mmm;@" numFmtId="167"/>
    <numFmt formatCode="[$-409]d\-mmm\-yy;@" numFmtId="168"/>
    <numFmt formatCode="_ * #,##0_ ;_ * \-#,##0_ ;_ * &quot;-&quot;??_ ;_ @_ " numFmtId="169"/>
    <numFmt formatCode="[$-409]d/mmm;@" numFmtId="170"/>
    <numFmt formatCode="&quot;€&quot;\ #,##0" numFmtId="171"/>
    <numFmt formatCode="[$-409]mmm/yy;@" numFmtId="172"/>
    <numFmt formatCode="_-* #,##0.00\ _€_-;\-* #,##0.00\ _€_-;_-* &quot;-&quot;??\ _€_-;_-@_-" numFmtId="173"/>
    <numFmt formatCode="_ * #,##0.00_ ;_ * \-#,##0.00_ ;_ * &quot;-&quot;??_ ;_ @_ " numFmtId="174"/>
  </numFmts>
  <fonts count="34">
    <font>
      <name val="Calibri"/>
      <family val="2"/>
      <color theme="1"/>
      <sz val="11"/>
      <scheme val="minor"/>
    </font>
    <font>
      <name val="Tahoma"/>
      <family val="2"/>
      <color theme="1"/>
      <sz val="10"/>
    </font>
    <font>
      <name val="Tahoma"/>
      <family val="2"/>
      <color theme="1"/>
      <sz val="10"/>
    </font>
    <font>
      <name val="Tahoma"/>
      <family val="2"/>
      <color theme="1"/>
      <sz val="10"/>
    </font>
    <font>
      <name val="Arial"/>
      <family val="2"/>
      <color theme="1"/>
      <sz val="10"/>
    </font>
    <font>
      <name val="Calibri"/>
      <family val="2"/>
      <color theme="1"/>
      <sz val="11"/>
      <scheme val="minor"/>
    </font>
    <font>
      <name val="Arial"/>
      <family val="2"/>
      <sz val="10"/>
    </font>
    <font>
      <name val="Arial MT"/>
      <sz val="12"/>
    </font>
    <font>
      <name val="Arial"/>
      <family val="2"/>
      <color indexed="8"/>
      <sz val="10"/>
    </font>
    <font>
      <name val="Calibri"/>
      <family val="2"/>
      <b val="1"/>
      <sz val="10"/>
      <scheme val="minor"/>
    </font>
    <font>
      <name val="Calibri"/>
      <family val="2"/>
      <color theme="1"/>
      <sz val="10"/>
      <scheme val="minor"/>
    </font>
    <font>
      <name val="Calibri"/>
      <family val="2"/>
      <sz val="10"/>
      <scheme val="minor"/>
    </font>
    <font>
      <name val="Calibri"/>
      <family val="2"/>
      <b val="1"/>
      <color theme="1"/>
      <sz val="10"/>
      <scheme val="minor"/>
    </font>
    <font>
      <name val="Calibri"/>
      <family val="2"/>
      <color theme="0"/>
      <sz val="11"/>
      <scheme val="minor"/>
    </font>
    <font>
      <name val="Arial"/>
      <family val="2"/>
      <b val="1"/>
      <color theme="0"/>
      <sz val="10"/>
    </font>
    <font>
      <name val="Arial"/>
      <family val="2"/>
      <color theme="0"/>
      <sz val="10"/>
    </font>
    <font>
      <name val="Arial"/>
      <family val="2"/>
      <color rgb="FF003366"/>
      <sz val="10"/>
    </font>
    <font>
      <name val="Arial"/>
      <family val="2"/>
      <color theme="4" tint="-0.499984740745262"/>
      <sz val="10"/>
    </font>
    <font>
      <name val="Calibri"/>
      <family val="2"/>
      <color rgb="FFFF0000"/>
      <sz val="10"/>
      <scheme val="minor"/>
    </font>
    <font>
      <name val="Tahoma"/>
      <family val="2"/>
      <color indexed="81"/>
      <sz val="9"/>
    </font>
    <font>
      <name val="Tahoma"/>
      <family val="2"/>
      <b val="1"/>
      <color indexed="81"/>
      <sz val="9"/>
    </font>
    <font>
      <name val="Calibri"/>
      <family val="2"/>
      <color theme="1"/>
      <sz val="10"/>
      <scheme val="minor"/>
    </font>
    <font>
      <name val="Calibri"/>
      <family val="2"/>
      <b val="1"/>
      <color theme="1"/>
      <sz val="10"/>
      <scheme val="minor"/>
    </font>
    <font>
      <name val="Verdana"/>
      <family val="2"/>
      <color theme="1"/>
      <sz val="10"/>
    </font>
    <font>
      <name val="Calibri"/>
      <family val="2"/>
      <sz val="10"/>
      <scheme val="minor"/>
    </font>
    <font>
      <name val="Calibri"/>
      <family val="2"/>
      <b val="1"/>
      <color rgb="FFFF0000"/>
      <sz val="10"/>
      <scheme val="minor"/>
    </font>
    <font>
      <name val="Calibri"/>
      <family val="2"/>
      <color rgb="FFFF0000"/>
      <sz val="11"/>
      <scheme val="minor"/>
    </font>
    <font>
      <name val="Calibri"/>
      <family val="2"/>
      <strike val="1"/>
      <color theme="1"/>
      <sz val="10"/>
      <scheme val="minor"/>
    </font>
    <font>
      <name val="Calibri"/>
      <family val="2"/>
      <color theme="1"/>
      <sz val="10"/>
      <u val="single"/>
      <scheme val="minor"/>
    </font>
    <font>
      <name val="Calibri"/>
      <family val="2"/>
      <b val="1"/>
      <color theme="1" tint="0.0499893185216834"/>
      <sz val="10"/>
      <scheme val="minor"/>
    </font>
    <font>
      <name val="Calibri"/>
      <family val="2"/>
      <color theme="1" tint="0.0499893185216834"/>
      <sz val="10"/>
      <scheme val="minor"/>
    </font>
    <font>
      <name val="Times New Roman"/>
      <family val="1"/>
      <sz val="10"/>
    </font>
    <font>
      <name val="Calibri"/>
      <family val="2"/>
      <color theme="1"/>
      <sz val="12"/>
      <scheme val="minor"/>
    </font>
    <font>
      <name val="Calibri"/>
      <family val="2"/>
      <strike val="1"/>
      <color theme="1" tint="0.0499893185216834"/>
      <sz val="10"/>
      <scheme val="minor"/>
    </font>
  </fonts>
  <fills count="32">
    <fill>
      <patternFill/>
    </fill>
    <fill>
      <patternFill patternType="gray125"/>
    </fill>
    <fill>
      <patternFill patternType="solid">
        <fgColor theme="4" tint="0.7999816888943144"/>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4"/>
      </patternFill>
    </fill>
    <fill>
      <patternFill patternType="solid">
        <fgColor rgb="FF003366"/>
        <bgColor indexed="64"/>
      </patternFill>
    </fill>
    <fill>
      <patternFill patternType="solid">
        <fgColor rgb="FFFFFFCC"/>
        <bgColor indexed="64"/>
      </patternFill>
    </fill>
    <fill>
      <patternFill patternType="solid">
        <fgColor theme="9" tint="0.5999938962981048"/>
        <bgColor indexed="64"/>
      </patternFill>
    </fill>
    <fill>
      <patternFill patternType="solid">
        <fgColor rgb="FFFFFFB7"/>
        <bgColor indexed="64"/>
      </patternFill>
    </fill>
    <fill>
      <patternFill patternType="solid">
        <fgColor rgb="FF92D050"/>
        <bgColor indexed="64"/>
      </patternFill>
    </fill>
    <fill>
      <patternFill patternType="solid">
        <fgColor rgb="FFFFC000"/>
        <bgColor indexed="64"/>
      </patternFill>
    </fill>
    <fill>
      <patternFill patternType="solid">
        <fgColor theme="6" tint="0.7999816888943144"/>
        <bgColor indexed="64"/>
      </patternFill>
    </fill>
    <fill>
      <patternFill patternType="solid">
        <fgColor theme="9"/>
        <bgColor indexed="64"/>
      </patternFill>
    </fill>
    <fill>
      <patternFill patternType="solid">
        <fgColor rgb="FF00B0F0"/>
        <bgColor indexed="64"/>
      </patternFill>
    </fill>
    <fill>
      <patternFill patternType="solid">
        <fgColor rgb="FFFFFFCC"/>
      </patternFill>
    </fill>
    <fill>
      <patternFill patternType="solid">
        <fgColor theme="4" tint="0.7999816888943144"/>
        <bgColor indexed="65"/>
      </patternFill>
    </fill>
    <fill>
      <patternFill patternType="solid">
        <fgColor theme="4" tint="0.5999938962981048"/>
        <bgColor indexed="65"/>
      </patternFill>
    </fill>
    <fill>
      <patternFill patternType="solid">
        <fgColor theme="5" tint="0.7999816888943144"/>
        <bgColor indexed="65"/>
      </patternFill>
    </fill>
    <fill>
      <patternFill patternType="solid">
        <fgColor theme="5" tint="0.5999938962981048"/>
        <bgColor indexed="65"/>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tint="0.7999816888943144"/>
        <bgColor indexed="65"/>
      </patternFill>
    </fill>
    <fill>
      <patternFill patternType="solid">
        <fgColor theme="8" tint="0.5999938962981048"/>
        <bgColor indexed="65"/>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s>
  <cellStyleXfs count="1288">
    <xf borderId="0" fillId="0" fontId="5" numFmtId="0"/>
    <xf applyAlignment="1" borderId="0" fillId="0" fontId="6" numFmtId="0">
      <alignment vertical="top"/>
    </xf>
    <xf borderId="0" fillId="0" fontId="7" numFmtId="0"/>
    <xf borderId="0" fillId="0" fontId="6" numFmtId="0"/>
    <xf borderId="0" fillId="0" fontId="5" numFmtId="0"/>
    <xf applyAlignment="1" borderId="0" fillId="0" fontId="6" numFmtId="0">
      <alignment vertical="top"/>
    </xf>
    <xf borderId="0" fillId="0" fontId="6" numFmtId="0"/>
    <xf borderId="0" fillId="0" fontId="6" numFmtId="0"/>
    <xf borderId="0" fillId="0" fontId="6" numFmtId="0"/>
    <xf borderId="0" fillId="0" fontId="6" numFmtId="173"/>
    <xf borderId="0" fillId="0" fontId="6" numFmtId="0"/>
    <xf borderId="0" fillId="0" fontId="4"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5" numFmtId="0"/>
    <xf borderId="0" fillId="0" fontId="4" numFmtId="0"/>
    <xf borderId="0" fillId="0" fontId="6" numFmtId="0"/>
    <xf borderId="0" fillId="0" fontId="3" numFmtId="0"/>
    <xf borderId="0" fillId="0" fontId="6" numFmtId="0"/>
    <xf borderId="0" fillId="0" fontId="6" numFmtId="0"/>
    <xf borderId="0" fillId="0" fontId="6" numFmtId="0"/>
    <xf borderId="0" fillId="0" fontId="6" numFmtId="0"/>
    <xf borderId="0" fillId="0" fontId="6"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applyAlignment="1" borderId="0" fillId="0" fontId="6" numFmtId="0">
      <alignment vertical="top"/>
    </xf>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6"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4" numFmtId="0"/>
    <xf borderId="0" fillId="0" fontId="6" numFmtId="0"/>
    <xf borderId="0" fillId="0" fontId="4" numFmtId="0"/>
    <xf borderId="0" fillId="0" fontId="4" numFmtId="0"/>
    <xf borderId="0" fillId="0" fontId="4"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4"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6" numFmtId="0"/>
    <xf borderId="0" fillId="0" fontId="6" numFmtId="0"/>
    <xf borderId="0" fillId="0" fontId="6" numFmtId="0"/>
    <xf applyAlignment="1" borderId="0" fillId="0" fontId="8" numFmtId="0">
      <alignment vertical="top"/>
    </xf>
    <xf borderId="0" fillId="0" fontId="6" numFmtId="0"/>
    <xf borderId="0" fillId="0" fontId="3" numFmtId="0"/>
    <xf borderId="0" fillId="0" fontId="3" numFmtId="0"/>
    <xf borderId="0" fillId="0" fontId="3" numFmtId="0"/>
    <xf borderId="0" fillId="0" fontId="3" numFmtId="0"/>
    <xf borderId="0" fillId="0" fontId="3" numFmtId="0"/>
    <xf borderId="0" fillId="0" fontId="3" numFmtId="0"/>
    <xf borderId="0" fillId="0" fontId="6" numFmtId="0"/>
    <xf borderId="0" fillId="6" fontId="13" numFmtId="0"/>
    <xf borderId="0" fillId="0" fontId="5" numFmtId="0"/>
    <xf borderId="0" fillId="0" fontId="5" numFmtId="174"/>
    <xf borderId="0" fillId="17" fontId="5" numFmtId="0"/>
    <xf borderId="0" fillId="17" fontId="5" numFmtId="0"/>
    <xf borderId="0" fillId="17" fontId="5" numFmtId="0"/>
    <xf borderId="0" fillId="17" fontId="5" numFmtId="0"/>
    <xf borderId="0" fillId="17" fontId="5" numFmtId="0"/>
    <xf borderId="0" fillId="19" fontId="5" numFmtId="0"/>
    <xf borderId="0" fillId="19" fontId="5" numFmtId="0"/>
    <xf borderId="0" fillId="19" fontId="5" numFmtId="0"/>
    <xf borderId="0" fillId="19" fontId="5" numFmtId="0"/>
    <xf borderId="0" fillId="19" fontId="5" numFmtId="0"/>
    <xf borderId="0" fillId="21" fontId="5" numFmtId="0"/>
    <xf borderId="0" fillId="21" fontId="5" numFmtId="0"/>
    <xf borderId="0" fillId="21" fontId="5" numFmtId="0"/>
    <xf borderId="0" fillId="21" fontId="5" numFmtId="0"/>
    <xf borderId="0" fillId="21" fontId="5" numFmtId="0"/>
    <xf borderId="0" fillId="24" fontId="5" numFmtId="0"/>
    <xf borderId="0" fillId="24" fontId="5" numFmtId="0"/>
    <xf borderId="0" fillId="24" fontId="5" numFmtId="0"/>
    <xf borderId="0" fillId="24" fontId="5" numFmtId="0"/>
    <xf borderId="0" fillId="24" fontId="5" numFmtId="0"/>
    <xf borderId="0" fillId="27" fontId="5" numFmtId="0"/>
    <xf borderId="0" fillId="27" fontId="5" numFmtId="0"/>
    <xf borderId="0" fillId="27" fontId="5" numFmtId="0"/>
    <xf borderId="0" fillId="27" fontId="5" numFmtId="0"/>
    <xf borderId="0" fillId="27" fontId="5" numFmtId="0"/>
    <xf borderId="0" fillId="29" fontId="5" numFmtId="0"/>
    <xf borderId="0" fillId="29" fontId="5" numFmtId="0"/>
    <xf borderId="0" fillId="29" fontId="5" numFmtId="0"/>
    <xf borderId="0" fillId="29" fontId="5" numFmtId="0"/>
    <xf borderId="0" fillId="29" fontId="5" numFmtId="0"/>
    <xf borderId="0" fillId="18" fontId="5" numFmtId="0"/>
    <xf borderId="0" fillId="18" fontId="5" numFmtId="0"/>
    <xf borderId="0" fillId="18" fontId="5" numFmtId="0"/>
    <xf borderId="0" fillId="18" fontId="5" numFmtId="0"/>
    <xf borderId="0" fillId="18" fontId="5" numFmtId="0"/>
    <xf borderId="0" fillId="20" fontId="5" numFmtId="0"/>
    <xf borderId="0" fillId="20" fontId="5" numFmtId="0"/>
    <xf borderId="0" fillId="20" fontId="5" numFmtId="0"/>
    <xf borderId="0" fillId="20" fontId="5" numFmtId="0"/>
    <xf borderId="0" fillId="20" fontId="5" numFmtId="0"/>
    <xf borderId="0" fillId="22" fontId="5" numFmtId="0"/>
    <xf borderId="0" fillId="22" fontId="5" numFmtId="0"/>
    <xf borderId="0" fillId="22" fontId="5" numFmtId="0"/>
    <xf borderId="0" fillId="22" fontId="5" numFmtId="0"/>
    <xf borderId="0" fillId="22" fontId="5" numFmtId="0"/>
    <xf borderId="0" fillId="25" fontId="5" numFmtId="0"/>
    <xf borderId="0" fillId="25" fontId="5" numFmtId="0"/>
    <xf borderId="0" fillId="25" fontId="5" numFmtId="0"/>
    <xf borderId="0" fillId="25" fontId="5" numFmtId="0"/>
    <xf borderId="0" fillId="25" fontId="5" numFmtId="0"/>
    <xf borderId="0" fillId="28" fontId="5" numFmtId="0"/>
    <xf borderId="0" fillId="28" fontId="5" numFmtId="0"/>
    <xf borderId="0" fillId="28" fontId="5" numFmtId="0"/>
    <xf borderId="0" fillId="28" fontId="5" numFmtId="0"/>
    <xf borderId="0" fillId="28" fontId="5" numFmtId="0"/>
    <xf borderId="0" fillId="30" fontId="5" numFmtId="0"/>
    <xf borderId="0" fillId="30" fontId="5" numFmtId="0"/>
    <xf borderId="0" fillId="30" fontId="5" numFmtId="0"/>
    <xf borderId="0" fillId="30" fontId="5" numFmtId="0"/>
    <xf borderId="0" fillId="30" fontId="5" numFmtId="0"/>
    <xf borderId="0" fillId="23" fontId="13" numFmtId="0"/>
    <xf borderId="0" fillId="26" fontId="13" numFmtId="0"/>
    <xf borderId="0" fillId="31" fontId="13" numFmtId="0"/>
    <xf borderId="16" fillId="16" fontId="5" numFmtId="0"/>
    <xf borderId="16" fillId="16" fontId="5" numFmtId="0"/>
    <xf borderId="16" fillId="16" fontId="5" numFmtId="0"/>
    <xf borderId="16" fillId="16" fontId="5" numFmtId="0"/>
    <xf borderId="16" fillId="16" fontId="5"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5"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5" numFmtId="0"/>
    <xf borderId="0" fillId="0" fontId="5" numFmtId="0"/>
    <xf borderId="0" fillId="0" fontId="3" numFmtId="0"/>
    <xf borderId="0" fillId="0" fontId="5" numFmtId="0"/>
    <xf borderId="0" fillId="0" fontId="5" numFmtId="0"/>
    <xf borderId="0" fillId="0" fontId="3" numFmtId="0"/>
    <xf borderId="0" fillId="0" fontId="3" numFmtId="0"/>
    <xf borderId="0" fillId="0" fontId="5" numFmtId="0"/>
    <xf borderId="0" fillId="0" fontId="3" numFmtId="0"/>
    <xf borderId="0" fillId="0" fontId="5"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5" numFmtId="174"/>
    <xf borderId="0" fillId="0" fontId="32" numFmtId="0"/>
    <xf borderId="0" fillId="0" fontId="31" numFmtId="0"/>
    <xf borderId="0" fillId="0" fontId="5" numFmtId="174"/>
  </cellStyleXfs>
  <cellXfs count="665">
    <xf borderId="0" fillId="0" fontId="0" numFmtId="0" pivotButton="0" quotePrefix="0" xfId="0"/>
    <xf borderId="0" fillId="0" fontId="10" numFmtId="0" pivotButton="0" quotePrefix="0" xfId="0"/>
    <xf borderId="0" fillId="0" fontId="10" numFmtId="0" pivotButton="0" quotePrefix="0" xfId="0"/>
    <xf applyAlignment="1" borderId="4" fillId="2" fontId="12" numFmtId="0" pivotButton="0" quotePrefix="0" xfId="1">
      <alignment horizontal="center" readingOrder="1" vertical="center" wrapText="1"/>
    </xf>
    <xf applyAlignment="1" borderId="4" fillId="2" fontId="12" numFmtId="0" pivotButton="0" quotePrefix="0" xfId="1">
      <alignment horizontal="center" readingOrder="1" vertical="center" wrapText="1"/>
    </xf>
    <xf applyAlignment="1" borderId="1" fillId="2" fontId="12" numFmtId="14" pivotButton="0" quotePrefix="0" xfId="1">
      <alignment horizontal="center" readingOrder="1" vertical="center" wrapText="1"/>
    </xf>
    <xf applyAlignment="1" borderId="1" fillId="2" fontId="12" numFmtId="0" pivotButton="0" quotePrefix="0" xfId="1">
      <alignment horizontal="center" readingOrder="1" vertical="center" wrapText="1"/>
    </xf>
    <xf applyAlignment="1" borderId="1" fillId="5" fontId="12" numFmtId="0" pivotButton="0" quotePrefix="0" xfId="1">
      <alignment horizontal="center" readingOrder="1" vertical="center" wrapText="1"/>
    </xf>
    <xf applyAlignment="1" borderId="1" fillId="5" fontId="12" numFmtId="164" pivotButton="0" quotePrefix="0" xfId="1">
      <alignment horizontal="center" readingOrder="1" vertical="center" wrapText="1"/>
    </xf>
    <xf applyAlignment="1" borderId="1" fillId="2" fontId="12" numFmtId="164" pivotButton="0" quotePrefix="0" xfId="1">
      <alignment horizontal="center" readingOrder="1" vertical="center" wrapText="1"/>
    </xf>
    <xf applyAlignment="1" borderId="1" fillId="2" fontId="12" numFmtId="10" pivotButton="0" quotePrefix="0" xfId="1">
      <alignment horizontal="center" readingOrder="1" vertical="center" wrapText="1"/>
    </xf>
    <xf applyAlignment="1" borderId="1" fillId="2" fontId="12" numFmtId="0" pivotButton="0" quotePrefix="0" xfId="1">
      <alignment horizontal="center" readingOrder="1" vertical="center" wrapText="1"/>
    </xf>
    <xf applyAlignment="1" borderId="1" fillId="5" fontId="12" numFmtId="14" pivotButton="0" quotePrefix="0" xfId="1">
      <alignment horizontal="center" readingOrder="1" vertical="center" wrapText="1"/>
    </xf>
    <xf applyAlignment="1" borderId="1" fillId="2" fontId="12" numFmtId="15" pivotButton="0" quotePrefix="0" xfId="2">
      <alignment horizontal="center" readingOrder="1" vertical="center" wrapText="1"/>
    </xf>
    <xf applyAlignment="1" borderId="1" fillId="2" fontId="12" numFmtId="14" pivotButton="0" quotePrefix="0" xfId="2">
      <alignment horizontal="center" readingOrder="1" vertical="center" wrapText="1"/>
    </xf>
    <xf applyAlignment="1" borderId="1" fillId="2" fontId="12" numFmtId="165" pivotButton="0" quotePrefix="0" xfId="2">
      <alignment horizontal="center" readingOrder="1" vertical="center" wrapText="1"/>
    </xf>
    <xf applyAlignment="1" borderId="1" fillId="5" fontId="12" numFmtId="16" pivotButton="0" quotePrefix="0" xfId="2">
      <alignment horizontal="center" readingOrder="1" vertical="center" wrapText="1"/>
    </xf>
    <xf applyAlignment="1" borderId="1" fillId="5" fontId="12" numFmtId="14" pivotButton="0" quotePrefix="0" xfId="2">
      <alignment horizontal="center" readingOrder="1" vertical="center" wrapText="1"/>
    </xf>
    <xf applyAlignment="1" borderId="1" fillId="5" fontId="12" numFmtId="14" pivotButton="0" quotePrefix="0" xfId="2">
      <alignment horizontal="center" readingOrder="1" shrinkToFit="1" vertical="center" wrapText="1"/>
    </xf>
    <xf applyAlignment="1" borderId="1" fillId="5" fontId="12" numFmtId="0" pivotButton="0" quotePrefix="0" xfId="2">
      <alignment horizontal="center" readingOrder="1" shrinkToFit="1" vertical="center" wrapText="1"/>
    </xf>
    <xf applyAlignment="1" borderId="1" fillId="5" fontId="12" numFmtId="164" pivotButton="0" quotePrefix="0" xfId="2">
      <alignment horizontal="center" readingOrder="1" shrinkToFit="1" vertical="center" wrapText="1"/>
    </xf>
    <xf applyAlignment="1" borderId="1" fillId="2" fontId="10" numFmtId="0" pivotButton="0" quotePrefix="0" xfId="1">
      <alignment horizontal="left" readingOrder="1" wrapText="1"/>
    </xf>
    <xf applyAlignment="1" borderId="1" fillId="2" fontId="10" numFmtId="0" pivotButton="0" quotePrefix="0" xfId="1">
      <alignment horizontal="left" readingOrder="1" shrinkToFit="1" wrapText="1"/>
    </xf>
    <xf applyAlignment="1" borderId="1" fillId="5" fontId="12" numFmtId="2" pivotButton="0" quotePrefix="0" xfId="1">
      <alignment horizontal="center" readingOrder="1" vertical="center" wrapText="1"/>
    </xf>
    <xf applyAlignment="1" borderId="0" fillId="0" fontId="0" numFmtId="0" pivotButton="0" quotePrefix="0" xfId="0">
      <alignment horizontal="center"/>
    </xf>
    <xf applyProtection="1" borderId="0" fillId="7" fontId="14" numFmtId="2" pivotButton="0" quotePrefix="0" xfId="1169">
      <protection hidden="0" locked="0"/>
    </xf>
    <xf applyAlignment="1" applyProtection="1" borderId="0" fillId="7" fontId="15" numFmtId="166" pivotButton="0" quotePrefix="0" xfId="1169">
      <alignment horizontal="center"/>
      <protection hidden="0" locked="0"/>
    </xf>
    <xf applyAlignment="1" applyProtection="1" borderId="0" fillId="7" fontId="14" numFmtId="2" pivotButton="0" quotePrefix="0" xfId="1169">
      <alignment horizontal="left"/>
      <protection hidden="0" locked="0"/>
    </xf>
    <xf applyAlignment="1" applyProtection="1" borderId="0" fillId="7" fontId="14" numFmtId="166" pivotButton="0" quotePrefix="0" xfId="1169">
      <alignment horizontal="center"/>
      <protection hidden="0" locked="0"/>
    </xf>
    <xf applyAlignment="1" applyProtection="1" borderId="0" fillId="7" fontId="15" numFmtId="2" pivotButton="0" quotePrefix="0" xfId="1169">
      <alignment horizontal="left" wrapText="1"/>
      <protection hidden="0" locked="0"/>
    </xf>
    <xf applyAlignment="1" applyProtection="1" borderId="0" fillId="7" fontId="15" numFmtId="166" pivotButton="0" quotePrefix="0" xfId="1169">
      <alignment horizontal="center" wrapText="1"/>
      <protection hidden="0" locked="0"/>
    </xf>
    <xf applyAlignment="1" borderId="1" fillId="8" fontId="16" numFmtId="0" pivotButton="0" quotePrefix="0" xfId="0">
      <alignment horizontal="left"/>
    </xf>
    <xf applyAlignment="1" borderId="1" fillId="8" fontId="16" numFmtId="166" pivotButton="0" quotePrefix="0" xfId="0">
      <alignment horizontal="center"/>
    </xf>
    <xf applyAlignment="1" borderId="1" fillId="8" fontId="8" numFmtId="166" pivotButton="0" quotePrefix="0" xfId="0">
      <alignment horizontal="center"/>
    </xf>
    <xf applyAlignment="1" borderId="0" fillId="0" fontId="0" numFmtId="0" pivotButton="0" quotePrefix="0" xfId="0">
      <alignment horizontal="left"/>
    </xf>
    <xf applyAlignment="1" borderId="0" fillId="0" fontId="0" numFmtId="166" pivotButton="0" quotePrefix="0" xfId="0">
      <alignment horizontal="center"/>
    </xf>
    <xf applyAlignment="1" borderId="1" fillId="9" fontId="12" numFmtId="164" pivotButton="0" quotePrefix="0" xfId="1">
      <alignment horizontal="center" readingOrder="1" vertical="center" wrapText="1"/>
    </xf>
    <xf applyAlignment="1" borderId="1" fillId="0" fontId="12" numFmtId="14" pivotButton="0" quotePrefix="0" xfId="1">
      <alignment horizontal="center" readingOrder="1" vertical="center" wrapText="1"/>
    </xf>
    <xf applyAlignment="1" applyProtection="1" borderId="0" fillId="7" fontId="15" numFmtId="2" pivotButton="0" quotePrefix="0" xfId="1169">
      <alignment horizontal="center" wrapText="1"/>
      <protection hidden="0" locked="0"/>
    </xf>
    <xf applyAlignment="1" borderId="1" fillId="8" fontId="16" numFmtId="9" pivotButton="0" quotePrefix="0" xfId="1170">
      <alignment horizontal="center"/>
    </xf>
    <xf applyAlignment="1" borderId="1" fillId="9" fontId="12" numFmtId="10" pivotButton="0" quotePrefix="0" xfId="1">
      <alignment horizontal="center" readingOrder="1" vertical="center" wrapText="1"/>
    </xf>
    <xf applyAlignment="1" borderId="1" fillId="2" fontId="10" numFmtId="0" pivotButton="0" quotePrefix="0" xfId="1">
      <alignment readingOrder="1" wrapText="1"/>
    </xf>
    <xf applyAlignment="1" borderId="1" fillId="2" fontId="10" numFmtId="0" pivotButton="0" quotePrefix="0" xfId="1">
      <alignment readingOrder="1" shrinkToFit="1" wrapText="1"/>
    </xf>
    <xf applyAlignment="1" borderId="0" fillId="0" fontId="12" numFmtId="0" pivotButton="0" quotePrefix="0" xfId="0">
      <alignment horizontal="center"/>
    </xf>
    <xf applyAlignment="1" borderId="5" fillId="2" fontId="12" numFmtId="0" pivotButton="0" quotePrefix="0" xfId="1">
      <alignment horizontal="center" readingOrder="1"/>
    </xf>
    <xf applyAlignment="1" borderId="5" fillId="5" fontId="12" numFmtId="16" pivotButton="0" quotePrefix="0" xfId="2">
      <alignment horizontal="center" readingOrder="1"/>
    </xf>
    <xf applyAlignment="1" borderId="2" fillId="2" fontId="12" numFmtId="0" pivotButton="0" quotePrefix="0" xfId="1">
      <alignment horizontal="center" readingOrder="1"/>
    </xf>
    <xf applyAlignment="1" borderId="5" fillId="2" fontId="12" numFmtId="0" pivotButton="0" quotePrefix="0" xfId="1">
      <alignment readingOrder="1"/>
    </xf>
    <xf applyAlignment="1" borderId="3" fillId="2" fontId="12" numFmtId="0" pivotButton="0" quotePrefix="0" xfId="1">
      <alignment readingOrder="1"/>
    </xf>
    <xf applyAlignment="1" borderId="2" fillId="5" fontId="12" numFmtId="0" pivotButton="0" quotePrefix="0" xfId="1">
      <alignment readingOrder="1"/>
    </xf>
    <xf applyAlignment="1" borderId="5" fillId="5" fontId="12" numFmtId="0" pivotButton="0" quotePrefix="0" xfId="1">
      <alignment readingOrder="1"/>
    </xf>
    <xf applyAlignment="1" borderId="3" fillId="5" fontId="12" numFmtId="0" pivotButton="0" quotePrefix="0" xfId="1">
      <alignment readingOrder="1"/>
    </xf>
    <xf applyAlignment="1" borderId="2" fillId="2" fontId="12" numFmtId="0" pivotButton="0" quotePrefix="0" xfId="1">
      <alignment readingOrder="1"/>
    </xf>
    <xf applyAlignment="1" borderId="2" fillId="5" fontId="12" numFmtId="2" pivotButton="0" quotePrefix="0" xfId="1">
      <alignment readingOrder="1"/>
    </xf>
    <xf applyAlignment="1" borderId="2" fillId="2" fontId="12" numFmtId="1" pivotButton="0" quotePrefix="0" xfId="2">
      <alignment readingOrder="1"/>
    </xf>
    <xf applyAlignment="1" borderId="5" fillId="2" fontId="12" numFmtId="1" pivotButton="0" quotePrefix="0" xfId="2">
      <alignment readingOrder="1"/>
    </xf>
    <xf applyAlignment="1" borderId="3" fillId="2" fontId="12" numFmtId="1" pivotButton="0" quotePrefix="0" xfId="2">
      <alignment readingOrder="1"/>
    </xf>
    <xf applyAlignment="1" borderId="2" fillId="5" fontId="12" numFmtId="16" pivotButton="0" quotePrefix="0" xfId="2">
      <alignment readingOrder="1"/>
    </xf>
    <xf applyAlignment="1" borderId="5" fillId="5" fontId="12" numFmtId="16" pivotButton="0" quotePrefix="0" xfId="2">
      <alignment readingOrder="1"/>
    </xf>
    <xf applyAlignment="1" borderId="2" fillId="5" fontId="12" numFmtId="0" pivotButton="0" quotePrefix="0" xfId="0">
      <alignment readingOrder="1"/>
    </xf>
    <xf applyAlignment="1" borderId="5" fillId="5" fontId="12" numFmtId="0" pivotButton="0" quotePrefix="0" xfId="0">
      <alignment readingOrder="1"/>
    </xf>
    <xf applyAlignment="1" borderId="1" fillId="2" fontId="9" numFmtId="14" pivotButton="0" quotePrefix="0" xfId="2">
      <alignment horizontal="center" vertical="center" wrapText="1"/>
    </xf>
    <xf applyAlignment="1" borderId="1" fillId="2" fontId="12" numFmtId="0" pivotButton="0" quotePrefix="0" xfId="1">
      <alignment horizontal="left" readingOrder="1" vertical="center" wrapText="1"/>
    </xf>
    <xf applyAlignment="1" borderId="1" fillId="5" fontId="12" numFmtId="0" pivotButton="0" quotePrefix="0" xfId="2">
      <alignment horizontal="center" shrinkToFit="1" vertical="center" wrapText="1"/>
    </xf>
    <xf applyAlignment="1" borderId="1" fillId="5" fontId="12" numFmtId="1" pivotButton="0" quotePrefix="0" xfId="2">
      <alignment horizontal="center" shrinkToFit="1" vertical="center" wrapText="1"/>
    </xf>
    <xf applyAlignment="1" borderId="1" fillId="5" fontId="12" numFmtId="167" pivotButton="0" quotePrefix="0" xfId="2">
      <alignment horizontal="center" shrinkToFit="1" vertical="center" wrapText="1"/>
    </xf>
    <xf applyAlignment="1" borderId="0" fillId="0" fontId="10" numFmtId="0" pivotButton="0" quotePrefix="0" xfId="0">
      <alignment horizontal="center"/>
    </xf>
    <xf applyAlignment="1" borderId="1" fillId="2" fontId="10" numFmtId="0" pivotButton="0" quotePrefix="0" xfId="1">
      <alignment horizontal="left" shrinkToFit="1" wrapText="1"/>
    </xf>
    <xf applyAlignment="1" borderId="0" fillId="0" fontId="10" numFmtId="16" pivotButton="0" quotePrefix="0" xfId="0">
      <alignment horizontal="center"/>
    </xf>
    <xf borderId="0" fillId="0" fontId="10" numFmtId="16" pivotButton="0" quotePrefix="0" xfId="0"/>
    <xf applyAlignment="1" borderId="0" fillId="0" fontId="10" numFmtId="0" pivotButton="0" quotePrefix="0" xfId="0">
      <alignment horizontal="left"/>
    </xf>
    <xf applyAlignment="1" borderId="0" fillId="0" fontId="10" numFmtId="1" pivotButton="0" quotePrefix="0" xfId="0">
      <alignment horizontal="center"/>
    </xf>
    <xf applyAlignment="1" borderId="1" fillId="2" fontId="12" numFmtId="0" pivotButton="0" quotePrefix="0" xfId="1">
      <alignment horizontal="center" vertical="center" wrapText="1"/>
    </xf>
    <xf applyAlignment="1" borderId="0" fillId="0" fontId="0" numFmtId="16" pivotButton="0" quotePrefix="0" xfId="0">
      <alignment horizontal="center"/>
    </xf>
    <xf applyAlignment="1" borderId="4" fillId="2" fontId="10" numFmtId="0" pivotButton="0" quotePrefix="0" xfId="1">
      <alignment horizontal="center" shrinkToFit="1" wrapText="1"/>
    </xf>
    <xf applyAlignment="1" borderId="0" fillId="0" fontId="10" numFmtId="0" pivotButton="0" quotePrefix="0" xfId="1">
      <alignment horizontal="center" shrinkToFit="1" wrapText="1"/>
    </xf>
    <xf applyAlignment="1" borderId="0" fillId="0" fontId="10" numFmtId="0" pivotButton="0" quotePrefix="0" xfId="1">
      <alignment horizontal="left" shrinkToFit="1" wrapText="1"/>
    </xf>
    <xf applyAlignment="1" borderId="0" fillId="0" fontId="10" numFmtId="16" pivotButton="0" quotePrefix="0" xfId="0">
      <alignment horizontal="left"/>
    </xf>
    <xf applyAlignment="1" borderId="0" fillId="4" fontId="10" numFmtId="3" pivotButton="0" quotePrefix="0" xfId="0">
      <alignment horizontal="center"/>
    </xf>
    <xf applyAlignment="1" borderId="0" fillId="0" fontId="0" numFmtId="1" pivotButton="0" quotePrefix="0" xfId="0">
      <alignment horizontal="center"/>
    </xf>
    <xf applyAlignment="1" borderId="1" fillId="4" fontId="12" numFmtId="0" pivotButton="0" quotePrefix="0" xfId="2">
      <alignment horizontal="center" shrinkToFit="1" vertical="center" wrapText="1"/>
    </xf>
    <xf applyAlignment="1" borderId="5" fillId="5" fontId="12" numFmtId="167" pivotButton="0" quotePrefix="0" xfId="2">
      <alignment readingOrder="1"/>
    </xf>
    <xf applyAlignment="1" borderId="1" fillId="5" fontId="12" numFmtId="167" pivotButton="0" quotePrefix="0" xfId="2">
      <alignment horizontal="center" readingOrder="1" vertical="center" wrapText="1"/>
    </xf>
    <xf applyAlignment="1" borderId="4" fillId="2" fontId="12" numFmtId="49" pivotButton="0" quotePrefix="0" xfId="1">
      <alignment horizontal="center" readingOrder="1" vertical="center" wrapText="1"/>
    </xf>
    <xf applyAlignment="1" borderId="1" fillId="0" fontId="12" numFmtId="16" pivotButton="0" quotePrefix="0" xfId="2">
      <alignment horizontal="center" readingOrder="1" vertical="center" wrapText="1"/>
    </xf>
    <xf applyAlignment="1" borderId="1" fillId="10" fontId="17" numFmtId="0" pivotButton="0" quotePrefix="0" xfId="0">
      <alignment horizontal="left"/>
    </xf>
    <xf applyAlignment="1" borderId="1" fillId="4" fontId="16" numFmtId="166" pivotButton="0" quotePrefix="0" xfId="0">
      <alignment horizontal="center"/>
    </xf>
    <xf applyAlignment="1" borderId="0" fillId="8" fontId="16" numFmtId="0" pivotButton="0" quotePrefix="0" xfId="0">
      <alignment horizontal="left"/>
    </xf>
    <xf applyAlignment="1" borderId="0" fillId="8" fontId="16" numFmtId="166" pivotButton="0" quotePrefix="0" xfId="0">
      <alignment horizontal="center"/>
    </xf>
    <xf applyAlignment="1" borderId="0" fillId="8" fontId="8" numFmtId="166" pivotButton="0" quotePrefix="0" xfId="0">
      <alignment horizontal="center"/>
    </xf>
    <xf applyAlignment="1" borderId="6" fillId="4" fontId="10" numFmtId="3" pivotButton="0" quotePrefix="0" xfId="1">
      <alignment horizontal="center" shrinkToFit="1" wrapText="1"/>
    </xf>
    <xf applyAlignment="1" borderId="7" fillId="4" fontId="10" numFmtId="16" pivotButton="0" quotePrefix="0" xfId="0">
      <alignment horizontal="center"/>
    </xf>
    <xf applyAlignment="1" borderId="8" fillId="4" fontId="10" numFmtId="16" pivotButton="0" quotePrefix="0" xfId="0">
      <alignment horizontal="center"/>
    </xf>
    <xf applyAlignment="1" borderId="9" fillId="4" fontId="10" numFmtId="3" pivotButton="0" quotePrefix="0" xfId="0">
      <alignment horizontal="center"/>
    </xf>
    <xf applyAlignment="1" borderId="10" fillId="4" fontId="10" numFmtId="3" pivotButton="0" quotePrefix="0" xfId="0">
      <alignment horizontal="center"/>
    </xf>
    <xf applyAlignment="1" borderId="6" fillId="11" fontId="10" numFmtId="3" pivotButton="0" quotePrefix="0" xfId="0">
      <alignment horizontal="center"/>
    </xf>
    <xf applyAlignment="1" borderId="6" fillId="11" fontId="10" numFmtId="16" pivotButton="0" quotePrefix="0" xfId="0">
      <alignment horizontal="center"/>
    </xf>
    <xf applyAlignment="1" borderId="0" fillId="2" fontId="10" numFmtId="3" pivotButton="0" quotePrefix="0" xfId="1">
      <alignment horizontal="center" shrinkToFit="1" wrapText="1"/>
    </xf>
    <xf applyAlignment="1" borderId="5" fillId="2" fontId="12" numFmtId="2" pivotButton="0" quotePrefix="0" xfId="1">
      <alignment readingOrder="1"/>
    </xf>
    <xf applyAlignment="1" borderId="1" fillId="2" fontId="12" numFmtId="2" pivotButton="0" quotePrefix="0" xfId="1">
      <alignment horizontal="center" readingOrder="1" vertical="center" wrapText="1"/>
    </xf>
    <xf applyAlignment="1" borderId="1" fillId="4" fontId="12" numFmtId="15" pivotButton="0" quotePrefix="0" xfId="2">
      <alignment horizontal="center" readingOrder="1" vertical="center" wrapText="1"/>
    </xf>
    <xf applyAlignment="1" borderId="1" fillId="2" fontId="18" numFmtId="0" pivotButton="0" quotePrefix="0" xfId="1">
      <alignment horizontal="left" readingOrder="1" shrinkToFit="1" wrapText="1"/>
    </xf>
    <xf applyAlignment="1" borderId="1" fillId="2" fontId="18" numFmtId="0" pivotButton="0" quotePrefix="0" xfId="1">
      <alignment horizontal="justify" readingOrder="1" shrinkToFit="1" wrapText="1"/>
    </xf>
    <xf applyAlignment="1" borderId="1" fillId="2" fontId="18" numFmtId="0" pivotButton="0" quotePrefix="0" xfId="1">
      <alignment horizontal="left" readingOrder="1"/>
    </xf>
    <xf applyAlignment="1" borderId="1" fillId="2" fontId="18" numFmtId="0" pivotButton="0" quotePrefix="0" xfId="1">
      <alignment horizontal="left" readingOrder="1" wrapText="1"/>
    </xf>
    <xf applyAlignment="1" borderId="1" fillId="0" fontId="18" numFmtId="0" pivotButton="0" quotePrefix="0" xfId="1">
      <alignment horizontal="left" readingOrder="1" wrapText="1"/>
    </xf>
    <xf applyAlignment="1" borderId="1" fillId="5" fontId="18" numFmtId="0" pivotButton="0" quotePrefix="0" xfId="1">
      <alignment horizontal="left" readingOrder="1" wrapText="1"/>
    </xf>
    <xf applyAlignment="1" borderId="1" fillId="2" fontId="18" numFmtId="2" pivotButton="0" quotePrefix="0" xfId="1">
      <alignment horizontal="left" readingOrder="1" wrapText="1"/>
    </xf>
    <xf applyAlignment="1" borderId="1" fillId="2" fontId="18" numFmtId="14" pivotButton="0" quotePrefix="0" xfId="1">
      <alignment horizontal="left" readingOrder="1" wrapText="1"/>
    </xf>
    <xf applyAlignment="1" borderId="1" fillId="5" fontId="18" numFmtId="2" pivotButton="0" quotePrefix="0" xfId="1">
      <alignment horizontal="left" readingOrder="1" wrapText="1"/>
    </xf>
    <xf applyAlignment="1" borderId="1" fillId="5" fontId="18" numFmtId="164" pivotButton="0" quotePrefix="0" xfId="1">
      <alignment horizontal="left" readingOrder="1" wrapText="1"/>
    </xf>
    <xf applyAlignment="1" borderId="1" fillId="2" fontId="18" numFmtId="164" pivotButton="0" quotePrefix="0" xfId="1">
      <alignment horizontal="left" readingOrder="1" wrapText="1"/>
    </xf>
    <xf applyAlignment="1" borderId="1" fillId="9" fontId="18" numFmtId="164" pivotButton="0" quotePrefix="0" xfId="1">
      <alignment horizontal="left" readingOrder="1" wrapText="1"/>
    </xf>
    <xf applyAlignment="1" borderId="1" fillId="9" fontId="18" numFmtId="10" pivotButton="0" quotePrefix="0" xfId="1">
      <alignment horizontal="left" readingOrder="1" wrapText="1"/>
    </xf>
    <xf applyAlignment="1" borderId="1" fillId="2" fontId="18" numFmtId="10" pivotButton="0" quotePrefix="0" xfId="1">
      <alignment horizontal="left" readingOrder="1" wrapText="1"/>
    </xf>
    <xf applyAlignment="1" borderId="1" fillId="5" fontId="18" numFmtId="14" pivotButton="0" quotePrefix="0" xfId="1">
      <alignment horizontal="left" readingOrder="1" wrapText="1"/>
    </xf>
    <xf applyAlignment="1" borderId="1" fillId="5" fontId="18" numFmtId="168" pivotButton="0" quotePrefix="0" xfId="1">
      <alignment horizontal="left" readingOrder="1" wrapText="1"/>
    </xf>
    <xf applyAlignment="1" borderId="1" fillId="2" fontId="18" numFmtId="1" pivotButton="0" quotePrefix="0" xfId="2">
      <alignment horizontal="left" readingOrder="1" shrinkToFit="1" wrapText="1"/>
    </xf>
    <xf applyAlignment="1" borderId="1" fillId="2" fontId="18" numFmtId="14" pivotButton="0" quotePrefix="0" xfId="2">
      <alignment horizontal="left" readingOrder="1" shrinkToFit="1" wrapText="1"/>
    </xf>
    <xf applyAlignment="1" borderId="1" fillId="2" fontId="18" numFmtId="165" pivotButton="0" quotePrefix="0" xfId="2">
      <alignment horizontal="left" readingOrder="1" shrinkToFit="1" wrapText="1"/>
    </xf>
    <xf applyAlignment="1" borderId="1" fillId="2" fontId="18" numFmtId="165" pivotButton="0" quotePrefix="0" xfId="2">
      <alignment readingOrder="1" shrinkToFit="1" wrapText="1"/>
    </xf>
    <xf applyAlignment="1" borderId="1" fillId="5" fontId="18" numFmtId="16" pivotButton="0" quotePrefix="0" xfId="2">
      <alignment horizontal="left" readingOrder="1" shrinkToFit="1" wrapText="1"/>
    </xf>
    <xf applyAlignment="1" borderId="1" fillId="5" fontId="18" numFmtId="167" pivotButton="0" quotePrefix="0" xfId="2">
      <alignment horizontal="left" readingOrder="1" shrinkToFit="1" wrapText="1"/>
    </xf>
    <xf applyAlignment="1" borderId="1" fillId="5" fontId="18" numFmtId="14" pivotButton="0" quotePrefix="0" xfId="2">
      <alignment horizontal="left" readingOrder="1" shrinkToFit="1" wrapText="1"/>
    </xf>
    <xf applyAlignment="1" borderId="1" fillId="5" fontId="18" numFmtId="0" pivotButton="0" quotePrefix="0" xfId="0">
      <alignment horizontal="left" readingOrder="1"/>
    </xf>
    <xf applyAlignment="1" borderId="1" fillId="5" fontId="18" numFmtId="169" pivotButton="0" quotePrefix="0" xfId="1171">
      <alignment horizontal="left" readingOrder="1"/>
    </xf>
    <xf applyAlignment="1" borderId="0" fillId="0" fontId="18" numFmtId="0" pivotButton="0" quotePrefix="0" xfId="0">
      <alignment horizontal="left" readingOrder="1"/>
    </xf>
    <xf applyAlignment="1" borderId="5" fillId="2" fontId="12" numFmtId="170" pivotButton="0" quotePrefix="0" xfId="1">
      <alignment readingOrder="1"/>
    </xf>
    <xf applyAlignment="1" borderId="1" fillId="2" fontId="12" numFmtId="170" pivotButton="0" quotePrefix="0" xfId="1">
      <alignment horizontal="center" readingOrder="1" vertical="center" wrapText="1"/>
    </xf>
    <xf applyAlignment="1" borderId="1" fillId="2" fontId="18" numFmtId="170" pivotButton="0" quotePrefix="0" xfId="1">
      <alignment horizontal="left" readingOrder="1" shrinkToFit="1" wrapText="1"/>
    </xf>
    <xf applyAlignment="1" borderId="1" fillId="2" fontId="18" numFmtId="14" pivotButton="0" quotePrefix="0" xfId="1">
      <alignment horizontal="left" readingOrder="1" shrinkToFit="1" wrapText="1"/>
    </xf>
    <xf applyAlignment="1" borderId="0" fillId="0" fontId="21" numFmtId="0" pivotButton="0" quotePrefix="0" xfId="0">
      <alignment horizontal="left"/>
    </xf>
    <xf borderId="0" fillId="0" fontId="21" numFmtId="0" pivotButton="0" quotePrefix="0" xfId="0"/>
    <xf applyAlignment="1" borderId="0" fillId="0" fontId="21" numFmtId="0" pivotButton="0" quotePrefix="0" xfId="0">
      <alignment horizontal="center"/>
    </xf>
    <xf borderId="0" fillId="0" fontId="21" numFmtId="170" pivotButton="0" quotePrefix="0" xfId="0"/>
    <xf applyAlignment="1" borderId="0" fillId="0" fontId="21" numFmtId="49" pivotButton="0" quotePrefix="0" xfId="0">
      <alignment horizontal="right" readingOrder="1"/>
    </xf>
    <xf applyAlignment="1" borderId="0" fillId="0" fontId="21" numFmtId="0" pivotButton="0" quotePrefix="0" xfId="0">
      <alignment horizontal="right" readingOrder="1"/>
    </xf>
    <xf applyAlignment="1" borderId="0" fillId="0" fontId="21" numFmtId="2" pivotButton="0" quotePrefix="0" xfId="0">
      <alignment horizontal="left" readingOrder="1"/>
    </xf>
    <xf borderId="0" fillId="0" fontId="21" numFmtId="14" pivotButton="0" quotePrefix="0" xfId="0"/>
    <xf borderId="0" fillId="0" fontId="21" numFmtId="2" pivotButton="0" quotePrefix="0" xfId="0"/>
    <xf borderId="0" fillId="0" fontId="21" numFmtId="164" pivotButton="0" quotePrefix="0" xfId="0"/>
    <xf applyAlignment="1" borderId="0" fillId="0" fontId="21" numFmtId="164" pivotButton="0" quotePrefix="0" xfId="0">
      <alignment horizontal="right" readingOrder="1"/>
    </xf>
    <xf applyAlignment="1" borderId="3" fillId="4" fontId="22" numFmtId="171" pivotButton="0" quotePrefix="0" xfId="1">
      <alignment horizontal="center" readingOrder="1"/>
    </xf>
    <xf borderId="0" fillId="0" fontId="21" numFmtId="0" pivotButton="0" quotePrefix="0" xfId="0"/>
    <xf applyAlignment="1" borderId="0" fillId="0" fontId="21" numFmtId="0" pivotButton="0" quotePrefix="0" xfId="0">
      <alignment horizontal="center" readingOrder="1"/>
    </xf>
    <xf applyAlignment="1" borderId="3" fillId="4" fontId="22" numFmtId="3" pivotButton="0" quotePrefix="0" xfId="1">
      <alignment horizontal="center" readingOrder="1"/>
    </xf>
    <xf applyAlignment="1" borderId="0" fillId="0" fontId="23" numFmtId="0" pivotButton="0" quotePrefix="0" xfId="0">
      <alignment horizontal="right"/>
    </xf>
    <xf borderId="0" fillId="0" fontId="23" numFmtId="14" pivotButton="0" quotePrefix="0" xfId="0"/>
    <xf borderId="0" fillId="0" fontId="23" numFmtId="0" pivotButton="0" quotePrefix="0" xfId="0"/>
    <xf applyAlignment="1" borderId="5" fillId="2" fontId="22" numFmtId="0" pivotButton="0" quotePrefix="0" xfId="1">
      <alignment readingOrder="1"/>
    </xf>
    <xf applyAlignment="1" borderId="5" fillId="2" fontId="22" numFmtId="0" pivotButton="0" quotePrefix="0" xfId="1">
      <alignment horizontal="center" readingOrder="1"/>
    </xf>
    <xf applyAlignment="1" borderId="5" fillId="2" fontId="22" numFmtId="170" pivotButton="0" quotePrefix="0" xfId="1">
      <alignment readingOrder="1"/>
    </xf>
    <xf applyAlignment="1" borderId="2" fillId="5" fontId="22" numFmtId="0" pivotButton="0" quotePrefix="0" xfId="1">
      <alignment readingOrder="1"/>
    </xf>
    <xf applyAlignment="1" borderId="5" fillId="5" fontId="22" numFmtId="0" pivotButton="0" quotePrefix="0" xfId="1">
      <alignment readingOrder="1"/>
    </xf>
    <xf applyAlignment="1" borderId="3" fillId="5" fontId="22" numFmtId="0" pivotButton="0" quotePrefix="0" xfId="1">
      <alignment readingOrder="1"/>
    </xf>
    <xf applyAlignment="1" borderId="2" fillId="2" fontId="22" numFmtId="0" pivotButton="0" quotePrefix="0" xfId="1">
      <alignment readingOrder="1"/>
    </xf>
    <xf applyAlignment="1" borderId="5" fillId="2" fontId="22" numFmtId="2" pivotButton="0" quotePrefix="0" xfId="1">
      <alignment readingOrder="1"/>
    </xf>
    <xf applyAlignment="1" borderId="3" fillId="2" fontId="22" numFmtId="0" pivotButton="0" quotePrefix="0" xfId="1">
      <alignment readingOrder="1"/>
    </xf>
    <xf applyAlignment="1" borderId="2" fillId="5" fontId="22" numFmtId="2" pivotButton="0" quotePrefix="0" xfId="1">
      <alignment readingOrder="1"/>
    </xf>
    <xf applyAlignment="1" borderId="2" fillId="2" fontId="22" numFmtId="0" pivotButton="0" quotePrefix="0" xfId="1">
      <alignment horizontal="center" readingOrder="1"/>
    </xf>
    <xf applyAlignment="1" borderId="2" fillId="2" fontId="22" numFmtId="1" pivotButton="0" quotePrefix="0" xfId="2">
      <alignment readingOrder="1"/>
    </xf>
    <xf applyAlignment="1" borderId="5" fillId="2" fontId="22" numFmtId="1" pivotButton="0" quotePrefix="0" xfId="2">
      <alignment readingOrder="1"/>
    </xf>
    <xf applyAlignment="1" borderId="3" fillId="2" fontId="22" numFmtId="1" pivotButton="0" quotePrefix="0" xfId="2">
      <alignment readingOrder="1"/>
    </xf>
    <xf applyAlignment="1" borderId="2" fillId="5" fontId="22" numFmtId="16" pivotButton="0" quotePrefix="0" xfId="2">
      <alignment readingOrder="1"/>
    </xf>
    <xf applyAlignment="1" borderId="5" fillId="5" fontId="22" numFmtId="16" pivotButton="0" quotePrefix="0" xfId="2">
      <alignment readingOrder="1"/>
    </xf>
    <xf applyAlignment="1" borderId="5" fillId="5" fontId="22" numFmtId="167" pivotButton="0" quotePrefix="0" xfId="2">
      <alignment readingOrder="1"/>
    </xf>
    <xf applyAlignment="1" borderId="5" fillId="5" fontId="22" numFmtId="16" pivotButton="0" quotePrefix="0" xfId="2">
      <alignment horizontal="center" readingOrder="1"/>
    </xf>
    <xf applyAlignment="1" borderId="2" fillId="5" fontId="22" numFmtId="0" pivotButton="0" quotePrefix="0" xfId="0">
      <alignment readingOrder="1"/>
    </xf>
    <xf applyAlignment="1" borderId="5" fillId="5" fontId="22" numFmtId="0" pivotButton="0" quotePrefix="0" xfId="0">
      <alignment readingOrder="1"/>
    </xf>
    <xf applyAlignment="1" borderId="1" fillId="2" fontId="24" numFmtId="0" pivotButton="0" quotePrefix="0" xfId="1">
      <alignment horizontal="left" readingOrder="1" shrinkToFit="1" wrapText="1"/>
    </xf>
    <xf applyAlignment="1" borderId="1" fillId="2" fontId="21" numFmtId="0" pivotButton="0" quotePrefix="0" xfId="1">
      <alignment horizontal="left" readingOrder="1" shrinkToFit="1" wrapText="1"/>
    </xf>
    <xf applyAlignment="1" borderId="1" fillId="2" fontId="21" numFmtId="0" pivotButton="0" quotePrefix="0" xfId="1">
      <alignment horizontal="center" readingOrder="1" shrinkToFit="1" wrapText="1"/>
    </xf>
    <xf applyAlignment="1" borderId="1" fillId="2" fontId="21" numFmtId="170" pivotButton="0" quotePrefix="0" xfId="1">
      <alignment horizontal="left" readingOrder="1" shrinkToFit="1" wrapText="1"/>
    </xf>
    <xf applyAlignment="1" borderId="1" fillId="2" fontId="21" numFmtId="0" pivotButton="0" quotePrefix="0" xfId="1">
      <alignment horizontal="left" readingOrder="1" shrinkToFit="1" wrapText="1"/>
    </xf>
    <xf applyAlignment="1" borderId="1" fillId="2" fontId="21" numFmtId="0" pivotButton="0" quotePrefix="0" xfId="1">
      <alignment horizontal="justify" readingOrder="1" shrinkToFit="1" wrapText="1"/>
    </xf>
    <xf applyAlignment="1" borderId="1" fillId="2" fontId="21" numFmtId="0" pivotButton="0" quotePrefix="0" xfId="1">
      <alignment horizontal="left" readingOrder="1"/>
    </xf>
    <xf applyAlignment="1" borderId="1" fillId="2" fontId="21" numFmtId="0" pivotButton="0" quotePrefix="0" xfId="1">
      <alignment horizontal="left" readingOrder="1" wrapText="1"/>
    </xf>
    <xf applyAlignment="1" borderId="1" fillId="5" fontId="21" numFmtId="0" pivotButton="0" quotePrefix="0" xfId="1">
      <alignment horizontal="left" readingOrder="1" wrapText="1"/>
    </xf>
    <xf applyAlignment="1" borderId="1" fillId="2" fontId="21" numFmtId="2" pivotButton="0" quotePrefix="0" xfId="1">
      <alignment horizontal="left" readingOrder="1" wrapText="1"/>
    </xf>
    <xf applyAlignment="1" borderId="1" fillId="2" fontId="21" numFmtId="14" pivotButton="0" quotePrefix="0" xfId="1">
      <alignment horizontal="left" readingOrder="1" wrapText="1"/>
    </xf>
    <xf applyAlignment="1" borderId="1" fillId="5" fontId="21" numFmtId="2" pivotButton="0" quotePrefix="0" xfId="1">
      <alignment horizontal="left" readingOrder="1" wrapText="1"/>
    </xf>
    <xf applyAlignment="1" borderId="1" fillId="5" fontId="21" numFmtId="164" pivotButton="0" quotePrefix="0" xfId="1">
      <alignment horizontal="left" readingOrder="1" wrapText="1"/>
    </xf>
    <xf applyAlignment="1" borderId="1" fillId="2" fontId="21" numFmtId="164" pivotButton="0" quotePrefix="0" xfId="1">
      <alignment horizontal="left" readingOrder="1" wrapText="1"/>
    </xf>
    <xf applyAlignment="1" borderId="1" fillId="9" fontId="21" numFmtId="164" pivotButton="0" quotePrefix="0" xfId="1">
      <alignment horizontal="left" readingOrder="1" wrapText="1"/>
    </xf>
    <xf applyAlignment="1" borderId="1" fillId="9" fontId="21" numFmtId="10" pivotButton="0" quotePrefix="0" xfId="1">
      <alignment horizontal="left" readingOrder="1" wrapText="1"/>
    </xf>
    <xf applyAlignment="1" borderId="1" fillId="2" fontId="21" numFmtId="10" pivotButton="0" quotePrefix="0" xfId="1">
      <alignment horizontal="left" readingOrder="1" wrapText="1"/>
    </xf>
    <xf applyAlignment="1" borderId="1" fillId="5" fontId="21" numFmtId="14" pivotButton="0" quotePrefix="0" xfId="1">
      <alignment horizontal="left" readingOrder="1" wrapText="1"/>
    </xf>
    <xf applyAlignment="1" borderId="1" fillId="2" fontId="21" numFmtId="1" pivotButton="0" quotePrefix="0" xfId="2">
      <alignment horizontal="left" readingOrder="1" shrinkToFit="1" wrapText="1"/>
    </xf>
    <xf applyAlignment="1" borderId="1" fillId="2" fontId="21" numFmtId="14" pivotButton="0" quotePrefix="0" xfId="2">
      <alignment horizontal="left" readingOrder="1" shrinkToFit="1" wrapText="1"/>
    </xf>
    <xf applyAlignment="1" borderId="1" fillId="2" fontId="21" numFmtId="165" pivotButton="0" quotePrefix="0" xfId="2">
      <alignment horizontal="left" readingOrder="1" shrinkToFit="1" wrapText="1"/>
    </xf>
    <xf applyAlignment="1" borderId="1" fillId="2" fontId="21" numFmtId="165" pivotButton="0" quotePrefix="0" xfId="2">
      <alignment readingOrder="1" shrinkToFit="1" wrapText="1"/>
    </xf>
    <xf applyAlignment="1" borderId="1" fillId="5" fontId="21" numFmtId="16" pivotButton="0" quotePrefix="0" xfId="2">
      <alignment horizontal="left" readingOrder="1" shrinkToFit="1" wrapText="1"/>
    </xf>
    <xf applyAlignment="1" borderId="1" fillId="5" fontId="21" numFmtId="167" pivotButton="0" quotePrefix="0" xfId="2">
      <alignment horizontal="left" readingOrder="1" shrinkToFit="1" wrapText="1"/>
    </xf>
    <xf applyAlignment="1" borderId="1" fillId="5" fontId="21" numFmtId="14" pivotButton="0" quotePrefix="0" xfId="2">
      <alignment horizontal="left" readingOrder="1" shrinkToFit="1" wrapText="1"/>
    </xf>
    <xf applyAlignment="1" borderId="1" fillId="5" fontId="21" numFmtId="169" pivotButton="0" quotePrefix="0" xfId="1171">
      <alignment horizontal="left" readingOrder="1"/>
    </xf>
    <xf applyAlignment="1" borderId="0" fillId="0" fontId="21" numFmtId="0" pivotButton="0" quotePrefix="0" xfId="0">
      <alignment horizontal="left" readingOrder="1"/>
    </xf>
    <xf applyAlignment="1" borderId="1" fillId="0" fontId="21" numFmtId="0" pivotButton="0" quotePrefix="0" xfId="1">
      <alignment horizontal="left" readingOrder="1" wrapText="1"/>
    </xf>
    <xf applyAlignment="1" borderId="1" fillId="5" fontId="21" numFmtId="0" pivotButton="0" quotePrefix="1" xfId="1">
      <alignment horizontal="left" readingOrder="1" wrapText="1"/>
    </xf>
    <xf applyAlignment="1" borderId="1" fillId="2" fontId="21" numFmtId="0" pivotButton="0" quotePrefix="0" xfId="1">
      <alignment horizontal="left" wrapText="1"/>
    </xf>
    <xf applyAlignment="1" borderId="1" fillId="2" fontId="21" numFmtId="1" pivotButton="0" quotePrefix="0" xfId="1">
      <alignment horizontal="left" readingOrder="1" wrapText="1"/>
    </xf>
    <xf applyAlignment="1" borderId="1" fillId="0" fontId="21" numFmtId="0" pivotButton="0" quotePrefix="0" xfId="0">
      <alignment horizontal="left" readingOrder="1"/>
    </xf>
    <xf applyAlignment="1" borderId="12" fillId="2" fontId="24" numFmtId="0" pivotButton="0" quotePrefix="0" xfId="1">
      <alignment horizontal="left" readingOrder="1" shrinkToFit="1" wrapText="1"/>
    </xf>
    <xf applyAlignment="1" borderId="12" fillId="2" fontId="21" numFmtId="0" pivotButton="0" quotePrefix="0" xfId="1">
      <alignment horizontal="left" readingOrder="1" wrapText="1"/>
    </xf>
    <xf applyAlignment="1" borderId="12" fillId="2" fontId="21" numFmtId="0" pivotButton="0" quotePrefix="0" xfId="1">
      <alignment horizontal="left" readingOrder="1" shrinkToFit="1" wrapText="1"/>
    </xf>
    <xf applyAlignment="1" borderId="0" fillId="0" fontId="21" numFmtId="0" pivotButton="0" quotePrefix="0" xfId="0">
      <alignment horizontal="center" readingOrder="1"/>
    </xf>
    <xf applyAlignment="1" borderId="0" fillId="0" fontId="21" numFmtId="170" pivotButton="0" quotePrefix="0" xfId="0">
      <alignment horizontal="left" readingOrder="1"/>
    </xf>
    <xf applyAlignment="1" borderId="0" fillId="0" fontId="21" numFmtId="14" pivotButton="0" quotePrefix="0" xfId="0">
      <alignment horizontal="left" readingOrder="1"/>
    </xf>
    <xf applyAlignment="1" borderId="0" fillId="0" fontId="21" numFmtId="164" pivotButton="0" quotePrefix="0" xfId="0">
      <alignment horizontal="left" readingOrder="1"/>
    </xf>
    <xf applyAlignment="1" borderId="0" fillId="0" fontId="21" numFmtId="10" pivotButton="0" quotePrefix="0" xfId="0">
      <alignment horizontal="left" readingOrder="1"/>
    </xf>
    <xf applyAlignment="1" borderId="0" fillId="0" fontId="21" numFmtId="0" pivotButton="0" quotePrefix="0" xfId="0">
      <alignment horizontal="left" readingOrder="1"/>
    </xf>
    <xf applyAlignment="1" borderId="0" fillId="0" fontId="23" numFmtId="0" pivotButton="0" quotePrefix="0" xfId="0">
      <alignment horizontal="left" readingOrder="1"/>
    </xf>
    <xf applyAlignment="1" borderId="0" fillId="0" fontId="23" numFmtId="14" pivotButton="0" quotePrefix="0" xfId="0">
      <alignment horizontal="left" readingOrder="1"/>
    </xf>
    <xf applyAlignment="1" borderId="0" fillId="0" fontId="21" numFmtId="167" pivotButton="0" quotePrefix="0" xfId="0">
      <alignment horizontal="left" readingOrder="1"/>
    </xf>
    <xf borderId="0" fillId="0" fontId="21" numFmtId="10" pivotButton="0" quotePrefix="0" xfId="0"/>
    <xf borderId="0" fillId="0" fontId="21" numFmtId="167" pivotButton="0" quotePrefix="0" xfId="0"/>
    <xf applyAlignment="1" borderId="1" fillId="2" fontId="10" numFmtId="2" pivotButton="0" quotePrefix="0" xfId="1">
      <alignment horizontal="left" readingOrder="1" wrapText="1"/>
    </xf>
    <xf applyAlignment="1" borderId="1" fillId="2" fontId="10" numFmtId="164" pivotButton="0" quotePrefix="0" xfId="1">
      <alignment horizontal="left" readingOrder="1" wrapText="1"/>
    </xf>
    <xf applyAlignment="1" borderId="1" fillId="5" fontId="10" numFmtId="0" pivotButton="0" quotePrefix="0" xfId="1">
      <alignment horizontal="left" readingOrder="1" wrapText="1"/>
    </xf>
    <xf applyAlignment="1" borderId="1" fillId="2" fontId="11" numFmtId="0" pivotButton="0" quotePrefix="0" xfId="1">
      <alignment horizontal="left" readingOrder="1" shrinkToFit="1" wrapText="1"/>
    </xf>
    <xf applyAlignment="1" borderId="1" fillId="2" fontId="18" numFmtId="0" pivotButton="0" quotePrefix="0" xfId="1">
      <alignment horizontal="center" readingOrder="1" shrinkToFit="1" wrapText="1"/>
    </xf>
    <xf applyAlignment="1" borderId="12" fillId="0" fontId="11" numFmtId="0" pivotButton="0" quotePrefix="0" xfId="1">
      <alignment horizontal="left" readingOrder="1" wrapText="1"/>
    </xf>
    <xf applyAlignment="1" borderId="1" fillId="4" fontId="18" numFmtId="14" pivotButton="0" quotePrefix="0" xfId="1">
      <alignment horizontal="left" readingOrder="1" wrapText="1"/>
    </xf>
    <xf applyAlignment="1" borderId="1" fillId="2" fontId="18" numFmtId="14" pivotButton="0" quotePrefix="0" xfId="1">
      <alignment horizontal="center" readingOrder="1" shrinkToFit="1" wrapText="1"/>
    </xf>
    <xf applyAlignment="1" borderId="1" fillId="2" fontId="18" numFmtId="0" pivotButton="0" quotePrefix="0" xfId="1">
      <alignment horizontal="left" readingOrder="1" shrinkToFit="1" wrapText="1"/>
    </xf>
    <xf applyAlignment="1" borderId="12" fillId="0" fontId="10" numFmtId="0" pivotButton="0" quotePrefix="0" xfId="1">
      <alignment horizontal="left" readingOrder="1" wrapText="1"/>
    </xf>
    <xf applyAlignment="1" borderId="1" fillId="0" fontId="10" numFmtId="0" pivotButton="0" quotePrefix="0" xfId="1">
      <alignment horizontal="left" readingOrder="1" wrapText="1"/>
    </xf>
    <xf applyAlignment="1" borderId="12" fillId="8" fontId="16" numFmtId="0" pivotButton="0" quotePrefix="0" xfId="0">
      <alignment horizontal="left"/>
    </xf>
    <xf applyAlignment="1" borderId="0" fillId="0" fontId="10" numFmtId="164" pivotButton="0" quotePrefix="0" xfId="0">
      <alignment horizontal="left" readingOrder="1"/>
    </xf>
    <xf applyAlignment="1" borderId="0" fillId="4" fontId="10" numFmtId="164" pivotButton="0" quotePrefix="0" xfId="0">
      <alignment horizontal="left" readingOrder="1"/>
    </xf>
    <xf applyAlignment="1" borderId="0" fillId="4" fontId="21" numFmtId="10" pivotButton="0" quotePrefix="0" xfId="0">
      <alignment horizontal="left" readingOrder="1"/>
    </xf>
    <xf applyAlignment="1" borderId="0" fillId="4" fontId="21" numFmtId="0" pivotButton="0" quotePrefix="0" xfId="0">
      <alignment horizontal="left" readingOrder="1"/>
    </xf>
    <xf applyAlignment="1" borderId="0" fillId="4" fontId="10" numFmtId="0" pivotButton="0" quotePrefix="0" xfId="0">
      <alignment horizontal="left" readingOrder="1"/>
    </xf>
    <xf applyAlignment="1" borderId="0" fillId="11" fontId="10" numFmtId="164" pivotButton="0" quotePrefix="0" xfId="0">
      <alignment horizontal="left" readingOrder="1"/>
    </xf>
    <xf applyAlignment="1" borderId="0" fillId="11" fontId="21" numFmtId="10" pivotButton="0" quotePrefix="0" xfId="0">
      <alignment horizontal="left" readingOrder="1"/>
    </xf>
    <xf applyAlignment="1" borderId="0" fillId="11" fontId="21" numFmtId="0" pivotButton="0" quotePrefix="0" xfId="0">
      <alignment horizontal="left" readingOrder="1"/>
    </xf>
    <xf applyAlignment="1" borderId="0" fillId="11" fontId="10" numFmtId="0" pivotButton="0" quotePrefix="0" xfId="0">
      <alignment horizontal="left" readingOrder="1"/>
    </xf>
    <xf applyAlignment="1" borderId="1" fillId="3" fontId="21" numFmtId="0" pivotButton="0" quotePrefix="0" xfId="1">
      <alignment horizontal="left" readingOrder="1" shrinkToFit="1" wrapText="1"/>
    </xf>
    <xf applyAlignment="1" borderId="1" fillId="0" fontId="18" numFmtId="14" pivotButton="0" quotePrefix="0" xfId="1">
      <alignment horizontal="left" readingOrder="1" wrapText="1"/>
    </xf>
    <xf applyAlignment="1" borderId="12" fillId="0" fontId="18" numFmtId="0" pivotButton="0" quotePrefix="0" xfId="1">
      <alignment horizontal="left" readingOrder="1" wrapText="1"/>
    </xf>
    <xf applyAlignment="1" borderId="1" fillId="2" fontId="18" numFmtId="9" pivotButton="0" quotePrefix="0" xfId="1">
      <alignment horizontal="left" readingOrder="1" wrapText="1"/>
    </xf>
    <xf applyAlignment="1" borderId="12" fillId="5" fontId="10" numFmtId="0" pivotButton="0" quotePrefix="0" xfId="1">
      <alignment horizontal="left" readingOrder="1" wrapText="1"/>
    </xf>
    <xf applyAlignment="1" borderId="12" fillId="2" fontId="11" numFmtId="0" pivotButton="0" quotePrefix="0" xfId="1">
      <alignment horizontal="left" readingOrder="1" shrinkToFit="1" wrapText="1"/>
    </xf>
    <xf applyAlignment="1" borderId="12" fillId="2" fontId="10" numFmtId="0" pivotButton="0" quotePrefix="0" xfId="1">
      <alignment horizontal="left" readingOrder="1" shrinkToFit="1" wrapText="1"/>
    </xf>
    <xf applyAlignment="1" borderId="12" fillId="2" fontId="10" numFmtId="0" pivotButton="0" quotePrefix="0" xfId="1">
      <alignment horizontal="center" shrinkToFit="1" wrapText="1"/>
    </xf>
    <xf applyAlignment="1" borderId="1" fillId="2" fontId="10" numFmtId="0" pivotButton="0" quotePrefix="0" xfId="1">
      <alignment horizontal="left" readingOrder="1"/>
    </xf>
    <xf applyAlignment="1" borderId="12" fillId="0" fontId="21" numFmtId="0" pivotButton="0" quotePrefix="0" xfId="1">
      <alignment horizontal="left" readingOrder="1" wrapText="1"/>
    </xf>
    <xf applyAlignment="1" borderId="12" fillId="5" fontId="21" numFmtId="0" pivotButton="0" quotePrefix="0" xfId="1">
      <alignment horizontal="left" readingOrder="1" wrapText="1"/>
    </xf>
    <xf applyAlignment="1" borderId="12" fillId="2" fontId="21" numFmtId="2" pivotButton="0" quotePrefix="0" xfId="1">
      <alignment horizontal="left" readingOrder="1" wrapText="1"/>
    </xf>
    <xf borderId="1" fillId="0" fontId="18" numFmtId="0" pivotButton="0" quotePrefix="0" xfId="0"/>
    <xf applyAlignment="1" borderId="1" fillId="0" fontId="18" numFmtId="0" pivotButton="0" quotePrefix="0" xfId="1">
      <alignment horizontal="left" wrapText="1"/>
    </xf>
    <xf applyAlignment="1" borderId="1" fillId="11" fontId="18" numFmtId="14" pivotButton="0" quotePrefix="0" xfId="1">
      <alignment horizontal="left" readingOrder="1" wrapText="1"/>
    </xf>
    <xf applyAlignment="1" borderId="1" fillId="2" fontId="25" numFmtId="1" pivotButton="0" quotePrefix="0" xfId="2">
      <alignment horizontal="left" readingOrder="1" shrinkToFit="1" wrapText="1"/>
    </xf>
    <xf applyAlignment="1" borderId="12" fillId="2" fontId="18" numFmtId="164" pivotButton="0" quotePrefix="0" xfId="1">
      <alignment horizontal="left" readingOrder="1" wrapText="1"/>
    </xf>
    <xf applyAlignment="1" borderId="1" fillId="12" fontId="18" numFmtId="164" pivotButton="0" quotePrefix="0" xfId="1">
      <alignment horizontal="left" readingOrder="1" wrapText="1"/>
    </xf>
    <xf applyAlignment="1" borderId="1" fillId="4" fontId="18" numFmtId="164" pivotButton="0" quotePrefix="0" xfId="1">
      <alignment horizontal="left" readingOrder="1" wrapText="1"/>
    </xf>
    <xf applyAlignment="1" borderId="12" fillId="2" fontId="18" numFmtId="0" pivotButton="0" quotePrefix="0" xfId="1">
      <alignment horizontal="left" readingOrder="1" wrapText="1"/>
    </xf>
    <xf applyAlignment="1" borderId="12" fillId="2" fontId="10" numFmtId="2" pivotButton="0" quotePrefix="0" xfId="1">
      <alignment horizontal="left" readingOrder="1" wrapText="1"/>
    </xf>
    <xf applyAlignment="1" borderId="1" fillId="2" fontId="12" numFmtId="1" pivotButton="0" quotePrefix="0" xfId="1">
      <alignment horizontal="left" vertical="center" wrapText="1"/>
    </xf>
    <xf applyAlignment="1" borderId="13" fillId="0" fontId="10" numFmtId="0" pivotButton="0" quotePrefix="0" xfId="1">
      <alignment horizontal="center" shrinkToFit="1" wrapText="1"/>
    </xf>
    <xf applyAlignment="1" borderId="14" fillId="0" fontId="10" numFmtId="0" pivotButton="0" quotePrefix="0" xfId="0">
      <alignment horizontal="center"/>
    </xf>
    <xf applyAlignment="1" borderId="13" fillId="12" fontId="10" numFmtId="0" pivotButton="0" quotePrefix="0" xfId="0">
      <alignment horizontal="center"/>
    </xf>
    <xf applyAlignment="1" borderId="14" fillId="3" fontId="10" numFmtId="16" pivotButton="0" quotePrefix="0" xfId="0">
      <alignment horizontal="center"/>
    </xf>
    <xf applyAlignment="1" borderId="14" fillId="4" fontId="10" numFmtId="16" pivotButton="0" quotePrefix="0" xfId="0">
      <alignment horizontal="center"/>
    </xf>
    <xf applyAlignment="1" borderId="14" fillId="0" fontId="10" numFmtId="16" pivotButton="0" quotePrefix="0" xfId="0">
      <alignment horizontal="center"/>
    </xf>
    <xf applyAlignment="1" borderId="15" fillId="0" fontId="10" numFmtId="0" pivotButton="0" quotePrefix="0" xfId="0">
      <alignment horizontal="center"/>
    </xf>
    <xf borderId="0" fillId="0" fontId="10" numFmtId="164" pivotButton="0" quotePrefix="0" xfId="0"/>
    <xf borderId="0" fillId="0" fontId="10" numFmtId="171" pivotButton="0" quotePrefix="0" xfId="0"/>
    <xf applyAlignment="1" borderId="0" fillId="0" fontId="10" numFmtId="1" pivotButton="0" quotePrefix="0" xfId="0">
      <alignment horizontal="center"/>
    </xf>
    <xf applyAlignment="1" borderId="0" fillId="0" fontId="27" numFmtId="1" pivotButton="0" quotePrefix="0" xfId="0">
      <alignment horizontal="center"/>
    </xf>
    <xf applyAlignment="1" borderId="0" fillId="0" fontId="10" numFmtId="16" pivotButton="0" quotePrefix="0" xfId="0">
      <alignment horizontal="left"/>
    </xf>
    <xf applyAlignment="1" borderId="0" fillId="12" fontId="10" numFmtId="0" pivotButton="0" quotePrefix="0" xfId="0">
      <alignment horizontal="center"/>
    </xf>
    <xf applyAlignment="1" borderId="0" fillId="3" fontId="10" numFmtId="1" pivotButton="0" quotePrefix="0" xfId="0">
      <alignment horizontal="center"/>
    </xf>
    <xf applyAlignment="1" borderId="0" fillId="0" fontId="5" numFmtId="0" pivotButton="0" quotePrefix="0" xfId="0">
      <alignment horizontal="center"/>
    </xf>
    <xf applyAlignment="1" borderId="0" fillId="0" fontId="10" numFmtId="0" pivotButton="0" quotePrefix="0" xfId="0">
      <alignment horizontal="center"/>
    </xf>
    <xf applyAlignment="1" borderId="0" fillId="0" fontId="5" numFmtId="0" pivotButton="0" quotePrefix="0" xfId="0">
      <alignment horizontal="center"/>
    </xf>
    <xf borderId="0" fillId="0" fontId="5" numFmtId="0" pivotButton="0" quotePrefix="0" xfId="0"/>
    <xf applyAlignment="1" borderId="0" fillId="0" fontId="5" numFmtId="1" pivotButton="0" quotePrefix="0" xfId="0">
      <alignment horizontal="center"/>
    </xf>
    <xf applyAlignment="1" borderId="0" fillId="12" fontId="10" numFmtId="3" pivotButton="0" quotePrefix="0" xfId="0">
      <alignment horizontal="center"/>
    </xf>
    <xf applyAlignment="1" borderId="0" fillId="3" fontId="10" numFmtId="3" pivotButton="0" quotePrefix="0" xfId="0">
      <alignment horizontal="center"/>
    </xf>
    <xf applyAlignment="1" borderId="0" fillId="4" fontId="10" numFmtId="171" pivotButton="0" quotePrefix="0" xfId="0">
      <alignment horizontal="center"/>
    </xf>
    <xf applyAlignment="1" borderId="12" fillId="2" fontId="21" numFmtId="0" pivotButton="0" quotePrefix="0" xfId="1">
      <alignment horizontal="left" readingOrder="1"/>
    </xf>
    <xf applyAlignment="1" borderId="1" fillId="0" fontId="11" numFmtId="0" pivotButton="0" quotePrefix="0" xfId="1">
      <alignment horizontal="left" readingOrder="1" wrapText="1"/>
    </xf>
    <xf applyAlignment="1" borderId="12" fillId="4" fontId="10" numFmtId="0" pivotButton="0" quotePrefix="0" xfId="1">
      <alignment horizontal="center" shrinkToFit="1" wrapText="1"/>
    </xf>
    <xf applyAlignment="1" borderId="0" fillId="0" fontId="18" numFmtId="0" pivotButton="0" quotePrefix="0" xfId="1">
      <alignment horizontal="center" shrinkToFit="1" wrapText="1"/>
    </xf>
    <xf applyAlignment="1" borderId="0" fillId="0" fontId="18" numFmtId="1" pivotButton="0" quotePrefix="0" xfId="0">
      <alignment horizontal="center"/>
    </xf>
    <xf applyAlignment="1" borderId="0" fillId="0" fontId="18" numFmtId="0" pivotButton="0" quotePrefix="0" xfId="0">
      <alignment horizontal="center"/>
    </xf>
    <xf applyAlignment="1" borderId="0" fillId="0" fontId="18" numFmtId="16" pivotButton="0" quotePrefix="0" xfId="0">
      <alignment horizontal="center"/>
    </xf>
    <xf borderId="0" fillId="0" fontId="18" numFmtId="0" pivotButton="0" quotePrefix="0" xfId="0"/>
    <xf borderId="0" fillId="0" fontId="18" numFmtId="0" pivotButton="0" quotePrefix="0" xfId="0"/>
    <xf borderId="0" fillId="0" fontId="18" numFmtId="16" pivotButton="0" quotePrefix="0" xfId="0"/>
    <xf borderId="0" fillId="0" fontId="26" numFmtId="0" pivotButton="0" quotePrefix="0" xfId="0"/>
    <xf applyAlignment="1" borderId="12" fillId="4" fontId="12" numFmtId="0" pivotButton="0" quotePrefix="0" xfId="1">
      <alignment horizontal="center" vertical="center" wrapText="1"/>
    </xf>
    <xf applyAlignment="1" borderId="12" fillId="0" fontId="24" numFmtId="0" pivotButton="0" quotePrefix="0" xfId="1">
      <alignment horizontal="left" readingOrder="1" shrinkToFit="1" wrapText="1"/>
    </xf>
    <xf applyAlignment="1" borderId="12" fillId="0" fontId="10" numFmtId="0" pivotButton="0" quotePrefix="0" xfId="1">
      <alignment horizontal="center" shrinkToFit="1" wrapText="1"/>
    </xf>
    <xf applyAlignment="1" borderId="12" fillId="0" fontId="10" numFmtId="0" pivotButton="0" quotePrefix="0" xfId="1">
      <alignment readingOrder="1" shrinkToFit="1" wrapText="1"/>
    </xf>
    <xf applyAlignment="1" borderId="12" fillId="0" fontId="21" numFmtId="0" pivotButton="0" quotePrefix="0" xfId="1">
      <alignment horizontal="left" readingOrder="1" shrinkToFit="1" wrapText="1"/>
    </xf>
    <xf applyAlignment="1" borderId="12" fillId="0" fontId="10" numFmtId="0" pivotButton="0" quotePrefix="0" xfId="1">
      <alignment readingOrder="1" wrapText="1"/>
    </xf>
    <xf applyAlignment="1" borderId="12" fillId="0" fontId="21" numFmtId="0" pivotButton="0" quotePrefix="0" xfId="1">
      <alignment horizontal="left" readingOrder="1"/>
    </xf>
    <xf applyAlignment="1" borderId="12" fillId="0" fontId="21" numFmtId="2" pivotButton="0" quotePrefix="0" xfId="1">
      <alignment horizontal="left" readingOrder="1" wrapText="1"/>
    </xf>
    <xf applyAlignment="1" borderId="4" fillId="0" fontId="10" numFmtId="0" pivotButton="0" quotePrefix="0" xfId="1">
      <alignment horizontal="center" shrinkToFit="1" wrapText="1"/>
    </xf>
    <xf applyAlignment="1" borderId="0" fillId="0" fontId="10" numFmtId="16" pivotButton="0" quotePrefix="0" xfId="0">
      <alignment horizontal="center"/>
    </xf>
    <xf borderId="0" fillId="0" fontId="10" numFmtId="16" pivotButton="0" quotePrefix="0" xfId="0"/>
    <xf borderId="0" fillId="0" fontId="0" numFmtId="0" pivotButton="0" quotePrefix="0" xfId="0"/>
    <xf applyAlignment="1" borderId="0" fillId="3" fontId="10" numFmtId="0" pivotButton="0" quotePrefix="0" xfId="0">
      <alignment horizontal="center"/>
    </xf>
    <xf applyAlignment="1" borderId="1" fillId="12" fontId="10" numFmtId="0" pivotButton="0" quotePrefix="0" xfId="1">
      <alignment horizontal="left" readingOrder="1" wrapText="1"/>
    </xf>
    <xf applyAlignment="1" borderId="4" fillId="2" fontId="10" numFmtId="0" pivotButton="0" quotePrefix="0" xfId="1">
      <alignment horizontal="left" readingOrder="1" wrapText="1"/>
    </xf>
    <xf applyAlignment="1" borderId="4" fillId="0" fontId="10" numFmtId="0" pivotButton="0" quotePrefix="0" xfId="1">
      <alignment horizontal="left" readingOrder="1" wrapText="1"/>
    </xf>
    <xf applyAlignment="1" borderId="0" fillId="11" fontId="10" numFmtId="1" pivotButton="0" quotePrefix="0" xfId="0">
      <alignment horizontal="center"/>
    </xf>
    <xf applyAlignment="1" borderId="0" fillId="3" fontId="10" numFmtId="0" pivotButton="0" quotePrefix="0" xfId="1">
      <alignment horizontal="center" shrinkToFit="1" wrapText="1"/>
    </xf>
    <xf applyAlignment="1" borderId="1" fillId="4" fontId="12" numFmtId="172" pivotButton="0" quotePrefix="0" xfId="2">
      <alignment horizontal="center" shrinkToFit="1" vertical="center" wrapText="1"/>
    </xf>
    <xf applyAlignment="1" borderId="4" fillId="3" fontId="10" numFmtId="0" pivotButton="0" quotePrefix="0" xfId="1">
      <alignment horizontal="center" shrinkToFit="1" wrapText="1"/>
    </xf>
    <xf applyAlignment="1" borderId="12" fillId="2" fontId="10" numFmtId="0" pivotButton="0" quotePrefix="0" xfId="1">
      <alignment horizontal="center" shrinkToFit="1" wrapText="1"/>
    </xf>
    <xf applyAlignment="1" borderId="4" fillId="12" fontId="10" numFmtId="0" pivotButton="0" quotePrefix="0" xfId="1">
      <alignment horizontal="center" shrinkToFit="1" wrapText="1"/>
    </xf>
    <xf applyAlignment="1" borderId="0" fillId="12" fontId="10" numFmtId="0" pivotButton="0" quotePrefix="0" xfId="1">
      <alignment horizontal="center" shrinkToFit="1" wrapText="1"/>
    </xf>
    <xf applyAlignment="1" borderId="0" fillId="0" fontId="12" numFmtId="1" pivotButton="0" quotePrefix="0" xfId="0">
      <alignment horizontal="center"/>
    </xf>
    <xf applyAlignment="1" borderId="0" fillId="0" fontId="27" numFmtId="0" pivotButton="0" quotePrefix="0" xfId="0">
      <alignment horizontal="center"/>
    </xf>
    <xf applyAlignment="1" borderId="0" fillId="0" fontId="27" numFmtId="0" pivotButton="0" quotePrefix="0" xfId="0">
      <alignment horizontal="center"/>
    </xf>
    <xf applyAlignment="1" borderId="0" fillId="14" fontId="10" numFmtId="0" pivotButton="0" quotePrefix="0" xfId="1">
      <alignment horizontal="center" shrinkToFit="1" wrapText="1"/>
    </xf>
    <xf applyAlignment="1" borderId="12" fillId="2" fontId="12" numFmtId="16" pivotButton="0" quotePrefix="0" xfId="1">
      <alignment horizontal="center" readingOrder="1"/>
    </xf>
    <xf applyAlignment="1" borderId="1" fillId="14" fontId="10" numFmtId="0" pivotButton="0" quotePrefix="0" xfId="1">
      <alignment horizontal="left" shrinkToFit="1" wrapText="1"/>
    </xf>
    <xf applyAlignment="1" borderId="4" fillId="14" fontId="10" numFmtId="0" pivotButton="0" quotePrefix="0" xfId="1">
      <alignment horizontal="center" shrinkToFit="1" wrapText="1"/>
    </xf>
    <xf applyAlignment="1" borderId="0" fillId="0" fontId="27" numFmtId="1" pivotButton="0" quotePrefix="0" xfId="0">
      <alignment horizontal="center"/>
    </xf>
    <xf applyAlignment="1" borderId="0" fillId="0" fontId="27" numFmtId="0" pivotButton="0" quotePrefix="0" xfId="1">
      <alignment horizontal="center" shrinkToFit="1" wrapText="1"/>
    </xf>
    <xf applyAlignment="1" borderId="5" fillId="11" fontId="12" numFmtId="16" pivotButton="0" quotePrefix="0" xfId="1">
      <alignment horizontal="center" readingOrder="1"/>
    </xf>
    <xf applyAlignment="1" borderId="4" fillId="11" fontId="12" numFmtId="0" pivotButton="0" quotePrefix="0" xfId="1">
      <alignment horizontal="center" readingOrder="1" vertical="center" wrapText="1"/>
    </xf>
    <xf applyAlignment="1" borderId="4" fillId="11" fontId="10" numFmtId="0" pivotButton="0" quotePrefix="0" xfId="1">
      <alignment horizontal="center" shrinkToFit="1" wrapText="1"/>
    </xf>
    <xf applyAlignment="1" borderId="0" fillId="0" fontId="10" numFmtId="4" pivotButton="0" quotePrefix="0" xfId="1">
      <alignment horizontal="center" shrinkToFit="1" wrapText="1"/>
    </xf>
    <xf borderId="0" fillId="0" fontId="0" numFmtId="4" pivotButton="0" quotePrefix="0" xfId="0"/>
    <xf applyAlignment="1" borderId="0" fillId="11" fontId="10" numFmtId="4" pivotButton="0" quotePrefix="0" xfId="1">
      <alignment horizontal="center" shrinkToFit="1" wrapText="1"/>
    </xf>
    <xf applyAlignment="1" borderId="0" fillId="3" fontId="10" numFmtId="4" pivotButton="0" quotePrefix="0" xfId="1">
      <alignment horizontal="center" shrinkToFit="1" wrapText="1"/>
    </xf>
    <xf borderId="0" fillId="12" fontId="10" numFmtId="9" pivotButton="0" quotePrefix="0" xfId="0"/>
    <xf applyAlignment="1" borderId="0" fillId="12" fontId="10" numFmtId="4" pivotButton="0" quotePrefix="0" xfId="1">
      <alignment horizontal="center" shrinkToFit="1" wrapText="1"/>
    </xf>
    <xf applyAlignment="1" borderId="12" fillId="5" fontId="10" numFmtId="169" pivotButton="0" quotePrefix="0" xfId="1171">
      <alignment horizontal="left" readingOrder="1"/>
    </xf>
    <xf applyAlignment="1" borderId="0" fillId="11" fontId="10" numFmtId="0" pivotButton="0" quotePrefix="0" xfId="1">
      <alignment horizontal="center" shrinkToFit="1" wrapText="1"/>
    </xf>
    <xf applyAlignment="1" borderId="12" fillId="5" fontId="18" numFmtId="169" pivotButton="0" quotePrefix="0" xfId="1171">
      <alignment horizontal="left" readingOrder="1"/>
    </xf>
    <xf applyAlignment="1" borderId="1" fillId="4" fontId="18" numFmtId="1" pivotButton="0" quotePrefix="0" xfId="2">
      <alignment horizontal="left" readingOrder="1" shrinkToFit="1" wrapText="1"/>
    </xf>
    <xf applyAlignment="1" borderId="1" fillId="2" fontId="18" numFmtId="0" pivotButton="0" quotePrefix="0" xfId="1">
      <alignment horizontal="left" shrinkToFit="1" wrapText="1"/>
    </xf>
    <xf applyAlignment="1" borderId="1" fillId="2" fontId="18" numFmtId="0" pivotButton="0" quotePrefix="0" xfId="1">
      <alignment horizontal="left" shrinkToFit="1" wrapText="1"/>
    </xf>
    <xf applyAlignment="1" borderId="11" fillId="0" fontId="18" numFmtId="0" pivotButton="0" quotePrefix="0" xfId="1">
      <alignment horizontal="left" readingOrder="1" wrapText="1"/>
    </xf>
    <xf applyAlignment="1" borderId="4" fillId="2" fontId="29" numFmtId="0" pivotButton="0" quotePrefix="0" xfId="1">
      <alignment horizontal="center" readingOrder="1" vertical="center" wrapText="1"/>
    </xf>
    <xf applyAlignment="1" borderId="4" fillId="2" fontId="29" numFmtId="0" pivotButton="0" quotePrefix="0" xfId="1">
      <alignment horizontal="center" readingOrder="1" vertical="center" wrapText="1"/>
    </xf>
    <xf applyAlignment="1" borderId="1" fillId="2" fontId="29" numFmtId="170" pivotButton="0" quotePrefix="0" xfId="1">
      <alignment horizontal="center" readingOrder="1" vertical="center" wrapText="1"/>
    </xf>
    <xf applyAlignment="1" borderId="4" fillId="2" fontId="29" numFmtId="49" pivotButton="0" quotePrefix="0" xfId="1">
      <alignment horizontal="center" readingOrder="1" vertical="center" wrapText="1"/>
    </xf>
    <xf applyAlignment="1" borderId="1" fillId="2" fontId="29" numFmtId="0" pivotButton="0" quotePrefix="0" xfId="1">
      <alignment horizontal="center" readingOrder="1" vertical="center" wrapText="1"/>
    </xf>
    <xf applyAlignment="1" borderId="1" fillId="5" fontId="29" numFmtId="0" pivotButton="0" quotePrefix="0" xfId="1">
      <alignment horizontal="center" readingOrder="1" vertical="center" wrapText="1"/>
    </xf>
    <xf applyAlignment="1" borderId="1" fillId="2" fontId="29" numFmtId="2" pivotButton="0" quotePrefix="0" xfId="1">
      <alignment horizontal="center" readingOrder="1" vertical="center" wrapText="1"/>
    </xf>
    <xf applyAlignment="1" borderId="1" fillId="2" fontId="29" numFmtId="14" pivotButton="0" quotePrefix="0" xfId="1">
      <alignment horizontal="center" readingOrder="1" vertical="center" wrapText="1"/>
    </xf>
    <xf applyAlignment="1" borderId="1" fillId="5" fontId="29" numFmtId="2" pivotButton="0" quotePrefix="0" xfId="1">
      <alignment horizontal="center" readingOrder="1" vertical="center" wrapText="1"/>
    </xf>
    <xf applyAlignment="1" borderId="1" fillId="5" fontId="29" numFmtId="164" pivotButton="0" quotePrefix="0" xfId="1">
      <alignment horizontal="center" readingOrder="1" vertical="center" wrapText="1"/>
    </xf>
    <xf applyAlignment="1" borderId="1" fillId="2" fontId="29" numFmtId="164" pivotButton="0" quotePrefix="0" xfId="1">
      <alignment horizontal="center" readingOrder="1" vertical="center" wrapText="1"/>
    </xf>
    <xf applyAlignment="1" borderId="1" fillId="2" fontId="29" numFmtId="0" pivotButton="0" quotePrefix="0" xfId="1">
      <alignment horizontal="center" readingOrder="1" vertical="center" wrapText="1"/>
    </xf>
    <xf applyAlignment="1" borderId="1" fillId="9" fontId="29" numFmtId="164" pivotButton="0" quotePrefix="0" xfId="1">
      <alignment horizontal="center" readingOrder="1" vertical="center" wrapText="1"/>
    </xf>
    <xf applyAlignment="1" borderId="1" fillId="9" fontId="29" numFmtId="10" pivotButton="0" quotePrefix="0" xfId="1">
      <alignment horizontal="center" readingOrder="1" vertical="center" wrapText="1"/>
    </xf>
    <xf applyAlignment="1" borderId="1" fillId="2" fontId="29" numFmtId="10" pivotButton="0" quotePrefix="0" xfId="1">
      <alignment horizontal="center" readingOrder="1" vertical="center" wrapText="1"/>
    </xf>
    <xf applyAlignment="1" borderId="1" fillId="5" fontId="29" numFmtId="14" pivotButton="0" quotePrefix="0" xfId="1">
      <alignment horizontal="center" readingOrder="1" vertical="center" wrapText="1"/>
    </xf>
    <xf applyAlignment="1" borderId="1" fillId="0" fontId="29" numFmtId="14" pivotButton="0" quotePrefix="0" xfId="1">
      <alignment horizontal="center" readingOrder="1" vertical="center" wrapText="1"/>
    </xf>
    <xf applyAlignment="1" borderId="1" fillId="2" fontId="29" numFmtId="15" pivotButton="0" quotePrefix="0" xfId="2">
      <alignment horizontal="center" readingOrder="1" vertical="center" wrapText="1"/>
    </xf>
    <xf applyAlignment="1" borderId="1" fillId="4" fontId="29" numFmtId="15" pivotButton="0" quotePrefix="0" xfId="2">
      <alignment horizontal="center" readingOrder="1" vertical="center" wrapText="1"/>
    </xf>
    <xf applyAlignment="1" borderId="1" fillId="2" fontId="29" numFmtId="14" pivotButton="0" quotePrefix="0" xfId="2">
      <alignment horizontal="center" readingOrder="1" vertical="center" wrapText="1"/>
    </xf>
    <xf applyAlignment="1" borderId="1" fillId="2" fontId="29" numFmtId="165" pivotButton="0" quotePrefix="0" xfId="2">
      <alignment horizontal="center" readingOrder="1" vertical="center" wrapText="1"/>
    </xf>
    <xf applyAlignment="1" borderId="1" fillId="5" fontId="29" numFmtId="16" pivotButton="0" quotePrefix="0" xfId="2">
      <alignment horizontal="center" readingOrder="1" vertical="center" wrapText="1"/>
    </xf>
    <xf applyAlignment="1" borderId="1" fillId="0" fontId="29" numFmtId="16" pivotButton="0" quotePrefix="0" xfId="2">
      <alignment horizontal="center" readingOrder="1" vertical="center" wrapText="1"/>
    </xf>
    <xf applyAlignment="1" borderId="1" fillId="5" fontId="29" numFmtId="167" pivotButton="0" quotePrefix="0" xfId="2">
      <alignment horizontal="center" readingOrder="1" vertical="center" wrapText="1"/>
    </xf>
    <xf applyAlignment="1" borderId="1" fillId="5" fontId="29" numFmtId="14" pivotButton="0" quotePrefix="0" xfId="2">
      <alignment horizontal="center" readingOrder="1" vertical="center" wrapText="1"/>
    </xf>
    <xf applyAlignment="1" borderId="1" fillId="5" fontId="29" numFmtId="14" pivotButton="0" quotePrefix="0" xfId="2">
      <alignment horizontal="center" readingOrder="1" shrinkToFit="1" vertical="center" wrapText="1"/>
    </xf>
    <xf applyAlignment="1" borderId="1" fillId="2" fontId="29" numFmtId="14" pivotButton="0" quotePrefix="0" xfId="2">
      <alignment horizontal="center" vertical="center" wrapText="1"/>
    </xf>
    <xf applyAlignment="1" borderId="1" fillId="5" fontId="29" numFmtId="0" pivotButton="0" quotePrefix="0" xfId="2">
      <alignment horizontal="center" readingOrder="1" shrinkToFit="1" vertical="center" wrapText="1"/>
    </xf>
    <xf applyAlignment="1" borderId="1" fillId="5" fontId="29" numFmtId="164" pivotButton="0" quotePrefix="0" xfId="2">
      <alignment horizontal="center" readingOrder="1" shrinkToFit="1" vertical="center" wrapText="1"/>
    </xf>
    <xf applyAlignment="1" borderId="0" fillId="0" fontId="29" numFmtId="0" pivotButton="0" quotePrefix="0" xfId="0">
      <alignment horizontal="center"/>
    </xf>
    <xf applyAlignment="1" borderId="1" fillId="2" fontId="30" numFmtId="0" pivotButton="0" quotePrefix="0" xfId="1">
      <alignment horizontal="left" readingOrder="1" shrinkToFit="1" wrapText="1"/>
    </xf>
    <xf applyAlignment="1" borderId="1" fillId="2" fontId="30" numFmtId="0" pivotButton="0" quotePrefix="0" xfId="1">
      <alignment horizontal="center" readingOrder="1" shrinkToFit="1" wrapText="1"/>
    </xf>
    <xf applyAlignment="1" borderId="1" fillId="2" fontId="30" numFmtId="170" pivotButton="0" quotePrefix="0" xfId="1">
      <alignment horizontal="left" readingOrder="1" shrinkToFit="1" wrapText="1"/>
    </xf>
    <xf applyAlignment="1" borderId="1" fillId="2" fontId="30" numFmtId="0" pivotButton="0" quotePrefix="0" xfId="1">
      <alignment horizontal="left" readingOrder="1" shrinkToFit="1" wrapText="1"/>
    </xf>
    <xf applyAlignment="1" borderId="1" fillId="2" fontId="30" numFmtId="0" pivotButton="0" quotePrefix="0" xfId="1">
      <alignment horizontal="justify" readingOrder="1" shrinkToFit="1" wrapText="1"/>
    </xf>
    <xf applyAlignment="1" borderId="1" fillId="2" fontId="30" numFmtId="0" pivotButton="0" quotePrefix="0" xfId="1">
      <alignment horizontal="left" readingOrder="1" wrapText="1"/>
    </xf>
    <xf borderId="1" fillId="0" fontId="30" numFmtId="0" pivotButton="0" quotePrefix="0" xfId="0"/>
    <xf applyAlignment="1" borderId="1" fillId="5" fontId="30" numFmtId="0" pivotButton="0" quotePrefix="0" xfId="1">
      <alignment horizontal="left" readingOrder="1" wrapText="1"/>
    </xf>
    <xf applyAlignment="1" borderId="1" fillId="2" fontId="30" numFmtId="2" pivotButton="0" quotePrefix="0" xfId="1">
      <alignment horizontal="left" readingOrder="1" wrapText="1"/>
    </xf>
    <xf applyAlignment="1" borderId="1" fillId="2" fontId="30" numFmtId="14" pivotButton="0" quotePrefix="0" xfId="1">
      <alignment horizontal="left" readingOrder="1" wrapText="1"/>
    </xf>
    <xf applyAlignment="1" borderId="1" fillId="5" fontId="30" numFmtId="2" pivotButton="0" quotePrefix="0" xfId="1">
      <alignment horizontal="left" readingOrder="1" wrapText="1"/>
    </xf>
    <xf applyAlignment="1" borderId="1" fillId="5" fontId="30" numFmtId="164" pivotButton="0" quotePrefix="0" xfId="1">
      <alignment horizontal="left" readingOrder="1" wrapText="1"/>
    </xf>
    <xf applyAlignment="1" borderId="1" fillId="2" fontId="30" numFmtId="164" pivotButton="0" quotePrefix="0" xfId="1">
      <alignment horizontal="left" readingOrder="1" wrapText="1"/>
    </xf>
    <xf applyAlignment="1" borderId="1" fillId="9" fontId="30" numFmtId="164" pivotButton="0" quotePrefix="0" xfId="1">
      <alignment horizontal="left" readingOrder="1" wrapText="1"/>
    </xf>
    <xf applyAlignment="1" borderId="1" fillId="9" fontId="30" numFmtId="10" pivotButton="0" quotePrefix="0" xfId="1">
      <alignment horizontal="left" readingOrder="1" wrapText="1"/>
    </xf>
    <xf applyAlignment="1" borderId="1" fillId="2" fontId="30" numFmtId="10" pivotButton="0" quotePrefix="0" xfId="1">
      <alignment horizontal="left" readingOrder="1" wrapText="1"/>
    </xf>
    <xf applyAlignment="1" borderId="1" fillId="5" fontId="30" numFmtId="168" pivotButton="0" quotePrefix="0" xfId="1">
      <alignment horizontal="left" readingOrder="1" wrapText="1"/>
    </xf>
    <xf applyAlignment="1" borderId="1" fillId="5" fontId="30" numFmtId="14" pivotButton="0" quotePrefix="0" xfId="1">
      <alignment horizontal="left" readingOrder="1" wrapText="1"/>
    </xf>
    <xf applyAlignment="1" borderId="1" fillId="2" fontId="30" numFmtId="1" pivotButton="0" quotePrefix="0" xfId="2">
      <alignment horizontal="left" readingOrder="1" shrinkToFit="1" wrapText="1"/>
    </xf>
    <xf applyAlignment="1" borderId="1" fillId="2" fontId="30" numFmtId="14" pivotButton="0" quotePrefix="0" xfId="2">
      <alignment horizontal="left" readingOrder="1" shrinkToFit="1" wrapText="1"/>
    </xf>
    <xf applyAlignment="1" borderId="1" fillId="2" fontId="30" numFmtId="165" pivotButton="0" quotePrefix="0" xfId="2">
      <alignment horizontal="left" readingOrder="1" shrinkToFit="1" wrapText="1"/>
    </xf>
    <xf applyAlignment="1" borderId="1" fillId="2" fontId="30" numFmtId="165" pivotButton="0" quotePrefix="0" xfId="2">
      <alignment readingOrder="1" shrinkToFit="1" wrapText="1"/>
    </xf>
    <xf applyAlignment="1" borderId="1" fillId="5" fontId="30" numFmtId="16" pivotButton="0" quotePrefix="0" xfId="2">
      <alignment horizontal="left" readingOrder="1" shrinkToFit="1" wrapText="1"/>
    </xf>
    <xf applyAlignment="1" borderId="1" fillId="5" fontId="30" numFmtId="167" pivotButton="0" quotePrefix="0" xfId="2">
      <alignment horizontal="left" readingOrder="1" shrinkToFit="1" wrapText="1"/>
    </xf>
    <xf applyAlignment="1" borderId="1" fillId="5" fontId="30" numFmtId="14" pivotButton="0" quotePrefix="0" xfId="2">
      <alignment horizontal="left" readingOrder="1" shrinkToFit="1" wrapText="1"/>
    </xf>
    <xf applyAlignment="1" borderId="1" fillId="5" fontId="30" numFmtId="0" pivotButton="0" quotePrefix="0" xfId="0">
      <alignment horizontal="left" readingOrder="1"/>
    </xf>
    <xf applyAlignment="1" borderId="12" fillId="5" fontId="30" numFmtId="169" pivotButton="0" quotePrefix="0" xfId="1171">
      <alignment horizontal="left" readingOrder="1"/>
    </xf>
    <xf applyAlignment="1" borderId="1" fillId="5" fontId="30" numFmtId="169" pivotButton="0" quotePrefix="0" xfId="1171">
      <alignment horizontal="left" readingOrder="1"/>
    </xf>
    <xf applyAlignment="1" borderId="0" fillId="0" fontId="30" numFmtId="0" pivotButton="0" quotePrefix="0" xfId="0">
      <alignment horizontal="left" readingOrder="1"/>
    </xf>
    <xf applyAlignment="1" borderId="1" fillId="0" fontId="30" numFmtId="0" pivotButton="0" quotePrefix="0" xfId="1">
      <alignment horizontal="left" readingOrder="1" wrapText="1"/>
    </xf>
    <xf applyAlignment="1" borderId="12" fillId="0" fontId="30" numFmtId="0" pivotButton="0" quotePrefix="0" xfId="1">
      <alignment horizontal="left" readingOrder="1" wrapText="1"/>
    </xf>
    <xf applyAlignment="1" borderId="1" fillId="5" fontId="30" numFmtId="0" pivotButton="0" quotePrefix="1" xfId="1">
      <alignment horizontal="left" readingOrder="1" wrapText="1"/>
    </xf>
    <xf applyAlignment="1" borderId="1" fillId="0" fontId="30" numFmtId="14" pivotButton="0" quotePrefix="0" xfId="1">
      <alignment horizontal="left" readingOrder="1" wrapText="1"/>
    </xf>
    <xf applyAlignment="1" borderId="12" fillId="2" fontId="30" numFmtId="0" pivotButton="0" quotePrefix="0" xfId="1">
      <alignment horizontal="left" readingOrder="1" wrapText="1"/>
    </xf>
    <xf applyAlignment="1" borderId="1" fillId="2" fontId="30" numFmtId="0" pivotButton="0" quotePrefix="0" xfId="1">
      <alignment horizontal="left" wrapText="1"/>
    </xf>
    <xf applyAlignment="1" borderId="1" fillId="2" fontId="30" numFmtId="0" pivotButton="0" quotePrefix="1" xfId="1">
      <alignment horizontal="left" readingOrder="1" shrinkToFit="1" wrapText="1"/>
    </xf>
    <xf applyAlignment="1" borderId="1" fillId="0" fontId="30" numFmtId="0" pivotButton="0" quotePrefix="0" xfId="1">
      <alignment horizontal="left" wrapText="1"/>
    </xf>
    <xf applyAlignment="1" borderId="1" fillId="13" fontId="30" numFmtId="164" pivotButton="0" quotePrefix="0" xfId="1">
      <alignment horizontal="left" readingOrder="1" wrapText="1"/>
    </xf>
    <xf applyAlignment="1" borderId="1" fillId="4" fontId="30" numFmtId="14" pivotButton="0" quotePrefix="0" xfId="1">
      <alignment horizontal="left" readingOrder="1" wrapText="1"/>
    </xf>
    <xf applyAlignment="1" borderId="1" fillId="11" fontId="30" numFmtId="14" pivotButton="0" quotePrefix="0" xfId="1">
      <alignment horizontal="left" readingOrder="1" wrapText="1"/>
    </xf>
    <xf applyAlignment="1" borderId="12" fillId="2" fontId="30" numFmtId="164" pivotButton="0" quotePrefix="0" xfId="1">
      <alignment horizontal="left" readingOrder="1" wrapText="1"/>
    </xf>
    <xf applyAlignment="1" borderId="1" fillId="2" fontId="30" numFmtId="14" pivotButton="0" quotePrefix="0" xfId="1">
      <alignment horizontal="center" readingOrder="1" shrinkToFit="1" wrapText="1"/>
    </xf>
    <xf applyAlignment="1" borderId="1" fillId="3" fontId="30" numFmtId="0" pivotButton="0" quotePrefix="0" xfId="1">
      <alignment horizontal="left" readingOrder="1" shrinkToFit="1" wrapText="1"/>
    </xf>
    <xf applyAlignment="1" borderId="1" fillId="2" fontId="30" numFmtId="0" pivotButton="0" quotePrefix="0" xfId="1">
      <alignment horizontal="left" shrinkToFit="1" wrapText="1"/>
    </xf>
    <xf applyAlignment="1" borderId="1" fillId="2" fontId="30" numFmtId="0" pivotButton="0" quotePrefix="0" xfId="1">
      <alignment horizontal="left" shrinkToFit="1" wrapText="1"/>
    </xf>
    <xf applyAlignment="1" borderId="1" fillId="4" fontId="30" numFmtId="164" pivotButton="0" quotePrefix="0" xfId="1">
      <alignment horizontal="left" readingOrder="1" wrapText="1"/>
    </xf>
    <xf applyAlignment="1" borderId="1" fillId="2" fontId="30" numFmtId="1" pivotButton="0" quotePrefix="0" xfId="1">
      <alignment horizontal="left" shrinkToFit="1" wrapText="1"/>
    </xf>
    <xf applyAlignment="1" borderId="1" fillId="0" fontId="30" numFmtId="168" pivotButton="0" quotePrefix="0" xfId="1">
      <alignment horizontal="left" readingOrder="1" wrapText="1"/>
    </xf>
    <xf applyAlignment="1" borderId="1" fillId="2" fontId="30" numFmtId="9" pivotButton="0" quotePrefix="0" xfId="1">
      <alignment horizontal="left" readingOrder="1" wrapText="1"/>
    </xf>
    <xf applyAlignment="1" borderId="12" fillId="2" fontId="30" numFmtId="2" pivotButton="0" quotePrefix="0" xfId="1">
      <alignment horizontal="left" readingOrder="1" wrapText="1"/>
    </xf>
    <xf applyAlignment="1" borderId="1" fillId="12" fontId="30" numFmtId="0" pivotButton="0" quotePrefix="0" xfId="1">
      <alignment horizontal="left" readingOrder="1" wrapText="1"/>
    </xf>
    <xf applyAlignment="1" borderId="12" fillId="2" fontId="30" numFmtId="0" pivotButton="0" quotePrefix="0" xfId="1">
      <alignment horizontal="left" readingOrder="1" shrinkToFit="1" wrapText="1"/>
    </xf>
    <xf applyAlignment="1" borderId="12" fillId="2" fontId="30" numFmtId="0" pivotButton="0" quotePrefix="0" xfId="1">
      <alignment readingOrder="1" shrinkToFit="1" wrapText="1"/>
    </xf>
    <xf applyAlignment="1" borderId="12" fillId="5" fontId="30" numFmtId="0" pivotButton="0" quotePrefix="0" xfId="1">
      <alignment horizontal="left" readingOrder="1" wrapText="1"/>
    </xf>
    <xf applyAlignment="1" borderId="12" fillId="2" fontId="30" numFmtId="49" pivotButton="0" quotePrefix="0" xfId="1">
      <alignment horizontal="left" readingOrder="1" wrapText="1"/>
    </xf>
    <xf applyAlignment="1" borderId="12" fillId="2" fontId="30" numFmtId="3" pivotButton="0" quotePrefix="0" xfId="1">
      <alignment horizontal="left" readingOrder="1" wrapText="1"/>
    </xf>
    <xf applyAlignment="1" borderId="12" fillId="2" fontId="30" numFmtId="14" pivotButton="0" quotePrefix="0" xfId="1">
      <alignment horizontal="left" readingOrder="1" wrapText="1"/>
    </xf>
    <xf applyAlignment="1" borderId="12" fillId="5" fontId="30" numFmtId="2" pivotButton="0" quotePrefix="0" xfId="1">
      <alignment horizontal="left" readingOrder="1" wrapText="1"/>
    </xf>
    <xf applyAlignment="1" borderId="12" fillId="5" fontId="30" numFmtId="164" pivotButton="0" quotePrefix="0" xfId="1">
      <alignment horizontal="left" readingOrder="1" wrapText="1"/>
    </xf>
    <xf applyAlignment="1" borderId="1" fillId="2" fontId="30" numFmtId="3" pivotButton="0" quotePrefix="0" xfId="1">
      <alignment horizontal="left" readingOrder="1" wrapText="1"/>
    </xf>
    <xf applyAlignment="1" borderId="12" fillId="2" fontId="30" numFmtId="0" pivotButton="0" quotePrefix="0" xfId="1">
      <alignment horizontal="center" shrinkToFit="1" wrapText="1"/>
    </xf>
    <xf applyAlignment="1" borderId="12" fillId="2" fontId="30" numFmtId="0" pivotButton="0" quotePrefix="0" xfId="1">
      <alignment horizontal="left" readingOrder="1" shrinkToFit="1" wrapText="1"/>
    </xf>
    <xf applyAlignment="1" borderId="12" fillId="2" fontId="30" numFmtId="0" pivotButton="0" quotePrefix="0" xfId="1">
      <alignment horizontal="justify" readingOrder="1" shrinkToFit="1" wrapText="1"/>
    </xf>
    <xf applyAlignment="1" borderId="12" fillId="2" fontId="30" numFmtId="10" pivotButton="0" quotePrefix="0" xfId="1">
      <alignment horizontal="left" readingOrder="1" wrapText="1"/>
    </xf>
    <xf applyAlignment="1" borderId="12" fillId="5" fontId="30" numFmtId="14" pivotButton="0" quotePrefix="0" xfId="1">
      <alignment horizontal="left" readingOrder="1" wrapText="1"/>
    </xf>
    <xf applyAlignment="1" borderId="12" fillId="5" fontId="30" numFmtId="49" pivotButton="0" quotePrefix="0" xfId="1">
      <alignment horizontal="left" readingOrder="1" wrapText="1"/>
    </xf>
    <xf applyAlignment="1" borderId="12" fillId="2" fontId="30" numFmtId="1" pivotButton="0" quotePrefix="0" xfId="2">
      <alignment horizontal="left" readingOrder="1" shrinkToFit="1" wrapText="1"/>
    </xf>
    <xf applyAlignment="1" borderId="12" fillId="2" fontId="30" numFmtId="14" pivotButton="0" quotePrefix="0" xfId="2">
      <alignment horizontal="left" readingOrder="1" shrinkToFit="1" wrapText="1"/>
    </xf>
    <xf applyAlignment="1" borderId="12" fillId="2" fontId="30" numFmtId="165" pivotButton="0" quotePrefix="0" xfId="2">
      <alignment horizontal="left" readingOrder="1" shrinkToFit="1" wrapText="1"/>
    </xf>
    <xf applyAlignment="1" borderId="12" fillId="5" fontId="30" numFmtId="16" pivotButton="0" quotePrefix="0" xfId="2">
      <alignment horizontal="left" readingOrder="1" shrinkToFit="1" wrapText="1"/>
    </xf>
    <xf applyAlignment="1" borderId="12" fillId="5" fontId="30" numFmtId="167" pivotButton="0" quotePrefix="0" xfId="2">
      <alignment horizontal="left" readingOrder="1" shrinkToFit="1" wrapText="1"/>
    </xf>
    <xf applyAlignment="1" borderId="12" fillId="5" fontId="30" numFmtId="14" pivotButton="0" quotePrefix="0" xfId="2">
      <alignment horizontal="left" readingOrder="1" shrinkToFit="1" wrapText="1"/>
    </xf>
    <xf applyAlignment="1" borderId="12" fillId="2" fontId="30" numFmtId="0" pivotButton="0" quotePrefix="0" xfId="1">
      <alignment horizontal="center" readingOrder="1" shrinkToFit="1" wrapText="1"/>
    </xf>
    <xf applyAlignment="1" borderId="12" fillId="2" fontId="30" numFmtId="170" pivotButton="0" quotePrefix="0" xfId="1">
      <alignment horizontal="left" readingOrder="1" shrinkToFit="1" wrapText="1"/>
    </xf>
    <xf applyAlignment="1" borderId="12" fillId="5" fontId="30" numFmtId="168" pivotButton="0" quotePrefix="0" xfId="1">
      <alignment horizontal="left" readingOrder="1" wrapText="1"/>
    </xf>
    <xf applyAlignment="1" borderId="12" fillId="2" fontId="30" numFmtId="1" pivotButton="0" quotePrefix="1" xfId="2">
      <alignment horizontal="left" readingOrder="1" shrinkToFit="1" wrapText="1"/>
    </xf>
    <xf applyAlignment="1" borderId="12" fillId="2" fontId="30" numFmtId="165" pivotButton="0" quotePrefix="0" xfId="2">
      <alignment readingOrder="1" shrinkToFit="1" wrapText="1"/>
    </xf>
    <xf applyAlignment="1" borderId="12" fillId="5" fontId="30" numFmtId="16" pivotButton="0" quotePrefix="1" xfId="2">
      <alignment horizontal="left" readingOrder="1" shrinkToFit="1" wrapText="1"/>
    </xf>
    <xf applyAlignment="1" borderId="12" fillId="2" fontId="30" numFmtId="0" pivotButton="0" quotePrefix="1" xfId="1">
      <alignment horizontal="left" readingOrder="1" wrapText="1"/>
    </xf>
    <xf applyAlignment="1" borderId="12" fillId="5" fontId="30" numFmtId="14" pivotButton="0" quotePrefix="1" xfId="1">
      <alignment horizontal="left" readingOrder="1" wrapText="1"/>
    </xf>
    <xf applyAlignment="1" borderId="12" fillId="5" fontId="30" numFmtId="0" pivotButton="0" quotePrefix="1" xfId="1">
      <alignment horizontal="left" readingOrder="1" wrapText="1"/>
    </xf>
    <xf applyAlignment="1" borderId="12" fillId="2" fontId="30" numFmtId="9" pivotButton="0" quotePrefix="0" xfId="1">
      <alignment horizontal="left" readingOrder="1" wrapText="1"/>
    </xf>
    <xf applyAlignment="1" borderId="12" fillId="2" fontId="30" numFmtId="164" pivotButton="0" quotePrefix="1" xfId="1">
      <alignment horizontal="left" readingOrder="1" wrapText="1"/>
    </xf>
    <xf applyAlignment="1" borderId="0" fillId="11" fontId="27" numFmtId="0" pivotButton="0" quotePrefix="0" xfId="1">
      <alignment horizontal="center" shrinkToFit="1" wrapText="1"/>
    </xf>
    <xf applyAlignment="1" borderId="1" fillId="3" fontId="10" numFmtId="0" pivotButton="0" quotePrefix="0" xfId="1">
      <alignment horizontal="left" shrinkToFit="1" wrapText="1"/>
    </xf>
    <xf applyAlignment="1" borderId="12" fillId="3" fontId="10" numFmtId="0" pivotButton="0" quotePrefix="0" xfId="1">
      <alignment horizontal="center" shrinkToFit="1" wrapText="1"/>
    </xf>
    <xf applyAlignment="1" borderId="1" fillId="3" fontId="10" numFmtId="0" pivotButton="0" quotePrefix="0" xfId="1">
      <alignment readingOrder="1" shrinkToFit="1" wrapText="1"/>
    </xf>
    <xf applyAlignment="1" borderId="1" fillId="3" fontId="10" numFmtId="0" pivotButton="0" quotePrefix="0" xfId="1">
      <alignment readingOrder="1" wrapText="1"/>
    </xf>
    <xf applyAlignment="1" borderId="1" fillId="3" fontId="10" numFmtId="0" pivotButton="0" quotePrefix="0" xfId="1">
      <alignment horizontal="left" readingOrder="1" wrapText="1"/>
    </xf>
    <xf applyAlignment="1" borderId="4" fillId="3" fontId="10" numFmtId="0" pivotButton="0" quotePrefix="0" xfId="1">
      <alignment horizontal="left" readingOrder="1" wrapText="1"/>
    </xf>
    <xf applyAlignment="1" borderId="1" fillId="3" fontId="10" numFmtId="2" pivotButton="0" quotePrefix="0" xfId="1">
      <alignment horizontal="left" readingOrder="1" wrapText="1"/>
    </xf>
    <xf applyAlignment="1" borderId="12" fillId="3" fontId="10" numFmtId="0" pivotButton="0" quotePrefix="0" xfId="1">
      <alignment horizontal="left" readingOrder="1" wrapText="1"/>
    </xf>
    <xf applyAlignment="1" borderId="12" fillId="3" fontId="10" numFmtId="0" pivotButton="0" quotePrefix="0" xfId="1">
      <alignment horizontal="center" shrinkToFit="1" wrapText="1"/>
    </xf>
    <xf applyAlignment="1" borderId="1" fillId="3" fontId="10" numFmtId="0" pivotButton="0" quotePrefix="0" xfId="1">
      <alignment horizontal="left" readingOrder="1" shrinkToFit="1" wrapText="1"/>
    </xf>
    <xf applyAlignment="1" borderId="1" fillId="3" fontId="10" numFmtId="0" pivotButton="0" quotePrefix="0" xfId="1">
      <alignment horizontal="left" readingOrder="1"/>
    </xf>
    <xf applyAlignment="1" borderId="1" fillId="3" fontId="10" numFmtId="1" pivotButton="0" quotePrefix="0" xfId="1">
      <alignment horizontal="left" readingOrder="1" wrapText="1"/>
    </xf>
    <xf applyAlignment="1" borderId="12" fillId="3" fontId="10" numFmtId="2" pivotButton="0" quotePrefix="0" xfId="1">
      <alignment horizontal="left" readingOrder="1" wrapText="1"/>
    </xf>
    <xf applyAlignment="1" borderId="1" fillId="3" fontId="10" numFmtId="0" pivotButton="0" quotePrefix="0" xfId="1">
      <alignment horizontal="left" readingOrder="1" shrinkToFit="1" wrapText="1"/>
    </xf>
    <xf applyAlignment="1" borderId="1" fillId="3" fontId="24" numFmtId="0" pivotButton="0" quotePrefix="0" xfId="1">
      <alignment horizontal="left" readingOrder="1" shrinkToFit="1" wrapText="1"/>
    </xf>
    <xf applyAlignment="1" borderId="1" fillId="3" fontId="21" numFmtId="0" pivotButton="0" quotePrefix="0" xfId="1">
      <alignment horizontal="left" readingOrder="1" wrapText="1"/>
    </xf>
    <xf applyAlignment="1" borderId="1" fillId="3" fontId="21" numFmtId="0" pivotButton="0" quotePrefix="0" xfId="1">
      <alignment horizontal="left" readingOrder="1"/>
    </xf>
    <xf applyAlignment="1" borderId="1" fillId="2" fontId="11" numFmtId="0" pivotButton="0" quotePrefix="0" xfId="1">
      <alignment horizontal="center" readingOrder="1" shrinkToFit="1" wrapText="1"/>
    </xf>
    <xf applyAlignment="1" borderId="1" fillId="2" fontId="11" numFmtId="170" pivotButton="0" quotePrefix="0" xfId="1">
      <alignment horizontal="left" readingOrder="1" shrinkToFit="1" wrapText="1"/>
    </xf>
    <xf applyAlignment="1" borderId="1" fillId="2" fontId="11" numFmtId="0" pivotButton="0" quotePrefix="0" xfId="1">
      <alignment horizontal="left" readingOrder="1" shrinkToFit="1" wrapText="1"/>
    </xf>
    <xf applyAlignment="1" borderId="1" fillId="2" fontId="11" numFmtId="0" pivotButton="0" quotePrefix="0" xfId="1">
      <alignment horizontal="justify" readingOrder="1" shrinkToFit="1" wrapText="1"/>
    </xf>
    <xf applyAlignment="1" borderId="1" fillId="2" fontId="11" numFmtId="0" pivotButton="0" quotePrefix="0" xfId="1">
      <alignment horizontal="left" readingOrder="1" wrapText="1"/>
    </xf>
    <xf applyAlignment="1" borderId="1" fillId="5" fontId="11" numFmtId="0" pivotButton="0" quotePrefix="0" xfId="1">
      <alignment horizontal="left" readingOrder="1" wrapText="1"/>
    </xf>
    <xf applyAlignment="1" borderId="1" fillId="2" fontId="11" numFmtId="2" pivotButton="0" quotePrefix="0" xfId="1">
      <alignment horizontal="left" readingOrder="1" wrapText="1"/>
    </xf>
    <xf applyAlignment="1" borderId="1" fillId="2" fontId="11" numFmtId="14" pivotButton="0" quotePrefix="0" xfId="1">
      <alignment horizontal="left" readingOrder="1" wrapText="1"/>
    </xf>
    <xf applyAlignment="1" borderId="1" fillId="5" fontId="11" numFmtId="2" pivotButton="0" quotePrefix="0" xfId="1">
      <alignment horizontal="left" readingOrder="1" wrapText="1"/>
    </xf>
    <xf applyAlignment="1" borderId="1" fillId="5" fontId="11" numFmtId="164" pivotButton="0" quotePrefix="0" xfId="1">
      <alignment horizontal="left" readingOrder="1" wrapText="1"/>
    </xf>
    <xf applyAlignment="1" borderId="1" fillId="2" fontId="11" numFmtId="164" pivotButton="0" quotePrefix="0" xfId="1">
      <alignment horizontal="left" readingOrder="1" wrapText="1"/>
    </xf>
    <xf applyAlignment="1" borderId="1" fillId="9" fontId="11" numFmtId="164" pivotButton="0" quotePrefix="0" xfId="1">
      <alignment horizontal="left" readingOrder="1" wrapText="1"/>
    </xf>
    <xf applyAlignment="1" borderId="1" fillId="9" fontId="11" numFmtId="10" pivotButton="0" quotePrefix="0" xfId="1">
      <alignment horizontal="left" readingOrder="1" wrapText="1"/>
    </xf>
    <xf applyAlignment="1" borderId="1" fillId="2" fontId="11" numFmtId="10" pivotButton="0" quotePrefix="0" xfId="1">
      <alignment horizontal="left" readingOrder="1" wrapText="1"/>
    </xf>
    <xf applyAlignment="1" borderId="1" fillId="5" fontId="11" numFmtId="168" pivotButton="0" quotePrefix="0" xfId="1">
      <alignment horizontal="left" readingOrder="1" wrapText="1"/>
    </xf>
    <xf applyAlignment="1" borderId="1" fillId="0" fontId="11" numFmtId="14" pivotButton="0" quotePrefix="0" xfId="1">
      <alignment horizontal="left" readingOrder="1" wrapText="1"/>
    </xf>
    <xf applyAlignment="1" borderId="1" fillId="5" fontId="11" numFmtId="14" pivotButton="0" quotePrefix="0" xfId="1">
      <alignment horizontal="left" readingOrder="1" wrapText="1"/>
    </xf>
    <xf applyAlignment="1" borderId="1" fillId="2" fontId="11" numFmtId="1" pivotButton="0" quotePrefix="0" xfId="2">
      <alignment horizontal="left" readingOrder="1" shrinkToFit="1" wrapText="1"/>
    </xf>
    <xf applyAlignment="1" borderId="1" fillId="2" fontId="11" numFmtId="14" pivotButton="0" quotePrefix="0" xfId="2">
      <alignment horizontal="left" readingOrder="1" shrinkToFit="1" wrapText="1"/>
    </xf>
    <xf applyAlignment="1" borderId="1" fillId="2" fontId="11" numFmtId="165" pivotButton="0" quotePrefix="0" xfId="2">
      <alignment horizontal="left" readingOrder="1" shrinkToFit="1" wrapText="1"/>
    </xf>
    <xf applyAlignment="1" borderId="1" fillId="2" fontId="11" numFmtId="165" pivotButton="0" quotePrefix="0" xfId="2">
      <alignment readingOrder="1" shrinkToFit="1" wrapText="1"/>
    </xf>
    <xf applyAlignment="1" borderId="1" fillId="5" fontId="11" numFmtId="16" pivotButton="0" quotePrefix="0" xfId="2">
      <alignment horizontal="left" readingOrder="1" shrinkToFit="1" wrapText="1"/>
    </xf>
    <xf applyAlignment="1" borderId="1" fillId="5" fontId="11" numFmtId="167" pivotButton="0" quotePrefix="0" xfId="2">
      <alignment horizontal="left" readingOrder="1" shrinkToFit="1" wrapText="1"/>
    </xf>
    <xf applyAlignment="1" borderId="1" fillId="5" fontId="11" numFmtId="14" pivotButton="0" quotePrefix="0" xfId="2">
      <alignment horizontal="left" readingOrder="1" shrinkToFit="1" wrapText="1"/>
    </xf>
    <xf applyAlignment="1" borderId="12" fillId="5" fontId="11" numFmtId="169" pivotButton="0" quotePrefix="0" xfId="1171">
      <alignment horizontal="left" readingOrder="1"/>
    </xf>
    <xf applyAlignment="1" borderId="1" fillId="5" fontId="11" numFmtId="169" pivotButton="0" quotePrefix="0" xfId="1171">
      <alignment horizontal="left" readingOrder="1"/>
    </xf>
    <xf applyAlignment="1" borderId="0" fillId="0" fontId="11" numFmtId="0" pivotButton="0" quotePrefix="0" xfId="0">
      <alignment horizontal="left" readingOrder="1"/>
    </xf>
    <xf applyAlignment="1" borderId="1" fillId="4" fontId="11" numFmtId="164" pivotButton="0" quotePrefix="0" xfId="1">
      <alignment horizontal="left" readingOrder="1" wrapText="1"/>
    </xf>
    <xf applyAlignment="1" borderId="1" fillId="2" fontId="18" numFmtId="0" pivotButton="0" quotePrefix="1" xfId="1">
      <alignment horizontal="left" readingOrder="1" wrapText="1"/>
    </xf>
    <xf applyAlignment="1" borderId="1" fillId="5" fontId="18" numFmtId="0" pivotButton="0" quotePrefix="1" xfId="1">
      <alignment horizontal="left" readingOrder="1" wrapText="1"/>
    </xf>
    <xf applyAlignment="1" borderId="1" fillId="3" fontId="21" numFmtId="0" pivotButton="0" quotePrefix="1" xfId="1">
      <alignment horizontal="left" readingOrder="1" wrapText="1"/>
    </xf>
    <xf applyAlignment="1" borderId="1" fillId="3" fontId="21" numFmtId="2" pivotButton="0" quotePrefix="0" xfId="1">
      <alignment horizontal="left" readingOrder="1" wrapText="1"/>
    </xf>
    <xf applyAlignment="1" borderId="12" fillId="2" fontId="18" numFmtId="0" pivotButton="0" quotePrefix="0" xfId="1">
      <alignment horizontal="left" readingOrder="1" shrinkToFit="1" wrapText="1"/>
    </xf>
    <xf applyAlignment="1" borderId="1" fillId="4" fontId="18" numFmtId="0" pivotButton="0" quotePrefix="0" xfId="1">
      <alignment horizontal="left" readingOrder="1" shrinkToFit="1" wrapText="1"/>
    </xf>
    <xf applyAlignment="1" borderId="1" fillId="3" fontId="11" numFmtId="0" pivotButton="0" quotePrefix="0" xfId="1">
      <alignment horizontal="left" readingOrder="1" shrinkToFit="1" wrapText="1"/>
    </xf>
    <xf applyAlignment="1" borderId="0" fillId="0" fontId="10" numFmtId="0" pivotButton="0" quotePrefix="1" xfId="0">
      <alignment horizontal="left"/>
    </xf>
    <xf applyAlignment="1" borderId="1" fillId="12" fontId="10" numFmtId="2" pivotButton="0" quotePrefix="0" xfId="1">
      <alignment horizontal="left" readingOrder="1" wrapText="1"/>
    </xf>
    <xf applyAlignment="1" borderId="1" fillId="12" fontId="21" numFmtId="2" pivotButton="0" quotePrefix="0" xfId="1">
      <alignment horizontal="left" readingOrder="1" wrapText="1"/>
    </xf>
    <xf applyAlignment="1" borderId="0" fillId="0" fontId="10" numFmtId="1" pivotButton="0" quotePrefix="0" xfId="1">
      <alignment horizontal="center" shrinkToFit="1" wrapText="1"/>
    </xf>
    <xf applyAlignment="1" borderId="12" fillId="15" fontId="12" numFmtId="0" pivotButton="0" quotePrefix="0" xfId="2">
      <alignment horizontal="center" shrinkToFit="1" vertical="center" wrapText="1"/>
    </xf>
    <xf borderId="0" fillId="0" fontId="0" numFmtId="0" pivotButton="0" quotePrefix="0" xfId="0"/>
    <xf applyAlignment="1" borderId="0" fillId="0" fontId="0" numFmtId="0" pivotButton="0" quotePrefix="0" xfId="0">
      <alignment horizontal="center"/>
    </xf>
    <xf applyAlignment="1" borderId="0" fillId="0" fontId="0" numFmtId="0" pivotButton="0" quotePrefix="0" xfId="0">
      <alignment horizontal="left"/>
    </xf>
    <xf applyAlignment="1" borderId="0" fillId="12" fontId="10" numFmtId="1" pivotButton="0" quotePrefix="0" xfId="1">
      <alignment horizontal="center" shrinkToFit="1" wrapText="1"/>
    </xf>
    <xf applyAlignment="1" borderId="12" fillId="15" fontId="12" numFmtId="16" pivotButton="0" quotePrefix="0" xfId="1">
      <alignment horizontal="center" readingOrder="1"/>
    </xf>
    <xf applyAlignment="1" borderId="12" fillId="2" fontId="12" numFmtId="0" pivotButton="0" quotePrefix="0" xfId="1">
      <alignment horizontal="center" readingOrder="1" vertical="center" wrapText="1"/>
    </xf>
    <xf borderId="0" fillId="3" fontId="10" numFmtId="0" pivotButton="0" quotePrefix="0" xfId="0"/>
    <xf borderId="0" fillId="0" fontId="0" numFmtId="16" pivotButton="0" quotePrefix="0" xfId="0"/>
    <xf applyAlignment="1" borderId="12" fillId="2" fontId="10" numFmtId="0" pivotButton="0" quotePrefix="0" xfId="1">
      <alignment horizontal="left" readingOrder="1" wrapText="1"/>
    </xf>
    <xf applyAlignment="1" borderId="0" fillId="3" fontId="10" numFmtId="16" pivotButton="0" quotePrefix="0" xfId="0">
      <alignment horizontal="center"/>
    </xf>
    <xf applyAlignment="1" borderId="0" fillId="12" fontId="10" numFmtId="16" pivotButton="0" quotePrefix="0" xfId="0">
      <alignment horizontal="center"/>
    </xf>
    <xf applyAlignment="1" borderId="1" fillId="5" fontId="18" numFmtId="167" pivotButton="0" quotePrefix="1" xfId="2">
      <alignment horizontal="left" readingOrder="1" shrinkToFit="1" wrapText="1"/>
    </xf>
    <xf applyAlignment="1" borderId="1" fillId="5" fontId="18" numFmtId="14" pivotButton="0" quotePrefix="1" xfId="2">
      <alignment horizontal="left" readingOrder="1" shrinkToFit="1" wrapText="1"/>
    </xf>
    <xf applyAlignment="1" borderId="1" fillId="2" fontId="30" numFmtId="1" pivotButton="0" quotePrefix="0" xfId="1">
      <alignment horizontal="left" readingOrder="1" wrapText="1"/>
    </xf>
    <xf applyAlignment="1" borderId="1" fillId="12" fontId="30" numFmtId="164" pivotButton="0" quotePrefix="0" xfId="1">
      <alignment horizontal="left" readingOrder="1" wrapText="1"/>
    </xf>
    <xf applyAlignment="1" borderId="1" fillId="12" fontId="16" numFmtId="166" pivotButton="0" quotePrefix="0" xfId="0">
      <alignment horizontal="center"/>
    </xf>
    <xf applyAlignment="1" borderId="1" fillId="9" fontId="10" numFmtId="164" pivotButton="0" quotePrefix="0" xfId="1">
      <alignment horizontal="left" readingOrder="1" wrapText="1"/>
    </xf>
    <xf applyAlignment="1" borderId="0" fillId="0" fontId="27" numFmtId="16" pivotButton="0" quotePrefix="0" xfId="0">
      <alignment horizontal="left"/>
    </xf>
    <xf applyAlignment="1" borderId="12" fillId="2" fontId="11" numFmtId="0" pivotButton="0" quotePrefix="0" xfId="1">
      <alignment horizontal="left" readingOrder="1" wrapText="1"/>
    </xf>
    <xf applyAlignment="1" borderId="12" fillId="2" fontId="18" numFmtId="0" pivotButton="0" quotePrefix="1" xfId="1">
      <alignment horizontal="left" readingOrder="1" wrapText="1"/>
    </xf>
    <xf applyAlignment="1" borderId="12" fillId="5" fontId="18" numFmtId="14" pivotButton="0" quotePrefix="0" xfId="1">
      <alignment horizontal="left" readingOrder="1" wrapText="1"/>
    </xf>
    <xf applyAlignment="1" borderId="12" fillId="5" fontId="11" numFmtId="14" pivotButton="0" quotePrefix="0" xfId="1">
      <alignment horizontal="left" readingOrder="1" wrapText="1"/>
    </xf>
    <xf applyAlignment="1" borderId="12" fillId="0" fontId="30" numFmtId="14" pivotButton="0" quotePrefix="0" xfId="1">
      <alignment horizontal="left" readingOrder="1" wrapText="1"/>
    </xf>
    <xf applyAlignment="1" borderId="12" fillId="4" fontId="18" numFmtId="14" pivotButton="0" quotePrefix="0" xfId="1">
      <alignment horizontal="left" readingOrder="1" wrapText="1"/>
    </xf>
    <xf applyAlignment="1" borderId="12" fillId="0" fontId="18" numFmtId="14" pivotButton="0" quotePrefix="0" xfId="1">
      <alignment horizontal="left" readingOrder="1" wrapText="1"/>
    </xf>
    <xf applyAlignment="1" borderId="12" fillId="5" fontId="21" numFmtId="14" pivotButton="0" quotePrefix="0" xfId="1">
      <alignment horizontal="left" readingOrder="1" wrapText="1"/>
    </xf>
    <xf applyAlignment="1" borderId="12" fillId="0" fontId="12" numFmtId="14" pivotButton="0" quotePrefix="0" xfId="1">
      <alignment horizontal="center" readingOrder="1" vertical="center" wrapText="1"/>
    </xf>
    <xf applyAlignment="1" borderId="0" fillId="4" fontId="22" numFmtId="3" pivotButton="0" quotePrefix="0" xfId="1">
      <alignment horizontal="center" readingOrder="1"/>
    </xf>
    <xf applyAlignment="1" borderId="12" fillId="2" fontId="18" numFmtId="1" pivotButton="0" quotePrefix="0" xfId="2">
      <alignment horizontal="left" readingOrder="1" shrinkToFit="1" wrapText="1"/>
    </xf>
    <xf applyAlignment="1" borderId="12" fillId="2" fontId="11" numFmtId="1" pivotButton="0" quotePrefix="0" xfId="2">
      <alignment horizontal="left" readingOrder="1" shrinkToFit="1" wrapText="1"/>
    </xf>
    <xf applyAlignment="1" borderId="12" fillId="2" fontId="25" numFmtId="1" pivotButton="0" quotePrefix="0" xfId="2">
      <alignment horizontal="left" readingOrder="1" shrinkToFit="1" wrapText="1"/>
    </xf>
    <xf applyAlignment="1" borderId="12" fillId="2" fontId="21" numFmtId="1" pivotButton="0" quotePrefix="0" xfId="2">
      <alignment horizontal="left" readingOrder="1" shrinkToFit="1" wrapText="1"/>
    </xf>
    <xf applyAlignment="1" borderId="12" fillId="2" fontId="12" numFmtId="15" pivotButton="0" quotePrefix="0" xfId="2">
      <alignment horizontal="center" readingOrder="1" vertical="center" wrapText="1"/>
    </xf>
    <xf applyAlignment="1" borderId="12" fillId="2" fontId="9" numFmtId="1" pivotButton="0" quotePrefix="0" xfId="2">
      <alignment horizontal="center" vertical="center" wrapText="1"/>
    </xf>
    <xf applyAlignment="1" borderId="12" fillId="2" fontId="12" numFmtId="165" pivotButton="0" quotePrefix="0" xfId="2">
      <alignment horizontal="center" readingOrder="1" vertical="center" wrapText="1"/>
    </xf>
    <xf applyAlignment="1" borderId="12" fillId="5" fontId="30" numFmtId="0" pivotButton="0" quotePrefix="0" xfId="0">
      <alignment horizontal="left" readingOrder="1"/>
    </xf>
    <xf applyAlignment="1" borderId="12" fillId="9" fontId="30" numFmtId="164" pivotButton="0" quotePrefix="0" xfId="1">
      <alignment horizontal="left" readingOrder="1" wrapText="1"/>
    </xf>
    <xf applyAlignment="1" borderId="1" fillId="4" fontId="30" numFmtId="0" pivotButton="0" quotePrefix="0" xfId="0">
      <alignment horizontal="left" readingOrder="1"/>
    </xf>
    <xf borderId="0" fillId="12" fontId="10" numFmtId="0" pivotButton="0" quotePrefix="0" xfId="0"/>
    <xf borderId="0" fillId="2" fontId="10" numFmtId="0" pivotButton="0" quotePrefix="0" xfId="0"/>
    <xf applyAlignment="1" borderId="1" fillId="12" fontId="30" numFmtId="0" pivotButton="0" quotePrefix="0" xfId="0">
      <alignment horizontal="left" readingOrder="1"/>
    </xf>
    <xf borderId="0" fillId="4" fontId="0" numFmtId="0" pivotButton="0" quotePrefix="0" xfId="0"/>
    <xf borderId="0" fillId="4" fontId="0" numFmtId="164" pivotButton="0" quotePrefix="0" xfId="0"/>
    <xf borderId="0" fillId="12" fontId="0" numFmtId="0" pivotButton="0" quotePrefix="0" xfId="0"/>
    <xf borderId="0" fillId="12" fontId="0" numFmtId="164" pivotButton="0" quotePrefix="0" xfId="0"/>
    <xf applyAlignment="1" borderId="1" fillId="2" fontId="30" numFmtId="0" pivotButton="0" quotePrefix="0" xfId="2">
      <alignment horizontal="left" readingOrder="1" shrinkToFit="1" wrapText="1"/>
    </xf>
    <xf applyAlignment="1" borderId="1" fillId="2" fontId="11" numFmtId="0" pivotButton="0" quotePrefix="0" xfId="2">
      <alignment horizontal="left" readingOrder="1" shrinkToFit="1" wrapText="1"/>
    </xf>
    <xf applyAlignment="1" borderId="0" fillId="4" fontId="10" numFmtId="0" pivotButton="0" quotePrefix="0" xfId="1">
      <alignment horizontal="center" shrinkToFit="1" wrapText="1"/>
    </xf>
    <xf applyAlignment="1" borderId="0" fillId="4" fontId="10" numFmtId="1" pivotButton="0" quotePrefix="0" xfId="1">
      <alignment horizontal="center" shrinkToFit="1" wrapText="1"/>
    </xf>
    <xf applyAlignment="1" borderId="4" fillId="4" fontId="10" numFmtId="0" pivotButton="0" quotePrefix="0" xfId="1">
      <alignment horizontal="center" shrinkToFit="1" wrapText="1"/>
    </xf>
    <xf applyAlignment="1" borderId="12" fillId="12" fontId="10" numFmtId="0" pivotButton="0" quotePrefix="0" xfId="1">
      <alignment horizontal="center" shrinkToFit="1" wrapText="1"/>
    </xf>
    <xf applyAlignment="1" borderId="12" fillId="2" fontId="33" numFmtId="0" pivotButton="0" quotePrefix="0" xfId="1">
      <alignment horizontal="left" readingOrder="1" wrapText="1"/>
    </xf>
    <xf applyAlignment="1" borderId="12" fillId="2" fontId="30" numFmtId="0" pivotButton="0" quotePrefix="0" xfId="2">
      <alignment horizontal="left" readingOrder="1" shrinkToFit="1" wrapText="1"/>
    </xf>
    <xf borderId="0" fillId="0" fontId="23" numFmtId="0" pivotButton="0" quotePrefix="0" xfId="0"/>
    <xf applyAlignment="1" borderId="5" fillId="2" fontId="22" numFmtId="0" pivotButton="0" quotePrefix="0" xfId="2">
      <alignment readingOrder="1"/>
    </xf>
    <xf applyAlignment="1" borderId="1" fillId="2" fontId="29" numFmtId="0" pivotButton="0" quotePrefix="0" xfId="2">
      <alignment horizontal="center" vertical="center" wrapText="1"/>
    </xf>
    <xf applyAlignment="1" borderId="0" fillId="0" fontId="23" numFmtId="0" pivotButton="0" quotePrefix="0" xfId="0">
      <alignment horizontal="left" readingOrder="1"/>
    </xf>
    <xf applyAlignment="1" borderId="12" fillId="2" fontId="11" numFmtId="164" pivotButton="0" quotePrefix="0" xfId="1">
      <alignment horizontal="left" readingOrder="1" wrapText="1"/>
    </xf>
    <xf applyAlignment="1" borderId="12" fillId="2" fontId="10" numFmtId="0" pivotButton="0" quotePrefix="0" xfId="1">
      <alignment horizontal="left" readingOrder="1" shrinkToFit="1" wrapText="1"/>
    </xf>
    <xf applyAlignment="1" borderId="12" fillId="2" fontId="10" numFmtId="0" pivotButton="0" quotePrefix="0" xfId="1">
      <alignment horizontal="justify" readingOrder="1" shrinkToFit="1" wrapText="1"/>
    </xf>
    <xf applyAlignment="1" borderId="12" fillId="2" fontId="10" numFmtId="164" pivotButton="0" quotePrefix="0" xfId="1">
      <alignment horizontal="left" readingOrder="1" wrapText="1"/>
    </xf>
    <xf applyAlignment="1" borderId="12" fillId="4" fontId="30" numFmtId="164" pivotButton="0" quotePrefix="0" xfId="1">
      <alignment horizontal="left" readingOrder="1" wrapText="1"/>
    </xf>
    <xf applyAlignment="1" borderId="0" fillId="0" fontId="27" numFmtId="16" pivotButton="0" quotePrefix="0" xfId="0">
      <alignment horizontal="center"/>
    </xf>
    <xf applyAlignment="1" borderId="0" fillId="4" fontId="10" numFmtId="0" pivotButton="0" quotePrefix="0" xfId="0">
      <alignment horizontal="center"/>
    </xf>
    <xf applyAlignment="1" borderId="1" fillId="2" fontId="10" numFmtId="0" pivotButton="0" quotePrefix="0" xfId="1">
      <alignment horizontal="right" readingOrder="1" wrapText="1"/>
    </xf>
    <xf applyAlignment="1" borderId="1" fillId="2" fontId="18" numFmtId="0" pivotButton="0" quotePrefix="0" xfId="2">
      <alignment horizontal="left" readingOrder="1" shrinkToFit="1" wrapText="1"/>
    </xf>
    <xf applyAlignment="1" borderId="1" fillId="2" fontId="30" numFmtId="0" pivotButton="0" quotePrefix="1" xfId="2">
      <alignment horizontal="left" readingOrder="1" shrinkToFit="1" wrapText="1"/>
    </xf>
    <xf applyAlignment="1" borderId="1" fillId="2" fontId="21" numFmtId="0" pivotButton="0" quotePrefix="0" xfId="2">
      <alignment horizontal="left" readingOrder="1" shrinkToFit="1" wrapText="1"/>
    </xf>
    <xf applyAlignment="1" borderId="1" fillId="2" fontId="11" numFmtId="0" pivotButton="0" quotePrefix="1" xfId="2">
      <alignment horizontal="left" readingOrder="1" shrinkToFit="1" wrapText="1"/>
    </xf>
    <xf applyAlignment="1" borderId="1" fillId="2" fontId="30" numFmtId="165" pivotButton="0" quotePrefix="1" xfId="2">
      <alignment horizontal="left" readingOrder="1" shrinkToFit="1" wrapText="1"/>
    </xf>
    <xf applyAlignment="1" borderId="12" fillId="2" fontId="30" numFmtId="165" pivotButton="0" quotePrefix="1" xfId="2">
      <alignment horizontal="left" readingOrder="1" shrinkToFit="1" wrapText="1"/>
    </xf>
    <xf applyAlignment="1" borderId="1" fillId="12" fontId="30" numFmtId="0" pivotButton="0" quotePrefix="0" xfId="1">
      <alignment horizontal="left" readingOrder="1" shrinkToFit="1" wrapText="1"/>
    </xf>
    <xf applyAlignment="1" borderId="1" fillId="12" fontId="30" numFmtId="0" pivotButton="0" quotePrefix="0" xfId="1">
      <alignment horizontal="justify" readingOrder="1" shrinkToFit="1" wrapText="1"/>
    </xf>
    <xf applyAlignment="1" borderId="12" fillId="12" fontId="10" numFmtId="0" pivotButton="0" quotePrefix="0" xfId="1">
      <alignment horizontal="left" readingOrder="1" wrapText="1"/>
    </xf>
    <xf applyAlignment="1" borderId="12" fillId="2" fontId="10" numFmtId="0" pivotButton="0" quotePrefix="0" xfId="1">
      <alignment horizontal="left" readingOrder="1"/>
    </xf>
    <xf applyAlignment="1" borderId="12" fillId="5" fontId="18" numFmtId="0" pivotButton="0" quotePrefix="0" xfId="1">
      <alignment horizontal="left" readingOrder="1" wrapText="1"/>
    </xf>
    <xf applyAlignment="1" borderId="12" fillId="2" fontId="18" numFmtId="0" pivotButton="0" quotePrefix="0" xfId="1">
      <alignment horizontal="left" readingOrder="1"/>
    </xf>
    <xf applyAlignment="1" borderId="12" fillId="2" fontId="10" numFmtId="4" pivotButton="0" quotePrefix="0" xfId="1">
      <alignment horizontal="left" readingOrder="1" wrapText="1"/>
    </xf>
    <xf applyAlignment="1" borderId="5" fillId="2" fontId="12" numFmtId="0" pivotButton="0" quotePrefix="0" xfId="1">
      <alignment horizontal="center" readingOrder="1"/>
    </xf>
    <xf borderId="0" fillId="0" fontId="21" numFmtId="170" pivotButton="0" quotePrefix="0" xfId="0"/>
    <xf borderId="0" fillId="0" fontId="21" numFmtId="164" pivotButton="0" quotePrefix="0" xfId="0"/>
    <xf applyAlignment="1" borderId="0" fillId="0" fontId="21" numFmtId="164" pivotButton="0" quotePrefix="0" xfId="0">
      <alignment horizontal="right" readingOrder="1"/>
    </xf>
    <xf applyAlignment="1" borderId="3" fillId="4" fontId="22" numFmtId="171" pivotButton="0" quotePrefix="0" xfId="1">
      <alignment horizontal="center" readingOrder="1"/>
    </xf>
    <xf borderId="5" fillId="0" fontId="0" numFmtId="0" pivotButton="0" quotePrefix="0" xfId="0"/>
    <xf applyAlignment="1" borderId="5" fillId="2" fontId="22" numFmtId="170" pivotButton="0" quotePrefix="0" xfId="1">
      <alignment readingOrder="1"/>
    </xf>
    <xf applyAlignment="1" borderId="1" fillId="2" fontId="29" numFmtId="170" pivotButton="0" quotePrefix="0" xfId="1">
      <alignment horizontal="center" readingOrder="1" vertical="center" wrapText="1"/>
    </xf>
    <xf applyAlignment="1" borderId="1" fillId="5" fontId="29" numFmtId="164" pivotButton="0" quotePrefix="0" xfId="1">
      <alignment horizontal="center" readingOrder="1" vertical="center" wrapText="1"/>
    </xf>
    <xf applyAlignment="1" borderId="1" fillId="2" fontId="29" numFmtId="164" pivotButton="0" quotePrefix="0" xfId="1">
      <alignment horizontal="center" readingOrder="1" vertical="center" wrapText="1"/>
    </xf>
    <xf applyAlignment="1" borderId="1" fillId="9" fontId="29" numFmtId="164" pivotButton="0" quotePrefix="0" xfId="1">
      <alignment horizontal="center" readingOrder="1" vertical="center" wrapText="1"/>
    </xf>
    <xf applyAlignment="1" borderId="1" fillId="5" fontId="29" numFmtId="164" pivotButton="0" quotePrefix="0" xfId="2">
      <alignment horizontal="center" readingOrder="1" shrinkToFit="1" vertical="center" wrapText="1"/>
    </xf>
    <xf applyAlignment="1" borderId="1" fillId="2" fontId="30" numFmtId="170" pivotButton="0" quotePrefix="0" xfId="1">
      <alignment horizontal="left" readingOrder="1" shrinkToFit="1" wrapText="1"/>
    </xf>
    <xf applyAlignment="1" borderId="1" fillId="5" fontId="30" numFmtId="164" pivotButton="0" quotePrefix="0" xfId="1">
      <alignment horizontal="left" readingOrder="1" wrapText="1"/>
    </xf>
    <xf applyAlignment="1" borderId="1" fillId="2" fontId="30" numFmtId="164" pivotButton="0" quotePrefix="0" xfId="1">
      <alignment horizontal="left" readingOrder="1" wrapText="1"/>
    </xf>
    <xf applyAlignment="1" borderId="1" fillId="13" fontId="30" numFmtId="164" pivotButton="0" quotePrefix="0" xfId="1">
      <alignment horizontal="left" readingOrder="1" wrapText="1"/>
    </xf>
    <xf applyAlignment="1" borderId="1" fillId="9" fontId="30" numFmtId="164" pivotButton="0" quotePrefix="0" xfId="1">
      <alignment horizontal="left" readingOrder="1" wrapText="1"/>
    </xf>
    <xf applyAlignment="1" borderId="1" fillId="5" fontId="30" numFmtId="168" pivotButton="0" quotePrefix="0" xfId="1">
      <alignment horizontal="left" readingOrder="1" wrapText="1"/>
    </xf>
    <xf applyAlignment="1" borderId="1" fillId="2" fontId="18" numFmtId="170" pivotButton="0" quotePrefix="0" xfId="1">
      <alignment horizontal="left" readingOrder="1" shrinkToFit="1" wrapText="1"/>
    </xf>
    <xf applyAlignment="1" borderId="1" fillId="5" fontId="18" numFmtId="164" pivotButton="0" quotePrefix="0" xfId="1">
      <alignment horizontal="left" readingOrder="1" wrapText="1"/>
    </xf>
    <xf applyAlignment="1" borderId="1" fillId="2" fontId="18" numFmtId="164" pivotButton="0" quotePrefix="0" xfId="1">
      <alignment horizontal="left" readingOrder="1" wrapText="1"/>
    </xf>
    <xf applyAlignment="1" borderId="1" fillId="9" fontId="18" numFmtId="164" pivotButton="0" quotePrefix="0" xfId="1">
      <alignment horizontal="left" readingOrder="1" wrapText="1"/>
    </xf>
    <xf applyAlignment="1" borderId="1" fillId="5" fontId="18" numFmtId="168" pivotButton="0" quotePrefix="0" xfId="1">
      <alignment horizontal="left" readingOrder="1" wrapText="1"/>
    </xf>
    <xf applyAlignment="1" borderId="1" fillId="12" fontId="30" numFmtId="164" pivotButton="0" quotePrefix="0" xfId="1">
      <alignment horizontal="left" readingOrder="1" wrapText="1"/>
    </xf>
    <xf applyAlignment="1" borderId="1" fillId="2" fontId="11" numFmtId="170" pivotButton="0" quotePrefix="0" xfId="1">
      <alignment horizontal="left" readingOrder="1" shrinkToFit="1" wrapText="1"/>
    </xf>
    <xf applyAlignment="1" borderId="1" fillId="5" fontId="11" numFmtId="164" pivotButton="0" quotePrefix="0" xfId="1">
      <alignment horizontal="left" readingOrder="1" wrapText="1"/>
    </xf>
    <xf applyAlignment="1" borderId="1" fillId="2" fontId="11" numFmtId="164" pivotButton="0" quotePrefix="0" xfId="1">
      <alignment horizontal="left" readingOrder="1" wrapText="1"/>
    </xf>
    <xf applyAlignment="1" borderId="1" fillId="9" fontId="11" numFmtId="164" pivotButton="0" quotePrefix="0" xfId="1">
      <alignment horizontal="left" readingOrder="1" wrapText="1"/>
    </xf>
    <xf applyAlignment="1" borderId="1" fillId="5" fontId="11" numFmtId="168" pivotButton="0" quotePrefix="0" xfId="1">
      <alignment horizontal="left" readingOrder="1" wrapText="1"/>
    </xf>
    <xf applyAlignment="1" borderId="1" fillId="9" fontId="10" numFmtId="164" pivotButton="0" quotePrefix="0" xfId="1">
      <alignment horizontal="left" readingOrder="1" wrapText="1"/>
    </xf>
    <xf applyAlignment="1" borderId="12" fillId="2" fontId="30" numFmtId="164" pivotButton="0" quotePrefix="0" xfId="1">
      <alignment horizontal="left" readingOrder="1" wrapText="1"/>
    </xf>
    <xf applyAlignment="1" borderId="12" fillId="2" fontId="18" numFmtId="164" pivotButton="0" quotePrefix="0" xfId="1">
      <alignment horizontal="left" readingOrder="1" wrapText="1"/>
    </xf>
    <xf applyAlignment="1" borderId="12" fillId="2" fontId="30" numFmtId="170" pivotButton="0" quotePrefix="0" xfId="1">
      <alignment horizontal="left" readingOrder="1" shrinkToFit="1" wrapText="1"/>
    </xf>
    <xf applyAlignment="1" borderId="1" fillId="12" fontId="18" numFmtId="164" pivotButton="0" quotePrefix="0" xfId="1">
      <alignment horizontal="left" readingOrder="1" wrapText="1"/>
    </xf>
    <xf applyAlignment="1" borderId="12" fillId="2" fontId="11" numFmtId="164" pivotButton="0" quotePrefix="0" xfId="1">
      <alignment horizontal="left" readingOrder="1" wrapText="1"/>
    </xf>
    <xf applyAlignment="1" borderId="1" fillId="4" fontId="30" numFmtId="164" pivotButton="0" quotePrefix="0" xfId="1">
      <alignment horizontal="left" readingOrder="1" wrapText="1"/>
    </xf>
    <xf applyAlignment="1" borderId="1" fillId="4" fontId="18" numFmtId="164" pivotButton="0" quotePrefix="0" xfId="1">
      <alignment horizontal="left" readingOrder="1" wrapText="1"/>
    </xf>
    <xf applyAlignment="1" borderId="1" fillId="4" fontId="11" numFmtId="164" pivotButton="0" quotePrefix="0" xfId="1">
      <alignment horizontal="left" readingOrder="1" wrapText="1"/>
    </xf>
    <xf applyAlignment="1" borderId="12" fillId="2" fontId="10" numFmtId="164" pivotButton="0" quotePrefix="0" xfId="1">
      <alignment horizontal="left" readingOrder="1" wrapText="1"/>
    </xf>
    <xf applyAlignment="1" borderId="1" fillId="0" fontId="30" numFmtId="168" pivotButton="0" quotePrefix="0" xfId="1">
      <alignment horizontal="left" readingOrder="1" wrapText="1"/>
    </xf>
    <xf applyAlignment="1" borderId="12" fillId="5" fontId="30" numFmtId="164" pivotButton="0" quotePrefix="0" xfId="1">
      <alignment horizontal="left" readingOrder="1" wrapText="1"/>
    </xf>
    <xf applyAlignment="1" borderId="12" fillId="5" fontId="30" numFmtId="168" pivotButton="0" quotePrefix="0" xfId="1">
      <alignment horizontal="left" readingOrder="1" wrapText="1"/>
    </xf>
    <xf applyAlignment="1" borderId="12" fillId="4" fontId="30" numFmtId="164" pivotButton="0" quotePrefix="0" xfId="1">
      <alignment horizontal="left" readingOrder="1" wrapText="1"/>
    </xf>
    <xf applyAlignment="1" borderId="12" fillId="2" fontId="30" numFmtId="164" pivotButton="0" quotePrefix="1" xfId="1">
      <alignment horizontal="left" readingOrder="1" wrapText="1"/>
    </xf>
    <xf applyAlignment="1" borderId="12" fillId="9" fontId="30" numFmtId="164" pivotButton="0" quotePrefix="0" xfId="1">
      <alignment horizontal="left" readingOrder="1" wrapText="1"/>
    </xf>
    <xf applyAlignment="1" borderId="1" fillId="2" fontId="21" numFmtId="170" pivotButton="0" quotePrefix="0" xfId="1">
      <alignment horizontal="left" readingOrder="1" shrinkToFit="1" wrapText="1"/>
    </xf>
    <xf applyAlignment="1" borderId="1" fillId="5" fontId="21" numFmtId="164" pivotButton="0" quotePrefix="0" xfId="1">
      <alignment horizontal="left" readingOrder="1" wrapText="1"/>
    </xf>
    <xf applyAlignment="1" borderId="1" fillId="2" fontId="21" numFmtId="164" pivotButton="0" quotePrefix="0" xfId="1">
      <alignment horizontal="left" readingOrder="1" wrapText="1"/>
    </xf>
    <xf applyAlignment="1" borderId="1" fillId="9" fontId="21" numFmtId="164" pivotButton="0" quotePrefix="0" xfId="1">
      <alignment horizontal="left" readingOrder="1" wrapText="1"/>
    </xf>
    <xf applyAlignment="1" borderId="0" fillId="0" fontId="21" numFmtId="170" pivotButton="0" quotePrefix="0" xfId="0">
      <alignment horizontal="left" readingOrder="1"/>
    </xf>
    <xf applyAlignment="1" borderId="0" fillId="0" fontId="21" numFmtId="164" pivotButton="0" quotePrefix="0" xfId="0">
      <alignment horizontal="left" readingOrder="1"/>
    </xf>
    <xf applyAlignment="1" borderId="0" fillId="0" fontId="10" numFmtId="164" pivotButton="0" quotePrefix="0" xfId="0">
      <alignment horizontal="left" readingOrder="1"/>
    </xf>
    <xf applyAlignment="1" borderId="0" fillId="4" fontId="10" numFmtId="164" pivotButton="0" quotePrefix="0" xfId="0">
      <alignment horizontal="left" readingOrder="1"/>
    </xf>
    <xf applyAlignment="1" borderId="0" fillId="11" fontId="10" numFmtId="164" pivotButton="0" quotePrefix="0" xfId="0">
      <alignment horizontal="left" readingOrder="1"/>
    </xf>
    <xf borderId="0" fillId="4" fontId="0" numFmtId="164" pivotButton="0" quotePrefix="0" xfId="0"/>
    <xf borderId="0" fillId="12" fontId="0" numFmtId="164" pivotButton="0" quotePrefix="0" xfId="0"/>
    <xf applyAlignment="1" borderId="5" fillId="2" fontId="12" numFmtId="170" pivotButton="0" quotePrefix="0" xfId="1">
      <alignment readingOrder="1"/>
    </xf>
    <xf applyAlignment="1" borderId="1" fillId="2" fontId="12" numFmtId="170" pivotButton="0" quotePrefix="0" xfId="1">
      <alignment horizontal="center" readingOrder="1" vertical="center" wrapText="1"/>
    </xf>
    <xf applyAlignment="1" borderId="1" fillId="5" fontId="12" numFmtId="164" pivotButton="0" quotePrefix="0" xfId="1">
      <alignment horizontal="center" readingOrder="1" vertical="center" wrapText="1"/>
    </xf>
    <xf applyAlignment="1" borderId="1" fillId="2" fontId="12" numFmtId="164" pivotButton="0" quotePrefix="0" xfId="1">
      <alignment horizontal="center" readingOrder="1" vertical="center" wrapText="1"/>
    </xf>
    <xf applyAlignment="1" borderId="1" fillId="9" fontId="12" numFmtId="164" pivotButton="0" quotePrefix="0" xfId="1">
      <alignment horizontal="center" readingOrder="1" vertical="center" wrapText="1"/>
    </xf>
    <xf applyAlignment="1" borderId="1" fillId="5" fontId="12" numFmtId="164" pivotButton="0" quotePrefix="0" xfId="2">
      <alignment horizontal="center" readingOrder="1" shrinkToFit="1" vertical="center" wrapText="1"/>
    </xf>
    <xf applyAlignment="1" borderId="0" fillId="0" fontId="0" numFmtId="166" pivotButton="0" quotePrefix="0" xfId="0">
      <alignment horizontal="center"/>
    </xf>
    <xf applyAlignment="1" applyProtection="1" borderId="0" fillId="7" fontId="15" numFmtId="166" pivotButton="0" quotePrefix="0" xfId="1169">
      <alignment horizontal="center"/>
      <protection hidden="0" locked="0"/>
    </xf>
    <xf applyAlignment="1" applyProtection="1" borderId="0" fillId="7" fontId="14" numFmtId="166" pivotButton="0" quotePrefix="0" xfId="1169">
      <alignment horizontal="center"/>
      <protection hidden="0" locked="0"/>
    </xf>
    <xf applyAlignment="1" applyProtection="1" borderId="0" fillId="7" fontId="15" numFmtId="166" pivotButton="0" quotePrefix="0" xfId="1169">
      <alignment horizontal="center" wrapText="1"/>
      <protection hidden="0" locked="0"/>
    </xf>
    <xf applyAlignment="1" borderId="1" fillId="12" fontId="16" numFmtId="166" pivotButton="0" quotePrefix="0" xfId="0">
      <alignment horizontal="center"/>
    </xf>
    <xf applyAlignment="1" borderId="1" fillId="8" fontId="16" numFmtId="166" pivotButton="0" quotePrefix="0" xfId="0">
      <alignment horizontal="center"/>
    </xf>
    <xf applyAlignment="1" borderId="1" fillId="4" fontId="16" numFmtId="166" pivotButton="0" quotePrefix="0" xfId="0">
      <alignment horizontal="center"/>
    </xf>
    <xf applyAlignment="1" borderId="1" fillId="8" fontId="8" numFmtId="166" pivotButton="0" quotePrefix="0" xfId="0">
      <alignment horizontal="center"/>
    </xf>
    <xf applyAlignment="1" borderId="0" fillId="8" fontId="16" numFmtId="166" pivotButton="0" quotePrefix="0" xfId="0">
      <alignment horizontal="center"/>
    </xf>
    <xf applyAlignment="1" borderId="0" fillId="8" fontId="8" numFmtId="166" pivotButton="0" quotePrefix="0" xfId="0">
      <alignment horizontal="center"/>
    </xf>
    <xf applyAlignment="1" borderId="1" fillId="4" fontId="12" numFmtId="172" pivotButton="0" quotePrefix="0" xfId="2">
      <alignment horizontal="center" shrinkToFit="1" vertical="center" wrapText="1"/>
    </xf>
    <xf applyAlignment="1" borderId="1" fillId="2" fontId="10" numFmtId="164" pivotButton="0" quotePrefix="0" xfId="1">
      <alignment horizontal="left" readingOrder="1" wrapText="1"/>
    </xf>
    <xf borderId="0" fillId="0" fontId="10" numFmtId="164" pivotButton="0" quotePrefix="0" xfId="0"/>
    <xf borderId="0" fillId="0" fontId="10" numFmtId="171" pivotButton="0" quotePrefix="0" xfId="0"/>
    <xf applyAlignment="1" borderId="0" fillId="4" fontId="10" numFmtId="171" pivotButton="0" quotePrefix="0" xfId="0">
      <alignment horizontal="center"/>
    </xf>
  </cellXfs>
  <cellStyles count="1288">
    <cellStyle builtinId="0" name="Normal" xfId="0"/>
    <cellStyle name="Normal 75" xfId="1"/>
    <cellStyle name="Normal_SS01 Summary" xfId="2"/>
    <cellStyle name="Normal 2 10" xfId="3"/>
    <cellStyle name="Normal 2 2" xfId="4"/>
    <cellStyle name="Normal 74" xfId="5"/>
    <cellStyle name="Normal 86" xfId="6"/>
    <cellStyle name="Normal 50" xfId="7"/>
    <cellStyle name="Percent 3" xfId="8"/>
    <cellStyle name="Comma 2" xfId="9"/>
    <cellStyle name="Percent 2 2 2" xfId="10"/>
    <cellStyle name="Normal 91" xfId="11"/>
    <cellStyle name="Normal 2" xfId="12"/>
    <cellStyle name="Normal 3" xfId="13"/>
    <cellStyle name="Normal 4" xfId="14"/>
    <cellStyle name="Normal 5" xfId="15"/>
    <cellStyle name="Normal 6" xfId="16"/>
    <cellStyle name="Normal 7" xfId="17"/>
    <cellStyle name="Normal 8" xfId="18"/>
    <cellStyle name="Normal 9" xfId="19"/>
    <cellStyle name="Normal 10" xfId="20"/>
    <cellStyle name="Normal 81" xfId="21"/>
    <cellStyle name="Normal 84" xfId="22"/>
    <cellStyle name="Normal 83" xfId="23"/>
    <cellStyle name="Normal 82" xfId="24"/>
    <cellStyle name="Normal 85" xfId="25"/>
    <cellStyle name="Normal 10 10" xfId="26"/>
    <cellStyle name="Normal 10 11" xfId="27"/>
    <cellStyle name="Normal 10 12" xfId="28"/>
    <cellStyle name="Normal 10 13" xfId="29"/>
    <cellStyle name="Normal 10 14" xfId="30"/>
    <cellStyle name="Normal 10 15" xfId="31"/>
    <cellStyle name="Normal 10 16" xfId="32"/>
    <cellStyle name="Normal 10 17" xfId="33"/>
    <cellStyle name="Normal 10 18" xfId="34"/>
    <cellStyle name="Normal 10 19" xfId="35"/>
    <cellStyle name="Normal 10 2" xfId="36"/>
    <cellStyle name="Normal 10 20" xfId="37"/>
    <cellStyle name="Normal 10 21" xfId="38"/>
    <cellStyle name="Normal 10 22" xfId="39"/>
    <cellStyle name="Normal 10 23" xfId="40"/>
    <cellStyle name="Normal 10 24" xfId="41"/>
    <cellStyle name="Normal 10 25" xfId="42"/>
    <cellStyle name="Normal 10 26" xfId="43"/>
    <cellStyle name="Normal 10 27" xfId="44"/>
    <cellStyle name="Normal 10 28" xfId="45"/>
    <cellStyle name="Normal 10 29" xfId="46"/>
    <cellStyle name="Normal 10 3" xfId="47"/>
    <cellStyle name="Normal 10 30" xfId="48"/>
    <cellStyle name="Normal 10 31" xfId="49"/>
    <cellStyle name="Normal 10 32" xfId="50"/>
    <cellStyle name="Normal 10 33" xfId="51"/>
    <cellStyle name="Normal 10 34" xfId="52"/>
    <cellStyle name="Normal 10 35" xfId="53"/>
    <cellStyle name="Normal 10 4" xfId="54"/>
    <cellStyle name="Normal 10 5" xfId="55"/>
    <cellStyle name="Normal 10 6" xfId="56"/>
    <cellStyle name="Normal 10 7" xfId="57"/>
    <cellStyle name="Normal 10 8" xfId="58"/>
    <cellStyle name="Normal 10 9" xfId="59"/>
    <cellStyle name="Normal 11" xfId="60"/>
    <cellStyle name="Normal 11 10" xfId="61"/>
    <cellStyle name="Normal 11 11" xfId="62"/>
    <cellStyle name="Normal 11 12" xfId="63"/>
    <cellStyle name="Normal 11 13" xfId="64"/>
    <cellStyle name="Normal 11 14" xfId="65"/>
    <cellStyle name="Normal 11 15" xfId="66"/>
    <cellStyle name="Normal 11 16" xfId="67"/>
    <cellStyle name="Normal 11 17" xfId="68"/>
    <cellStyle name="Normal 11 18" xfId="69"/>
    <cellStyle name="Normal 11 19" xfId="70"/>
    <cellStyle name="Normal 11 2" xfId="71"/>
    <cellStyle name="Normal 11 20" xfId="72"/>
    <cellStyle name="Normal 11 21" xfId="73"/>
    <cellStyle name="Normal 11 22" xfId="74"/>
    <cellStyle name="Normal 11 23" xfId="75"/>
    <cellStyle name="Normal 11 24" xfId="76"/>
    <cellStyle name="Normal 11 25" xfId="77"/>
    <cellStyle name="Normal 11 26" xfId="78"/>
    <cellStyle name="Normal 11 27" xfId="79"/>
    <cellStyle name="Normal 11 28" xfId="80"/>
    <cellStyle name="Normal 11 29" xfId="81"/>
    <cellStyle name="Normal 11 3" xfId="82"/>
    <cellStyle name="Normal 11 30" xfId="83"/>
    <cellStyle name="Normal 11 31" xfId="84"/>
    <cellStyle name="Normal 11 32" xfId="85"/>
    <cellStyle name="Normal 11 33" xfId="86"/>
    <cellStyle name="Normal 11 4" xfId="87"/>
    <cellStyle name="Normal 11 5" xfId="88"/>
    <cellStyle name="Normal 11 6" xfId="89"/>
    <cellStyle name="Normal 11 7" xfId="90"/>
    <cellStyle name="Normal 11 8" xfId="91"/>
    <cellStyle name="Normal 11 9" xfId="92"/>
    <cellStyle name="Normal 12" xfId="93"/>
    <cellStyle name="Normal 12 10" xfId="94"/>
    <cellStyle name="Normal 12 11" xfId="95"/>
    <cellStyle name="Normal 12 12" xfId="96"/>
    <cellStyle name="Normal 12 13" xfId="97"/>
    <cellStyle name="Normal 12 14" xfId="98"/>
    <cellStyle name="Normal 12 15" xfId="99"/>
    <cellStyle name="Normal 12 16" xfId="100"/>
    <cellStyle name="Normal 12 17" xfId="101"/>
    <cellStyle name="Normal 12 18" xfId="102"/>
    <cellStyle name="Normal 12 19" xfId="103"/>
    <cellStyle name="Normal 12 2" xfId="104"/>
    <cellStyle name="Normal 12 20" xfId="105"/>
    <cellStyle name="Normal 12 21" xfId="106"/>
    <cellStyle name="Normal 12 22" xfId="107"/>
    <cellStyle name="Normal 12 23" xfId="108"/>
    <cellStyle name="Normal 12 24" xfId="109"/>
    <cellStyle name="Normal 12 25" xfId="110"/>
    <cellStyle name="Normal 12 26" xfId="111"/>
    <cellStyle name="Normal 12 27" xfId="112"/>
    <cellStyle name="Normal 12 28" xfId="113"/>
    <cellStyle name="Normal 12 29" xfId="114"/>
    <cellStyle name="Normal 12 3" xfId="115"/>
    <cellStyle name="Normal 12 30" xfId="116"/>
    <cellStyle name="Normal 12 31" xfId="117"/>
    <cellStyle name="Normal 12 32" xfId="118"/>
    <cellStyle name="Normal 12 33" xfId="119"/>
    <cellStyle name="Normal 12 4" xfId="120"/>
    <cellStyle name="Normal 12 5" xfId="121"/>
    <cellStyle name="Normal 12 6" xfId="122"/>
    <cellStyle name="Normal 12 7" xfId="123"/>
    <cellStyle name="Normal 12 8" xfId="124"/>
    <cellStyle name="Normal 12 9" xfId="125"/>
    <cellStyle name="Normal 13" xfId="126"/>
    <cellStyle name="Normal 13 10" xfId="127"/>
    <cellStyle name="Normal 13 11" xfId="128"/>
    <cellStyle name="Normal 13 12" xfId="129"/>
    <cellStyle name="Normal 13 13" xfId="130"/>
    <cellStyle name="Normal 13 14" xfId="131"/>
    <cellStyle name="Normal 13 15" xfId="132"/>
    <cellStyle name="Normal 13 16" xfId="133"/>
    <cellStyle name="Normal 13 17" xfId="134"/>
    <cellStyle name="Normal 13 18" xfId="135"/>
    <cellStyle name="Normal 13 19" xfId="136"/>
    <cellStyle name="Normal 13 2" xfId="137"/>
    <cellStyle name="Normal 13 20" xfId="138"/>
    <cellStyle name="Normal 13 21" xfId="139"/>
    <cellStyle name="Normal 13 22" xfId="140"/>
    <cellStyle name="Normal 13 23" xfId="141"/>
    <cellStyle name="Normal 13 24" xfId="142"/>
    <cellStyle name="Normal 13 25" xfId="143"/>
    <cellStyle name="Normal 13 26" xfId="144"/>
    <cellStyle name="Normal 13 27" xfId="145"/>
    <cellStyle name="Normal 13 28" xfId="146"/>
    <cellStyle name="Normal 13 29" xfId="147"/>
    <cellStyle name="Normal 13 3" xfId="148"/>
    <cellStyle name="Normal 13 30" xfId="149"/>
    <cellStyle name="Normal 13 31" xfId="150"/>
    <cellStyle name="Normal 13 32" xfId="151"/>
    <cellStyle name="Normal 13 33" xfId="152"/>
    <cellStyle name="Normal 13 4" xfId="153"/>
    <cellStyle name="Normal 13 5" xfId="154"/>
    <cellStyle name="Normal 13 6" xfId="155"/>
    <cellStyle name="Normal 13 7" xfId="156"/>
    <cellStyle name="Normal 13 8" xfId="157"/>
    <cellStyle name="Normal 13 9" xfId="158"/>
    <cellStyle name="Normal 14" xfId="159"/>
    <cellStyle name="Normal 14 10" xfId="160"/>
    <cellStyle name="Normal 14 11" xfId="161"/>
    <cellStyle name="Normal 14 12" xfId="162"/>
    <cellStyle name="Normal 14 13" xfId="163"/>
    <cellStyle name="Normal 14 14" xfId="164"/>
    <cellStyle name="Normal 14 15" xfId="165"/>
    <cellStyle name="Normal 14 16" xfId="166"/>
    <cellStyle name="Normal 14 17" xfId="167"/>
    <cellStyle name="Normal 14 18" xfId="168"/>
    <cellStyle name="Normal 14 19" xfId="169"/>
    <cellStyle name="Normal 14 2" xfId="170"/>
    <cellStyle name="Normal 14 20" xfId="171"/>
    <cellStyle name="Normal 14 21" xfId="172"/>
    <cellStyle name="Normal 14 22" xfId="173"/>
    <cellStyle name="Normal 14 23" xfId="174"/>
    <cellStyle name="Normal 14 24" xfId="175"/>
    <cellStyle name="Normal 14 25" xfId="176"/>
    <cellStyle name="Normal 14 26" xfId="177"/>
    <cellStyle name="Normal 14 27" xfId="178"/>
    <cellStyle name="Normal 14 28" xfId="179"/>
    <cellStyle name="Normal 14 29" xfId="180"/>
    <cellStyle name="Normal 14 3" xfId="181"/>
    <cellStyle name="Normal 14 30" xfId="182"/>
    <cellStyle name="Normal 14 31" xfId="183"/>
    <cellStyle name="Normal 14 32" xfId="184"/>
    <cellStyle name="Normal 14 33" xfId="185"/>
    <cellStyle name="Normal 14 4" xfId="186"/>
    <cellStyle name="Normal 14 5" xfId="187"/>
    <cellStyle name="Normal 14 6" xfId="188"/>
    <cellStyle name="Normal 14 7" xfId="189"/>
    <cellStyle name="Normal 14 8" xfId="190"/>
    <cellStyle name="Normal 14 9" xfId="191"/>
    <cellStyle name="Normal 15" xfId="192"/>
    <cellStyle name="Normal 15 10" xfId="193"/>
    <cellStyle name="Normal 15 11" xfId="194"/>
    <cellStyle name="Normal 15 12" xfId="195"/>
    <cellStyle name="Normal 15 13" xfId="196"/>
    <cellStyle name="Normal 15 14" xfId="197"/>
    <cellStyle name="Normal 15 15" xfId="198"/>
    <cellStyle name="Normal 15 16" xfId="199"/>
    <cellStyle name="Normal 15 17" xfId="200"/>
    <cellStyle name="Normal 15 18" xfId="201"/>
    <cellStyle name="Normal 15 19" xfId="202"/>
    <cellStyle name="Normal 15 2" xfId="203"/>
    <cellStyle name="Normal 15 20" xfId="204"/>
    <cellStyle name="Normal 15 21" xfId="205"/>
    <cellStyle name="Normal 15 22" xfId="206"/>
    <cellStyle name="Normal 15 23" xfId="207"/>
    <cellStyle name="Normal 15 24" xfId="208"/>
    <cellStyle name="Normal 15 25" xfId="209"/>
    <cellStyle name="Normal 15 26" xfId="210"/>
    <cellStyle name="Normal 15 27" xfId="211"/>
    <cellStyle name="Normal 15 28" xfId="212"/>
    <cellStyle name="Normal 15 29" xfId="213"/>
    <cellStyle name="Normal 15 3" xfId="214"/>
    <cellStyle name="Normal 15 30" xfId="215"/>
    <cellStyle name="Normal 15 31" xfId="216"/>
    <cellStyle name="Normal 15 32" xfId="217"/>
    <cellStyle name="Normal 15 33" xfId="218"/>
    <cellStyle name="Normal 15 4" xfId="219"/>
    <cellStyle name="Normal 15 5" xfId="220"/>
    <cellStyle name="Normal 15 6" xfId="221"/>
    <cellStyle name="Normal 15 7" xfId="222"/>
    <cellStyle name="Normal 15 8" xfId="223"/>
    <cellStyle name="Normal 15 9" xfId="224"/>
    <cellStyle name="Normal 16" xfId="225"/>
    <cellStyle name="Normal 16 10" xfId="226"/>
    <cellStyle name="Normal 16 11" xfId="227"/>
    <cellStyle name="Normal 16 12" xfId="228"/>
    <cellStyle name="Normal 16 13" xfId="229"/>
    <cellStyle name="Normal 16 14" xfId="230"/>
    <cellStyle name="Normal 16 15" xfId="231"/>
    <cellStyle name="Normal 16 16" xfId="232"/>
    <cellStyle name="Normal 16 17" xfId="233"/>
    <cellStyle name="Normal 16 18" xfId="234"/>
    <cellStyle name="Normal 16 19" xfId="235"/>
    <cellStyle name="Normal 16 2" xfId="236"/>
    <cellStyle name="Normal 16 20" xfId="237"/>
    <cellStyle name="Normal 16 21" xfId="238"/>
    <cellStyle name="Normal 16 22" xfId="239"/>
    <cellStyle name="Normal 16 23" xfId="240"/>
    <cellStyle name="Normal 16 24" xfId="241"/>
    <cellStyle name="Normal 16 25" xfId="242"/>
    <cellStyle name="Normal 16 26" xfId="243"/>
    <cellStyle name="Normal 16 27" xfId="244"/>
    <cellStyle name="Normal 16 28" xfId="245"/>
    <cellStyle name="Normal 16 29" xfId="246"/>
    <cellStyle name="Normal 16 3" xfId="247"/>
    <cellStyle name="Normal 16 30" xfId="248"/>
    <cellStyle name="Normal 16 31" xfId="249"/>
    <cellStyle name="Normal 16 32" xfId="250"/>
    <cellStyle name="Normal 16 33" xfId="251"/>
    <cellStyle name="Normal 16 4" xfId="252"/>
    <cellStyle name="Normal 16 5" xfId="253"/>
    <cellStyle name="Normal 16 6" xfId="254"/>
    <cellStyle name="Normal 16 7" xfId="255"/>
    <cellStyle name="Normal 16 8" xfId="256"/>
    <cellStyle name="Normal 16 9" xfId="257"/>
    <cellStyle name="Normal 17" xfId="258"/>
    <cellStyle name="Normal 17 10" xfId="259"/>
    <cellStyle name="Normal 17 11" xfId="260"/>
    <cellStyle name="Normal 17 12" xfId="261"/>
    <cellStyle name="Normal 17 13" xfId="262"/>
    <cellStyle name="Normal 17 14" xfId="263"/>
    <cellStyle name="Normal 17 15" xfId="264"/>
    <cellStyle name="Normal 17 16" xfId="265"/>
    <cellStyle name="Normal 17 17" xfId="266"/>
    <cellStyle name="Normal 17 18" xfId="267"/>
    <cellStyle name="Normal 17 19" xfId="268"/>
    <cellStyle name="Normal 17 2" xfId="269"/>
    <cellStyle name="Normal 17 20" xfId="270"/>
    <cellStyle name="Normal 17 21" xfId="271"/>
    <cellStyle name="Normal 17 22" xfId="272"/>
    <cellStyle name="Normal 17 23" xfId="273"/>
    <cellStyle name="Normal 17 24" xfId="274"/>
    <cellStyle name="Normal 17 25" xfId="275"/>
    <cellStyle name="Normal 17 26" xfId="276"/>
    <cellStyle name="Normal 17 27" xfId="277"/>
    <cellStyle name="Normal 17 28" xfId="278"/>
    <cellStyle name="Normal 17 29" xfId="279"/>
    <cellStyle name="Normal 17 3" xfId="280"/>
    <cellStyle name="Normal 17 30" xfId="281"/>
    <cellStyle name="Normal 17 31" xfId="282"/>
    <cellStyle name="Normal 17 32" xfId="283"/>
    <cellStyle name="Normal 17 33" xfId="284"/>
    <cellStyle name="Normal 17 4" xfId="285"/>
    <cellStyle name="Normal 17 5" xfId="286"/>
    <cellStyle name="Normal 17 6" xfId="287"/>
    <cellStyle name="Normal 17 7" xfId="288"/>
    <cellStyle name="Normal 17 8" xfId="289"/>
    <cellStyle name="Normal 17 9" xfId="290"/>
    <cellStyle name="Normal 18" xfId="291"/>
    <cellStyle name="Normal 18 10" xfId="292"/>
    <cellStyle name="Normal 18 11" xfId="293"/>
    <cellStyle name="Normal 18 12" xfId="294"/>
    <cellStyle name="Normal 18 13" xfId="295"/>
    <cellStyle name="Normal 18 14" xfId="296"/>
    <cellStyle name="Normal 18 15" xfId="297"/>
    <cellStyle name="Normal 18 16" xfId="298"/>
    <cellStyle name="Normal 18 17" xfId="299"/>
    <cellStyle name="Normal 18 18" xfId="300"/>
    <cellStyle name="Normal 18 19" xfId="301"/>
    <cellStyle name="Normal 18 2" xfId="302"/>
    <cellStyle name="Normal 18 20" xfId="303"/>
    <cellStyle name="Normal 18 21" xfId="304"/>
    <cellStyle name="Normal 18 22" xfId="305"/>
    <cellStyle name="Normal 18 23" xfId="306"/>
    <cellStyle name="Normal 18 24" xfId="307"/>
    <cellStyle name="Normal 18 25" xfId="308"/>
    <cellStyle name="Normal 18 26" xfId="309"/>
    <cellStyle name="Normal 18 27" xfId="310"/>
    <cellStyle name="Normal 18 28" xfId="311"/>
    <cellStyle name="Normal 18 29" xfId="312"/>
    <cellStyle name="Normal 18 3" xfId="313"/>
    <cellStyle name="Normal 18 30" xfId="314"/>
    <cellStyle name="Normal 18 31" xfId="315"/>
    <cellStyle name="Normal 18 32" xfId="316"/>
    <cellStyle name="Normal 18 33" xfId="317"/>
    <cellStyle name="Normal 18 4" xfId="318"/>
    <cellStyle name="Normal 18 5" xfId="319"/>
    <cellStyle name="Normal 18 6" xfId="320"/>
    <cellStyle name="Normal 18 7" xfId="321"/>
    <cellStyle name="Normal 18 8" xfId="322"/>
    <cellStyle name="Normal 18 9" xfId="323"/>
    <cellStyle name="Normal 19" xfId="324"/>
    <cellStyle name="Normal 19 10" xfId="325"/>
    <cellStyle name="Normal 19 11" xfId="326"/>
    <cellStyle name="Normal 19 12" xfId="327"/>
    <cellStyle name="Normal 19 13" xfId="328"/>
    <cellStyle name="Normal 19 14" xfId="329"/>
    <cellStyle name="Normal 19 15" xfId="330"/>
    <cellStyle name="Normal 19 16" xfId="331"/>
    <cellStyle name="Normal 19 17" xfId="332"/>
    <cellStyle name="Normal 19 18" xfId="333"/>
    <cellStyle name="Normal 19 19" xfId="334"/>
    <cellStyle name="Normal 19 2" xfId="335"/>
    <cellStyle name="Normal 19 20" xfId="336"/>
    <cellStyle name="Normal 19 21" xfId="337"/>
    <cellStyle name="Normal 19 22" xfId="338"/>
    <cellStyle name="Normal 19 23" xfId="339"/>
    <cellStyle name="Normal 19 24" xfId="340"/>
    <cellStyle name="Normal 19 25" xfId="341"/>
    <cellStyle name="Normal 19 26" xfId="342"/>
    <cellStyle name="Normal 19 27" xfId="343"/>
    <cellStyle name="Normal 19 28" xfId="344"/>
    <cellStyle name="Normal 19 29" xfId="345"/>
    <cellStyle name="Normal 19 3" xfId="346"/>
    <cellStyle name="Normal 19 30" xfId="347"/>
    <cellStyle name="Normal 19 31" xfId="348"/>
    <cellStyle name="Normal 19 32" xfId="349"/>
    <cellStyle name="Normal 19 33" xfId="350"/>
    <cellStyle name="Normal 19 4" xfId="351"/>
    <cellStyle name="Normal 19 5" xfId="352"/>
    <cellStyle name="Normal 19 6" xfId="353"/>
    <cellStyle name="Normal 19 7" xfId="354"/>
    <cellStyle name="Normal 19 8" xfId="355"/>
    <cellStyle name="Normal 19 9" xfId="356"/>
    <cellStyle name="Normal 2 11" xfId="357"/>
    <cellStyle name="Normal 2 12" xfId="358"/>
    <cellStyle name="Normal 2 13" xfId="359"/>
    <cellStyle name="Normal 2 14" xfId="360"/>
    <cellStyle name="Normal 2 15" xfId="361"/>
    <cellStyle name="Normal 2 16" xfId="362"/>
    <cellStyle name="Normal 2 17" xfId="363"/>
    <cellStyle name="Normal 2 18" xfId="364"/>
    <cellStyle name="Normal 2 19" xfId="365"/>
    <cellStyle name="Normal 2 20" xfId="366"/>
    <cellStyle name="Normal 2 21" xfId="367"/>
    <cellStyle name="Normal 2 22" xfId="368"/>
    <cellStyle name="Normal 2 23" xfId="369"/>
    <cellStyle name="Normal 2 24" xfId="370"/>
    <cellStyle name="Normal 2 25" xfId="371"/>
    <cellStyle name="Normal 2 26" xfId="372"/>
    <cellStyle name="Normal 2 27" xfId="373"/>
    <cellStyle name="Normal 2 28" xfId="374"/>
    <cellStyle name="Normal 2 29" xfId="375"/>
    <cellStyle name="Normal 2 3" xfId="376"/>
    <cellStyle name="Normal 2 30" xfId="377"/>
    <cellStyle name="Normal 2 31" xfId="378"/>
    <cellStyle name="Normal 2 32" xfId="379"/>
    <cellStyle name="Normal 2 33" xfId="380"/>
    <cellStyle name="Normal 2 34" xfId="381"/>
    <cellStyle name="Normal 2 35" xfId="382"/>
    <cellStyle name="Normal 2 36" xfId="383"/>
    <cellStyle name="Normal 2 37" xfId="384"/>
    <cellStyle name="Normal 2 38" xfId="385"/>
    <cellStyle name="Normal 2 39" xfId="386"/>
    <cellStyle name="Normal 2 4" xfId="387"/>
    <cellStyle name="Normal 2 40" xfId="388"/>
    <cellStyle name="Normal 2 41" xfId="389"/>
    <cellStyle name="Normal 2 42" xfId="390"/>
    <cellStyle name="Normal 2 43" xfId="391"/>
    <cellStyle name="Normal 2 44" xfId="392"/>
    <cellStyle name="Normal 2 45" xfId="393"/>
    <cellStyle name="Normal 2 46" xfId="394"/>
    <cellStyle name="Normal 2 47" xfId="395"/>
    <cellStyle name="Normal 2 5" xfId="396"/>
    <cellStyle name="Normal 2 6" xfId="397"/>
    <cellStyle name="Normal 2 7" xfId="398"/>
    <cellStyle name="Normal 2 8" xfId="399"/>
    <cellStyle name="Normal 2 9" xfId="400"/>
    <cellStyle name="Normal 20" xfId="401"/>
    <cellStyle name="Normal 20 10" xfId="402"/>
    <cellStyle name="Normal 20 11" xfId="403"/>
    <cellStyle name="Normal 20 12" xfId="404"/>
    <cellStyle name="Normal 20 13" xfId="405"/>
    <cellStyle name="Normal 20 14" xfId="406"/>
    <cellStyle name="Normal 20 15" xfId="407"/>
    <cellStyle name="Normal 20 16" xfId="408"/>
    <cellStyle name="Normal 20 17" xfId="409"/>
    <cellStyle name="Normal 20 18" xfId="410"/>
    <cellStyle name="Normal 20 19" xfId="411"/>
    <cellStyle name="Normal 20 2" xfId="412"/>
    <cellStyle name="Normal 20 20" xfId="413"/>
    <cellStyle name="Normal 20 21" xfId="414"/>
    <cellStyle name="Normal 20 22" xfId="415"/>
    <cellStyle name="Normal 20 23" xfId="416"/>
    <cellStyle name="Normal 20 24" xfId="417"/>
    <cellStyle name="Normal 20 25" xfId="418"/>
    <cellStyle name="Normal 20 26" xfId="419"/>
    <cellStyle name="Normal 20 27" xfId="420"/>
    <cellStyle name="Normal 20 28" xfId="421"/>
    <cellStyle name="Normal 20 29" xfId="422"/>
    <cellStyle name="Normal 20 3" xfId="423"/>
    <cellStyle name="Normal 20 30" xfId="424"/>
    <cellStyle name="Normal 20 31" xfId="425"/>
    <cellStyle name="Normal 20 32" xfId="426"/>
    <cellStyle name="Normal 20 33" xfId="427"/>
    <cellStyle name="Normal 20 4" xfId="428"/>
    <cellStyle name="Normal 20 5" xfId="429"/>
    <cellStyle name="Normal 20 6" xfId="430"/>
    <cellStyle name="Normal 20 7" xfId="431"/>
    <cellStyle name="Normal 20 8" xfId="432"/>
    <cellStyle name="Normal 20 9" xfId="433"/>
    <cellStyle name="Normal 21" xfId="434"/>
    <cellStyle name="Normal 21 10" xfId="435"/>
    <cellStyle name="Normal 21 11" xfId="436"/>
    <cellStyle name="Normal 21 12" xfId="437"/>
    <cellStyle name="Normal 21 13" xfId="438"/>
    <cellStyle name="Normal 21 14" xfId="439"/>
    <cellStyle name="Normal 21 15" xfId="440"/>
    <cellStyle name="Normal 21 16" xfId="441"/>
    <cellStyle name="Normal 21 17" xfId="442"/>
    <cellStyle name="Normal 21 18" xfId="443"/>
    <cellStyle name="Normal 21 19" xfId="444"/>
    <cellStyle name="Normal 21 2" xfId="445"/>
    <cellStyle name="Normal 21 20" xfId="446"/>
    <cellStyle name="Normal 21 21" xfId="447"/>
    <cellStyle name="Normal 21 22" xfId="448"/>
    <cellStyle name="Normal 21 23" xfId="449"/>
    <cellStyle name="Normal 21 24" xfId="450"/>
    <cellStyle name="Normal 21 25" xfId="451"/>
    <cellStyle name="Normal 21 26" xfId="452"/>
    <cellStyle name="Normal 21 27" xfId="453"/>
    <cellStyle name="Normal 21 28" xfId="454"/>
    <cellStyle name="Normal 21 29" xfId="455"/>
    <cellStyle name="Normal 21 3" xfId="456"/>
    <cellStyle name="Normal 21 30" xfId="457"/>
    <cellStyle name="Normal 21 31" xfId="458"/>
    <cellStyle name="Normal 21 32" xfId="459"/>
    <cellStyle name="Normal 21 33" xfId="460"/>
    <cellStyle name="Normal 21 4" xfId="461"/>
    <cellStyle name="Normal 21 5" xfId="462"/>
    <cellStyle name="Normal 21 6" xfId="463"/>
    <cellStyle name="Normal 21 7" xfId="464"/>
    <cellStyle name="Normal 21 8" xfId="465"/>
    <cellStyle name="Normal 21 9" xfId="466"/>
    <cellStyle name="Normal 22" xfId="467"/>
    <cellStyle name="Normal 22 10" xfId="468"/>
    <cellStyle name="Normal 22 11" xfId="469"/>
    <cellStyle name="Normal 22 12" xfId="470"/>
    <cellStyle name="Normal 22 13" xfId="471"/>
    <cellStyle name="Normal 22 14" xfId="472"/>
    <cellStyle name="Normal 22 15" xfId="473"/>
    <cellStyle name="Normal 22 16" xfId="474"/>
    <cellStyle name="Normal 22 17" xfId="475"/>
    <cellStyle name="Normal 22 18" xfId="476"/>
    <cellStyle name="Normal 22 19" xfId="477"/>
    <cellStyle name="Normal 22 2" xfId="478"/>
    <cellStyle name="Normal 22 20" xfId="479"/>
    <cellStyle name="Normal 22 21" xfId="480"/>
    <cellStyle name="Normal 22 22" xfId="481"/>
    <cellStyle name="Normal 22 23" xfId="482"/>
    <cellStyle name="Normal 22 24" xfId="483"/>
    <cellStyle name="Normal 22 25" xfId="484"/>
    <cellStyle name="Normal 22 26" xfId="485"/>
    <cellStyle name="Normal 22 27" xfId="486"/>
    <cellStyle name="Normal 22 28" xfId="487"/>
    <cellStyle name="Normal 22 29" xfId="488"/>
    <cellStyle name="Normal 22 3" xfId="489"/>
    <cellStyle name="Normal 22 30" xfId="490"/>
    <cellStyle name="Normal 22 31" xfId="491"/>
    <cellStyle name="Normal 22 32" xfId="492"/>
    <cellStyle name="Normal 22 33" xfId="493"/>
    <cellStyle name="Normal 22 4" xfId="494"/>
    <cellStyle name="Normal 22 5" xfId="495"/>
    <cellStyle name="Normal 22 6" xfId="496"/>
    <cellStyle name="Normal 22 7" xfId="497"/>
    <cellStyle name="Normal 22 8" xfId="498"/>
    <cellStyle name="Normal 22 9" xfId="499"/>
    <cellStyle name="Normal 23" xfId="500"/>
    <cellStyle name="Normal 23 10" xfId="501"/>
    <cellStyle name="Normal 23 11" xfId="502"/>
    <cellStyle name="Normal 23 12" xfId="503"/>
    <cellStyle name="Normal 23 13" xfId="504"/>
    <cellStyle name="Normal 23 14" xfId="505"/>
    <cellStyle name="Normal 23 15" xfId="506"/>
    <cellStyle name="Normal 23 16" xfId="507"/>
    <cellStyle name="Normal 23 17" xfId="508"/>
    <cellStyle name="Normal 23 18" xfId="509"/>
    <cellStyle name="Normal 23 19" xfId="510"/>
    <cellStyle name="Normal 23 2" xfId="511"/>
    <cellStyle name="Normal 23 20" xfId="512"/>
    <cellStyle name="Normal 23 21" xfId="513"/>
    <cellStyle name="Normal 23 22" xfId="514"/>
    <cellStyle name="Normal 23 23" xfId="515"/>
    <cellStyle name="Normal 23 24" xfId="516"/>
    <cellStyle name="Normal 23 25" xfId="517"/>
    <cellStyle name="Normal 23 26" xfId="518"/>
    <cellStyle name="Normal 23 27" xfId="519"/>
    <cellStyle name="Normal 23 28" xfId="520"/>
    <cellStyle name="Normal 23 29" xfId="521"/>
    <cellStyle name="Normal 23 3" xfId="522"/>
    <cellStyle name="Normal 23 30" xfId="523"/>
    <cellStyle name="Normal 23 31" xfId="524"/>
    <cellStyle name="Normal 23 32" xfId="525"/>
    <cellStyle name="Normal 23 33" xfId="526"/>
    <cellStyle name="Normal 23 4" xfId="527"/>
    <cellStyle name="Normal 23 5" xfId="528"/>
    <cellStyle name="Normal 23 6" xfId="529"/>
    <cellStyle name="Normal 23 7" xfId="530"/>
    <cellStyle name="Normal 23 8" xfId="531"/>
    <cellStyle name="Normal 23 9" xfId="532"/>
    <cellStyle name="Normal 24" xfId="533"/>
    <cellStyle name="Normal 24 10" xfId="534"/>
    <cellStyle name="Normal 24 11" xfId="535"/>
    <cellStyle name="Normal 24 12" xfId="536"/>
    <cellStyle name="Normal 24 13" xfId="537"/>
    <cellStyle name="Normal 24 14" xfId="538"/>
    <cellStyle name="Normal 24 15" xfId="539"/>
    <cellStyle name="Normal 24 16" xfId="540"/>
    <cellStyle name="Normal 24 17" xfId="541"/>
    <cellStyle name="Normal 24 18" xfId="542"/>
    <cellStyle name="Normal 24 19" xfId="543"/>
    <cellStyle name="Normal 24 2" xfId="544"/>
    <cellStyle name="Normal 24 20" xfId="545"/>
    <cellStyle name="Normal 24 21" xfId="546"/>
    <cellStyle name="Normal 24 22" xfId="547"/>
    <cellStyle name="Normal 24 23" xfId="548"/>
    <cellStyle name="Normal 24 24" xfId="549"/>
    <cellStyle name="Normal 24 25" xfId="550"/>
    <cellStyle name="Normal 24 26" xfId="551"/>
    <cellStyle name="Normal 24 27" xfId="552"/>
    <cellStyle name="Normal 24 28" xfId="553"/>
    <cellStyle name="Normal 24 29" xfId="554"/>
    <cellStyle name="Normal 24 3" xfId="555"/>
    <cellStyle name="Normal 24 30" xfId="556"/>
    <cellStyle name="Normal 24 31" xfId="557"/>
    <cellStyle name="Normal 24 32" xfId="558"/>
    <cellStyle name="Normal 24 33" xfId="559"/>
    <cellStyle name="Normal 24 4" xfId="560"/>
    <cellStyle name="Normal 24 5" xfId="561"/>
    <cellStyle name="Normal 24 6" xfId="562"/>
    <cellStyle name="Normal 24 7" xfId="563"/>
    <cellStyle name="Normal 24 8" xfId="564"/>
    <cellStyle name="Normal 24 9" xfId="565"/>
    <cellStyle name="Normal 25" xfId="566"/>
    <cellStyle name="Normal 25 10" xfId="567"/>
    <cellStyle name="Normal 25 11" xfId="568"/>
    <cellStyle name="Normal 25 12" xfId="569"/>
    <cellStyle name="Normal 25 13" xfId="570"/>
    <cellStyle name="Normal 25 14" xfId="571"/>
    <cellStyle name="Normal 25 15" xfId="572"/>
    <cellStyle name="Normal 25 16" xfId="573"/>
    <cellStyle name="Normal 25 17" xfId="574"/>
    <cellStyle name="Normal 25 18" xfId="575"/>
    <cellStyle name="Normal 25 19" xfId="576"/>
    <cellStyle name="Normal 25 2" xfId="577"/>
    <cellStyle name="Normal 25 20" xfId="578"/>
    <cellStyle name="Normal 25 21" xfId="579"/>
    <cellStyle name="Normal 25 22" xfId="580"/>
    <cellStyle name="Normal 25 23" xfId="581"/>
    <cellStyle name="Normal 25 24" xfId="582"/>
    <cellStyle name="Normal 25 25" xfId="583"/>
    <cellStyle name="Normal 25 26" xfId="584"/>
    <cellStyle name="Normal 25 27" xfId="585"/>
    <cellStyle name="Normal 25 28" xfId="586"/>
    <cellStyle name="Normal 25 29" xfId="587"/>
    <cellStyle name="Normal 25 3" xfId="588"/>
    <cellStyle name="Normal 25 30" xfId="589"/>
    <cellStyle name="Normal 25 31" xfId="590"/>
    <cellStyle name="Normal 25 32" xfId="591"/>
    <cellStyle name="Normal 25 33" xfId="592"/>
    <cellStyle name="Normal 25 4" xfId="593"/>
    <cellStyle name="Normal 25 5" xfId="594"/>
    <cellStyle name="Normal 25 6" xfId="595"/>
    <cellStyle name="Normal 25 7" xfId="596"/>
    <cellStyle name="Normal 25 8" xfId="597"/>
    <cellStyle name="Normal 25 9" xfId="598"/>
    <cellStyle name="Normal 26" xfId="599"/>
    <cellStyle name="Normal 26 10" xfId="600"/>
    <cellStyle name="Normal 26 11" xfId="601"/>
    <cellStyle name="Normal 26 12" xfId="602"/>
    <cellStyle name="Normal 26 13" xfId="603"/>
    <cellStyle name="Normal 26 14" xfId="604"/>
    <cellStyle name="Normal 26 15" xfId="605"/>
    <cellStyle name="Normal 26 16" xfId="606"/>
    <cellStyle name="Normal 26 17" xfId="607"/>
    <cellStyle name="Normal 26 18" xfId="608"/>
    <cellStyle name="Normal 26 19" xfId="609"/>
    <cellStyle name="Normal 26 2" xfId="610"/>
    <cellStyle name="Normal 26 20" xfId="611"/>
    <cellStyle name="Normal 26 21" xfId="612"/>
    <cellStyle name="Normal 26 22" xfId="613"/>
    <cellStyle name="Normal 26 23" xfId="614"/>
    <cellStyle name="Normal 26 24" xfId="615"/>
    <cellStyle name="Normal 26 25" xfId="616"/>
    <cellStyle name="Normal 26 26" xfId="617"/>
    <cellStyle name="Normal 26 27" xfId="618"/>
    <cellStyle name="Normal 26 28" xfId="619"/>
    <cellStyle name="Normal 26 29" xfId="620"/>
    <cellStyle name="Normal 26 3" xfId="621"/>
    <cellStyle name="Normal 26 30" xfId="622"/>
    <cellStyle name="Normal 26 31" xfId="623"/>
    <cellStyle name="Normal 26 32" xfId="624"/>
    <cellStyle name="Normal 26 33" xfId="625"/>
    <cellStyle name="Normal 26 4" xfId="626"/>
    <cellStyle name="Normal 26 5" xfId="627"/>
    <cellStyle name="Normal 26 6" xfId="628"/>
    <cellStyle name="Normal 26 7" xfId="629"/>
    <cellStyle name="Normal 26 8" xfId="630"/>
    <cellStyle name="Normal 26 9" xfId="631"/>
    <cellStyle name="Normal 27" xfId="632"/>
    <cellStyle name="Normal 27 10" xfId="633"/>
    <cellStyle name="Normal 27 11" xfId="634"/>
    <cellStyle name="Normal 27 12" xfId="635"/>
    <cellStyle name="Normal 27 13" xfId="636"/>
    <cellStyle name="Normal 27 14" xfId="637"/>
    <cellStyle name="Normal 27 15" xfId="638"/>
    <cellStyle name="Normal 27 16" xfId="639"/>
    <cellStyle name="Normal 27 17" xfId="640"/>
    <cellStyle name="Normal 27 18" xfId="641"/>
    <cellStyle name="Normal 27 19" xfId="642"/>
    <cellStyle name="Normal 27 2" xfId="643"/>
    <cellStyle name="Normal 27 20" xfId="644"/>
    <cellStyle name="Normal 27 21" xfId="645"/>
    <cellStyle name="Normal 27 22" xfId="646"/>
    <cellStyle name="Normal 27 23" xfId="647"/>
    <cellStyle name="Normal 27 24" xfId="648"/>
    <cellStyle name="Normal 27 25" xfId="649"/>
    <cellStyle name="Normal 27 26" xfId="650"/>
    <cellStyle name="Normal 27 27" xfId="651"/>
    <cellStyle name="Normal 27 28" xfId="652"/>
    <cellStyle name="Normal 27 29" xfId="653"/>
    <cellStyle name="Normal 27 3" xfId="654"/>
    <cellStyle name="Normal 27 30" xfId="655"/>
    <cellStyle name="Normal 27 31" xfId="656"/>
    <cellStyle name="Normal 27 32" xfId="657"/>
    <cellStyle name="Normal 27 33" xfId="658"/>
    <cellStyle name="Normal 27 4" xfId="659"/>
    <cellStyle name="Normal 27 5" xfId="660"/>
    <cellStyle name="Normal 27 6" xfId="661"/>
    <cellStyle name="Normal 27 7" xfId="662"/>
    <cellStyle name="Normal 27 8" xfId="663"/>
    <cellStyle name="Normal 27 9" xfId="664"/>
    <cellStyle name="Normal 28" xfId="665"/>
    <cellStyle name="Normal 28 10" xfId="666"/>
    <cellStyle name="Normal 28 11" xfId="667"/>
    <cellStyle name="Normal 28 12" xfId="668"/>
    <cellStyle name="Normal 28 13" xfId="669"/>
    <cellStyle name="Normal 28 14" xfId="670"/>
    <cellStyle name="Normal 28 15" xfId="671"/>
    <cellStyle name="Normal 28 16" xfId="672"/>
    <cellStyle name="Normal 28 17" xfId="673"/>
    <cellStyle name="Normal 28 18" xfId="674"/>
    <cellStyle name="Normal 28 19" xfId="675"/>
    <cellStyle name="Normal 28 2" xfId="676"/>
    <cellStyle name="Normal 28 20" xfId="677"/>
    <cellStyle name="Normal 28 21" xfId="678"/>
    <cellStyle name="Normal 28 22" xfId="679"/>
    <cellStyle name="Normal 28 23" xfId="680"/>
    <cellStyle name="Normal 28 24" xfId="681"/>
    <cellStyle name="Normal 28 25" xfId="682"/>
    <cellStyle name="Normal 28 26" xfId="683"/>
    <cellStyle name="Normal 28 27" xfId="684"/>
    <cellStyle name="Normal 28 28" xfId="685"/>
    <cellStyle name="Normal 28 29" xfId="686"/>
    <cellStyle name="Normal 28 3" xfId="687"/>
    <cellStyle name="Normal 28 30" xfId="688"/>
    <cellStyle name="Normal 28 31" xfId="689"/>
    <cellStyle name="Normal 28 32" xfId="690"/>
    <cellStyle name="Normal 28 33" xfId="691"/>
    <cellStyle name="Normal 28 4" xfId="692"/>
    <cellStyle name="Normal 28 5" xfId="693"/>
    <cellStyle name="Normal 28 6" xfId="694"/>
    <cellStyle name="Normal 28 7" xfId="695"/>
    <cellStyle name="Normal 28 8" xfId="696"/>
    <cellStyle name="Normal 28 9" xfId="697"/>
    <cellStyle name="Normal 29" xfId="698"/>
    <cellStyle name="Normal 29 10" xfId="699"/>
    <cellStyle name="Normal 29 11" xfId="700"/>
    <cellStyle name="Normal 29 12" xfId="701"/>
    <cellStyle name="Normal 29 13" xfId="702"/>
    <cellStyle name="Normal 29 14" xfId="703"/>
    <cellStyle name="Normal 29 15" xfId="704"/>
    <cellStyle name="Normal 29 16" xfId="705"/>
    <cellStyle name="Normal 29 17" xfId="706"/>
    <cellStyle name="Normal 29 18" xfId="707"/>
    <cellStyle name="Normal 29 19" xfId="708"/>
    <cellStyle name="Normal 29 2" xfId="709"/>
    <cellStyle name="Normal 29 20" xfId="710"/>
    <cellStyle name="Normal 29 21" xfId="711"/>
    <cellStyle name="Normal 29 22" xfId="712"/>
    <cellStyle name="Normal 29 23" xfId="713"/>
    <cellStyle name="Normal 29 24" xfId="714"/>
    <cellStyle name="Normal 29 25" xfId="715"/>
    <cellStyle name="Normal 29 26" xfId="716"/>
    <cellStyle name="Normal 29 27" xfId="717"/>
    <cellStyle name="Normal 29 28" xfId="718"/>
    <cellStyle name="Normal 29 29" xfId="719"/>
    <cellStyle name="Normal 29 3" xfId="720"/>
    <cellStyle name="Normal 29 30" xfId="721"/>
    <cellStyle name="Normal 29 31" xfId="722"/>
    <cellStyle name="Normal 29 32" xfId="723"/>
    <cellStyle name="Normal 29 33" xfId="724"/>
    <cellStyle name="Normal 29 4" xfId="725"/>
    <cellStyle name="Normal 29 5" xfId="726"/>
    <cellStyle name="Normal 29 6" xfId="727"/>
    <cellStyle name="Normal 29 7" xfId="728"/>
    <cellStyle name="Normal 29 8" xfId="729"/>
    <cellStyle name="Normal 29 9" xfId="730"/>
    <cellStyle name="Normal 3 10" xfId="731"/>
    <cellStyle name="Normal 3 11" xfId="732"/>
    <cellStyle name="Normal 3 12" xfId="733"/>
    <cellStyle name="Normal 3 13" xfId="734"/>
    <cellStyle name="Normal 3 14" xfId="735"/>
    <cellStyle name="Normal 3 15" xfId="736"/>
    <cellStyle name="Normal 3 16" xfId="737"/>
    <cellStyle name="Normal 3 17" xfId="738"/>
    <cellStyle name="Normal 3 18" xfId="739"/>
    <cellStyle name="Normal 3 19" xfId="740"/>
    <cellStyle name="Normal 3 2" xfId="741"/>
    <cellStyle name="Normal 3 20" xfId="742"/>
    <cellStyle name="Normal 3 21" xfId="743"/>
    <cellStyle name="Normal 3 22" xfId="744"/>
    <cellStyle name="Normal 3 23" xfId="745"/>
    <cellStyle name="Normal 3 24" xfId="746"/>
    <cellStyle name="Normal 3 25" xfId="747"/>
    <cellStyle name="Normal 3 26" xfId="748"/>
    <cellStyle name="Normal 3 27" xfId="749"/>
    <cellStyle name="Normal 3 28" xfId="750"/>
    <cellStyle name="Normal 3 29" xfId="751"/>
    <cellStyle name="Normal 3 3" xfId="752"/>
    <cellStyle name="Normal 3 30" xfId="753"/>
    <cellStyle name="Normal 3 31" xfId="754"/>
    <cellStyle name="Normal 3 32" xfId="755"/>
    <cellStyle name="Normal 3 33" xfId="756"/>
    <cellStyle name="Normal 3 34" xfId="757"/>
    <cellStyle name="Normal 3 35" xfId="758"/>
    <cellStyle name="Normal 3 36" xfId="759"/>
    <cellStyle name="Normal 3 4" xfId="760"/>
    <cellStyle name="Normal 3 5" xfId="761"/>
    <cellStyle name="Normal 3 6" xfId="762"/>
    <cellStyle name="Normal 3 7" xfId="763"/>
    <cellStyle name="Normal 3 8" xfId="764"/>
    <cellStyle name="Normal 3 9" xfId="765"/>
    <cellStyle name="Normal 30" xfId="766"/>
    <cellStyle name="Normal 30 10" xfId="767"/>
    <cellStyle name="Normal 30 11" xfId="768"/>
    <cellStyle name="Normal 30 12" xfId="769"/>
    <cellStyle name="Normal 30 13" xfId="770"/>
    <cellStyle name="Normal 30 14" xfId="771"/>
    <cellStyle name="Normal 30 15" xfId="772"/>
    <cellStyle name="Normal 30 16" xfId="773"/>
    <cellStyle name="Normal 30 17" xfId="774"/>
    <cellStyle name="Normal 30 18" xfId="775"/>
    <cellStyle name="Normal 30 19" xfId="776"/>
    <cellStyle name="Normal 30 2" xfId="777"/>
    <cellStyle name="Normal 30 20" xfId="778"/>
    <cellStyle name="Normal 30 21" xfId="779"/>
    <cellStyle name="Normal 30 22" xfId="780"/>
    <cellStyle name="Normal 30 23" xfId="781"/>
    <cellStyle name="Normal 30 24" xfId="782"/>
    <cellStyle name="Normal 30 25" xfId="783"/>
    <cellStyle name="Normal 30 26" xfId="784"/>
    <cellStyle name="Normal 30 27" xfId="785"/>
    <cellStyle name="Normal 30 28" xfId="786"/>
    <cellStyle name="Normal 30 29" xfId="787"/>
    <cellStyle name="Normal 30 3" xfId="788"/>
    <cellStyle name="Normal 30 30" xfId="789"/>
    <cellStyle name="Normal 30 31" xfId="790"/>
    <cellStyle name="Normal 30 32" xfId="791"/>
    <cellStyle name="Normal 30 33" xfId="792"/>
    <cellStyle name="Normal 30 4" xfId="793"/>
    <cellStyle name="Normal 30 5" xfId="794"/>
    <cellStyle name="Normal 30 6" xfId="795"/>
    <cellStyle name="Normal 30 7" xfId="796"/>
    <cellStyle name="Normal 30 8" xfId="797"/>
    <cellStyle name="Normal 30 9" xfId="798"/>
    <cellStyle name="Normal 31" xfId="799"/>
    <cellStyle name="Normal 31 10" xfId="800"/>
    <cellStyle name="Normal 31 11" xfId="801"/>
    <cellStyle name="Normal 31 12" xfId="802"/>
    <cellStyle name="Normal 31 13" xfId="803"/>
    <cellStyle name="Normal 31 14" xfId="804"/>
    <cellStyle name="Normal 31 15" xfId="805"/>
    <cellStyle name="Normal 31 16" xfId="806"/>
    <cellStyle name="Normal 31 17" xfId="807"/>
    <cellStyle name="Normal 31 18" xfId="808"/>
    <cellStyle name="Normal 31 19" xfId="809"/>
    <cellStyle name="Normal 31 2" xfId="810"/>
    <cellStyle name="Normal 31 20" xfId="811"/>
    <cellStyle name="Normal 31 21" xfId="812"/>
    <cellStyle name="Normal 31 22" xfId="813"/>
    <cellStyle name="Normal 31 23" xfId="814"/>
    <cellStyle name="Normal 31 24" xfId="815"/>
    <cellStyle name="Normal 31 25" xfId="816"/>
    <cellStyle name="Normal 31 26" xfId="817"/>
    <cellStyle name="Normal 31 27" xfId="818"/>
    <cellStyle name="Normal 31 28" xfId="819"/>
    <cellStyle name="Normal 31 29" xfId="820"/>
    <cellStyle name="Normal 31 3" xfId="821"/>
    <cellStyle name="Normal 31 30" xfId="822"/>
    <cellStyle name="Normal 31 31" xfId="823"/>
    <cellStyle name="Normal 31 32" xfId="824"/>
    <cellStyle name="Normal 31 33" xfId="825"/>
    <cellStyle name="Normal 31 4" xfId="826"/>
    <cellStyle name="Normal 31 5" xfId="827"/>
    <cellStyle name="Normal 31 6" xfId="828"/>
    <cellStyle name="Normal 31 7" xfId="829"/>
    <cellStyle name="Normal 31 8" xfId="830"/>
    <cellStyle name="Normal 31 9" xfId="831"/>
    <cellStyle name="Normal 32" xfId="832"/>
    <cellStyle name="Normal 32 10" xfId="833"/>
    <cellStyle name="Normal 32 11" xfId="834"/>
    <cellStyle name="Normal 32 12" xfId="835"/>
    <cellStyle name="Normal 32 13" xfId="836"/>
    <cellStyle name="Normal 32 14" xfId="837"/>
    <cellStyle name="Normal 32 15" xfId="838"/>
    <cellStyle name="Normal 32 16" xfId="839"/>
    <cellStyle name="Normal 32 17" xfId="840"/>
    <cellStyle name="Normal 32 18" xfId="841"/>
    <cellStyle name="Normal 32 19" xfId="842"/>
    <cellStyle name="Normal 32 2" xfId="843"/>
    <cellStyle name="Normal 32 20" xfId="844"/>
    <cellStyle name="Normal 32 21" xfId="845"/>
    <cellStyle name="Normal 32 22" xfId="846"/>
    <cellStyle name="Normal 32 23" xfId="847"/>
    <cellStyle name="Normal 32 24" xfId="848"/>
    <cellStyle name="Normal 32 25" xfId="849"/>
    <cellStyle name="Normal 32 26" xfId="850"/>
    <cellStyle name="Normal 32 27" xfId="851"/>
    <cellStyle name="Normal 32 28" xfId="852"/>
    <cellStyle name="Normal 32 29" xfId="853"/>
    <cellStyle name="Normal 32 3" xfId="854"/>
    <cellStyle name="Normal 32 30" xfId="855"/>
    <cellStyle name="Normal 32 31" xfId="856"/>
    <cellStyle name="Normal 32 32" xfId="857"/>
    <cellStyle name="Normal 32 33" xfId="858"/>
    <cellStyle name="Normal 32 4" xfId="859"/>
    <cellStyle name="Normal 32 5" xfId="860"/>
    <cellStyle name="Normal 32 6" xfId="861"/>
    <cellStyle name="Normal 32 7" xfId="862"/>
    <cellStyle name="Normal 32 8" xfId="863"/>
    <cellStyle name="Normal 32 9" xfId="864"/>
    <cellStyle name="Normal 33" xfId="865"/>
    <cellStyle name="Normal 33 10" xfId="866"/>
    <cellStyle name="Normal 33 11" xfId="867"/>
    <cellStyle name="Normal 33 12" xfId="868"/>
    <cellStyle name="Normal 33 13" xfId="869"/>
    <cellStyle name="Normal 33 14" xfId="870"/>
    <cellStyle name="Normal 33 15" xfId="871"/>
    <cellStyle name="Normal 33 16" xfId="872"/>
    <cellStyle name="Normal 33 17" xfId="873"/>
    <cellStyle name="Normal 33 18" xfId="874"/>
    <cellStyle name="Normal 33 19" xfId="875"/>
    <cellStyle name="Normal 33 2" xfId="876"/>
    <cellStyle name="Normal 33 20" xfId="877"/>
    <cellStyle name="Normal 33 21" xfId="878"/>
    <cellStyle name="Normal 33 22" xfId="879"/>
    <cellStyle name="Normal 33 23" xfId="880"/>
    <cellStyle name="Normal 33 24" xfId="881"/>
    <cellStyle name="Normal 33 25" xfId="882"/>
    <cellStyle name="Normal 33 26" xfId="883"/>
    <cellStyle name="Normal 33 27" xfId="884"/>
    <cellStyle name="Normal 33 28" xfId="885"/>
    <cellStyle name="Normal 33 29" xfId="886"/>
    <cellStyle name="Normal 33 3" xfId="887"/>
    <cellStyle name="Normal 33 30" xfId="888"/>
    <cellStyle name="Normal 33 31" xfId="889"/>
    <cellStyle name="Normal 33 32" xfId="890"/>
    <cellStyle name="Normal 33 33" xfId="891"/>
    <cellStyle name="Normal 33 4" xfId="892"/>
    <cellStyle name="Normal 33 5" xfId="893"/>
    <cellStyle name="Normal 33 6" xfId="894"/>
    <cellStyle name="Normal 33 7" xfId="895"/>
    <cellStyle name="Normal 33 8" xfId="896"/>
    <cellStyle name="Normal 33 9" xfId="897"/>
    <cellStyle name="Normal 34" xfId="898"/>
    <cellStyle name="Normal 34 10" xfId="899"/>
    <cellStyle name="Normal 34 11" xfId="900"/>
    <cellStyle name="Normal 34 12" xfId="901"/>
    <cellStyle name="Normal 34 13" xfId="902"/>
    <cellStyle name="Normal 34 14" xfId="903"/>
    <cellStyle name="Normal 34 15" xfId="904"/>
    <cellStyle name="Normal 34 16" xfId="905"/>
    <cellStyle name="Normal 34 17" xfId="906"/>
    <cellStyle name="Normal 34 18" xfId="907"/>
    <cellStyle name="Normal 34 19" xfId="908"/>
    <cellStyle name="Normal 34 2" xfId="909"/>
    <cellStyle name="Normal 34 20" xfId="910"/>
    <cellStyle name="Normal 34 21" xfId="911"/>
    <cellStyle name="Normal 34 22" xfId="912"/>
    <cellStyle name="Normal 34 23" xfId="913"/>
    <cellStyle name="Normal 34 24" xfId="914"/>
    <cellStyle name="Normal 34 25" xfId="915"/>
    <cellStyle name="Normal 34 26" xfId="916"/>
    <cellStyle name="Normal 34 27" xfId="917"/>
    <cellStyle name="Normal 34 28" xfId="918"/>
    <cellStyle name="Normal 34 29" xfId="919"/>
    <cellStyle name="Normal 34 3" xfId="920"/>
    <cellStyle name="Normal 34 30" xfId="921"/>
    <cellStyle name="Normal 34 31" xfId="922"/>
    <cellStyle name="Normal 34 32" xfId="923"/>
    <cellStyle name="Normal 34 33" xfId="924"/>
    <cellStyle name="Normal 34 4" xfId="925"/>
    <cellStyle name="Normal 34 5" xfId="926"/>
    <cellStyle name="Normal 34 6" xfId="927"/>
    <cellStyle name="Normal 34 7" xfId="928"/>
    <cellStyle name="Normal 34 8" xfId="929"/>
    <cellStyle name="Normal 34 9" xfId="930"/>
    <cellStyle name="Normal 35" xfId="931"/>
    <cellStyle name="Normal 35 2" xfId="932"/>
    <cellStyle name="Normal 36" xfId="933"/>
    <cellStyle name="Normal 36 2" xfId="934"/>
    <cellStyle name="Normal 36 3" xfId="935"/>
    <cellStyle name="Normal 37" xfId="936"/>
    <cellStyle name="Normal 37 2" xfId="937"/>
    <cellStyle name="Normal 38" xfId="938"/>
    <cellStyle name="Normal 38 2" xfId="939"/>
    <cellStyle name="Normal 39" xfId="940"/>
    <cellStyle name="Normal 39 2" xfId="941"/>
    <cellStyle name="Normal 4 10" xfId="942"/>
    <cellStyle name="Normal 4 11" xfId="943"/>
    <cellStyle name="Normal 4 12" xfId="944"/>
    <cellStyle name="Normal 4 13" xfId="945"/>
    <cellStyle name="Normal 4 14" xfId="946"/>
    <cellStyle name="Normal 4 15" xfId="947"/>
    <cellStyle name="Normal 4 16" xfId="948"/>
    <cellStyle name="Normal 4 17" xfId="949"/>
    <cellStyle name="Normal 4 18" xfId="950"/>
    <cellStyle name="Normal 4 19" xfId="951"/>
    <cellStyle name="Normal 4 2" xfId="952"/>
    <cellStyle name="Normal 4 20" xfId="953"/>
    <cellStyle name="Normal 4 21" xfId="954"/>
    <cellStyle name="Normal 4 22" xfId="955"/>
    <cellStyle name="Normal 4 23" xfId="956"/>
    <cellStyle name="Normal 4 24" xfId="957"/>
    <cellStyle name="Normal 4 25" xfId="958"/>
    <cellStyle name="Normal 4 26" xfId="959"/>
    <cellStyle name="Normal 4 27" xfId="960"/>
    <cellStyle name="Normal 4 28" xfId="961"/>
    <cellStyle name="Normal 4 29" xfId="962"/>
    <cellStyle name="Normal 4 3" xfId="963"/>
    <cellStyle name="Normal 4 30" xfId="964"/>
    <cellStyle name="Normal 4 31" xfId="965"/>
    <cellStyle name="Normal 4 32" xfId="966"/>
    <cellStyle name="Normal 4 33" xfId="967"/>
    <cellStyle name="Normal 4 34" xfId="968"/>
    <cellStyle name="Normal 4 35" xfId="969"/>
    <cellStyle name="Normal 4 4" xfId="970"/>
    <cellStyle name="Normal 4 5" xfId="971"/>
    <cellStyle name="Normal 4 6" xfId="972"/>
    <cellStyle name="Normal 4 7" xfId="973"/>
    <cellStyle name="Normal 4 8" xfId="974"/>
    <cellStyle name="Normal 4 9" xfId="975"/>
    <cellStyle name="Normal 40" xfId="976"/>
    <cellStyle name="Normal 40 2" xfId="977"/>
    <cellStyle name="Normal 41" xfId="978"/>
    <cellStyle name="Normal 41 2" xfId="979"/>
    <cellStyle name="Normal 42" xfId="980"/>
    <cellStyle name="Normal 42 2" xfId="981"/>
    <cellStyle name="Normal 43" xfId="982"/>
    <cellStyle name="Normal 44" xfId="983"/>
    <cellStyle name="Normal 45" xfId="984"/>
    <cellStyle name="Normal 46" xfId="985"/>
    <cellStyle name="Normal 47" xfId="986"/>
    <cellStyle name="Normal 48" xfId="987"/>
    <cellStyle name="Normal 49" xfId="988"/>
    <cellStyle name="Normal 5 2" xfId="989"/>
    <cellStyle name="Normal 5 3" xfId="990"/>
    <cellStyle name="Normal 5 4" xfId="991"/>
    <cellStyle name="Normal 51" xfId="992"/>
    <cellStyle name="Normal 52" xfId="993"/>
    <cellStyle name="Normal 53" xfId="994"/>
    <cellStyle name="Normal 54" xfId="995"/>
    <cellStyle name="Normal 55" xfId="996"/>
    <cellStyle name="Normal 56" xfId="997"/>
    <cellStyle name="Normal 57" xfId="998"/>
    <cellStyle name="Normal 58" xfId="999"/>
    <cellStyle name="Normal 59" xfId="1000"/>
    <cellStyle name="Normal 6 10" xfId="1001"/>
    <cellStyle name="Normal 6 11" xfId="1002"/>
    <cellStyle name="Normal 6 12" xfId="1003"/>
    <cellStyle name="Normal 6 13" xfId="1004"/>
    <cellStyle name="Normal 6 14" xfId="1005"/>
    <cellStyle name="Normal 6 15" xfId="1006"/>
    <cellStyle name="Normal 6 16" xfId="1007"/>
    <cellStyle name="Normal 6 17" xfId="1008"/>
    <cellStyle name="Normal 6 18" xfId="1009"/>
    <cellStyle name="Normal 6 19" xfId="1010"/>
    <cellStyle name="Normal 6 2" xfId="1011"/>
    <cellStyle name="Normal 6 20" xfId="1012"/>
    <cellStyle name="Normal 6 21" xfId="1013"/>
    <cellStyle name="Normal 6 22" xfId="1014"/>
    <cellStyle name="Normal 6 23" xfId="1015"/>
    <cellStyle name="Normal 6 24" xfId="1016"/>
    <cellStyle name="Normal 6 25" xfId="1017"/>
    <cellStyle name="Normal 6 26" xfId="1018"/>
    <cellStyle name="Normal 6 27" xfId="1019"/>
    <cellStyle name="Normal 6 28" xfId="1020"/>
    <cellStyle name="Normal 6 29" xfId="1021"/>
    <cellStyle name="Normal 6 3" xfId="1022"/>
    <cellStyle name="Normal 6 30" xfId="1023"/>
    <cellStyle name="Normal 6 31" xfId="1024"/>
    <cellStyle name="Normal 6 32" xfId="1025"/>
    <cellStyle name="Normal 6 33" xfId="1026"/>
    <cellStyle name="Normal 6 34" xfId="1027"/>
    <cellStyle name="Normal 6 35" xfId="1028"/>
    <cellStyle name="Normal 6 4" xfId="1029"/>
    <cellStyle name="Normal 6 5" xfId="1030"/>
    <cellStyle name="Normal 6 6" xfId="1031"/>
    <cellStyle name="Normal 6 7" xfId="1032"/>
    <cellStyle name="Normal 6 8" xfId="1033"/>
    <cellStyle name="Normal 6 9" xfId="1034"/>
    <cellStyle name="Normal 60" xfId="1035"/>
    <cellStyle name="Normal 61" xfId="1036"/>
    <cellStyle name="Normal 62" xfId="1037"/>
    <cellStyle name="Normal 63" xfId="1038"/>
    <cellStyle name="Normal 64" xfId="1039"/>
    <cellStyle name="Normal 65" xfId="1040"/>
    <cellStyle name="Normal 66" xfId="1041"/>
    <cellStyle name="Normal 67" xfId="1042"/>
    <cellStyle name="Normal 68" xfId="1043"/>
    <cellStyle name="Normal 69" xfId="1044"/>
    <cellStyle name="Normal 7 10" xfId="1045"/>
    <cellStyle name="Normal 7 11" xfId="1046"/>
    <cellStyle name="Normal 7 12" xfId="1047"/>
    <cellStyle name="Normal 7 13" xfId="1048"/>
    <cellStyle name="Normal 7 14" xfId="1049"/>
    <cellStyle name="Normal 7 15" xfId="1050"/>
    <cellStyle name="Normal 7 16" xfId="1051"/>
    <cellStyle name="Normal 7 17" xfId="1052"/>
    <cellStyle name="Normal 7 18" xfId="1053"/>
    <cellStyle name="Normal 7 19" xfId="1054"/>
    <cellStyle name="Normal 7 2" xfId="1055"/>
    <cellStyle name="Normal 7 20" xfId="1056"/>
    <cellStyle name="Normal 7 21" xfId="1057"/>
    <cellStyle name="Normal 7 22" xfId="1058"/>
    <cellStyle name="Normal 7 23" xfId="1059"/>
    <cellStyle name="Normal 7 24" xfId="1060"/>
    <cellStyle name="Normal 7 25" xfId="1061"/>
    <cellStyle name="Normal 7 26" xfId="1062"/>
    <cellStyle name="Normal 7 27" xfId="1063"/>
    <cellStyle name="Normal 7 28" xfId="1064"/>
    <cellStyle name="Normal 7 29" xfId="1065"/>
    <cellStyle name="Normal 7 3" xfId="1066"/>
    <cellStyle name="Normal 7 30" xfId="1067"/>
    <cellStyle name="Normal 7 31" xfId="1068"/>
    <cellStyle name="Normal 7 32" xfId="1069"/>
    <cellStyle name="Normal 7 33" xfId="1070"/>
    <cellStyle name="Normal 7 34" xfId="1071"/>
    <cellStyle name="Normal 7 35" xfId="1072"/>
    <cellStyle name="Normal 7 4" xfId="1073"/>
    <cellStyle name="Normal 7 5" xfId="1074"/>
    <cellStyle name="Normal 7 6" xfId="1075"/>
    <cellStyle name="Normal 7 7" xfId="1076"/>
    <cellStyle name="Normal 7 8" xfId="1077"/>
    <cellStyle name="Normal 7 9" xfId="1078"/>
    <cellStyle name="Normal 70" xfId="1079"/>
    <cellStyle name="Normal 71" xfId="1080"/>
    <cellStyle name="Normal 72" xfId="1081"/>
    <cellStyle name="Normal 73" xfId="1082"/>
    <cellStyle name="Normal 76" xfId="1083"/>
    <cellStyle name="Normal 77" xfId="1084"/>
    <cellStyle name="Normal 78" xfId="1085"/>
    <cellStyle name="Normal 79" xfId="1086"/>
    <cellStyle name="Normal 8 10" xfId="1087"/>
    <cellStyle name="Normal 8 11" xfId="1088"/>
    <cellStyle name="Normal 8 12" xfId="1089"/>
    <cellStyle name="Normal 8 13" xfId="1090"/>
    <cellStyle name="Normal 8 14" xfId="1091"/>
    <cellStyle name="Normal 8 15" xfId="1092"/>
    <cellStyle name="Normal 8 16" xfId="1093"/>
    <cellStyle name="Normal 8 17" xfId="1094"/>
    <cellStyle name="Normal 8 18" xfId="1095"/>
    <cellStyle name="Normal 8 19" xfId="1096"/>
    <cellStyle name="Normal 8 2" xfId="1097"/>
    <cellStyle name="Normal 8 20" xfId="1098"/>
    <cellStyle name="Normal 8 21" xfId="1099"/>
    <cellStyle name="Normal 8 22" xfId="1100"/>
    <cellStyle name="Normal 8 23" xfId="1101"/>
    <cellStyle name="Normal 8 24" xfId="1102"/>
    <cellStyle name="Normal 8 25" xfId="1103"/>
    <cellStyle name="Normal 8 26" xfId="1104"/>
    <cellStyle name="Normal 8 27" xfId="1105"/>
    <cellStyle name="Normal 8 28" xfId="1106"/>
    <cellStyle name="Normal 8 29" xfId="1107"/>
    <cellStyle name="Normal 8 3" xfId="1108"/>
    <cellStyle name="Normal 8 30" xfId="1109"/>
    <cellStyle name="Normal 8 31" xfId="1110"/>
    <cellStyle name="Normal 8 32" xfId="1111"/>
    <cellStyle name="Normal 8 33" xfId="1112"/>
    <cellStyle name="Normal 8 34" xfId="1113"/>
    <cellStyle name="Normal 8 35" xfId="1114"/>
    <cellStyle name="Normal 8 4" xfId="1115"/>
    <cellStyle name="Normal 8 5" xfId="1116"/>
    <cellStyle name="Normal 8 6" xfId="1117"/>
    <cellStyle name="Normal 8 7" xfId="1118"/>
    <cellStyle name="Normal 8 8" xfId="1119"/>
    <cellStyle name="Normal 8 9" xfId="1120"/>
    <cellStyle name="Normal 80" xfId="1121"/>
    <cellStyle name="Normal 81 2" xfId="1122"/>
    <cellStyle name="Normal 9 10" xfId="1123"/>
    <cellStyle name="Normal 9 11" xfId="1124"/>
    <cellStyle name="Normal 9 12" xfId="1125"/>
    <cellStyle name="Normal 9 13" xfId="1126"/>
    <cellStyle name="Normal 9 14" xfId="1127"/>
    <cellStyle name="Normal 9 15" xfId="1128"/>
    <cellStyle name="Normal 9 16" xfId="1129"/>
    <cellStyle name="Normal 9 17" xfId="1130"/>
    <cellStyle name="Normal 9 18" xfId="1131"/>
    <cellStyle name="Normal 9 19" xfId="1132"/>
    <cellStyle name="Normal 9 2" xfId="1133"/>
    <cellStyle name="Normal 9 20" xfId="1134"/>
    <cellStyle name="Normal 9 21" xfId="1135"/>
    <cellStyle name="Normal 9 22" xfId="1136"/>
    <cellStyle name="Normal 9 23" xfId="1137"/>
    <cellStyle name="Normal 9 24" xfId="1138"/>
    <cellStyle name="Normal 9 25" xfId="1139"/>
    <cellStyle name="Normal 9 26" xfId="1140"/>
    <cellStyle name="Normal 9 27" xfId="1141"/>
    <cellStyle name="Normal 9 28" xfId="1142"/>
    <cellStyle name="Normal 9 29" xfId="1143"/>
    <cellStyle name="Normal 9 3" xfId="1144"/>
    <cellStyle name="Normal 9 30" xfId="1145"/>
    <cellStyle name="Normal 9 31" xfId="1146"/>
    <cellStyle name="Normal 9 32" xfId="1147"/>
    <cellStyle name="Normal 9 33" xfId="1148"/>
    <cellStyle name="Normal 9 34" xfId="1149"/>
    <cellStyle name="Normal 9 35" xfId="1150"/>
    <cellStyle name="Normal 9 4" xfId="1151"/>
    <cellStyle name="Normal 9 5" xfId="1152"/>
    <cellStyle name="Normal 9 6" xfId="1153"/>
    <cellStyle name="Normal 9 7" xfId="1154"/>
    <cellStyle name="Normal 9 8" xfId="1155"/>
    <cellStyle name="Normal 9 9" xfId="1156"/>
    <cellStyle name="Percent 2" xfId="1157"/>
    <cellStyle name="Percent 2 2" xfId="1158"/>
    <cellStyle name="Standard_DRAFT MGP_FC" xfId="1159"/>
    <cellStyle name="Style 1" xfId="1160"/>
    <cellStyle name="표준_spec revised in July" xfId="1161"/>
    <cellStyle name="Normal 87" xfId="1162"/>
    <cellStyle name="Normal 88" xfId="1163"/>
    <cellStyle name="Normal 89" xfId="1164"/>
    <cellStyle name="Normal 90" xfId="1165"/>
    <cellStyle name="Normal 92" xfId="1166"/>
    <cellStyle name="Normal 98" xfId="1167"/>
    <cellStyle name="Normal 2 2 2" xfId="1168"/>
    <cellStyle builtinId="29" name="Accent1" xfId="1169"/>
    <cellStyle builtinId="5" name="Percent" xfId="1170"/>
    <cellStyle builtinId="3" name="Comma" xfId="1171"/>
    <cellStyle name="20 % - Accent1 2 2" xfId="1172"/>
    <cellStyle name="20 % - Accent1 3 2" xfId="1173"/>
    <cellStyle name="20 % - Accent1 4 2" xfId="1174"/>
    <cellStyle name="20 % - Accent1 5 2" xfId="1175"/>
    <cellStyle name="20 % - Accent1 6 2" xfId="1176"/>
    <cellStyle name="20 % - Accent2 2 2" xfId="1177"/>
    <cellStyle name="20 % - Accent2 3 2" xfId="1178"/>
    <cellStyle name="20 % - Accent2 4 2" xfId="1179"/>
    <cellStyle name="20 % - Accent2 5 2" xfId="1180"/>
    <cellStyle name="20 % - Accent2 6 2" xfId="1181"/>
    <cellStyle name="20 % - Accent3 2 2" xfId="1182"/>
    <cellStyle name="20 % - Accent3 3 2" xfId="1183"/>
    <cellStyle name="20 % - Accent3 4 2" xfId="1184"/>
    <cellStyle name="20 % - Accent3 5 2" xfId="1185"/>
    <cellStyle name="20 % - Accent3 6 2" xfId="1186"/>
    <cellStyle name="20 % - Accent4 2 2" xfId="1187"/>
    <cellStyle name="20 % - Accent4 3 2" xfId="1188"/>
    <cellStyle name="20 % - Accent4 4 2" xfId="1189"/>
    <cellStyle name="20 % - Accent4 5 2" xfId="1190"/>
    <cellStyle name="20 % - Accent4 6 2" xfId="1191"/>
    <cellStyle name="20 % - Accent5 2" xfId="1192"/>
    <cellStyle name="20 % - Accent5 3" xfId="1193"/>
    <cellStyle name="20 % - Accent5 4" xfId="1194"/>
    <cellStyle name="20 % - Accent5 5" xfId="1195"/>
    <cellStyle name="20 % - Accent5 6" xfId="1196"/>
    <cellStyle name="20 % - Accent6 2" xfId="1197"/>
    <cellStyle name="20 % - Accent6 3" xfId="1198"/>
    <cellStyle name="20 % - Accent6 4" xfId="1199"/>
    <cellStyle name="20 % - Accent6 5" xfId="1200"/>
    <cellStyle name="20 % - Accent6 6" xfId="1201"/>
    <cellStyle name="40 % - Accent1 2" xfId="1202"/>
    <cellStyle name="40 % - Accent1 3" xfId="1203"/>
    <cellStyle name="40 % - Accent1 4" xfId="1204"/>
    <cellStyle name="40 % - Accent1 5" xfId="1205"/>
    <cellStyle name="40 % - Accent1 6" xfId="1206"/>
    <cellStyle name="40 % - Accent2 2" xfId="1207"/>
    <cellStyle name="40 % - Accent2 3" xfId="1208"/>
    <cellStyle name="40 % - Accent2 4" xfId="1209"/>
    <cellStyle name="40 % - Accent2 5" xfId="1210"/>
    <cellStyle name="40 % - Accent2 6" xfId="1211"/>
    <cellStyle name="40 % - Accent3 2 2" xfId="1212"/>
    <cellStyle name="40 % - Accent3 3 2" xfId="1213"/>
    <cellStyle name="40 % - Accent3 4 2" xfId="1214"/>
    <cellStyle name="40 % - Accent3 5 2" xfId="1215"/>
    <cellStyle name="40 % - Accent3 6 2" xfId="1216"/>
    <cellStyle name="40 % - Accent4 2" xfId="1217"/>
    <cellStyle name="40 % - Accent4 3" xfId="1218"/>
    <cellStyle name="40 % - Accent4 4" xfId="1219"/>
    <cellStyle name="40 % - Accent4 5" xfId="1220"/>
    <cellStyle name="40 % - Accent4 6" xfId="1221"/>
    <cellStyle name="40 % - Accent5 2" xfId="1222"/>
    <cellStyle name="40 % - Accent5 3" xfId="1223"/>
    <cellStyle name="40 % - Accent5 4" xfId="1224"/>
    <cellStyle name="40 % - Accent5 5" xfId="1225"/>
    <cellStyle name="40 % - Accent5 6" xfId="1226"/>
    <cellStyle name="40 % - Accent6 2" xfId="1227"/>
    <cellStyle name="40 % - Accent6 3" xfId="1228"/>
    <cellStyle name="40 % - Accent6 4" xfId="1229"/>
    <cellStyle name="40 % - Accent6 5" xfId="1230"/>
    <cellStyle name="40 % - Accent6 6" xfId="1231"/>
    <cellStyle name="60 % - Accent3 15" xfId="1232"/>
    <cellStyle name="60 % - Accent4 15" xfId="1233"/>
    <cellStyle name="60 % - Accent6 15" xfId="1234"/>
    <cellStyle name="Commentaire 2 2" xfId="1235"/>
    <cellStyle name="Commentaire 3 2" xfId="1236"/>
    <cellStyle name="Commentaire 4 2" xfId="1237"/>
    <cellStyle name="Commentaire 5 2" xfId="1238"/>
    <cellStyle name="Commentaire 6 2" xfId="1239"/>
    <cellStyle name="Normal 13 35" xfId="1240"/>
    <cellStyle name="Normal 17 35" xfId="1241"/>
    <cellStyle name="Normal 27 35" xfId="1242"/>
    <cellStyle name="Normal 3 38" xfId="1243"/>
    <cellStyle name="Normal 3 2 3" xfId="1244"/>
    <cellStyle name="Normal 5 6" xfId="1245"/>
    <cellStyle name="Normal 5 2 3" xfId="1246"/>
    <cellStyle name="Normal 6 2 3" xfId="1247"/>
    <cellStyle name="Normal 2 2 3" xfId="1248"/>
    <cellStyle name="Normal 2 48" xfId="1249"/>
    <cellStyle name="Normal 3 37" xfId="1250"/>
    <cellStyle name="Normal 4 36" xfId="1251"/>
    <cellStyle name="Normal 5 5" xfId="1252"/>
    <cellStyle name="Normal 6 36" xfId="1253"/>
    <cellStyle name="Normal 7 36" xfId="1254"/>
    <cellStyle name="Normal 8 36" xfId="1255"/>
    <cellStyle name="Normal 9 36" xfId="1256"/>
    <cellStyle name="Normal 10 36" xfId="1257"/>
    <cellStyle name="Normal 81 3" xfId="1258"/>
    <cellStyle name="Normal 84 2" xfId="1259"/>
    <cellStyle name="Normal 83 2" xfId="1260"/>
    <cellStyle name="Normal 82 2" xfId="1261"/>
    <cellStyle name="Normal 85 2" xfId="1262"/>
    <cellStyle name="Normal 10 35 2" xfId="1263"/>
    <cellStyle name="Normal 13 34" xfId="1264"/>
    <cellStyle name="Normal 17 34" xfId="1265"/>
    <cellStyle name="Normal 2 47 2" xfId="1266"/>
    <cellStyle name="Normal 27 34" xfId="1267"/>
    <cellStyle name="Normal 3 2 2" xfId="1268"/>
    <cellStyle name="Normal 3 36 2" xfId="1269"/>
    <cellStyle name="Normal 4 35 2" xfId="1270"/>
    <cellStyle name="Normal 5 2 2" xfId="1271"/>
    <cellStyle name="Normal 5 4 2" xfId="1272"/>
    <cellStyle name="Normal 6 2 2" xfId="1273"/>
    <cellStyle name="Normal 6 35 2" xfId="1274"/>
    <cellStyle name="Normal 7 35 2" xfId="1275"/>
    <cellStyle name="Normal 8 35 2" xfId="1276"/>
    <cellStyle name="Normal 81 2 2" xfId="1277"/>
    <cellStyle name="Normal 9 35 2" xfId="1278"/>
    <cellStyle name="Normal 87 2" xfId="1279"/>
    <cellStyle name="Normal 88 2" xfId="1280"/>
    <cellStyle name="Normal 89 2" xfId="1281"/>
    <cellStyle name="Normal 90 2" xfId="1282"/>
    <cellStyle name="Normal 92 2" xfId="1283"/>
    <cellStyle name="Comma 3" xfId="1284"/>
    <cellStyle name="Normal 2 3 2" xfId="1285"/>
    <cellStyle name="一般_Packing1" xfId="1286"/>
    <cellStyle name="Comma 4" xfId="1287"/>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externalLinks/externalLink1.xml" Type="http://schemas.openxmlformats.org/officeDocument/2006/relationships/externalLink" /><Relationship Id="rId9" Target="styles.xml" Type="http://schemas.openxmlformats.org/officeDocument/2006/relationships/styles" /><Relationship Id="rId10" Target="theme/theme1.xml" Type="http://schemas.openxmlformats.org/officeDocument/2006/relationships/theme" /></Relationships>
</file>

<file path=xl/comments/comment1.xml><?xml version="1.0" encoding="utf-8"?>
<comments xmlns="http://schemas.openxmlformats.org/spreadsheetml/2006/main">
  <authors>
    <author>Bart-Jan Opten</author>
    <author>Maria Gunnarsson</author>
    <author>Femke</author>
    <author>Administrator</author>
    <author>Josha Willemsen</author>
    <author>Bart Opten</author>
  </authors>
  <commentList>
    <comment authorId="0" ref="AL4" shapeId="0">
      <text>
        <t>Bart-Jan Opten:
78% tencel 22% linen</t>
      </text>
    </comment>
    <comment authorId="0" ref="AL5" shapeId="0">
      <text>
        <t>Bart-Jan Opten:
78% tencel 22% linen</t>
      </text>
    </comment>
    <comment authorId="1" ref="AH6" shapeId="0">
      <text>
        <t>Maria Gunnardenim was before ORTA peecok. Changed before SMS</t>
      </text>
    </comment>
    <comment authorId="0" ref="AL7" shapeId="0">
      <text>
        <t>Bart-Jan Opten:
78% tencel lyocell, 22% linen</t>
      </text>
    </comment>
    <comment authorId="1" ref="AH13" shapeId="0">
      <text>
        <t>Maria Gunnardenim was before ORTA peecok. Changed before SMS</t>
      </text>
    </comment>
    <comment authorId="0" ref="AL13" shapeId="0">
      <text>
        <t>Bart-Jan Opten:
80% recycled polyester, 20% recycled acrylic</t>
      </text>
    </comment>
    <comment authorId="0" ref="AG14" shapeId="0">
      <text>
        <t>Bart-Jan Opten:
WAS ORTA 9560 SMS</t>
      </text>
    </comment>
    <comment authorId="0" ref="AH14" shapeId="0">
      <text>
        <t>Bart-Jan Opten:
SMS WAS 9569</t>
      </text>
    </comment>
    <comment authorId="0" ref="F33" shapeId="0">
      <text>
        <t xml:space="preserve">Bart-Jan Opten:
Was FELIM @ Proto
</t>
      </text>
    </comment>
    <comment authorId="0" ref="F34" shapeId="0">
      <text>
        <t xml:space="preserve">Bart-Jan Opten:
Was FELIM @ Proto
</t>
      </text>
    </comment>
    <comment authorId="0" ref="F35" shapeId="0">
      <text>
        <t xml:space="preserve">Bart-Jan Opten:
Was FELIM @ Proto
</t>
      </text>
    </comment>
    <comment authorId="0" ref="F36" shapeId="0">
      <text>
        <t xml:space="preserve">Bart-Jan Opten:
Was FELIM @ Proto
</t>
      </text>
    </comment>
    <comment authorId="0" ref="F37" shapeId="0">
      <text>
        <t>Bart-Jan Opten:
FELIM  was SMS</t>
      </text>
    </comment>
    <comment authorId="0" ref="F38" shapeId="0">
      <text>
        <t>Bart-Jan Opten:
FELIM  was SMS</t>
      </text>
    </comment>
    <comment authorId="0" ref="F41" shapeId="0">
      <text>
        <t>Bart-Jan Opten:
FELIM  was SMS</t>
      </text>
    </comment>
    <comment authorId="0" ref="BT54" shapeId="0">
      <text>
        <t xml:space="preserve">Bart-Jan Opten:
was 2 AW17
</t>
      </text>
    </comment>
    <comment authorId="0" ref="BT55" shapeId="0">
      <text>
        <t xml:space="preserve">Bart-Jan Opten:
was 2 AW17
</t>
      </text>
    </comment>
    <comment authorId="2" ref="BC75" shapeId="0">
      <text>
        <t xml:space="preserve">07/11 MD: When changing knitting technique as Kalani price will be: 30.90 euro
</t>
      </text>
    </comment>
    <comment authorId="2" ref="BC76" shapeId="0">
      <text>
        <t xml:space="preserve">07/11 MD: When changing knitting technique as Kalani price will be: 30.90 euro
</t>
      </text>
    </comment>
    <comment authorId="1" ref="AH77" shapeId="0">
      <text>
        <t>Maria Gunnarsson:
changed from BORDEAUX as there were no yarn available</t>
      </text>
    </comment>
    <comment authorId="2" ref="BC77" shapeId="0">
      <text>
        <t xml:space="preserve">07/11 MD: When changing knitting technique as Kalani price will be: 30.90 euro
</t>
      </text>
    </comment>
    <comment authorId="0" ref="G78" shapeId="0">
      <text>
        <t xml:space="preserve">Bart-Jan Opten:
SATCHEL TAN </t>
      </text>
    </comment>
    <comment authorId="0" ref="AH78" shapeId="0">
      <text>
        <t>Bart-Jan Opten:
ECOPLANET - #MIEL</t>
      </text>
    </comment>
    <comment authorId="2" ref="BC78" shapeId="0">
      <text>
        <t xml:space="preserve">07/11 MD: When changing knitting technique as Kalani price will be: 30.90 euro
</t>
      </text>
    </comment>
    <comment authorId="1" ref="AH82" shapeId="0">
      <text>
        <t>Maria Gunnarsson:
changed from BORDEAUX as there were no yarn available</t>
      </text>
    </comment>
    <comment authorId="1" ref="AH93" shapeId="0">
      <text>
        <t>Maria Gunnardenim was before ORTA peecok. Changed before SMS</t>
      </text>
    </comment>
    <comment authorId="0" ref="AL93" shapeId="0">
      <text>
        <t>Bart-Jan Opten:
80% recycled polyester, 20% recycled acrylic</t>
      </text>
    </comment>
    <comment authorId="0" ref="C95" shapeId="0">
      <text>
        <t>Bart-Jan Opten:
Incorrect article set up. Should be 20603</t>
      </text>
    </comment>
    <comment authorId="0" ref="C96" shapeId="0">
      <text>
        <t xml:space="preserve">Bart-Jan Opten:
Incorrect article set up. Should be 20602
</t>
      </text>
    </comment>
    <comment authorId="0" ref="C97" shapeId="0">
      <text>
        <t>Bart-Jan Opten:
Incorrect article set up. Should be 20602</t>
      </text>
    </comment>
    <comment authorId="0" ref="C98" shapeId="0">
      <text>
        <t xml:space="preserve">Bart-Jan Opten:
Incorrect article set up. Should be 20601
</t>
      </text>
    </comment>
    <comment authorId="0" ref="AL101" shapeId="0">
      <text>
        <t>Bart-Jan Opten:
78% tencel lyocell, 22% linen</t>
      </text>
    </comment>
    <comment authorId="0" ref="AL102" shapeId="0">
      <text>
        <t>Bart-Jan Opten:
78% tencel lyocell, 22% linen</t>
      </text>
    </comment>
    <comment authorId="0" ref="AL109" shapeId="0">
      <text>
        <t>Bart-Jan Opten:
80% recycled polyester, 20% recycled acrylic</t>
      </text>
    </comment>
    <comment authorId="0" ref="AG110" shapeId="0">
      <text>
        <t>Bart-Jan Opten:
WAS ORTA 9560 SMS</t>
      </text>
    </comment>
    <comment authorId="0" ref="AH110" shapeId="0">
      <text>
        <t>Bart-Jan Opten:
SMS WAS 9569</t>
      </text>
    </comment>
    <comment authorId="1" ref="AH111" shapeId="0">
      <text>
        <t>Maria Gunnardenim was before ORTA peecok. Changed before SMS</t>
      </text>
    </comment>
    <comment authorId="0" ref="AL111" shapeId="0">
      <text>
        <t>Bart-Jan Opten:
80% recycled polyester, 20% recycled acrylic</t>
      </text>
    </comment>
    <comment authorId="0" ref="DH111" shapeId="0">
      <text>
        <t>Bart-Jan Opten:
4018434 OLD</t>
      </text>
    </comment>
    <comment authorId="0" ref="AG112" shapeId="0">
      <text>
        <t>Bart-Jan Opten:
WAS ORTA 9560 SMS</t>
      </text>
    </comment>
    <comment authorId="0" ref="AH112" shapeId="0">
      <text>
        <t>Bart-Jan Opten:
SMS WAS 9569</t>
      </text>
    </comment>
    <comment authorId="0" ref="AG141" shapeId="0">
      <text>
        <t>Bart-Jan Opten:
WAS ORTA 9560 SMS</t>
      </text>
    </comment>
    <comment authorId="0" ref="AH141" shapeId="0">
      <text>
        <t>Bart-Jan Opten:
SMS WAS 9569</t>
      </text>
    </comment>
    <comment authorId="0" ref="AG145" shapeId="0">
      <text>
        <t>Bart-Jan Opten:
WAS ORTA 9560 SMS</t>
      </text>
    </comment>
    <comment authorId="0" ref="AH145" shapeId="0">
      <text>
        <t>Bart-Jan Opten:
SMS WAS 9569</t>
      </text>
    </comment>
    <comment authorId="0" ref="AG157" shapeId="0">
      <text>
        <t>Bart-Jan Opten:
WAS ORTA 9560 SMS</t>
      </text>
    </comment>
    <comment authorId="0" ref="AH157" shapeId="0">
      <text>
        <t>Bart-Jan Opten:
SMS WAS 9569</t>
      </text>
    </comment>
    <comment authorId="2" ref="BC171" shapeId="0">
      <text>
        <t>07/11 MD: When chancing knitting technique as per Kalani price will be: 29.90 Euro</t>
      </text>
    </comment>
    <comment authorId="2" ref="BC172" shapeId="0">
      <text>
        <t>07/11 MD: When chancing knitting technique as per Kalani price will be: 29.90 Euro</t>
      </text>
    </comment>
    <comment authorId="1" ref="F181" shapeId="0">
      <text>
        <t>Maria Gunnarsson:
LONG VERSION IS DROPPED, KEEP ONLY CROPPED</t>
      </text>
    </comment>
    <comment authorId="3" ref="AC183" shapeId="0">
      <text>
        <t>Administrator:
Changed from Carthago to Artlab</t>
      </text>
    </comment>
    <comment authorId="3" ref="AC186" shapeId="0">
      <text>
        <t>Administrator:
Changed from Carthago to Artlab</t>
      </text>
    </comment>
    <comment authorId="3" ref="T187" shapeId="0">
      <text>
        <t>Administrator:
WAS BASIC</t>
      </text>
    </comment>
    <comment authorId="3" ref="AC187" shapeId="0">
      <text>
        <t>Administrator:
Changed from Carthago to Artlab</t>
      </text>
    </comment>
    <comment authorId="0" ref="DH187" shapeId="0">
      <text>
        <t>Bart-Jan Opten:
4018396 OLD</t>
      </text>
    </comment>
    <comment authorId="3" ref="AC188" shapeId="0">
      <text>
        <t>Administrator:
Changed from Carthago to Artlab</t>
      </text>
    </comment>
    <comment authorId="0" ref="AH190" shapeId="0">
      <text>
        <t>Bart-Jan Opten:
70601D Vanessa TP blue organic + recycled OD grey TP</t>
      </text>
    </comment>
    <comment authorId="3" ref="AC193" shapeId="0">
      <text>
        <t>Administrator:
Changed from Carthago to Artlab</t>
      </text>
    </comment>
    <comment authorId="3" ref="T194" shapeId="0">
      <text>
        <t>Administrator:
WAS BASIC</t>
      </text>
    </comment>
    <comment authorId="3" ref="AC194" shapeId="0">
      <text>
        <t>Administrator:
Changed from Carthago to Artlab</t>
      </text>
    </comment>
    <comment authorId="4" ref="T202" shapeId="0">
      <text>
        <t>Josha Willemsen:
4/13/2018 changed from basic into stretch</t>
      </text>
    </comment>
    <comment authorId="3" ref="AC202" shapeId="0">
      <text>
        <t>Administrator:
Changed from Carthago to Artlab</t>
      </text>
    </comment>
    <comment authorId="1" ref="AH206" shapeId="0">
      <text>
        <t>Maria Gunnarsson:
TBC 9579 (maybe 9540 /  20% less stretchy than 9579)</t>
      </text>
    </comment>
    <comment authorId="3" ref="AC210" shapeId="0">
      <text>
        <t>Administrator:
Changed from Carthago to Artlab</t>
      </text>
    </comment>
    <comment authorId="3" ref="AC213" shapeId="0">
      <text>
        <t>Administrator:
Changed from Carthago to Artlab</t>
      </text>
    </comment>
    <comment authorId="0" ref="AG219" shapeId="0">
      <text>
        <t>Bart-Jan Opten:
WAS ORTA 9560 SMS</t>
      </text>
    </comment>
    <comment authorId="0" ref="AH219" shapeId="0">
      <text>
        <t>Bart-Jan Opten:
SMS was 9560</t>
      </text>
    </comment>
    <comment authorId="0" ref="AG220" shapeId="0">
      <text>
        <t>Bart-Jan Opten:
WAS ORTA 9560 SMS</t>
      </text>
    </comment>
    <comment authorId="0" ref="AH220" shapeId="0">
      <text>
        <t>Bart-Jan Opten:
SMS was 9560</t>
      </text>
    </comment>
    <comment authorId="0" ref="DH220" shapeId="0">
      <text>
        <t xml:space="preserve">Bart-Jan Opten:
4018370 OLD
</t>
      </text>
    </comment>
    <comment authorId="0" ref="AE224" shapeId="0">
      <text>
        <t xml:space="preserve">Bart-Jan Opten:
was Martelli by mistake
</t>
      </text>
    </comment>
    <comment authorId="0" ref="AL227" shapeId="0">
      <text>
        <t xml:space="preserve">Bart-Jan Opten:
60% Cotton, 40% BCI cotton
</t>
      </text>
    </comment>
    <comment authorId="0" ref="AL230" shapeId="0">
      <text>
        <t xml:space="preserve">Bart-Jan Opten:
60% Cotton, 40% BCI cotton
</t>
      </text>
    </comment>
    <comment authorId="3" ref="AC231" shapeId="0">
      <text>
        <t>Administrator:
Changed from Carthago to Artlab</t>
      </text>
    </comment>
    <comment authorId="0" ref="AE232" shapeId="0">
      <text>
        <t xml:space="preserve">Bart-Jan Opten:
was Martelli by mistake
</t>
      </text>
    </comment>
    <comment authorId="3" ref="AC234" shapeId="0">
      <text>
        <t>Administrator:
Changed from Carthago to Artlab</t>
      </text>
    </comment>
    <comment authorId="3" ref="T238" shapeId="0">
      <text>
        <t>Administrator:
WAS COMFORT</t>
      </text>
    </comment>
    <comment authorId="3" ref="AC238" shapeId="0">
      <text>
        <t>Administrator:
Changed from Carthago to Artlab</t>
      </text>
    </comment>
    <comment authorId="3" ref="T249" shapeId="0">
      <text>
        <t>Administrator:
CHANGED FROM STRETCH INTO COMFORT</t>
      </text>
    </comment>
    <comment authorId="3" ref="AC250" shapeId="0">
      <text>
        <t>Administrator:
Changed from Carthago to Artlab</t>
      </text>
    </comment>
    <comment authorId="0" ref="AH252" shapeId="0">
      <text>
        <t>Bart-Jan Opten:
70601D Vanessa TP blue organic + recycled OD grey TP</t>
      </text>
    </comment>
    <comment authorId="1" ref="T255" shapeId="0">
      <text>
        <t>Maria Gunnarsson:
changed on PPS to stretch instead of comfort</t>
      </text>
    </comment>
    <comment authorId="1" ref="AH255" shapeId="0">
      <text>
        <t>Maria Gunnarsson:
TBC 9579 (maybe 9540 /  20% less stretchy than 9579)</t>
      </text>
    </comment>
    <comment authorId="3" ref="T257" shapeId="0">
      <text>
        <t>Administrator:
CHANGED FROM STRETCH INTO COMFORT</t>
      </text>
    </comment>
    <comment authorId="1" ref="AH260" shapeId="0">
      <text>
        <t>Maria Gunnarsson:
TBC 9579 (maybe 9540 /  20% less stretchy than 9579)</t>
      </text>
    </comment>
    <comment authorId="1" ref="T262" shapeId="0">
      <text>
        <t>Maria Gunnarsson:
changed on PPS to stretch instead of comfort</t>
      </text>
    </comment>
    <comment authorId="1" ref="AH262" shapeId="0">
      <text>
        <t>Maria Gunnarsson:
TBC 9579 (maybe 9540 /  20% less stretchy than 9579)</t>
      </text>
    </comment>
    <comment authorId="3" ref="AC264" shapeId="0">
      <text>
        <t>Administrator:
Changed from Carthago to Artlab</t>
      </text>
    </comment>
    <comment authorId="3" ref="AC265" shapeId="0">
      <text>
        <t>Administrator:
Changed from Carthago to Artlab</t>
      </text>
    </comment>
    <comment authorId="0" ref="AH266" shapeId="0">
      <text>
        <t xml:space="preserve">Bart-Jan Opten:
Original weight!
</t>
      </text>
    </comment>
    <comment authorId="0" ref="AI266" shapeId="0">
      <text>
        <t>Bart-Jan Opten:
Lighter version!</t>
      </text>
    </comment>
    <comment authorId="0" ref="AH267" shapeId="0">
      <text>
        <t xml:space="preserve">Bart-Jan Opten:
Original weight!
</t>
      </text>
    </comment>
    <comment authorId="0" ref="AI267" shapeId="0">
      <text>
        <t>Bart-Jan Opten:
Lighter version!</t>
      </text>
    </comment>
    <comment authorId="0" ref="AH268" shapeId="0">
      <text>
        <t xml:space="preserve">Bart-Jan Opten:
Original weight!
</t>
      </text>
    </comment>
    <comment authorId="0" ref="AI268" shapeId="0">
      <text>
        <t>Bart-Jan Opten:
Lighter version!</t>
      </text>
    </comment>
    <comment authorId="3" ref="AC269" shapeId="0">
      <text>
        <t>Administrator:
Changed from Carthago to Artlab</t>
      </text>
    </comment>
    <comment authorId="0" ref="AL275" shapeId="0">
      <text>
        <t xml:space="preserve">Bart-Jan Opten:
60% Cotton, 40% BCI cotton
</t>
      </text>
    </comment>
    <comment authorId="0" ref="AL276" shapeId="0">
      <text>
        <t xml:space="preserve">Bart-Jan Opten:
60% Cotton, 40% BCI cotton
</t>
      </text>
    </comment>
    <comment authorId="0" ref="AG277" shapeId="0">
      <text>
        <t>Bart-Jan Opten:
WAS ORTA 9560 SMS</t>
      </text>
    </comment>
    <comment authorId="0" ref="AH277" shapeId="0">
      <text>
        <t>Bart-Jan Opten:
SMS was 9560</t>
      </text>
    </comment>
    <comment authorId="0" ref="AE278" shapeId="0">
      <text>
        <t xml:space="preserve">Bart-Jan Opten:
was Martelli by mistake
</t>
      </text>
    </comment>
    <comment authorId="1" ref="AH285" shapeId="0">
      <text>
        <t>Maria Gunnardenim was before ORTA peecok. Changed before SMS</t>
      </text>
    </comment>
    <comment authorId="0" ref="BE288" shapeId="0">
      <text>
        <t>Bart-Jan Opten:
4,10 bag</t>
      </text>
    </comment>
    <comment authorId="0" ref="BE289" shapeId="0">
      <text>
        <t>Bart-Jan Opten:
4,10 bag</t>
      </text>
    </comment>
    <comment authorId="3" ref="BD302" shapeId="0">
      <text>
        <t>Administrator:
EXCL packaging</t>
      </text>
    </comment>
    <comment authorId="3" ref="BE302" shapeId="0">
      <text>
        <t>Administrator:
doll: 4.85
Packaging SMS:3.03</t>
      </text>
    </comment>
    <comment authorId="4" ref="AH303" shapeId="0">
      <text>
        <t>Josha Willemsen:
old fabric cidren crudo 31410</t>
      </text>
    </comment>
    <comment authorId="3" ref="BD306" shapeId="0">
      <text>
        <t>Administrator:
excl packaging!!</t>
      </text>
    </comment>
    <comment authorId="3" ref="BE306" shapeId="0">
      <text>
        <t>Administrator:
apron: 15.20
Packaging SMS: 3.03</t>
      </text>
    </comment>
    <comment authorId="3" ref="BD310" shapeId="0">
      <text>
        <t>Administrator:
Excl packaging!!</t>
      </text>
    </comment>
    <comment authorId="3" ref="BE310" shapeId="0">
      <text>
        <t>Administrator:
packaging proto is 3.03
wallet: 9.75</t>
      </text>
    </comment>
    <comment authorId="3" ref="BE313" shapeId="0">
      <text>
        <t>Administrator:
waiting price celia for indigo dyeing
* bracelet: 1.41
* packaging: 2.14
* Dying: 4.21</t>
      </text>
    </comment>
    <comment authorId="3" ref="BE320" shapeId="0">
      <text>
        <t>Administrator:
box: 2.14 incl btw
laces: 4.32 incl dye</t>
      </text>
    </comment>
    <comment authorId="0" ref="D329" shapeId="0">
      <text>
        <t>Bart-Jan Opten:
GREEN</t>
      </text>
    </comment>
    <comment authorId="0" ref="G329" shapeId="0">
      <text>
        <t>Bart-Jan Opten:
DUCK GREEN</t>
      </text>
    </comment>
    <comment authorId="0" ref="AH329" shapeId="0">
      <text>
        <t xml:space="preserve">Bart-Jan Opten:
ECOPURE - #FOUGERE
</t>
      </text>
    </comment>
    <comment authorId="0" ref="D333" shapeId="0">
      <text>
        <t>Bart-Jan Opten:
GREEN</t>
      </text>
    </comment>
    <comment authorId="0" ref="G333" shapeId="0">
      <text>
        <t>Bart-Jan Opten:
DUCK GREEN</t>
      </text>
    </comment>
    <comment authorId="0" ref="AH333" shapeId="0">
      <text>
        <t xml:space="preserve">Bart-Jan Opten:
ECOPURE - #FOUGERE
</t>
      </text>
    </comment>
    <comment authorId="5" ref="D348" shapeId="0">
      <text>
        <t xml:space="preserve">Bart Opten:
Incorrectly setup in SAP for the start! Should have been D.Used!
</t>
      </text>
    </comment>
    <comment authorId="5" ref="D355" shapeId="0">
      <text>
        <t xml:space="preserve">Bart Opten:
Incorrectly setup in SAP for the start! Should have been D.Used!
</t>
      </text>
    </comment>
    <comment authorId="0" ref="AH364" shapeId="0">
      <text>
        <t xml:space="preserve">Bart-Jan Opten:
Orta
</t>
      </text>
    </comment>
    <comment authorId="0" ref="AI364" shapeId="0">
      <text>
        <t xml:space="preserve">Bart-Jan Opten:
9569A-43 
</t>
      </text>
    </comment>
    <comment authorId="5" ref="D375" shapeId="0">
      <text>
        <t xml:space="preserve">Bart Opten:
Incorrectly setup in SAP for the start! Should have been D.Used!
</t>
      </text>
    </comment>
    <comment authorId="5" ref="D377" shapeId="0">
      <text>
        <t xml:space="preserve">Bart Opten:
Incorrectly setup in SAP for the start! Should have been D.Used!
</t>
      </text>
    </comment>
    <comment authorId="5" ref="D380" shapeId="0">
      <text>
        <t xml:space="preserve">Bart Opten:
Incorrectly setup in SAP for the start! Should have been D.Used!
</t>
      </text>
    </comment>
    <comment authorId="5" ref="D390" shapeId="0">
      <text>
        <t xml:space="preserve">Bart Opten:
Incorrectly setup in SAP for the start! Should have been D.Used!
</t>
      </text>
    </comment>
  </commentList>
</comments>
</file>

<file path=xl/comments/comment2.xml><?xml version="1.0" encoding="utf-8"?>
<comments xmlns="http://schemas.openxmlformats.org/spreadsheetml/2006/main">
  <authors>
    <author>Bart-Jan Opten</author>
    <author>Maria Gunnarsson</author>
  </authors>
  <commentList>
    <comment authorId="0" ref="K46" shapeId="0">
      <text>
        <t>Bart-Jan Opten:
70601D Vanessa TP blue organic + recycled OD grey TP</t>
      </text>
    </comment>
    <comment authorId="0" ref="K47" shapeId="0">
      <text>
        <t>Bart-Jan Opten:
70601D Vanessa TP blue organic + recycled OD grey TP</t>
      </text>
    </comment>
    <comment authorId="0" ref="AP49" shapeId="0">
      <text>
        <t xml:space="preserve">Bart-Jan Opten:
336 in the end not on stock Artlab!
</t>
      </text>
    </comment>
    <comment authorId="0" ref="J59" shapeId="0">
      <text>
        <t>Bart-Jan Opten:
WAS ORTA 9560 SMS</t>
      </text>
    </comment>
    <comment authorId="0" ref="K59" shapeId="0">
      <text>
        <t>Bart-Jan Opten:
SMS was 9560</t>
      </text>
    </comment>
    <comment authorId="0" ref="J60" shapeId="0">
      <text>
        <t>Bart-Jan Opten:
WAS ORTA 9560 SMS</t>
      </text>
    </comment>
    <comment authorId="0" ref="K60" shapeId="0">
      <text>
        <t>Bart-Jan Opten:
SMS was 9560</t>
      </text>
    </comment>
    <comment authorId="0" ref="J61" shapeId="0">
      <text>
        <t>Bart-Jan Opten:
WAS ORTA 9560 SMS</t>
      </text>
    </comment>
    <comment authorId="0" ref="K61" shapeId="0">
      <text>
        <t>Bart-Jan Opten:
SMS was 9560</t>
      </text>
    </comment>
    <comment authorId="0" ref="J62" shapeId="0">
      <text>
        <t>Bart-Jan Opten:
WAS ORTA 9569 SMS</t>
      </text>
    </comment>
    <comment authorId="0" ref="K62" shapeId="0">
      <text>
        <t>Bart-Jan Opten:
SMS WAS 9569</t>
      </text>
    </comment>
    <comment authorId="0" ref="J63" shapeId="0">
      <text>
        <t>Bart-Jan Opten:
WAS ORTA 9569 SMS</t>
      </text>
    </comment>
    <comment authorId="0" ref="K63" shapeId="0">
      <text>
        <t>Bart-Jan Opten:
SMS WAS 9569</t>
      </text>
    </comment>
    <comment authorId="0" ref="J64" shapeId="0">
      <text>
        <t>Bart-Jan Opten:
WAS ORTA 9569 SMS</t>
      </text>
    </comment>
    <comment authorId="0" ref="K64" shapeId="0">
      <text>
        <t>Bart-Jan Opten:
SMS WAS 9569</t>
      </text>
    </comment>
    <comment authorId="0" ref="J65" shapeId="0">
      <text>
        <t>Bart-Jan Opten:
WAS ORTA 9569 SMS</t>
      </text>
    </comment>
    <comment authorId="0" ref="K65" shapeId="0">
      <text>
        <t>Bart-Jan Opten:
SMS WAS 9569</t>
      </text>
    </comment>
    <comment authorId="0" ref="J66" shapeId="0">
      <text>
        <t>Bart-Jan Opten:
WAS ORTA 9569 SMS</t>
      </text>
    </comment>
    <comment authorId="0" ref="K66" shapeId="0">
      <text>
        <t>Bart-Jan Opten:
SMS WAS 9569</t>
      </text>
    </comment>
    <comment authorId="0" ref="J67" shapeId="0">
      <text>
        <t>Bart-Jan Opten:
WAS ORTA 9569 SMS</t>
      </text>
    </comment>
    <comment authorId="0" ref="K67" shapeId="0">
      <text>
        <t>Bart-Jan Opten:
SMS WAS 9569</t>
      </text>
    </comment>
    <comment authorId="0" ref="J68" shapeId="0">
      <text>
        <t>Bart-Jan Opten:
WAS ORTA 9569 SMS</t>
      </text>
    </comment>
    <comment authorId="0" ref="K68" shapeId="0">
      <text>
        <t>Bart-Jan Opten:
SMS WAS 9569</t>
      </text>
    </comment>
    <comment authorId="0" ref="J69" shapeId="0">
      <text>
        <t>Bart-Jan Opten:
WAS ORTA 9569 SMS</t>
      </text>
    </comment>
    <comment authorId="0" ref="K69" shapeId="0">
      <text>
        <t>Bart-Jan Opten:
SMS WAS 9569</t>
      </text>
    </comment>
    <comment authorId="0" ref="J70" shapeId="0">
      <text>
        <t>Bart-Jan Opten:
WAS ORTA 9569 SMS</t>
      </text>
    </comment>
    <comment authorId="0" ref="K70" shapeId="0">
      <text>
        <t>Bart-Jan Opten:
SMS WAS 9569</t>
      </text>
    </comment>
    <comment authorId="0" ref="J71" shapeId="0">
      <text>
        <t>Bart-Jan Opten:
WAS ORTA 9569 SMS</t>
      </text>
    </comment>
    <comment authorId="0" ref="K71" shapeId="0">
      <text>
        <t>Bart-Jan Opten:
SMS WAS 9569</t>
      </text>
    </comment>
    <comment authorId="1" ref="K85" shapeId="0">
      <text>
        <t>Maria Gunnarsson:
changed from BORDEAUX as there were no yarn available</t>
      </text>
    </comment>
    <comment authorId="0" ref="K88" shapeId="0">
      <text>
        <t>Bart-Jan Opten:
ECOPLANET - #MIEL</t>
      </text>
    </comment>
    <comment authorId="0" ref="K98" shapeId="0">
      <text>
        <t xml:space="preserve">Bart-Jan Opten:
ECOPURE - #FOUGERE
</t>
      </text>
    </comment>
    <comment authorId="0" ref="K99" shapeId="0">
      <text>
        <t xml:space="preserve">Bart-Jan Opten:
ECOPURE - #FOUGERE
</t>
      </text>
    </comment>
    <comment authorId="1" ref="K189" shapeId="0">
      <text>
        <t>Maria Gunnarsson:
TBC 9579 (maybe 9540 /  20% less stretchy than 9579)</t>
      </text>
    </comment>
    <comment authorId="1" ref="K190" shapeId="0">
      <text>
        <t>Maria Gunnarsson:
TBC 9579 (maybe 9540 /  20% less stretchy than 9579)</t>
      </text>
    </comment>
    <comment authorId="1" ref="K191" shapeId="0">
      <text>
        <t>Maria Gunnarsson:
TBC 9579 (maybe 9540 /  20% less stretchy than 9579)</t>
      </text>
    </comment>
    <comment authorId="1" ref="K192" shapeId="0">
      <text>
        <t>Maria Gunnarsson:
TBC 9579 (maybe 9540 /  20% less stretchy than 9579)</t>
      </text>
    </comment>
    <comment authorId="0" ref="R199" shapeId="0">
      <text>
        <t xml:space="preserve">Bart-Jan Opten:
was Martelli by mistake
</t>
      </text>
    </comment>
    <comment authorId="1" ref="K231" shapeId="0">
      <text>
        <t>Maria Gunnardenim was before ORTA peecok. Changed before SMS</t>
      </text>
    </comment>
    <comment authorId="0" ref="AN234" shapeId="0">
      <text>
        <t>Bart-Jan Opten:
350</t>
      </text>
    </comment>
    <comment authorId="0" ref="AO236" shapeId="0">
      <text>
        <t>Bart-Jan Opten:
Artlab missed the call off @ 25th of May!!!!</t>
      </text>
    </comment>
    <comment authorId="1" ref="K247" shapeId="0">
      <text>
        <t>Maria Gunnardenim was before ORTA peecok. Changed before SMS</t>
      </text>
    </comment>
    <comment authorId="1" ref="K248" shapeId="0">
      <text>
        <t>Maria Gunnardenim was before ORTA peecok. Changed before SMS</t>
      </text>
    </comment>
    <comment authorId="1" ref="K249" shapeId="0">
      <text>
        <t>Maria Gunnardenim was before ORTA peecok. Changed before SMS</t>
      </text>
    </comment>
    <comment authorId="1" ref="K359" shapeId="0">
      <text>
        <t>Maria Gunnardenim was before ORTA peecok. Changed before SMS</t>
      </text>
    </comment>
    <comment authorId="1" ref="K371" shapeId="0">
      <text>
        <t>Maria Gunnarsson:
changed from BORDEAUX as there were no yarn available</t>
      </text>
    </comment>
    <comment authorId="0" ref="R393" shapeId="0">
      <text>
        <t xml:space="preserve">Bart-Jan Opten:
was Martelli by mistake
</t>
      </text>
    </comment>
    <comment authorId="0" ref="R404" shapeId="0">
      <text>
        <t xml:space="preserve">Bart-Jan Opten:
was Martelli by mistake
</t>
      </text>
    </comment>
    <comment authorId="0" ref="AN436" shapeId="0">
      <text>
        <t>Bart-Jan Opten:
1800m</t>
      </text>
    </comment>
    <comment authorId="0" ref="AS439" shapeId="0">
      <text>
        <t>Bart-Jan Opten:
Warp Stretch Issue!</t>
      </text>
    </comment>
    <comment authorId="0" ref="AL459" shapeId="0">
      <text>
        <t>Bart-Jan Opten:
BLACK</t>
      </text>
    </comment>
    <comment authorId="0" ref="AM459" shapeId="0">
      <text>
        <t>Bart-Jan Opten:
340</t>
      </text>
    </comment>
  </commentList>
</comments>
</file>

<file path=xl/externalLinks/_rels/externalLink1.xml.rels><Relationships xmlns="http://schemas.openxmlformats.org/package/2006/relationships"><Relationship Id="rId1" Target="file:///Z:\All\Development%20&amp;%20Production\Linelists\KOI\KOI%20SS18%20LINELIST%20Denim.xlsx" TargetMode="External" Type="http://schemas.openxmlformats.org/officeDocument/2006/relationships/externalLinkPath" /></Relationships>
</file>

<file path=xl/externalLinks/externalLink1.xml><?xml version="1.0" encoding="utf-8"?>
<externalLink xmlns:r="http://schemas.openxmlformats.org/officeDocument/2006/relationships" xmlns="http://schemas.openxmlformats.org/spreadsheetml/2006/main">
  <externalBook r:id="rId1">
    <sheetNames>
      <sheetName val="KOI SS18 LINE LIST"/>
      <sheetName val="Assumptions"/>
      <sheetName val="Fabric Buy"/>
    </sheetNames>
    <sheetDataSet>
      <sheetData refreshError="1" sheetId="0"/>
      <sheetData refreshError="1" sheetId="1"/>
      <sheetData refreshError="1"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mailto:.@%20Artlab" TargetMode="External" Type="http://schemas.openxmlformats.org/officeDocument/2006/relationships/hyperlink" /><Relationship Id="rId2" Target="mailto:.@%20Artlab" TargetMode="External" Type="http://schemas.openxmlformats.org/officeDocument/2006/relationships/hyperlink" /><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5.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filterMode="1">
    <tabColor theme="6"/>
    <outlinePr summaryBelow="1" summaryRight="1"/>
    <pageSetUpPr autoPageBreaks="0" fitToPage="1"/>
  </sheetPr>
  <dimension ref="A1:DJ489"/>
  <sheetViews>
    <sheetView showGridLines="0" tabSelected="1" workbookViewId="0" zoomScale="80" zoomScaleNormal="80" zoomScaleSheetLayoutView="80">
      <pane activePane="bottomRight" state="frozenSplit" topLeftCell="H374" xSplit="7" ySplit="3"/>
      <selection activeCell="D1" pane="topRight" sqref="D1"/>
      <selection activeCell="D130" pane="bottomLeft" sqref="D130"/>
      <selection activeCell="A193" pane="bottomRight" sqref="A193"/>
    </sheetView>
  </sheetViews>
  <sheetFormatPr baseColWidth="8" defaultColWidth="9.140625" defaultRowHeight="12.75"/>
  <cols>
    <col customWidth="1" max="5" min="1" style="131" width="13.85546875"/>
    <col customWidth="1" max="6" min="6" style="143" width="26.28515625"/>
    <col customWidth="1" max="7" min="7" style="143" width="25.5703125"/>
    <col customWidth="1" max="8" min="8" style="143" width="9"/>
    <col customWidth="1" max="9" min="9" style="133" width="4.85546875"/>
    <col customWidth="1" max="10" min="10" style="589" width="11.28515625"/>
    <col customWidth="1" max="11" min="11" style="133" width="28.85546875"/>
    <col customWidth="1" max="13" min="12" style="143" width="14.140625"/>
    <col customWidth="1" max="14" min="14" style="143" width="19.85546875"/>
    <col customWidth="1" max="15" min="15" style="143" width="46.7109375"/>
    <col customWidth="1" max="16" min="16" style="143" width="8.140625"/>
    <col customWidth="1" max="18" min="17" style="143" width="10.7109375"/>
    <col customWidth="1" max="19" min="19" style="143" width="22.28515625"/>
    <col customWidth="1" max="20" min="20" style="143" width="11.28515625"/>
    <col customWidth="1" max="21" min="21" style="143" width="19.140625"/>
    <col customWidth="1" max="22" min="22" style="136" width="8.7109375"/>
    <col customWidth="1" max="23" min="23" style="136" width="11.140625"/>
    <col customWidth="1" max="24" min="24" style="136" width="16.42578125"/>
    <col customWidth="1" max="25" min="25" style="136" width="11.140625"/>
    <col customWidth="1" max="26" min="26" style="143" width="20.140625"/>
    <col customWidth="1" max="27" min="27" style="143" width="23.85546875"/>
    <col customWidth="1" max="28" min="28" style="143" width="20.7109375"/>
    <col customWidth="1" max="29" min="29" style="143" width="17.5703125"/>
    <col customWidth="1" max="30" min="30" style="143" width="15.5703125"/>
    <col customWidth="1" max="31" min="31" style="143" width="17.5703125"/>
    <col customWidth="1" max="32" min="32" style="143" width="11"/>
    <col customWidth="1" max="33" min="33" style="143" width="24.140625"/>
    <col customWidth="1" max="34" min="34" style="131" width="84.140625"/>
    <col customWidth="1" max="35" min="35" style="143" width="43.140625"/>
    <col customWidth="1" max="36" min="36" style="143" width="29.5703125"/>
    <col customWidth="1" max="37" min="37" style="143" width="23.5703125"/>
    <col customWidth="1" max="38" min="38" style="143" width="88.5703125"/>
    <col customWidth="1" max="39" min="39" style="143" width="12.7109375"/>
    <col customWidth="1" max="40" min="40" style="143" width="10.5703125"/>
    <col customWidth="1" max="41" min="41" style="137" width="21.7109375"/>
    <col customWidth="1" max="42" min="42" style="143" width="11.42578125"/>
    <col customWidth="1" max="43" min="43" style="143" width="11.140625"/>
    <col customWidth="1" max="44" min="44" style="143" width="29"/>
    <col customWidth="1" max="45" min="45" style="138" width="10.42578125"/>
    <col customWidth="1" max="47" min="46" style="138" width="10.5703125"/>
    <col customWidth="1" max="48" min="48" style="139" width="16.140625"/>
    <col customWidth="1" max="49" min="49" style="590" width="18.7109375"/>
    <col customWidth="1" max="51" min="50" style="590" width="10.42578125"/>
    <col customWidth="1" max="52" min="52" style="590" width="18.28515625"/>
    <col customWidth="1" max="53" min="53" style="591" width="11.7109375"/>
    <col customWidth="1" max="54" min="54" style="591" width="12.140625"/>
    <col customWidth="1" max="55" min="55" style="590" width="10.42578125"/>
    <col customWidth="1" max="56" min="56" style="591" width="10.42578125"/>
    <col customWidth="1" max="57" min="57" style="590" width="10.7109375"/>
    <col customWidth="1" max="58" min="58" style="590" width="12"/>
    <col customWidth="1" max="60" min="59" style="590" width="10.42578125"/>
    <col customWidth="1" max="61" min="61" style="590" width="11.7109375"/>
    <col customWidth="1" max="62" min="62" style="590" width="10.42578125"/>
    <col customWidth="1" max="63" min="63" style="213" width="10.42578125"/>
    <col customWidth="1" max="66" min="64" style="590" width="10.42578125"/>
    <col customWidth="1" max="67" min="67" style="143" width="8.7109375"/>
    <col customWidth="1" max="68" min="68" style="590" width="10.42578125"/>
    <col customWidth="1" max="69" min="69" style="213" width="8.42578125"/>
    <col customWidth="1" max="72" min="70" style="143" width="15.42578125"/>
    <col customWidth="1" max="73" min="73" style="138" width="16.140625"/>
    <col customWidth="1" max="74" min="74" style="138" width="20.5703125"/>
    <col customWidth="1" max="75" min="75" style="138" width="20.28515625"/>
    <col customWidth="1" max="76" min="76" style="138" width="72.28515625"/>
    <col customWidth="1" max="78" min="77" style="138" width="9.5703125"/>
    <col customWidth="1" max="79" min="79" style="138" width="15.7109375"/>
    <col customWidth="1" max="81" min="80" style="138" width="16.140625"/>
    <col customWidth="1" max="82" min="82" style="138" width="33.140625"/>
    <col customWidth="1" max="83" min="83" style="138" width="22.5703125"/>
    <col customWidth="1" max="84" min="84" style="143" width="50.85546875"/>
    <col customWidth="1" max="85" min="85" style="563" width="7.42578125"/>
    <col customWidth="1" max="86" min="86" style="563" width="12.140625"/>
    <col customWidth="1" max="89" min="87" style="146" width="16.140625"/>
    <col customWidth="1" max="90" min="90" style="147" width="20.42578125"/>
    <col customWidth="1" max="91" min="91" style="563" width="66"/>
    <col customWidth="1" max="92" min="92" style="563" width="58.28515625"/>
    <col customWidth="1" max="93" min="93" style="563" width="50.140625"/>
    <col customWidth="1" max="94" min="94" style="143" width="20.140625"/>
    <col customWidth="1" max="96" min="95" style="143" width="14.42578125"/>
    <col customWidth="1" max="97" min="97" style="214" width="20"/>
    <col customWidth="1" max="98" min="98" style="138" width="15.85546875"/>
    <col customWidth="1" max="99" min="99" style="138" width="38.85546875"/>
    <col customWidth="1" max="100" min="100" style="138" width="32.28515625"/>
    <col customWidth="1" max="103" min="101" style="138" width="15.85546875"/>
    <col customWidth="1" max="105" min="104" style="147" width="15.85546875"/>
    <col customWidth="1" max="106" min="106" style="563" width="15.85546875"/>
    <col customWidth="1" max="107" min="107" style="563" width="74.28515625"/>
    <col customWidth="1" max="108" min="108" style="563" width="108.5703125"/>
    <col bestFit="1" customWidth="1" max="109" min="109" style="563" width="54.85546875"/>
    <col customWidth="1" max="112" min="110" style="143" width="15.140625"/>
    <col customWidth="1" max="114" min="113" style="590" width="15.140625"/>
    <col customWidth="1" max="16384" min="115" style="143" width="9.140625"/>
  </cols>
  <sheetData>
    <row r="1">
      <c r="R1" s="135" t="n"/>
      <c r="Y1" s="143" t="n"/>
      <c r="BA1" s="590" t="n"/>
      <c r="BD1" s="590" t="n"/>
      <c r="BK1" s="590" t="n"/>
      <c r="BQ1" s="590" t="n"/>
      <c r="BR1" s="592">
        <f>SUBTOTAL(9,BR3:BR297)</f>
        <v/>
      </c>
      <c r="BS1" s="149" t="n"/>
      <c r="BT1" s="149" t="n"/>
      <c r="BX1" s="204" t="n"/>
      <c r="BY1" s="204" t="n"/>
      <c r="BZ1" s="204" t="n"/>
      <c r="CF1" s="138" t="n"/>
      <c r="CG1" s="145">
        <f>SUBTOTAL(9,CG3:CG323)</f>
        <v/>
      </c>
      <c r="CH1" s="537" t="n"/>
      <c r="CS1" s="138" t="n"/>
      <c r="DG1" s="145">
        <f>SUBTOTAL(9,DG3:DG415)</f>
        <v/>
      </c>
      <c r="DI1" s="592">
        <f>SUBTOTAL(9,DI3:DI415)</f>
        <v/>
      </c>
      <c r="DJ1" s="592">
        <f>SUBTOTAL(9,DJ3:DJ415)</f>
        <v/>
      </c>
    </row>
    <row customHeight="1" ht="15" r="2" s="510">
      <c r="A2" s="149" t="inlineStr">
        <is>
          <t>STYLE INFO</t>
        </is>
      </c>
      <c r="B2" s="149" t="n"/>
      <c r="C2" s="149" t="n"/>
      <c r="D2" s="588" t="inlineStr">
        <is>
          <t>It's Perfect</t>
        </is>
      </c>
      <c r="E2" s="593" t="n"/>
      <c r="F2" s="149" t="n"/>
      <c r="G2" s="149" t="n"/>
      <c r="H2" s="149" t="n"/>
      <c r="I2" s="150" t="n"/>
      <c r="J2" s="594" t="n"/>
      <c r="K2" s="149" t="n"/>
      <c r="L2" s="149" t="n"/>
      <c r="M2" s="149" t="n"/>
      <c r="N2" s="149" t="n"/>
      <c r="O2" s="149" t="n"/>
      <c r="P2" s="149" t="n"/>
      <c r="Q2" s="149" t="n"/>
      <c r="R2" s="149" t="n"/>
      <c r="S2" s="149" t="n"/>
      <c r="T2" s="149" t="n"/>
      <c r="U2" s="149" t="n"/>
      <c r="V2" s="149" t="n"/>
      <c r="W2" s="149" t="n"/>
      <c r="X2" s="47" t="inlineStr">
        <is>
          <t>It's Perfect</t>
        </is>
      </c>
      <c r="Y2" s="149" t="n"/>
      <c r="Z2" s="149" t="n"/>
      <c r="AA2" s="149" t="n"/>
      <c r="AB2" s="152" t="inlineStr">
        <is>
          <t>SOURCE</t>
        </is>
      </c>
      <c r="AC2" s="153" t="n"/>
      <c r="AD2" s="153" t="n"/>
      <c r="AE2" s="154" t="n"/>
      <c r="AF2" s="155" t="inlineStr">
        <is>
          <t>FABRIC</t>
        </is>
      </c>
      <c r="AG2" s="149" t="n"/>
      <c r="AH2" s="149" t="n"/>
      <c r="AI2" s="149" t="n"/>
      <c r="AJ2" s="149" t="n"/>
      <c r="AK2" s="149" t="n"/>
      <c r="AL2" s="149" t="n"/>
      <c r="AM2" s="149" t="n"/>
      <c r="AN2" s="149" t="n"/>
      <c r="AO2" s="156" t="n"/>
      <c r="AP2" s="149" t="n"/>
      <c r="AQ2" s="149" t="n"/>
      <c r="AR2" s="149" t="n"/>
      <c r="AS2" s="149" t="n"/>
      <c r="AT2" s="149" t="n"/>
      <c r="AU2" s="157" t="n"/>
      <c r="AV2" s="158" t="inlineStr">
        <is>
          <t>PATTERNS</t>
        </is>
      </c>
      <c r="AW2" s="154" t="n"/>
      <c r="AX2" s="159" t="inlineStr">
        <is>
          <t>PRICES</t>
        </is>
      </c>
      <c r="AY2" s="150" t="n"/>
      <c r="AZ2" s="150" t="n"/>
      <c r="BA2" s="149" t="inlineStr">
        <is>
          <t>PRICES</t>
        </is>
      </c>
      <c r="BB2" s="149" t="n"/>
      <c r="BC2" s="149" t="n"/>
      <c r="BD2" s="149" t="n"/>
      <c r="BE2" s="149" t="n"/>
      <c r="BF2" s="149" t="n"/>
      <c r="BG2" s="149" t="n"/>
      <c r="BH2" s="149" t="n"/>
      <c r="BI2" s="149" t="n"/>
      <c r="BJ2" s="149" t="n"/>
      <c r="BK2" s="149" t="n"/>
      <c r="BL2" s="149" t="n"/>
      <c r="BM2" s="149" t="n"/>
      <c r="BN2" s="149" t="n"/>
      <c r="BO2" s="149" t="n"/>
      <c r="BP2" s="149" t="n"/>
      <c r="BQ2" s="149" t="n"/>
      <c r="BR2" s="157" t="n"/>
      <c r="BS2" s="149" t="n"/>
      <c r="BT2" s="149" t="n"/>
      <c r="BU2" s="152" t="inlineStr">
        <is>
          <t>PROTO SAMPLES</t>
        </is>
      </c>
      <c r="BV2" s="153" t="n"/>
      <c r="BW2" s="153" t="n"/>
      <c r="BX2" s="153" t="n"/>
      <c r="BY2" s="153" t="n"/>
      <c r="BZ2" s="153" t="n"/>
      <c r="CA2" s="153" t="n"/>
      <c r="CB2" s="153" t="n"/>
      <c r="CC2" s="153" t="n"/>
      <c r="CD2" s="153" t="n"/>
      <c r="CE2" s="153" t="n"/>
      <c r="CF2" s="154" t="n"/>
      <c r="CG2" s="160" t="inlineStr">
        <is>
          <t>SMS SAMPLES</t>
        </is>
      </c>
      <c r="CH2" s="161" t="n"/>
      <c r="CI2" s="161" t="n"/>
      <c r="CJ2" s="161" t="n"/>
      <c r="CK2" s="161" t="n"/>
      <c r="CL2" s="161" t="n"/>
      <c r="CM2" s="161" t="n"/>
      <c r="CN2" s="161" t="n"/>
      <c r="CO2" s="162" t="n"/>
      <c r="CP2" s="163" t="inlineStr">
        <is>
          <t>SIZESETS / PP SAMPLES</t>
        </is>
      </c>
      <c r="CQ2" s="164" t="n"/>
      <c r="CR2" s="164" t="n"/>
      <c r="CS2" s="165" t="n"/>
      <c r="CT2" s="164" t="n"/>
      <c r="CU2" s="164" t="n"/>
      <c r="CV2" s="164" t="n"/>
      <c r="CW2" s="164" t="n"/>
      <c r="CX2" s="164" t="n"/>
      <c r="CY2" s="166" t="n"/>
      <c r="CZ2" s="160" t="inlineStr">
        <is>
          <t>QUALITY CONTROL</t>
        </is>
      </c>
      <c r="DA2" s="161" t="n"/>
      <c r="DB2" s="564" t="n"/>
      <c r="DC2" s="162" t="n"/>
      <c r="DD2" s="162" t="n"/>
      <c r="DE2" s="162" t="n"/>
      <c r="DF2" s="167" t="inlineStr">
        <is>
          <t>SALES</t>
        </is>
      </c>
      <c r="DG2" s="168" t="n"/>
      <c r="DH2" s="168" t="n"/>
      <c r="DI2" s="168" t="n"/>
      <c r="DJ2" s="168" t="n"/>
    </row>
    <row customFormat="1" customHeight="1" ht="58.5" r="3" s="368">
      <c r="A3" s="340" t="inlineStr">
        <is>
          <t>LLO</t>
        </is>
      </c>
      <c r="B3" s="340" t="inlineStr">
        <is>
          <t>article nr</t>
        </is>
      </c>
      <c r="C3" s="340" t="inlineStr">
        <is>
          <t>SAP</t>
        </is>
      </c>
      <c r="D3" s="4" t="inlineStr">
        <is>
          <t>Basic Color</t>
        </is>
      </c>
      <c r="E3" s="4" t="inlineStr">
        <is>
          <t>Color #</t>
        </is>
      </c>
      <c r="F3" s="340" t="inlineStr">
        <is>
          <t>style</t>
        </is>
      </c>
      <c r="G3" s="340" t="inlineStr">
        <is>
          <t>wash / colour</t>
        </is>
      </c>
      <c r="H3" s="340" t="inlineStr">
        <is>
          <t>drop</t>
        </is>
      </c>
      <c r="I3" s="340" t="inlineStr">
        <is>
          <t>clx</t>
        </is>
      </c>
      <c r="J3" s="595" t="inlineStr">
        <is>
          <t>add / drop date</t>
        </is>
      </c>
      <c r="K3" s="340" t="inlineStr">
        <is>
          <t>extra info</t>
        </is>
      </c>
      <c r="L3" s="340" t="inlineStr">
        <is>
          <t>PREMIUM</t>
        </is>
      </c>
      <c r="M3" s="340" t="inlineStr">
        <is>
          <t>category</t>
        </is>
      </c>
      <c r="N3" s="340" t="inlineStr">
        <is>
          <t>commodity code</t>
        </is>
      </c>
      <c r="O3" s="340" t="inlineStr">
        <is>
          <t>commodity description</t>
        </is>
      </c>
      <c r="P3" s="340" t="inlineStr">
        <is>
          <t>gender</t>
        </is>
      </c>
      <c r="Q3" s="340" t="inlineStr">
        <is>
          <t>wash / colour code SAP</t>
        </is>
      </c>
      <c r="R3" s="342" t="inlineStr">
        <is>
          <t>fabric / wash code FACTORY</t>
        </is>
      </c>
      <c r="S3" s="350" t="inlineStr">
        <is>
          <t>wash info apparel &amp; denim</t>
        </is>
      </c>
      <c r="T3" s="340" t="inlineStr">
        <is>
          <t>stretch</t>
        </is>
      </c>
      <c r="U3" s="340" t="inlineStr">
        <is>
          <t>fit</t>
        </is>
      </c>
      <c r="V3" s="340" t="inlineStr">
        <is>
          <t>size range</t>
        </is>
      </c>
      <c r="W3" s="340" t="inlineStr">
        <is>
          <t>inseams</t>
        </is>
      </c>
      <c r="X3" s="4" t="inlineStr">
        <is>
          <t>Size Groups</t>
        </is>
      </c>
      <c r="Y3" s="350" t="inlineStr">
        <is>
          <t>C/O fit</t>
        </is>
      </c>
      <c r="Z3" s="350" t="inlineStr">
        <is>
          <t>C/O fit and wash</t>
        </is>
      </c>
      <c r="AA3" s="350" t="inlineStr">
        <is>
          <t>collection / theme</t>
        </is>
      </c>
      <c r="AB3" s="344" t="inlineStr">
        <is>
          <t>country</t>
        </is>
      </c>
      <c r="AC3" s="344" t="inlineStr">
        <is>
          <t>agent</t>
        </is>
      </c>
      <c r="AD3" s="344" t="inlineStr">
        <is>
          <t>vendor</t>
        </is>
      </c>
      <c r="AE3" s="344" t="inlineStr">
        <is>
          <t>laundry</t>
        </is>
      </c>
      <c r="AF3" s="340" t="inlineStr">
        <is>
          <t>internal fabric code</t>
        </is>
      </c>
      <c r="AG3" s="350" t="inlineStr">
        <is>
          <t>fabric supplier</t>
        </is>
      </c>
      <c r="AH3" s="350" t="inlineStr">
        <is>
          <t>fabric code</t>
        </is>
      </c>
      <c r="AI3" s="350" t="inlineStr">
        <is>
          <t>non organic (OLD) fabric code (for KOI development)</t>
        </is>
      </c>
      <c r="AJ3" s="350" t="inlineStr">
        <is>
          <t>EIM Wash; 0-32 Low, 33-36 Medium, +66 High</t>
        </is>
      </c>
      <c r="AK3" s="350" t="inlineStr">
        <is>
          <t>sustainability fabric</t>
        </is>
      </c>
      <c r="AL3" s="350" t="inlineStr">
        <is>
          <t>composition</t>
        </is>
      </c>
      <c r="AM3" s="350" t="inlineStr">
        <is>
          <t>weight</t>
        </is>
      </c>
      <c r="AN3" s="515" t="inlineStr">
        <is>
          <t>ITEM weight</t>
        </is>
      </c>
      <c r="AO3" s="345" t="inlineStr">
        <is>
          <t>fabric price</t>
        </is>
      </c>
      <c r="AP3" s="350" t="inlineStr">
        <is>
          <t>MOQ</t>
        </is>
      </c>
      <c r="AQ3" s="350" t="inlineStr">
        <is>
          <t>Leadtime</t>
        </is>
      </c>
      <c r="AR3" s="350" t="inlineStr">
        <is>
          <t>SMS fabric order</t>
        </is>
      </c>
      <c r="AS3" s="346" t="inlineStr">
        <is>
          <t>order date drop 1</t>
        </is>
      </c>
      <c r="AT3" s="346" t="inlineStr">
        <is>
          <t>order date drop 2</t>
        </is>
      </c>
      <c r="AU3" s="346" t="inlineStr">
        <is>
          <t>order date drop 3</t>
        </is>
      </c>
      <c r="AV3" s="347" t="inlineStr">
        <is>
          <t>consumption</t>
        </is>
      </c>
      <c r="AW3" s="596" t="inlineStr">
        <is>
          <t>pattern maker</t>
        </is>
      </c>
      <c r="AX3" s="597" t="inlineStr">
        <is>
          <t>currency</t>
        </is>
      </c>
      <c r="AY3" s="350" t="inlineStr">
        <is>
          <t>FOB or CIF</t>
        </is>
      </c>
      <c r="AZ3" s="597" t="inlineStr">
        <is>
          <t>payment terms</t>
        </is>
      </c>
      <c r="BA3" s="597" t="inlineStr">
        <is>
          <t>set target</t>
        </is>
      </c>
      <c r="BB3" s="597" t="inlineStr">
        <is>
          <t>target</t>
        </is>
      </c>
      <c r="BC3" s="597" t="inlineStr">
        <is>
          <t>SMS price</t>
        </is>
      </c>
      <c r="BD3" s="597" t="inlineStr">
        <is>
          <t>proto price</t>
        </is>
      </c>
      <c r="BE3" s="597" t="inlineStr">
        <is>
          <t>production price</t>
        </is>
      </c>
      <c r="BF3" s="598" t="inlineStr">
        <is>
          <t>Transport</t>
        </is>
      </c>
      <c r="BG3" s="598" t="inlineStr">
        <is>
          <t>Duties</t>
        </is>
      </c>
      <c r="BH3" s="598" t="inlineStr">
        <is>
          <t>Insurance</t>
        </is>
      </c>
      <c r="BI3" s="598" t="inlineStr">
        <is>
          <t>Buying agent commission</t>
        </is>
      </c>
      <c r="BJ3" s="598" t="inlineStr">
        <is>
          <t>Total mark-up</t>
        </is>
      </c>
      <c r="BK3" s="352" t="inlineStr">
        <is>
          <t>Mark-up %</t>
        </is>
      </c>
      <c r="BL3" s="597" t="inlineStr">
        <is>
          <t>landed price</t>
        </is>
      </c>
      <c r="BM3" s="597" t="inlineStr">
        <is>
          <t>wholesale price</t>
        </is>
      </c>
      <c r="BN3" s="597" t="inlineStr">
        <is>
          <t>int. wholesale price</t>
        </is>
      </c>
      <c r="BO3" s="350" t="inlineStr">
        <is>
          <t>retail markup</t>
        </is>
      </c>
      <c r="BP3" s="597" t="inlineStr">
        <is>
          <t>retail
price</t>
        </is>
      </c>
      <c r="BQ3" s="353" t="inlineStr">
        <is>
          <t>margin</t>
        </is>
      </c>
      <c r="BR3" s="350" t="inlineStr">
        <is>
          <t>SMS costs</t>
        </is>
      </c>
      <c r="BS3" s="350" t="inlineStr">
        <is>
          <t>wash price</t>
        </is>
      </c>
      <c r="BT3" s="350" t="inlineStr">
        <is>
          <t>trim price</t>
        </is>
      </c>
      <c r="BU3" s="354" t="inlineStr">
        <is>
          <t>techpack send out date</t>
        </is>
      </c>
      <c r="BV3" s="354" t="inlineStr">
        <is>
          <t>input sample send out date</t>
        </is>
      </c>
      <c r="BW3" s="354" t="inlineStr">
        <is>
          <t>strike off / lab dip received date</t>
        </is>
      </c>
      <c r="BX3" s="354" t="inlineStr">
        <is>
          <t>1st proto fabric</t>
        </is>
      </c>
      <c r="BY3" s="354" t="inlineStr">
        <is>
          <t>proto request</t>
        </is>
      </c>
      <c r="BZ3" s="536" t="inlineStr">
        <is>
          <t>Remark</t>
        </is>
      </c>
      <c r="CA3" s="355" t="inlineStr">
        <is>
          <t>1st proto received date</t>
        </is>
      </c>
      <c r="CB3" s="354" t="inlineStr">
        <is>
          <t>2nd proto received date</t>
        </is>
      </c>
      <c r="CC3" s="354" t="inlineStr">
        <is>
          <t>fit proto approved for SMS date</t>
        </is>
      </c>
      <c r="CD3" s="354" t="inlineStr">
        <is>
          <t xml:space="preserve">ETD SMS ex factory </t>
        </is>
      </c>
      <c r="CE3" s="344" t="inlineStr">
        <is>
          <t>proto / wash / development comments</t>
        </is>
      </c>
      <c r="CF3" s="344" t="inlineStr">
        <is>
          <t>price meeting comments</t>
        </is>
      </c>
      <c r="CG3" s="356" t="inlineStr">
        <is>
          <t>SMS pieces</t>
        </is>
      </c>
      <c r="CH3" s="542" t="inlineStr">
        <is>
          <t>SWATCHES</t>
        </is>
      </c>
      <c r="CI3" s="356" t="inlineStr">
        <is>
          <t>SMS size</t>
        </is>
      </c>
      <c r="CJ3" s="357" t="inlineStr">
        <is>
          <t>RAW SMS for wash development</t>
        </is>
      </c>
      <c r="CK3" s="356" t="inlineStr">
        <is>
          <t>SMS received date XTRA MARKETING</t>
        </is>
      </c>
      <c r="CL3" s="358" t="inlineStr">
        <is>
          <t xml:space="preserve">SMS received date PRODUCTION </t>
        </is>
      </c>
      <c r="CM3" s="359" t="inlineStr">
        <is>
          <t>SMS comments for office</t>
        </is>
      </c>
      <c r="CN3" s="359" t="inlineStr">
        <is>
          <t>extra SAP info</t>
        </is>
      </c>
      <c r="CO3" s="359" t="inlineStr">
        <is>
          <t>SAP SMS comments</t>
        </is>
      </c>
      <c r="CP3" s="360" t="inlineStr">
        <is>
          <t>SS / PPS size(s) requested</t>
        </is>
      </c>
      <c r="CQ3" s="360" t="inlineStr">
        <is>
          <t>wash standard send out date</t>
        </is>
      </c>
      <c r="CR3" s="361" t="inlineStr">
        <is>
          <t>SS/PPS request send out date</t>
        </is>
      </c>
      <c r="CS3" s="362" t="inlineStr">
        <is>
          <t>SS / PPS received date</t>
        </is>
      </c>
      <c r="CT3" s="363" t="inlineStr">
        <is>
          <t>SS / PPS approval deadline date</t>
        </is>
      </c>
      <c r="CU3" s="363" t="inlineStr">
        <is>
          <t>Comments SS/ PPS</t>
        </is>
      </c>
      <c r="CV3" s="364" t="inlineStr">
        <is>
          <t xml:space="preserve">SS / PPS approved date </t>
        </is>
      </c>
      <c r="CW3" s="364" t="inlineStr">
        <is>
          <t>W&amp;C label approval date</t>
        </is>
      </c>
      <c r="CX3" s="364" t="inlineStr">
        <is>
          <t>OK for production date</t>
        </is>
      </c>
      <c r="CY3" s="364" t="inlineStr">
        <is>
          <t>trims ordered date</t>
        </is>
      </c>
      <c r="CZ3" s="358" t="inlineStr">
        <is>
          <t>QC approved date</t>
        </is>
      </c>
      <c r="DA3" s="365" t="inlineStr">
        <is>
          <t>QC Location</t>
        </is>
      </c>
      <c r="DB3" s="565" t="inlineStr">
        <is>
          <t>QTY of QC PCS HQ</t>
        </is>
      </c>
      <c r="DC3" s="543" t="inlineStr">
        <is>
          <t>Wash QC</t>
        </is>
      </c>
      <c r="DD3" s="359" t="inlineStr">
        <is>
          <t>QC comments</t>
        </is>
      </c>
      <c r="DE3" s="544" t="inlineStr">
        <is>
          <t>QC commennts sales</t>
        </is>
      </c>
      <c r="DF3" s="366" t="inlineStr">
        <is>
          <t>actual sales</t>
        </is>
      </c>
      <c r="DG3" s="366" t="inlineStr">
        <is>
          <t>total buy</t>
        </is>
      </c>
      <c r="DH3" s="366" t="inlineStr">
        <is>
          <t>PO number</t>
        </is>
      </c>
      <c r="DI3" s="599" t="inlineStr">
        <is>
          <t>turnover</t>
        </is>
      </c>
      <c r="DJ3" s="599" t="inlineStr">
        <is>
          <t>profit</t>
        </is>
      </c>
    </row>
    <row customFormat="1" customHeight="1" ht="15" r="4" s="397">
      <c r="A4" s="372" t="n">
        <v>5</v>
      </c>
      <c r="B4" s="372" t="inlineStr">
        <is>
          <t>K180752005</t>
        </is>
      </c>
      <c r="C4" s="372" t="n">
        <v>1060200179</v>
      </c>
      <c r="D4" s="241" t="inlineStr">
        <is>
          <t>Indigo</t>
        </is>
      </c>
      <c r="E4" s="430" t="n">
        <v>1007</v>
      </c>
      <c r="F4" s="372" t="inlineStr">
        <is>
          <t>ALGERNON</t>
        </is>
      </c>
      <c r="G4" s="372" t="inlineStr">
        <is>
          <t>DENIM</t>
        </is>
      </c>
      <c r="H4" s="372" t="n">
        <v>2</v>
      </c>
      <c r="I4" s="370" t="n"/>
      <c r="J4" s="600" t="n"/>
      <c r="K4" s="372" t="n"/>
      <c r="L4" s="372" t="n"/>
      <c r="M4" s="568" t="inlineStr">
        <is>
          <t>Outerwear</t>
        </is>
      </c>
      <c r="N4" s="372" t="n">
        <v>62033290</v>
      </c>
      <c r="O4" s="373" t="inlineStr">
        <is>
          <t>Men's or boys' jackets and blazers of cotton (excl. knitted or crocheted, industrial and occupational, and wind-jackets and similar articles)</t>
        </is>
      </c>
      <c r="P4" s="584" t="inlineStr">
        <is>
          <t>Mens</t>
        </is>
      </c>
      <c r="Q4" s="372" t="n"/>
      <c r="R4" s="372" t="n"/>
      <c r="S4" s="372" t="n"/>
      <c r="T4" s="374" t="inlineStr">
        <is>
          <t>-</t>
        </is>
      </c>
      <c r="U4" s="374" t="n"/>
      <c r="V4" s="374" t="inlineStr">
        <is>
          <t>XS-XXL</t>
        </is>
      </c>
      <c r="W4" s="374" t="inlineStr">
        <is>
          <t>-</t>
        </is>
      </c>
      <c r="X4" s="518" t="inlineStr">
        <is>
          <t>XS-XXL mens</t>
        </is>
      </c>
      <c r="Y4" s="374" t="inlineStr">
        <is>
          <t>NEW</t>
        </is>
      </c>
      <c r="Z4" s="374" t="n"/>
      <c r="AA4" s="374" t="n"/>
      <c r="AB4" s="375" t="inlineStr">
        <is>
          <t>China</t>
        </is>
      </c>
      <c r="AC4" s="240" t="inlineStr">
        <is>
          <t>Blanket Bay</t>
        </is>
      </c>
      <c r="AD4" s="376" t="n"/>
      <c r="AE4" s="376" t="n"/>
      <c r="AF4" s="372" t="n"/>
      <c r="AG4" s="374" t="inlineStr">
        <is>
          <t>HEMP FORTEX / UNITIN</t>
        </is>
      </c>
      <c r="AH4" s="374" t="inlineStr">
        <is>
          <t>HG14550 DNM-EW + Unitin (navy) stripe Moon D.02</t>
        </is>
      </c>
      <c r="AI4" s="374" t="n"/>
      <c r="AJ4" s="374" t="n"/>
      <c r="AK4" s="374" t="inlineStr">
        <is>
          <t>100% Sustainable fabric</t>
        </is>
      </c>
      <c r="AL4" s="374" t="inlineStr">
        <is>
          <t>55% Hemp, 45% organic cotton</t>
        </is>
      </c>
      <c r="AM4" s="374" t="inlineStr">
        <is>
          <t>9,25 oz</t>
        </is>
      </c>
      <c r="AN4" s="374" t="n"/>
      <c r="AO4" s="377" t="inlineStr">
        <is>
          <t>$7,67 / 142 / 7,15 Unitin</t>
        </is>
      </c>
      <c r="AP4" s="374" t="inlineStr">
        <is>
          <t>1000 / 200</t>
        </is>
      </c>
      <c r="AQ4" s="374" t="inlineStr">
        <is>
          <t>8W</t>
        </is>
      </c>
      <c r="AR4" s="374" t="inlineStr">
        <is>
          <t>1551.5m available / 500M booked for SMS + 100M cord ordered with Hemp Fortex</t>
        </is>
      </c>
      <c r="AS4" s="378" t="n"/>
      <c r="AT4" s="378" t="n"/>
      <c r="AU4" s="378" t="n"/>
      <c r="AV4" s="379" t="n">
        <v>1.75</v>
      </c>
      <c r="AW4" s="601" t="inlineStr">
        <is>
          <t>BLANKET BAY</t>
        </is>
      </c>
      <c r="AX4" s="602" t="inlineStr">
        <is>
          <t>EUR</t>
        </is>
      </c>
      <c r="AY4" s="602" t="inlineStr">
        <is>
          <t>CIF</t>
        </is>
      </c>
      <c r="AZ4" s="602" t="inlineStr">
        <is>
          <t>30% PP, 70% CAD</t>
        </is>
      </c>
      <c r="BA4" s="602" t="n">
        <v>59</v>
      </c>
      <c r="BB4" s="602">
        <f>IFERROR((BM4*(1-Assumptions!$K$3))*(1-BK4),0)</f>
        <v/>
      </c>
      <c r="BC4" s="602">
        <f>BD4*2</f>
        <v/>
      </c>
      <c r="BD4" s="602" t="n">
        <v>62.5</v>
      </c>
      <c r="BE4" s="602">
        <f>61*1.5</f>
        <v/>
      </c>
      <c r="BF4" s="603" t="n">
        <v>0</v>
      </c>
      <c r="BG4" s="603" t="n">
        <v>0</v>
      </c>
      <c r="BH4" s="603" t="n">
        <v>0</v>
      </c>
      <c r="BI4" s="603" t="n">
        <v>0</v>
      </c>
      <c r="BJ4" s="604">
        <f>SUM(BF4:BI4)</f>
        <v/>
      </c>
      <c r="BK4" s="383">
        <f>IFERROR(INDEX(Assumptions!$B:$B,MATCH(AB4,Assumptions!$A:$A,0))+INDEX(Assumptions!$C:$C,MATCH(AB4,Assumptions!$A:$A,0))+INDEX(Assumptions!$D:$D,MATCH(AB4,Assumptions!$A:$A,0))+INDEX(Assumptions!$G:$G,MATCH(AC4,Assumptions!$F:$F,0)),0)</f>
        <v/>
      </c>
      <c r="BL4" s="602">
        <f>((IF(BE4&gt;0, BE4, IF(BD4&gt;0, BD4, 0))))+BJ4</f>
        <v/>
      </c>
      <c r="BM4" s="602">
        <f>BP4/BO4</f>
        <v/>
      </c>
      <c r="BN4" s="602">
        <f>BP4/2.38</f>
        <v/>
      </c>
      <c r="BO4" s="374" t="n">
        <v>2.5</v>
      </c>
      <c r="BP4" s="602" t="n">
        <v>319.95</v>
      </c>
      <c r="BQ4" s="384">
        <f>IF(SUM(BD4:BE4)=0,0,(BM4-BL4)/BM4)</f>
        <v/>
      </c>
      <c r="BR4" s="602">
        <f>BC4*CG4</f>
        <v/>
      </c>
      <c r="BS4" s="602" t="n"/>
      <c r="BT4" s="602" t="n"/>
      <c r="BU4" s="605" t="n">
        <v>42867</v>
      </c>
      <c r="BV4" s="605" t="n"/>
      <c r="BW4" s="386" t="n"/>
      <c r="BX4" s="376" t="inlineStr">
        <is>
          <t>HEMP FORTEX: HG06271 DENIM - EW</t>
        </is>
      </c>
      <c r="BY4" s="386" t="inlineStr">
        <is>
          <t>M</t>
        </is>
      </c>
      <c r="BZ4" s="433" t="n"/>
      <c r="CA4" s="605" t="inlineStr">
        <is>
          <t>20-07-2017</t>
        </is>
      </c>
      <c r="CB4" s="386" t="n"/>
      <c r="CC4" s="386" t="n"/>
      <c r="CD4" s="376" t="inlineStr">
        <is>
          <t>EX 15-Oct-17, Balance: TBA</t>
        </is>
      </c>
      <c r="CE4" s="376" t="n"/>
      <c r="CF4" s="376" t="n"/>
      <c r="CG4" s="387" t="n">
        <v>15</v>
      </c>
      <c r="CH4" s="435" t="n"/>
      <c r="CI4" s="387" t="inlineStr">
        <is>
          <t>M</t>
        </is>
      </c>
      <c r="CJ4" s="387" t="n"/>
      <c r="CK4" s="387" t="n"/>
      <c r="CL4" s="388" t="n"/>
      <c r="CM4" s="389" t="n"/>
      <c r="CN4" s="389" t="n"/>
      <c r="CO4" s="390" t="n"/>
      <c r="CP4" s="391" t="inlineStr">
        <is>
          <t>M-L</t>
        </is>
      </c>
      <c r="CQ4" s="391" t="n"/>
      <c r="CR4" s="391" t="n"/>
      <c r="CS4" s="392" t="n"/>
      <c r="CT4" s="393" t="n"/>
      <c r="CU4" s="393" t="n"/>
      <c r="CV4" s="393" t="n"/>
      <c r="CW4" s="393" t="n"/>
      <c r="CX4" s="393" t="n"/>
      <c r="CY4" s="393" t="n"/>
      <c r="CZ4" s="388" t="n">
        <v>43327</v>
      </c>
      <c r="DA4" s="388" t="inlineStr">
        <is>
          <t>HQ</t>
        </is>
      </c>
      <c r="DB4" s="555" t="n">
        <v>2</v>
      </c>
      <c r="DC4" s="389" t="inlineStr">
        <is>
          <t>ok</t>
        </is>
      </c>
      <c r="DD4" s="389" t="inlineStr">
        <is>
          <t>front length +3cm</t>
        </is>
      </c>
      <c r="DE4" s="389" t="n"/>
      <c r="DF4" s="394" t="n">
        <v>48</v>
      </c>
      <c r="DG4" s="394" t="n">
        <v>75</v>
      </c>
      <c r="DH4" s="394" t="n">
        <v>4018164</v>
      </c>
      <c r="DI4" s="395">
        <f>DF4*BM4</f>
        <v/>
      </c>
      <c r="DJ4" s="396">
        <f>DI4-(DG4*BL4)</f>
        <v/>
      </c>
    </row>
    <row customFormat="1" customHeight="1" ht="15" r="5" s="397">
      <c r="A5" s="372" t="n">
        <v>10</v>
      </c>
      <c r="B5" s="372" t="inlineStr">
        <is>
          <t>K180752010</t>
        </is>
      </c>
      <c r="C5" s="372" t="n">
        <v>1060400050</v>
      </c>
      <c r="D5" s="241" t="inlineStr">
        <is>
          <t>Indigo</t>
        </is>
      </c>
      <c r="E5" s="430" t="n">
        <v>1007</v>
      </c>
      <c r="F5" s="372" t="inlineStr">
        <is>
          <t>ARRIGO</t>
        </is>
      </c>
      <c r="G5" s="372" t="inlineStr">
        <is>
          <t>DENIM</t>
        </is>
      </c>
      <c r="H5" s="372" t="n">
        <v>2</v>
      </c>
      <c r="I5" s="370" t="n"/>
      <c r="J5" s="600" t="n"/>
      <c r="K5" s="372" t="n"/>
      <c r="L5" s="372" t="n"/>
      <c r="M5" s="568" t="inlineStr">
        <is>
          <t>Outerwear</t>
        </is>
      </c>
      <c r="N5" s="372" t="n">
        <v>62033290</v>
      </c>
      <c r="O5" s="373" t="inlineStr">
        <is>
          <t>Men's or boys' jackets and blazers of cotton (excl. knitted or crocheted, industrial and occupational, and wind-jackets and similar articles)</t>
        </is>
      </c>
      <c r="P5" s="584" t="inlineStr">
        <is>
          <t>Mens</t>
        </is>
      </c>
      <c r="Q5" s="372" t="n"/>
      <c r="R5" s="372" t="n"/>
      <c r="S5" s="372" t="n"/>
      <c r="T5" s="374" t="inlineStr">
        <is>
          <t>-</t>
        </is>
      </c>
      <c r="U5" s="374" t="n"/>
      <c r="V5" s="374" t="inlineStr">
        <is>
          <t>XS-XXL</t>
        </is>
      </c>
      <c r="W5" s="374" t="inlineStr">
        <is>
          <t>-</t>
        </is>
      </c>
      <c r="X5" s="518" t="inlineStr">
        <is>
          <t>XS-XXL mens</t>
        </is>
      </c>
      <c r="Y5" s="374" t="inlineStr">
        <is>
          <t>NEW</t>
        </is>
      </c>
      <c r="Z5" s="374" t="n"/>
      <c r="AA5" s="374" t="n"/>
      <c r="AB5" s="375" t="inlineStr">
        <is>
          <t>China</t>
        </is>
      </c>
      <c r="AC5" s="240" t="inlineStr">
        <is>
          <t>Blanket Bay</t>
        </is>
      </c>
      <c r="AD5" s="376" t="n"/>
      <c r="AE5" s="376" t="n"/>
      <c r="AF5" s="372" t="n"/>
      <c r="AG5" s="374" t="inlineStr">
        <is>
          <t>HEMP FORTEX / UNITIN</t>
        </is>
      </c>
      <c r="AH5" s="374" t="inlineStr">
        <is>
          <t>HG14550 DNM-EW + Unitin (navy) stripe Moon D.02</t>
        </is>
      </c>
      <c r="AI5" s="374" t="n"/>
      <c r="AJ5" s="374" t="n"/>
      <c r="AK5" s="374" t="inlineStr">
        <is>
          <t>100% Sustainable fabric</t>
        </is>
      </c>
      <c r="AL5" s="374" t="inlineStr">
        <is>
          <t>55% Hemp, 45% organic cotton</t>
        </is>
      </c>
      <c r="AM5" s="374" t="inlineStr">
        <is>
          <t>9,3 oz</t>
        </is>
      </c>
      <c r="AN5" s="374" t="n"/>
      <c r="AO5" s="377" t="inlineStr">
        <is>
          <t>$7,67 / 142 / 7,15 Unitin</t>
        </is>
      </c>
      <c r="AP5" s="374" t="inlineStr">
        <is>
          <t>1000 / 200</t>
        </is>
      </c>
      <c r="AQ5" s="374" t="inlineStr">
        <is>
          <t>8W</t>
        </is>
      </c>
      <c r="AR5" s="374" t="inlineStr">
        <is>
          <t>1551.5m available / 500M booked for SMS + 100M cord ordered with Hemp Fortex</t>
        </is>
      </c>
      <c r="AS5" s="378" t="n"/>
      <c r="AT5" s="378" t="n"/>
      <c r="AU5" s="378" t="n"/>
      <c r="AV5" s="379" t="n">
        <v>1.16</v>
      </c>
      <c r="AW5" s="601" t="inlineStr">
        <is>
          <t>BLANKET BAY</t>
        </is>
      </c>
      <c r="AX5" s="602" t="inlineStr">
        <is>
          <t>EUR</t>
        </is>
      </c>
      <c r="AY5" s="602" t="inlineStr">
        <is>
          <t>CIF</t>
        </is>
      </c>
      <c r="AZ5" s="602" t="inlineStr">
        <is>
          <t>30% PP, 70% CAD</t>
        </is>
      </c>
      <c r="BA5" s="602" t="n">
        <v>55</v>
      </c>
      <c r="BB5" s="602">
        <f>IFERROR((BM5*(1-Assumptions!$K$3))*(1-BK5),0)</f>
        <v/>
      </c>
      <c r="BC5" s="602">
        <f>BD5*2</f>
        <v/>
      </c>
      <c r="BD5" s="602" t="n">
        <v>51</v>
      </c>
      <c r="BE5" s="602">
        <f>56.8*1.5</f>
        <v/>
      </c>
      <c r="BF5" s="603" t="n">
        <v>0</v>
      </c>
      <c r="BG5" s="603" t="n">
        <v>0</v>
      </c>
      <c r="BH5" s="603" t="n">
        <v>0</v>
      </c>
      <c r="BI5" s="603" t="n">
        <v>0</v>
      </c>
      <c r="BJ5" s="604">
        <f>SUM(BF5:BI5)</f>
        <v/>
      </c>
      <c r="BK5" s="383">
        <f>IFERROR(INDEX(Assumptions!$B:$B,MATCH(AB5,Assumptions!$A:$A,0))+INDEX(Assumptions!$C:$C,MATCH(AB5,Assumptions!$A:$A,0))+INDEX(Assumptions!$D:$D,MATCH(AB5,Assumptions!$A:$A,0))+INDEX(Assumptions!$G:$G,MATCH(AC5,Assumptions!$F:$F,0)),0)</f>
        <v/>
      </c>
      <c r="BL5" s="602">
        <f>((IF(BE5&gt;0, BE5, IF(BD5&gt;0, BD5, 0))))+BJ5</f>
        <v/>
      </c>
      <c r="BM5" s="602">
        <f>BP5/BO5</f>
        <v/>
      </c>
      <c r="BN5" s="602">
        <f>BP5/2.38</f>
        <v/>
      </c>
      <c r="BO5" s="374" t="n">
        <v>2.5</v>
      </c>
      <c r="BP5" s="602" t="n">
        <v>289.95</v>
      </c>
      <c r="BQ5" s="384">
        <f>IF(SUM(BD5:BE5)=0,0,(BM5-BL5)/BM5)</f>
        <v/>
      </c>
      <c r="BR5" s="602">
        <f>BC5*CG5</f>
        <v/>
      </c>
      <c r="BS5" s="602" t="inlineStr">
        <is>
          <t>-</t>
        </is>
      </c>
      <c r="BT5" s="602" t="n"/>
      <c r="BU5" s="605" t="n">
        <v>42867</v>
      </c>
      <c r="BV5" s="605" t="n"/>
      <c r="BW5" s="386" t="n"/>
      <c r="BX5" s="376" t="inlineStr">
        <is>
          <t>HEMP FORTEX: GH14550 DNM-EW</t>
        </is>
      </c>
      <c r="BY5" s="386" t="inlineStr">
        <is>
          <t>M</t>
        </is>
      </c>
      <c r="BZ5" s="433" t="n"/>
      <c r="CA5" s="605" t="inlineStr">
        <is>
          <t>20-07-2017</t>
        </is>
      </c>
      <c r="CB5" s="386" t="n"/>
      <c r="CC5" s="386" t="n"/>
      <c r="CD5" s="376" t="inlineStr">
        <is>
          <t>EX 15-Oct-17, Balance: TBA</t>
        </is>
      </c>
      <c r="CE5" s="376" t="n"/>
      <c r="CF5" s="376" t="n"/>
      <c r="CG5" s="387" t="n">
        <v>15</v>
      </c>
      <c r="CH5" s="435" t="n"/>
      <c r="CI5" s="387" t="inlineStr">
        <is>
          <t>M</t>
        </is>
      </c>
      <c r="CJ5" s="387" t="n"/>
      <c r="CK5" s="387" t="n"/>
      <c r="CL5" s="388" t="n"/>
      <c r="CM5" s="389" t="n"/>
      <c r="CN5" s="389" t="n"/>
      <c r="CO5" s="390" t="n"/>
      <c r="CP5" s="391" t="inlineStr">
        <is>
          <t>M-L</t>
        </is>
      </c>
      <c r="CQ5" s="391" t="n"/>
      <c r="CR5" s="391" t="n"/>
      <c r="CS5" s="392" t="n"/>
      <c r="CT5" s="393" t="n"/>
      <c r="CU5" s="393" t="n"/>
      <c r="CV5" s="393" t="n"/>
      <c r="CW5" s="393" t="n"/>
      <c r="CX5" s="393" t="n"/>
      <c r="CY5" s="393" t="n"/>
      <c r="CZ5" s="388" t="n">
        <v>43325</v>
      </c>
      <c r="DA5" s="388" t="inlineStr">
        <is>
          <t>HQ</t>
        </is>
      </c>
      <c r="DB5" s="555" t="n">
        <v>2</v>
      </c>
      <c r="DC5" s="389" t="inlineStr">
        <is>
          <t>check the cross front and half waist</t>
        </is>
      </c>
      <c r="DD5" s="389" t="n"/>
      <c r="DE5" s="389" t="n"/>
      <c r="DF5" s="394" t="n">
        <v>13</v>
      </c>
      <c r="DG5" s="394" t="n">
        <v>51</v>
      </c>
      <c r="DH5" s="394" t="n">
        <v>4018165</v>
      </c>
      <c r="DI5" s="395">
        <f>DF5*BM5</f>
        <v/>
      </c>
      <c r="DJ5" s="396">
        <f>DI5-(DG5*BL5)</f>
        <v/>
      </c>
    </row>
    <row customFormat="1" customHeight="1" hidden="1" ht="15" r="6" s="126">
      <c r="A6" s="223" t="n">
        <v>15</v>
      </c>
      <c r="B6" s="223" t="inlineStr">
        <is>
          <t>K180752015</t>
        </is>
      </c>
      <c r="C6" s="223" t="n">
        <v>1060300200</v>
      </c>
      <c r="D6" s="223" t="inlineStr">
        <is>
          <t>Indigo</t>
        </is>
      </c>
      <c r="E6" s="502" t="n">
        <v>1007</v>
      </c>
      <c r="F6" s="223" t="inlineStr">
        <is>
          <t xml:space="preserve">HOWEL </t>
        </is>
      </c>
      <c r="G6" s="223" t="inlineStr">
        <is>
          <t>DENIM</t>
        </is>
      </c>
      <c r="H6" s="223" t="n">
        <v>2</v>
      </c>
      <c r="I6" s="219" t="inlineStr">
        <is>
          <t>x</t>
        </is>
      </c>
      <c r="J6" s="606" t="n">
        <v>43123</v>
      </c>
      <c r="K6" s="223" t="n"/>
      <c r="L6" s="223" t="n"/>
      <c r="M6" s="223" t="inlineStr">
        <is>
          <t>OUTERWEAR</t>
        </is>
      </c>
      <c r="N6" s="223" t="n">
        <v>62033290</v>
      </c>
      <c r="O6" s="102" t="inlineStr">
        <is>
          <t>Men's or boys' jackets and blazers of cotton (excl. knitted or crocheted, industrial and occupational, and wind-jackets and similar articles)</t>
        </is>
      </c>
      <c r="P6" s="103" t="inlineStr">
        <is>
          <t>MEN</t>
        </is>
      </c>
      <c r="Q6" s="223" t="n"/>
      <c r="R6" s="223" t="n"/>
      <c r="S6" s="223" t="n"/>
      <c r="T6" s="104" t="inlineStr">
        <is>
          <t>-</t>
        </is>
      </c>
      <c r="U6" s="104" t="n"/>
      <c r="V6" s="104" t="inlineStr">
        <is>
          <t>XS-XXL</t>
        </is>
      </c>
      <c r="W6" s="104" t="inlineStr">
        <is>
          <t>-</t>
        </is>
      </c>
      <c r="X6" s="255" t="n"/>
      <c r="Y6" s="104" t="inlineStr">
        <is>
          <t>C/O AW17</t>
        </is>
      </c>
      <c r="Z6" s="104" t="n"/>
      <c r="AA6" s="104" t="n"/>
      <c r="AB6" s="248" t="inlineStr">
        <is>
          <t>REPUBLIC OF MOLDOVA</t>
        </is>
      </c>
      <c r="AC6" s="106" t="inlineStr">
        <is>
          <t>BLANKET BAY</t>
        </is>
      </c>
      <c r="AD6" s="106" t="inlineStr">
        <is>
          <t>EXTRAVIE SRL</t>
        </is>
      </c>
      <c r="AE6" s="106" t="n"/>
      <c r="AF6" s="223" t="n"/>
      <c r="AG6" s="104" t="inlineStr">
        <is>
          <t>ROYO</t>
        </is>
      </c>
      <c r="AH6" s="104" t="inlineStr">
        <is>
          <t>CIDREN CRUDO - 31410 + WATER REPELLANT</t>
        </is>
      </c>
      <c r="AI6" s="104" t="n"/>
      <c r="AJ6" s="104" t="n"/>
      <c r="AK6" s="104" t="inlineStr">
        <is>
          <t>100% Sustainable fabric</t>
        </is>
      </c>
      <c r="AL6" s="104" t="inlineStr">
        <is>
          <t>100% Organic cotton</t>
        </is>
      </c>
      <c r="AM6" s="104" t="inlineStr">
        <is>
          <t>12,5 oz</t>
        </is>
      </c>
      <c r="AN6" s="374" t="n"/>
      <c r="AO6" s="107" t="inlineStr">
        <is>
          <t>/ 162</t>
        </is>
      </c>
      <c r="AP6" s="104" t="n">
        <v>200</v>
      </c>
      <c r="AQ6" s="104" t="n"/>
      <c r="AR6" s="104" t="inlineStr">
        <is>
          <t>40M available / 5000M ready 01-09-2017</t>
        </is>
      </c>
      <c r="AS6" s="108" t="n"/>
      <c r="AT6" s="108" t="n"/>
      <c r="AU6" s="108" t="n"/>
      <c r="AV6" s="109" t="n"/>
      <c r="AW6" s="607" t="inlineStr">
        <is>
          <t>PETRA</t>
        </is>
      </c>
      <c r="AX6" s="608" t="inlineStr">
        <is>
          <t>EUR</t>
        </is>
      </c>
      <c r="AY6" s="608" t="inlineStr">
        <is>
          <t>FOB</t>
        </is>
      </c>
      <c r="AZ6" s="608" t="inlineStr">
        <is>
          <t>30 DAYS NETT</t>
        </is>
      </c>
      <c r="BA6" s="608" t="n">
        <v>53</v>
      </c>
      <c r="BB6" s="608">
        <f>IFERROR((BM6*(1-Assumptions!$K$3))*(1-BK6),0)</f>
        <v/>
      </c>
      <c r="BC6" s="608">
        <f>BD6*2</f>
        <v/>
      </c>
      <c r="BD6" s="608" t="n">
        <v>53</v>
      </c>
      <c r="BE6" s="608" t="n">
        <v>55.5</v>
      </c>
      <c r="BF6" s="609">
        <f>IFERROR(((IF(BE6&gt;0, BE6, IF(BD6&gt;0, BD6, 0))))*INDEX(Assumptions!$B:$B,MATCH(AB6,Assumptions!$A:$A,0)),0)</f>
        <v/>
      </c>
      <c r="BG6" s="609">
        <f>IFERROR(((IF(BE6&gt;0, BE6, IF(BD6&gt;0, BD6, 0))))*INDEX(Assumptions!$C:$C,MATCH(AB6,Assumptions!$A:$A,0)),0)</f>
        <v/>
      </c>
      <c r="BH6" s="609">
        <f>IFERROR(((IF(BE6&gt;0, BE6, IF(BD6&gt;0, BD6, 0))))*INDEX(Assumptions!$D:$D,MATCH(AB6,Assumptions!$A:$A,0)),0)</f>
        <v/>
      </c>
      <c r="BI6" s="609">
        <f>IFERROR(((IF(BE6&gt;0, BE6, IF(BD6&gt;0, BD6, 0))))*INDEX(Assumptions!$G:$G,MATCH(AC6,Assumptions!$F:$F,0)),0)</f>
        <v/>
      </c>
      <c r="BJ6" s="609">
        <f>SUM(BF6:BI6)</f>
        <v/>
      </c>
      <c r="BK6" s="113">
        <f>IFERROR(INDEX(Assumptions!$B:$B,MATCH(AB6,Assumptions!$A:$A,0))+INDEX(Assumptions!$C:$C,MATCH(AB6,Assumptions!$A:$A,0))+INDEX(Assumptions!$D:$D,MATCH(AB6,Assumptions!$A:$A,0))+INDEX(Assumptions!$G:$G,MATCH(AC6,Assumptions!$F:$F,0)),0)</f>
        <v/>
      </c>
      <c r="BL6" s="608">
        <f>((IF(BE6&gt;0, BE6, IF(BD6&gt;0, BD6, 0))))+BJ6</f>
        <v/>
      </c>
      <c r="BM6" s="608">
        <f>BP6/BO6</f>
        <v/>
      </c>
      <c r="BN6" s="608">
        <f>BP6/2.38</f>
        <v/>
      </c>
      <c r="BO6" s="104" t="n">
        <v>2.5</v>
      </c>
      <c r="BP6" s="608" t="n">
        <v>269.95</v>
      </c>
      <c r="BQ6" s="114">
        <f>IF(SUM(BD6:BE6)=0,0,(BM6-BL6)/BM6)</f>
        <v/>
      </c>
      <c r="BR6" s="608">
        <f>BC6*CG6</f>
        <v/>
      </c>
      <c r="BS6" s="608" t="inlineStr">
        <is>
          <t>-</t>
        </is>
      </c>
      <c r="BT6" s="608" t="n"/>
      <c r="BU6" s="610" t="n">
        <v>42867</v>
      </c>
      <c r="BV6" s="610" t="n"/>
      <c r="BW6" s="115" t="n"/>
      <c r="BX6" s="106" t="inlineStr">
        <is>
          <t xml:space="preserve">Local sourced </t>
        </is>
      </c>
      <c r="BY6" s="115" t="inlineStr">
        <is>
          <t>M</t>
        </is>
      </c>
      <c r="BZ6" s="530" t="n"/>
      <c r="CA6" s="610" t="inlineStr">
        <is>
          <t>19-07-2017</t>
        </is>
      </c>
      <c r="CB6" s="115" t="n"/>
      <c r="CC6" s="115" t="n"/>
      <c r="CD6" s="106" t="inlineStr">
        <is>
          <t>EX 15-Oct-17, Balance: TBA</t>
        </is>
      </c>
      <c r="CE6" s="106" t="n"/>
      <c r="CF6" s="106" t="n"/>
      <c r="CG6" s="117" t="n">
        <v>15</v>
      </c>
      <c r="CH6" s="538" t="n"/>
      <c r="CI6" s="117" t="inlineStr">
        <is>
          <t>M</t>
        </is>
      </c>
      <c r="CJ6" s="117" t="n"/>
      <c r="CK6" s="117" t="n"/>
      <c r="CL6" s="118" t="n"/>
      <c r="CM6" s="119" t="n"/>
      <c r="CN6" s="119" t="n"/>
      <c r="CO6" s="120" t="n"/>
      <c r="CP6" s="121" t="inlineStr">
        <is>
          <t>n/a</t>
        </is>
      </c>
      <c r="CQ6" s="121" t="n"/>
      <c r="CR6" s="121" t="n"/>
      <c r="CS6" s="122" t="n"/>
      <c r="CT6" s="123" t="n"/>
      <c r="CU6" s="123" t="n"/>
      <c r="CV6" s="123" t="n"/>
      <c r="CW6" s="123" t="n"/>
      <c r="CX6" s="123" t="n"/>
      <c r="CY6" s="123" t="n"/>
      <c r="CZ6" s="118" t="n"/>
      <c r="DA6" s="118" t="n"/>
      <c r="DB6" s="575" t="n"/>
      <c r="DC6" s="119" t="n"/>
      <c r="DD6" s="119" t="n"/>
      <c r="DE6" s="119" t="n"/>
      <c r="DF6" s="394" t="n"/>
      <c r="DG6" s="394" t="n"/>
      <c r="DH6" s="394" t="n"/>
      <c r="DI6" s="334">
        <f>DF6*BM6</f>
        <v/>
      </c>
      <c r="DJ6" s="125">
        <f>DI6-(DG6*BL6)</f>
        <v/>
      </c>
    </row>
    <row customFormat="1" customHeight="1" hidden="1" ht="15" r="7" s="126">
      <c r="A7" s="223" t="n">
        <v>20</v>
      </c>
      <c r="B7" s="223" t="inlineStr">
        <is>
          <t>K180752020</t>
        </is>
      </c>
      <c r="C7" s="223" t="n">
        <v>1060300201</v>
      </c>
      <c r="D7" s="223" t="inlineStr">
        <is>
          <t>Black</t>
        </is>
      </c>
      <c r="E7" s="502" t="n">
        <v>6900</v>
      </c>
      <c r="F7" s="223" t="inlineStr">
        <is>
          <t xml:space="preserve">HOWEL </t>
        </is>
      </c>
      <c r="G7" s="223" t="inlineStr">
        <is>
          <t>BLACK</t>
        </is>
      </c>
      <c r="H7" s="223" t="n">
        <v>2</v>
      </c>
      <c r="I7" s="219" t="inlineStr">
        <is>
          <t>x</t>
        </is>
      </c>
      <c r="J7" s="606" t="n">
        <v>43172</v>
      </c>
      <c r="K7" s="223" t="n"/>
      <c r="L7" s="223" t="n"/>
      <c r="M7" s="223" t="inlineStr">
        <is>
          <t>OUTERWEAR</t>
        </is>
      </c>
      <c r="N7" s="223" t="n">
        <v>62033290</v>
      </c>
      <c r="O7" s="102" t="inlineStr">
        <is>
          <t>Men's or boys' jackets and blazers of cotton (excl. knitted or crocheted, industrial and occupational, and wind-jackets and similar articles)</t>
        </is>
      </c>
      <c r="P7" s="103" t="inlineStr">
        <is>
          <t>MEN</t>
        </is>
      </c>
      <c r="Q7" s="223" t="n"/>
      <c r="R7" s="223" t="n"/>
      <c r="S7" s="223" t="inlineStr">
        <is>
          <t>-</t>
        </is>
      </c>
      <c r="T7" s="104" t="inlineStr">
        <is>
          <t>-</t>
        </is>
      </c>
      <c r="U7" s="104" t="n"/>
      <c r="V7" s="104" t="inlineStr">
        <is>
          <t>XS-XXL</t>
        </is>
      </c>
      <c r="W7" s="104" t="inlineStr">
        <is>
          <t>-</t>
        </is>
      </c>
      <c r="X7" s="255" t="n"/>
      <c r="Y7" s="104" t="inlineStr">
        <is>
          <t>C/O AW17</t>
        </is>
      </c>
      <c r="Z7" s="104" t="n"/>
      <c r="AA7" s="104" t="n"/>
      <c r="AB7" s="248" t="inlineStr">
        <is>
          <t>REPUBLIC OF MOLDOVA</t>
        </is>
      </c>
      <c r="AC7" s="106" t="inlineStr">
        <is>
          <t>BLANKET BAY</t>
        </is>
      </c>
      <c r="AD7" s="106" t="inlineStr">
        <is>
          <t>EXTRAVIE SRL</t>
        </is>
      </c>
      <c r="AE7" s="106" t="n"/>
      <c r="AF7" s="223" t="n"/>
      <c r="AG7" s="104" t="inlineStr">
        <is>
          <t>CANDIANI / UNITIN</t>
        </is>
      </c>
      <c r="AH7" s="104" t="inlineStr">
        <is>
          <t>KR0674 K-planet appeal organic + Unitin (navy) stripe Moon D.02</t>
        </is>
      </c>
      <c r="AI7" s="104" t="inlineStr">
        <is>
          <t>KITOTEX KR0674 + UNITIN SMALL STRIPE NAVY LINING</t>
        </is>
      </c>
      <c r="AJ7" s="104" t="n"/>
      <c r="AK7" s="104" t="inlineStr">
        <is>
          <t>100% Sustainable fabric</t>
        </is>
      </c>
      <c r="AL7" s="104" t="inlineStr">
        <is>
          <t>100% Organic cotton</t>
        </is>
      </c>
      <c r="AM7" s="104" t="inlineStr">
        <is>
          <t>13,75 oz</t>
        </is>
      </c>
      <c r="AN7" s="374" t="n"/>
      <c r="AO7" s="107" t="inlineStr">
        <is>
          <t xml:space="preserve"> / 7,15 Unitin</t>
        </is>
      </c>
      <c r="AP7" s="104" t="n">
        <v>200</v>
      </c>
      <c r="AQ7" s="104" t="inlineStr">
        <is>
          <t>TBC</t>
        </is>
      </c>
      <c r="AR7" s="104" t="inlineStr">
        <is>
          <t>FABRIC ON STOCK (NON ORGANIC)</t>
        </is>
      </c>
      <c r="AS7" s="108" t="n"/>
      <c r="AT7" s="108" t="n"/>
      <c r="AU7" s="108" t="n"/>
      <c r="AV7" s="109" t="n">
        <v>1.93</v>
      </c>
      <c r="AW7" s="607" t="inlineStr">
        <is>
          <t>PETRA</t>
        </is>
      </c>
      <c r="AX7" s="608" t="inlineStr">
        <is>
          <t>EUR</t>
        </is>
      </c>
      <c r="AY7" s="608" t="inlineStr">
        <is>
          <t>FOB</t>
        </is>
      </c>
      <c r="AZ7" s="608" t="inlineStr">
        <is>
          <t>30 DAYS NETT</t>
        </is>
      </c>
      <c r="BA7" s="608" t="n">
        <v>57</v>
      </c>
      <c r="BB7" s="608">
        <f>IFERROR((BM7*(1-Assumptions!$K$3))*(1-BK7),0)</f>
        <v/>
      </c>
      <c r="BC7" s="608">
        <f>BD7*2</f>
        <v/>
      </c>
      <c r="BD7" s="608" t="n">
        <v>53</v>
      </c>
      <c r="BE7" s="608" t="n">
        <v>58</v>
      </c>
      <c r="BF7" s="609">
        <f>IFERROR(((IF(BE7&gt;0, BE7, IF(BD7&gt;0, BD7, 0))))*INDEX(Assumptions!$B:$B,MATCH(AB7,Assumptions!$A:$A,0)),0)</f>
        <v/>
      </c>
      <c r="BG7" s="609">
        <f>IFERROR(((IF(BE7&gt;0, BE7, IF(BD7&gt;0, BD7, 0))))*INDEX(Assumptions!$C:$C,MATCH(AB7,Assumptions!$A:$A,0)),0)</f>
        <v/>
      </c>
      <c r="BH7" s="609">
        <f>IFERROR(((IF(BE7&gt;0, BE7, IF(BD7&gt;0, BD7, 0))))*INDEX(Assumptions!$D:$D,MATCH(AB7,Assumptions!$A:$A,0)),0)</f>
        <v/>
      </c>
      <c r="BI7" s="609">
        <f>IFERROR(((IF(BE7&gt;0, BE7, IF(BD7&gt;0, BD7, 0))))*INDEX(Assumptions!$G:$G,MATCH(AC7,Assumptions!$F:$F,0)),0)</f>
        <v/>
      </c>
      <c r="BJ7" s="609">
        <f>SUM(BF7:BI7)</f>
        <v/>
      </c>
      <c r="BK7" s="113">
        <f>IFERROR(INDEX(Assumptions!$B:$B,MATCH(AB7,Assumptions!$A:$A,0))+INDEX(Assumptions!$C:$C,MATCH(AB7,Assumptions!$A:$A,0))+INDEX(Assumptions!$D:$D,MATCH(AB7,Assumptions!$A:$A,0))+INDEX(Assumptions!$G:$G,MATCH(AC7,Assumptions!$F:$F,0)),0)</f>
        <v/>
      </c>
      <c r="BL7" s="608">
        <f>((IF(BE7&gt;0, BE7, IF(BD7&gt;0, BD7, 0))))+BJ7</f>
        <v/>
      </c>
      <c r="BM7" s="608">
        <f>BP7/BO7</f>
        <v/>
      </c>
      <c r="BN7" s="608">
        <f>BP7/2.38</f>
        <v/>
      </c>
      <c r="BO7" s="104" t="n">
        <v>2.5</v>
      </c>
      <c r="BP7" s="608" t="n">
        <v>289.95</v>
      </c>
      <c r="BQ7" s="114">
        <f>IF(SUM(BD7:BE7)=0,0,(BM7-BL7)/BM7)</f>
        <v/>
      </c>
      <c r="BR7" s="608">
        <f>BC7*CG7</f>
        <v/>
      </c>
      <c r="BS7" s="608" t="inlineStr">
        <is>
          <t>-</t>
        </is>
      </c>
      <c r="BT7" s="608" t="n"/>
      <c r="BU7" s="610" t="n">
        <v>42867</v>
      </c>
      <c r="BV7" s="610" t="n">
        <v>42867</v>
      </c>
      <c r="BW7" s="115" t="n"/>
      <c r="BX7" s="106" t="inlineStr">
        <is>
          <t xml:space="preserve">ORTA 9588A-40 </t>
        </is>
      </c>
      <c r="BY7" s="115" t="inlineStr">
        <is>
          <t>M</t>
        </is>
      </c>
      <c r="BZ7" s="530" t="n"/>
      <c r="CA7" s="115" t="n">
        <v>42928</v>
      </c>
      <c r="CB7" s="115" t="n"/>
      <c r="CC7" s="115" t="n"/>
      <c r="CD7" s="106" t="inlineStr">
        <is>
          <t>EX 15-Oct-17, Balance: TBA</t>
        </is>
      </c>
      <c r="CE7" s="106" t="n"/>
      <c r="CF7" s="106" t="n"/>
      <c r="CG7" s="117" t="n">
        <v>7</v>
      </c>
      <c r="CH7" s="538" t="n"/>
      <c r="CI7" s="117" t="inlineStr">
        <is>
          <t>M</t>
        </is>
      </c>
      <c r="CJ7" s="117" t="n"/>
      <c r="CK7" s="117" t="n"/>
      <c r="CL7" s="118" t="n"/>
      <c r="CM7" s="119" t="n"/>
      <c r="CN7" s="119" t="n"/>
      <c r="CO7" s="120" t="n"/>
      <c r="CP7" s="121" t="inlineStr">
        <is>
          <t>n/a</t>
        </is>
      </c>
      <c r="CQ7" s="121" t="n"/>
      <c r="CR7" s="121" t="n"/>
      <c r="CS7" s="122" t="n"/>
      <c r="CT7" s="123" t="n"/>
      <c r="CU7" s="123" t="n"/>
      <c r="CV7" s="123" t="n"/>
      <c r="CW7" s="123" t="n"/>
      <c r="CX7" s="123" t="n"/>
      <c r="CY7" s="123" t="n"/>
      <c r="CZ7" s="118" t="n"/>
      <c r="DA7" s="118" t="n"/>
      <c r="DB7" s="575" t="n"/>
      <c r="DC7" s="119" t="n"/>
      <c r="DD7" s="119" t="n"/>
      <c r="DE7" s="119" t="n"/>
      <c r="DF7" s="394" t="n"/>
      <c r="DG7" s="394" t="n"/>
      <c r="DH7" s="394" t="n"/>
      <c r="DI7" s="334">
        <f>DF7*BM7</f>
        <v/>
      </c>
      <c r="DJ7" s="125">
        <f>DI7-(DG7*BL7)</f>
        <v/>
      </c>
    </row>
    <row customFormat="1" customHeight="1" ht="15" r="8" s="397">
      <c r="A8" s="372" t="n">
        <v>25</v>
      </c>
      <c r="B8" s="372" t="inlineStr">
        <is>
          <t>K180752025</t>
        </is>
      </c>
      <c r="C8" s="372" t="n">
        <v>1060300198</v>
      </c>
      <c r="D8" s="241" t="inlineStr">
        <is>
          <t>Indigo</t>
        </is>
      </c>
      <c r="E8" s="430" t="n">
        <v>1012</v>
      </c>
      <c r="F8" s="372" t="inlineStr">
        <is>
          <t>HOWEL WORKER</t>
        </is>
      </c>
      <c r="G8" s="372" t="inlineStr">
        <is>
          <t>KINGS OF INDIGO</t>
        </is>
      </c>
      <c r="H8" s="372" t="n">
        <v>2</v>
      </c>
      <c r="I8" s="370" t="n"/>
      <c r="J8" s="600" t="n"/>
      <c r="K8" s="372" t="n"/>
      <c r="L8" s="372" t="inlineStr">
        <is>
          <t>PREMIUM</t>
        </is>
      </c>
      <c r="M8" s="568" t="inlineStr">
        <is>
          <t>Outerwear</t>
        </is>
      </c>
      <c r="N8" s="372" t="n">
        <v>62033290</v>
      </c>
      <c r="O8" s="373" t="inlineStr">
        <is>
          <t>Men's or boys' jackets and blazers of cotton (excl. knitted or crocheted, industrial and occupational, and wind-jackets and similar articles)</t>
        </is>
      </c>
      <c r="P8" s="584" t="inlineStr">
        <is>
          <t>Mens</t>
        </is>
      </c>
      <c r="Q8" s="372" t="n"/>
      <c r="R8" s="372" t="n"/>
      <c r="S8" s="372" t="inlineStr">
        <is>
          <t>-</t>
        </is>
      </c>
      <c r="T8" s="374" t="inlineStr">
        <is>
          <t>NON</t>
        </is>
      </c>
      <c r="U8" s="374" t="n"/>
      <c r="V8" s="374" t="inlineStr">
        <is>
          <t>XS-XXL</t>
        </is>
      </c>
      <c r="W8" s="374" t="inlineStr">
        <is>
          <t>-</t>
        </is>
      </c>
      <c r="X8" s="518" t="inlineStr">
        <is>
          <t>XS-XXL mens</t>
        </is>
      </c>
      <c r="Y8" s="374" t="inlineStr">
        <is>
          <t>NEW</t>
        </is>
      </c>
      <c r="Z8" s="374" t="n"/>
      <c r="AA8" s="374" t="n"/>
      <c r="AB8" s="398" t="inlineStr">
        <is>
          <t>Tunisia</t>
        </is>
      </c>
      <c r="AC8" s="376" t="inlineStr">
        <is>
          <t>Artlab</t>
        </is>
      </c>
      <c r="AD8" s="376" t="inlineStr">
        <is>
          <t>Artlab</t>
        </is>
      </c>
      <c r="AE8" s="376" t="inlineStr">
        <is>
          <t>-</t>
        </is>
      </c>
      <c r="AF8" s="372" t="n"/>
      <c r="AG8" s="374" t="inlineStr">
        <is>
          <t xml:space="preserve">ORTA </t>
        </is>
      </c>
      <c r="AH8" s="374" t="inlineStr">
        <is>
          <t>9588A-40 Veggie warp denim</t>
        </is>
      </c>
      <c r="AI8" s="374" t="inlineStr">
        <is>
          <t>8353A-40 Veggie denim</t>
        </is>
      </c>
      <c r="AJ8" s="374" t="n"/>
      <c r="AK8" s="374" t="inlineStr">
        <is>
          <t>100% Sustainable fabric</t>
        </is>
      </c>
      <c r="AL8" s="374" t="inlineStr">
        <is>
          <t>100% Organic cotton</t>
        </is>
      </c>
      <c r="AM8" s="374" t="inlineStr">
        <is>
          <t>11,25 oz</t>
        </is>
      </c>
      <c r="AN8" s="374" t="n"/>
      <c r="AO8" s="377" t="inlineStr">
        <is>
          <t>6,30 / 148</t>
        </is>
      </c>
      <c r="AP8" s="374" t="n"/>
      <c r="AQ8" s="374" t="n"/>
      <c r="AR8" s="374" t="inlineStr">
        <is>
          <t>c/o fabric TBC from ORTA</t>
        </is>
      </c>
      <c r="AS8" s="378" t="n"/>
      <c r="AT8" s="378" t="n"/>
      <c r="AU8" s="378" t="n"/>
      <c r="AV8" s="379" t="n">
        <v>2.09</v>
      </c>
      <c r="AW8" s="601" t="inlineStr">
        <is>
          <t>SONIA</t>
        </is>
      </c>
      <c r="AX8" s="602" t="inlineStr">
        <is>
          <t>EUR</t>
        </is>
      </c>
      <c r="AY8" s="602" t="inlineStr">
        <is>
          <t>FOB</t>
        </is>
      </c>
      <c r="AZ8" s="602" t="inlineStr">
        <is>
          <t>90 DAYS NETT</t>
        </is>
      </c>
      <c r="BA8" s="602" t="inlineStr">
        <is>
          <t>cfmd</t>
        </is>
      </c>
      <c r="BB8" s="602">
        <f>IFERROR((BM8*(1-Assumptions!$K$3))*(1-BK8),0)</f>
        <v/>
      </c>
      <c r="BC8" s="602" t="n">
        <v>145</v>
      </c>
      <c r="BD8" s="602" t="n">
        <v>106</v>
      </c>
      <c r="BE8" s="602" t="n">
        <v>106</v>
      </c>
      <c r="BF8" s="604">
        <f>IFERROR(((IF(BE8&gt;0, BE8, IF(BD8&gt;0, BD8, 0))))*INDEX(Assumptions!$B:$B,MATCH(AB8,Assumptions!$A:$A,0)),0)</f>
        <v/>
      </c>
      <c r="BG8" s="604">
        <f>IFERROR(((IF(BE8&gt;0, BE8, IF(BD8&gt;0, BD8, 0))))*INDEX(Assumptions!$C:$C,MATCH(AB8,Assumptions!$A:$A,0)),0)</f>
        <v/>
      </c>
      <c r="BH8" s="604">
        <f>IFERROR(((IF(BE8&gt;0, BE8, IF(BD8&gt;0, BD8, 0))))*INDEX(Assumptions!$D:$D,MATCH(AB8,Assumptions!$A:$A,0)),0)</f>
        <v/>
      </c>
      <c r="BI8" s="604">
        <f>IFERROR(((IF(BE8&gt;0, BE8, IF(BD8&gt;0, BD8, 0))))*INDEX(Assumptions!$G:$G,MATCH(AC8,Assumptions!$F:$F,0)),0)</f>
        <v/>
      </c>
      <c r="BJ8" s="604">
        <f>SUM(BF8:BI8)</f>
        <v/>
      </c>
      <c r="BK8" s="383">
        <f>IFERROR(INDEX(Assumptions!$B:$B,MATCH(AB8,Assumptions!$A:$A,0))+INDEX(Assumptions!$C:$C,MATCH(AB8,Assumptions!$A:$A,0))+INDEX(Assumptions!$D:$D,MATCH(AB8,Assumptions!$A:$A,0))+INDEX(Assumptions!$G:$G,MATCH(AC8,Assumptions!$F:$F,0)),0)</f>
        <v/>
      </c>
      <c r="BL8" s="602">
        <f>((IF(BE8&gt;0, BE8, IF(BD8&gt;0, BD8, 0))))+BJ8</f>
        <v/>
      </c>
      <c r="BM8" s="602">
        <f>BP8/BO8</f>
        <v/>
      </c>
      <c r="BN8" s="602">
        <f>BP8/2.38</f>
        <v/>
      </c>
      <c r="BO8" s="374" t="n">
        <v>2.5</v>
      </c>
      <c r="BP8" s="602" t="n">
        <v>399.95</v>
      </c>
      <c r="BQ8" s="384">
        <f>IF(SUM(BD8:BE8)=0,0,(BM8-BL8)/BM8)</f>
        <v/>
      </c>
      <c r="BR8" s="602">
        <f>BC8*CG8</f>
        <v/>
      </c>
      <c r="BS8" s="602" t="inlineStr">
        <is>
          <t>-</t>
        </is>
      </c>
      <c r="BT8" s="602" t="n">
        <v>1.15</v>
      </c>
      <c r="BU8" s="605" t="inlineStr">
        <is>
          <t>WAIT FOR FIT APPROVE</t>
        </is>
      </c>
      <c r="BV8" s="605" t="inlineStr">
        <is>
          <t>.@ Artlab</t>
        </is>
      </c>
      <c r="BW8" s="386" t="inlineStr">
        <is>
          <t>STRIKE OFF / EMBRO</t>
        </is>
      </c>
      <c r="BX8" s="376" t="inlineStr">
        <is>
          <t>ORTA 9006A-43 Peacock</t>
        </is>
      </c>
      <c r="BY8" s="386" t="inlineStr">
        <is>
          <t>M</t>
        </is>
      </c>
      <c r="BZ8" s="433" t="n"/>
      <c r="CA8" s="386" t="inlineStr">
        <is>
          <t>ARTLAB ADVISE</t>
        </is>
      </c>
      <c r="CB8" s="386" t="n"/>
      <c r="CC8" s="386" t="n">
        <v>42956</v>
      </c>
      <c r="CD8" s="376" t="inlineStr">
        <is>
          <t>EX 14-Oct-17</t>
        </is>
      </c>
      <c r="CE8" s="376" t="n"/>
      <c r="CF8" s="376" t="n"/>
      <c r="CG8" s="387" t="n">
        <v>15</v>
      </c>
      <c r="CH8" s="435" t="n"/>
      <c r="CI8" s="387" t="inlineStr">
        <is>
          <t>M</t>
        </is>
      </c>
      <c r="CJ8" s="387" t="n"/>
      <c r="CK8" s="387" t="n">
        <v>2</v>
      </c>
      <c r="CL8" s="388" t="n"/>
      <c r="CM8" s="389" t="n"/>
      <c r="CN8" s="389" t="n"/>
      <c r="CO8" s="390" t="n"/>
      <c r="CP8" s="391" t="inlineStr">
        <is>
          <t>-</t>
        </is>
      </c>
      <c r="CQ8" s="391" t="n"/>
      <c r="CR8" s="391" t="n"/>
      <c r="CS8" s="392" t="n"/>
      <c r="CT8" s="393" t="n"/>
      <c r="CU8" s="393" t="n"/>
      <c r="CV8" s="393" t="n"/>
      <c r="CW8" s="393" t="n"/>
      <c r="CX8" s="393" t="n"/>
      <c r="CY8" s="393" t="n"/>
      <c r="CZ8" s="388" t="n">
        <v>43325</v>
      </c>
      <c r="DA8" s="388" t="inlineStr">
        <is>
          <t>TUNISIA</t>
        </is>
      </c>
      <c r="DB8" s="555" t="inlineStr">
        <is>
          <t>N/A</t>
        </is>
      </c>
      <c r="DC8" s="389" t="n"/>
      <c r="DD8" s="389" t="n"/>
      <c r="DE8" s="389" t="n"/>
      <c r="DF8" s="394" t="n">
        <v>8</v>
      </c>
      <c r="DG8" s="394" t="n">
        <v>34</v>
      </c>
      <c r="DH8" s="394" t="n">
        <v>4018311</v>
      </c>
      <c r="DI8" s="395">
        <f>DF8*BM8</f>
        <v/>
      </c>
      <c r="DJ8" s="396">
        <f>DI8-(DG8*BL8)</f>
        <v/>
      </c>
    </row>
    <row customFormat="1" customHeight="1" ht="15" r="9" s="397">
      <c r="A9" s="372" t="n">
        <v>30</v>
      </c>
      <c r="B9" s="372" t="inlineStr">
        <is>
          <t>K180752030</t>
        </is>
      </c>
      <c r="C9" s="372" t="n">
        <v>1060200180</v>
      </c>
      <c r="D9" s="372" t="inlineStr">
        <is>
          <t>Blue</t>
        </is>
      </c>
      <c r="E9" s="241" t="n">
        <v>8112</v>
      </c>
      <c r="F9" s="372" t="inlineStr">
        <is>
          <t>BOURBON</t>
        </is>
      </c>
      <c r="G9" s="372" t="inlineStr">
        <is>
          <t>NAVY</t>
        </is>
      </c>
      <c r="H9" s="372" t="n">
        <v>2</v>
      </c>
      <c r="I9" s="370" t="n"/>
      <c r="J9" s="600" t="n"/>
      <c r="K9" s="372" t="n"/>
      <c r="L9" s="372" t="n"/>
      <c r="M9" s="568" t="inlineStr">
        <is>
          <t>Outerwear</t>
        </is>
      </c>
      <c r="N9" s="372" t="n">
        <v>62033390</v>
      </c>
      <c r="O9" s="373" t="inlineStr">
        <is>
          <t>Men's or boys' jackets and blazers of synthetic fibres (excl. knitted or crocheted, industrial and occupational, and wind-jackets and similar articles)</t>
        </is>
      </c>
      <c r="P9" s="584" t="inlineStr">
        <is>
          <t>Mens</t>
        </is>
      </c>
      <c r="Q9" s="372" t="n"/>
      <c r="R9" s="372" t="n"/>
      <c r="S9" s="372" t="inlineStr">
        <is>
          <t>PA CLEAR COATING</t>
        </is>
      </c>
      <c r="T9" s="374" t="inlineStr">
        <is>
          <t>-</t>
        </is>
      </c>
      <c r="U9" s="374" t="n"/>
      <c r="V9" s="374" t="inlineStr">
        <is>
          <t>XS-XXL</t>
        </is>
      </c>
      <c r="W9" s="374" t="inlineStr">
        <is>
          <t>-</t>
        </is>
      </c>
      <c r="X9" s="518" t="inlineStr">
        <is>
          <t>XS-XXL mens</t>
        </is>
      </c>
      <c r="Y9" s="374" t="inlineStr">
        <is>
          <t>NEW</t>
        </is>
      </c>
      <c r="Z9" s="374" t="n"/>
      <c r="AA9" s="374" t="n"/>
      <c r="AB9" s="375" t="inlineStr">
        <is>
          <t>China</t>
        </is>
      </c>
      <c r="AC9" s="240" t="inlineStr">
        <is>
          <t>Blanket Bay</t>
        </is>
      </c>
      <c r="AD9" s="376" t="n"/>
      <c r="AE9" s="376" t="n"/>
      <c r="AF9" s="372" t="n"/>
      <c r="AG9" s="374" t="inlineStr">
        <is>
          <t>TBC</t>
        </is>
      </c>
      <c r="AH9" s="374" t="inlineStr">
        <is>
          <t xml:space="preserve">RIBSTOP: 100% Recycled Polyester </t>
        </is>
      </c>
      <c r="AI9" s="374" t="n"/>
      <c r="AJ9" s="374" t="n"/>
      <c r="AK9" s="374" t="inlineStr">
        <is>
          <t>100% Sustainable fabric</t>
        </is>
      </c>
      <c r="AL9" s="374" t="inlineStr">
        <is>
          <t>100% Recycled polyester</t>
        </is>
      </c>
      <c r="AM9" s="374" t="inlineStr">
        <is>
          <t>90g</t>
        </is>
      </c>
      <c r="AN9" s="374" t="n"/>
      <c r="AO9" s="377" t="n"/>
      <c r="AP9" s="374" t="inlineStr">
        <is>
          <t>3500 / 250</t>
        </is>
      </c>
      <c r="AQ9" s="374" t="inlineStr">
        <is>
          <t>40 days</t>
        </is>
      </c>
      <c r="AR9" s="374" t="inlineStr">
        <is>
          <t>SUPPLIER NEEDS TO ORDER</t>
        </is>
      </c>
      <c r="AS9" s="378" t="n"/>
      <c r="AT9" s="378" t="n"/>
      <c r="AU9" s="378" t="n"/>
      <c r="AV9" s="379" t="n">
        <v>2.16</v>
      </c>
      <c r="AW9" s="601" t="inlineStr">
        <is>
          <t>BLANKET BAY</t>
        </is>
      </c>
      <c r="AX9" s="602" t="inlineStr">
        <is>
          <t>EUR</t>
        </is>
      </c>
      <c r="AY9" s="602" t="inlineStr">
        <is>
          <t>CIF</t>
        </is>
      </c>
      <c r="AZ9" s="602" t="inlineStr">
        <is>
          <t>30% PP, 70% CAD</t>
        </is>
      </c>
      <c r="BA9" s="602" t="n">
        <v>53</v>
      </c>
      <c r="BB9" s="602">
        <f>IFERROR((BM9*(1-Assumptions!$K$3))*(1-BK9),0)</f>
        <v/>
      </c>
      <c r="BC9" s="602">
        <f>BD9*2</f>
        <v/>
      </c>
      <c r="BD9" s="602" t="n">
        <v>49.5</v>
      </c>
      <c r="BE9" s="602" t="n">
        <v>56.2</v>
      </c>
      <c r="BF9" s="603" t="n">
        <v>0</v>
      </c>
      <c r="BG9" s="603" t="n">
        <v>0</v>
      </c>
      <c r="BH9" s="603" t="n">
        <v>0</v>
      </c>
      <c r="BI9" s="603" t="n">
        <v>0</v>
      </c>
      <c r="BJ9" s="604">
        <f>SUM(BF9:BI9)</f>
        <v/>
      </c>
      <c r="BK9" s="383">
        <f>IFERROR(INDEX(Assumptions!$B:$B,MATCH(AB9,Assumptions!$A:$A,0))+INDEX(Assumptions!$C:$C,MATCH(AB9,Assumptions!$A:$A,0))+INDEX(Assumptions!$D:$D,MATCH(AB9,Assumptions!$A:$A,0))+INDEX(Assumptions!$G:$G,MATCH(AC9,Assumptions!$F:$F,0)),0)</f>
        <v/>
      </c>
      <c r="BL9" s="602">
        <f>((IF(BE9&gt;0, BE9, IF(BD9&gt;0, BD9, 0))))+BJ9</f>
        <v/>
      </c>
      <c r="BM9" s="602">
        <f>BP9/BO9</f>
        <v/>
      </c>
      <c r="BN9" s="602">
        <f>BP9/2.38</f>
        <v/>
      </c>
      <c r="BO9" s="374" t="n">
        <v>2.5</v>
      </c>
      <c r="BP9" s="602" t="n">
        <v>289.95</v>
      </c>
      <c r="BQ9" s="384">
        <f>IF(SUM(BD9:BE9)=0,0,(BM9-BL9)/BM9)</f>
        <v/>
      </c>
      <c r="BR9" s="602">
        <f>BC9*CG9</f>
        <v/>
      </c>
      <c r="BS9" s="602" t="inlineStr">
        <is>
          <t>-</t>
        </is>
      </c>
      <c r="BT9" s="602" t="n"/>
      <c r="BU9" s="605" t="n">
        <v>42867</v>
      </c>
      <c r="BV9" s="605" t="n"/>
      <c r="BW9" s="386" t="n"/>
      <c r="BX9" s="398" t="inlineStr">
        <is>
          <t>RIBSTOP #BLACK: 100% Recycled Polyester</t>
        </is>
      </c>
      <c r="BY9" s="386" t="inlineStr">
        <is>
          <t>M</t>
        </is>
      </c>
      <c r="BZ9" s="433" t="n"/>
      <c r="CA9" s="386" t="inlineStr">
        <is>
          <t>EX FTY 21-Jul-17</t>
        </is>
      </c>
      <c r="CB9" s="386" t="n"/>
      <c r="CC9" s="386" t="n"/>
      <c r="CD9" s="376" t="inlineStr">
        <is>
          <t>EX 15-Oct-17, Balance: TBA</t>
        </is>
      </c>
      <c r="CE9" s="376" t="n"/>
      <c r="CF9" s="376" t="n"/>
      <c r="CG9" s="387" t="n">
        <v>15</v>
      </c>
      <c r="CH9" s="435" t="n"/>
      <c r="CI9" s="387" t="inlineStr">
        <is>
          <t>M</t>
        </is>
      </c>
      <c r="CJ9" s="387" t="n"/>
      <c r="CK9" s="387" t="n"/>
      <c r="CL9" s="388" t="n"/>
      <c r="CM9" s="389" t="n"/>
      <c r="CN9" s="389" t="n"/>
      <c r="CO9" s="390" t="n"/>
      <c r="CP9" s="391" t="inlineStr">
        <is>
          <t>M - L - XL</t>
        </is>
      </c>
      <c r="CQ9" s="391" t="n"/>
      <c r="CR9" s="391" t="n"/>
      <c r="CS9" s="392" t="n"/>
      <c r="CT9" s="393" t="n"/>
      <c r="CU9" s="393" t="n"/>
      <c r="CV9" s="393" t="n"/>
      <c r="CW9" s="393" t="n"/>
      <c r="CX9" s="393" t="n"/>
      <c r="CY9" s="393" t="n"/>
      <c r="CZ9" s="388" t="n">
        <v>43325</v>
      </c>
      <c r="DA9" s="388" t="inlineStr">
        <is>
          <t>HQ</t>
        </is>
      </c>
      <c r="DB9" s="555" t="n">
        <v>2</v>
      </c>
      <c r="DC9" s="389" t="inlineStr">
        <is>
          <t xml:space="preserve">check the cross front chest + armhole and let me know your measurement results.  </t>
        </is>
      </c>
      <c r="DD9" s="389" t="n"/>
      <c r="DE9" s="389" t="n"/>
      <c r="DF9" s="394" t="n">
        <v>99</v>
      </c>
      <c r="DG9" s="394" t="n">
        <v>203</v>
      </c>
      <c r="DH9" s="394" t="n">
        <v>4018166</v>
      </c>
      <c r="DI9" s="395">
        <f>DF9*BM9</f>
        <v/>
      </c>
      <c r="DJ9" s="396">
        <f>DI9-(DG9*BL9)</f>
        <v/>
      </c>
    </row>
    <row customFormat="1" customHeight="1" ht="15" r="10" s="397">
      <c r="A10" s="372" t="n">
        <v>35</v>
      </c>
      <c r="B10" s="372" t="inlineStr">
        <is>
          <t>K180752035</t>
        </is>
      </c>
      <c r="C10" s="372" t="n">
        <v>1060200181</v>
      </c>
      <c r="D10" s="372" t="inlineStr">
        <is>
          <t>Green</t>
        </is>
      </c>
      <c r="E10" s="241" t="n">
        <v>7607</v>
      </c>
      <c r="F10" s="372" t="inlineStr">
        <is>
          <t>BOURBON</t>
        </is>
      </c>
      <c r="G10" s="372" t="inlineStr">
        <is>
          <t>DARK PINE</t>
        </is>
      </c>
      <c r="H10" s="372" t="n">
        <v>2</v>
      </c>
      <c r="I10" s="370" t="n"/>
      <c r="J10" s="600" t="n"/>
      <c r="K10" s="372" t="n"/>
      <c r="L10" s="372" t="n"/>
      <c r="M10" s="568" t="inlineStr">
        <is>
          <t>Outerwear</t>
        </is>
      </c>
      <c r="N10" s="372" t="n">
        <v>62033390</v>
      </c>
      <c r="O10" s="373" t="inlineStr">
        <is>
          <t>Men's or boys' jackets and blazers of synthetic fibres (excl. knitted or crocheted, industrial and occupational, and wind-jackets and similar articles)</t>
        </is>
      </c>
      <c r="P10" s="584" t="inlineStr">
        <is>
          <t>Mens</t>
        </is>
      </c>
      <c r="Q10" s="372" t="n"/>
      <c r="R10" s="372" t="n"/>
      <c r="S10" s="372" t="inlineStr">
        <is>
          <t>PA CLEAR COATING</t>
        </is>
      </c>
      <c r="T10" s="374" t="inlineStr">
        <is>
          <t>-</t>
        </is>
      </c>
      <c r="U10" s="374" t="n"/>
      <c r="V10" s="374" t="inlineStr">
        <is>
          <t>XS-XXL</t>
        </is>
      </c>
      <c r="W10" s="374" t="inlineStr">
        <is>
          <t>-</t>
        </is>
      </c>
      <c r="X10" s="518" t="inlineStr">
        <is>
          <t>XS-XXL mens</t>
        </is>
      </c>
      <c r="Y10" s="374" t="inlineStr">
        <is>
          <t>NEW</t>
        </is>
      </c>
      <c r="Z10" s="374" t="n"/>
      <c r="AA10" s="374" t="n"/>
      <c r="AB10" s="375" t="inlineStr">
        <is>
          <t>China</t>
        </is>
      </c>
      <c r="AC10" s="240" t="inlineStr">
        <is>
          <t>Blanket Bay</t>
        </is>
      </c>
      <c r="AD10" s="376" t="n"/>
      <c r="AE10" s="376" t="n"/>
      <c r="AF10" s="372" t="n"/>
      <c r="AG10" s="374" t="inlineStr">
        <is>
          <t>TBC</t>
        </is>
      </c>
      <c r="AH10" s="374" t="inlineStr">
        <is>
          <t>RIBSTOP: 100% Recycled Polyester</t>
        </is>
      </c>
      <c r="AI10" s="374" t="n"/>
      <c r="AJ10" s="374" t="n"/>
      <c r="AK10" s="374" t="inlineStr">
        <is>
          <t>100% Sustainable fabric</t>
        </is>
      </c>
      <c r="AL10" s="374" t="inlineStr">
        <is>
          <t>100% Recycled polyester</t>
        </is>
      </c>
      <c r="AM10" s="374" t="inlineStr">
        <is>
          <t>90g</t>
        </is>
      </c>
      <c r="AN10" s="374" t="n"/>
      <c r="AO10" s="377" t="n"/>
      <c r="AP10" s="374" t="inlineStr">
        <is>
          <t>3500 / 250</t>
        </is>
      </c>
      <c r="AQ10" s="374" t="inlineStr">
        <is>
          <t>40 days</t>
        </is>
      </c>
      <c r="AR10" s="374" t="inlineStr">
        <is>
          <t>SUPPLIER NEEDS TO ORDER</t>
        </is>
      </c>
      <c r="AS10" s="378" t="n"/>
      <c r="AT10" s="378" t="n"/>
      <c r="AU10" s="378" t="n"/>
      <c r="AV10" s="379" t="n">
        <v>2.16</v>
      </c>
      <c r="AW10" s="601" t="inlineStr">
        <is>
          <t>BLANKET BAY</t>
        </is>
      </c>
      <c r="AX10" s="602" t="inlineStr">
        <is>
          <t>EUR</t>
        </is>
      </c>
      <c r="AY10" s="602" t="inlineStr">
        <is>
          <t>CIF</t>
        </is>
      </c>
      <c r="AZ10" s="602" t="inlineStr">
        <is>
          <t>30% PP, 70% CAD</t>
        </is>
      </c>
      <c r="BA10" s="602" t="n">
        <v>53</v>
      </c>
      <c r="BB10" s="602">
        <f>IFERROR((BM10*(1-Assumptions!$K$3))*(1-BK10),0)</f>
        <v/>
      </c>
      <c r="BC10" s="602">
        <f>BD10*2</f>
        <v/>
      </c>
      <c r="BD10" s="602" t="n">
        <v>49.5</v>
      </c>
      <c r="BE10" s="602" t="n">
        <v>56.2</v>
      </c>
      <c r="BF10" s="603" t="n">
        <v>0</v>
      </c>
      <c r="BG10" s="603" t="n">
        <v>0</v>
      </c>
      <c r="BH10" s="603" t="n">
        <v>0</v>
      </c>
      <c r="BI10" s="603" t="n">
        <v>0</v>
      </c>
      <c r="BJ10" s="604">
        <f>SUM(BF10:BI10)</f>
        <v/>
      </c>
      <c r="BK10" s="383">
        <f>IFERROR(INDEX(Assumptions!$B:$B,MATCH(AB10,Assumptions!$A:$A,0))+INDEX(Assumptions!$C:$C,MATCH(AB10,Assumptions!$A:$A,0))+INDEX(Assumptions!$D:$D,MATCH(AB10,Assumptions!$A:$A,0))+INDEX(Assumptions!$G:$G,MATCH(AC10,Assumptions!$F:$F,0)),0)</f>
        <v/>
      </c>
      <c r="BL10" s="602">
        <f>((IF(BE10&gt;0, BE10, IF(BD10&gt;0, BD10, 0))))+BJ10</f>
        <v/>
      </c>
      <c r="BM10" s="602">
        <f>BP10/BO10</f>
        <v/>
      </c>
      <c r="BN10" s="602">
        <f>BP10/2.38</f>
        <v/>
      </c>
      <c r="BO10" s="374" t="n">
        <v>2.5</v>
      </c>
      <c r="BP10" s="602" t="n">
        <v>289.95</v>
      </c>
      <c r="BQ10" s="384">
        <f>IF(SUM(BD10:BE10)=0,0,(BM10-BL10)/BM10)</f>
        <v/>
      </c>
      <c r="BR10" s="602">
        <f>BC10*CG10</f>
        <v/>
      </c>
      <c r="BS10" s="602" t="inlineStr">
        <is>
          <t>-</t>
        </is>
      </c>
      <c r="BT10" s="602" t="n"/>
      <c r="BU10" s="605" t="n">
        <v>42867</v>
      </c>
      <c r="BV10" s="605" t="n"/>
      <c r="BW10" s="386" t="n"/>
      <c r="BX10" s="398" t="inlineStr">
        <is>
          <t>RIBSTOP #BLACK: 100% Recycled Polyester</t>
        </is>
      </c>
      <c r="BY10" s="386" t="inlineStr">
        <is>
          <t>M</t>
        </is>
      </c>
      <c r="BZ10" s="433" t="n"/>
      <c r="CA10" s="386" t="inlineStr">
        <is>
          <t>EX FTY 21-Jul-17</t>
        </is>
      </c>
      <c r="CB10" s="386" t="n"/>
      <c r="CC10" s="386" t="n"/>
      <c r="CD10" s="376" t="inlineStr">
        <is>
          <t>EX 15-Oct-17, Balance: TBA</t>
        </is>
      </c>
      <c r="CE10" s="376" t="n"/>
      <c r="CF10" s="376" t="n"/>
      <c r="CG10" s="387" t="n">
        <v>15</v>
      </c>
      <c r="CH10" s="435" t="n"/>
      <c r="CI10" s="387" t="inlineStr">
        <is>
          <t>M</t>
        </is>
      </c>
      <c r="CJ10" s="387" t="n"/>
      <c r="CK10" s="387" t="n"/>
      <c r="CL10" s="388" t="n"/>
      <c r="CM10" s="389" t="n"/>
      <c r="CN10" s="389" t="n"/>
      <c r="CO10" s="390" t="n"/>
      <c r="CP10" s="391" t="inlineStr">
        <is>
          <t>n/a</t>
        </is>
      </c>
      <c r="CQ10" s="391" t="n"/>
      <c r="CR10" s="391" t="n"/>
      <c r="CS10" s="392" t="n"/>
      <c r="CT10" s="393" t="n"/>
      <c r="CU10" s="393" t="n"/>
      <c r="CV10" s="393" t="n"/>
      <c r="CW10" s="393" t="n"/>
      <c r="CX10" s="393" t="n"/>
      <c r="CY10" s="393" t="n"/>
      <c r="CZ10" s="388" t="n">
        <v>43325</v>
      </c>
      <c r="DA10" s="388" t="inlineStr">
        <is>
          <t>HQ</t>
        </is>
      </c>
      <c r="DB10" s="555" t="n">
        <v>2</v>
      </c>
      <c r="DC10" s="389" t="inlineStr">
        <is>
          <t xml:space="preserve">check the cross front chest + armhole and let me know your measurement results.  </t>
        </is>
      </c>
      <c r="DD10" s="389" t="n"/>
      <c r="DE10" s="389" t="n"/>
      <c r="DF10" s="394" t="n">
        <v>152</v>
      </c>
      <c r="DG10" s="394" t="n">
        <v>205</v>
      </c>
      <c r="DH10" s="394" t="n">
        <v>4018167</v>
      </c>
      <c r="DI10" s="395">
        <f>DF10*BM10</f>
        <v/>
      </c>
      <c r="DJ10" s="396">
        <f>DI10-(DG10*BL10)</f>
        <v/>
      </c>
    </row>
    <row customFormat="1" customHeight="1" ht="15" r="11" s="397">
      <c r="A11" s="372" t="n">
        <v>40</v>
      </c>
      <c r="B11" s="372" t="inlineStr">
        <is>
          <t>K180752040</t>
        </is>
      </c>
      <c r="C11" s="372" t="n">
        <v>1060400051</v>
      </c>
      <c r="D11" s="372" t="inlineStr">
        <is>
          <t>Red</t>
        </is>
      </c>
      <c r="E11" s="430" t="n">
        <v>7915</v>
      </c>
      <c r="F11" s="372" t="inlineStr">
        <is>
          <t>COPAGAN</t>
        </is>
      </c>
      <c r="G11" s="372" t="inlineStr">
        <is>
          <t>CORDOVAN</t>
        </is>
      </c>
      <c r="H11" s="372" t="n">
        <v>2</v>
      </c>
      <c r="I11" s="370" t="n"/>
      <c r="J11" s="600" t="n"/>
      <c r="K11" s="372" t="n"/>
      <c r="L11" s="372" t="n"/>
      <c r="M11" s="568" t="inlineStr">
        <is>
          <t>Outerwear</t>
        </is>
      </c>
      <c r="N11" s="372" t="n">
        <v>62033390</v>
      </c>
      <c r="O11" s="373" t="inlineStr">
        <is>
          <t>Men's or boys' jackets and blazers of synthetic fibres (excl. knitted or crocheted, industrial and occupational, and wind-jackets and similar articles)</t>
        </is>
      </c>
      <c r="P11" s="584" t="inlineStr">
        <is>
          <t>Mens</t>
        </is>
      </c>
      <c r="Q11" s="372" t="n"/>
      <c r="R11" s="372" t="n"/>
      <c r="S11" s="372" t="inlineStr">
        <is>
          <t>PA CLEAR COATING</t>
        </is>
      </c>
      <c r="T11" s="374" t="inlineStr">
        <is>
          <t>-</t>
        </is>
      </c>
      <c r="U11" s="374" t="n"/>
      <c r="V11" s="374" t="inlineStr">
        <is>
          <t>XS-XXL</t>
        </is>
      </c>
      <c r="W11" s="374" t="inlineStr">
        <is>
          <t>-</t>
        </is>
      </c>
      <c r="X11" s="518" t="inlineStr">
        <is>
          <t>XS-XXL mens</t>
        </is>
      </c>
      <c r="Y11" s="374" t="inlineStr">
        <is>
          <t>NEW</t>
        </is>
      </c>
      <c r="Z11" s="374" t="n"/>
      <c r="AA11" s="374" t="n"/>
      <c r="AB11" s="375" t="inlineStr">
        <is>
          <t>China</t>
        </is>
      </c>
      <c r="AC11" s="240" t="inlineStr">
        <is>
          <t>Blanket Bay</t>
        </is>
      </c>
      <c r="AD11" s="376" t="n"/>
      <c r="AE11" s="376" t="n"/>
      <c r="AF11" s="372" t="n"/>
      <c r="AG11" s="374" t="inlineStr">
        <is>
          <t>TBC</t>
        </is>
      </c>
      <c r="AH11" s="374" t="inlineStr">
        <is>
          <t>RIBSTOP: 100% Recycled Polyester</t>
        </is>
      </c>
      <c r="AI11" s="374" t="n"/>
      <c r="AJ11" s="374" t="n"/>
      <c r="AK11" s="374" t="inlineStr">
        <is>
          <t>100% Sustainable fabric</t>
        </is>
      </c>
      <c r="AL11" s="374" t="inlineStr">
        <is>
          <t>100% Recycled polyester</t>
        </is>
      </c>
      <c r="AM11" s="374" t="inlineStr">
        <is>
          <t>90g</t>
        </is>
      </c>
      <c r="AN11" s="374" t="n"/>
      <c r="AO11" s="377" t="n"/>
      <c r="AP11" s="374" t="inlineStr">
        <is>
          <t>3500 / 250</t>
        </is>
      </c>
      <c r="AQ11" s="374" t="inlineStr">
        <is>
          <t>40 days</t>
        </is>
      </c>
      <c r="AR11" s="374" t="inlineStr">
        <is>
          <t>SUPPLIER NEEDS TO ORDER</t>
        </is>
      </c>
      <c r="AS11" s="378" t="n"/>
      <c r="AT11" s="378" t="n"/>
      <c r="AU11" s="378" t="n"/>
      <c r="AV11" s="379" t="n">
        <v>1.07</v>
      </c>
      <c r="AW11" s="601" t="inlineStr">
        <is>
          <t>BLANKET BAY</t>
        </is>
      </c>
      <c r="AX11" s="602" t="inlineStr">
        <is>
          <t>EUR</t>
        </is>
      </c>
      <c r="AY11" s="602" t="inlineStr">
        <is>
          <t>CIF</t>
        </is>
      </c>
      <c r="AZ11" s="602" t="inlineStr">
        <is>
          <t>30% PP, 70% CAD</t>
        </is>
      </c>
      <c r="BA11" s="602" t="n">
        <v>41</v>
      </c>
      <c r="BB11" s="602">
        <f>IFERROR((BM11*(1-Assumptions!$K$3))*(1-BK11),0)</f>
        <v/>
      </c>
      <c r="BC11" s="602">
        <f>BD11*2</f>
        <v/>
      </c>
      <c r="BD11" s="602" t="n">
        <v>40</v>
      </c>
      <c r="BE11" s="611">
        <f>42.8*1.5</f>
        <v/>
      </c>
      <c r="BF11" s="603" t="n">
        <v>0</v>
      </c>
      <c r="BG11" s="603" t="n">
        <v>0</v>
      </c>
      <c r="BH11" s="603" t="n">
        <v>0</v>
      </c>
      <c r="BI11" s="603" t="n">
        <v>0</v>
      </c>
      <c r="BJ11" s="604">
        <f>SUM(BF11:BI11)</f>
        <v/>
      </c>
      <c r="BK11" s="383">
        <f>IFERROR(INDEX(Assumptions!$B:$B,MATCH(AB11,Assumptions!$A:$A,0))+INDEX(Assumptions!$C:$C,MATCH(AB11,Assumptions!$A:$A,0))+INDEX(Assumptions!$D:$D,MATCH(AB11,Assumptions!$A:$A,0))+INDEX(Assumptions!$G:$G,MATCH(AC11,Assumptions!$F:$F,0)),0)</f>
        <v/>
      </c>
      <c r="BL11" s="602">
        <f>((IF(BE11&gt;0, BE11, IF(BD11&gt;0, BD11, 0))))+BJ11</f>
        <v/>
      </c>
      <c r="BM11" s="602">
        <f>BP11/BO11</f>
        <v/>
      </c>
      <c r="BN11" s="602">
        <f>BP11/2.38</f>
        <v/>
      </c>
      <c r="BO11" s="374" t="n">
        <v>2.5</v>
      </c>
      <c r="BP11" s="602" t="n">
        <v>229.95</v>
      </c>
      <c r="BQ11" s="384">
        <f>IF(SUM(BD11:BE11)=0,0,(BM11-BL11)/BM11)</f>
        <v/>
      </c>
      <c r="BR11" s="602">
        <f>BC11*CG11</f>
        <v/>
      </c>
      <c r="BS11" s="602" t="inlineStr">
        <is>
          <t>-</t>
        </is>
      </c>
      <c r="BT11" s="602" t="n"/>
      <c r="BU11" s="605" t="n">
        <v>42867</v>
      </c>
      <c r="BV11" s="605" t="n"/>
      <c r="BW11" s="386" t="n"/>
      <c r="BX11" s="398" t="inlineStr">
        <is>
          <t>RIBSTOP #BLACK: 100% Recycled Polyester</t>
        </is>
      </c>
      <c r="BY11" s="386" t="inlineStr">
        <is>
          <t>M</t>
        </is>
      </c>
      <c r="BZ11" s="433" t="n"/>
      <c r="CA11" s="386" t="inlineStr">
        <is>
          <t>EX FTY 21-Jul-17</t>
        </is>
      </c>
      <c r="CB11" s="386" t="n"/>
      <c r="CC11" s="386" t="n"/>
      <c r="CD11" s="376" t="inlineStr">
        <is>
          <t>EX 15-Oct-17, Balance: TBA</t>
        </is>
      </c>
      <c r="CE11" s="376" t="n"/>
      <c r="CF11" s="376" t="n"/>
      <c r="CG11" s="387" t="n">
        <v>15</v>
      </c>
      <c r="CH11" s="435" t="n"/>
      <c r="CI11" s="387" t="inlineStr">
        <is>
          <t>M</t>
        </is>
      </c>
      <c r="CJ11" s="387" t="n"/>
      <c r="CK11" s="387" t="n"/>
      <c r="CL11" s="388" t="n"/>
      <c r="CM11" s="389" t="n"/>
      <c r="CN11" s="389" t="n"/>
      <c r="CO11" s="390" t="n"/>
      <c r="CP11" s="391" t="inlineStr">
        <is>
          <t>M-L</t>
        </is>
      </c>
      <c r="CQ11" s="391" t="n"/>
      <c r="CR11" s="391" t="n"/>
      <c r="CS11" s="392" t="n"/>
      <c r="CT11" s="393" t="n"/>
      <c r="CU11" s="393" t="n"/>
      <c r="CV11" s="393" t="n"/>
      <c r="CW11" s="393" t="n"/>
      <c r="CX11" s="393" t="n"/>
      <c r="CY11" s="393" t="n"/>
      <c r="CZ11" s="388" t="n">
        <v>43325</v>
      </c>
      <c r="DA11" s="388" t="inlineStr">
        <is>
          <t>HQ</t>
        </is>
      </c>
      <c r="DB11" s="555" t="n">
        <v>2</v>
      </c>
      <c r="DC11" s="389" t="inlineStr">
        <is>
          <t>ok</t>
        </is>
      </c>
      <c r="DD11" s="389" t="n"/>
      <c r="DE11" s="389" t="n"/>
      <c r="DF11" s="394" t="n">
        <v>47</v>
      </c>
      <c r="DG11" s="394" t="n">
        <v>110</v>
      </c>
      <c r="DH11" s="394" t="n">
        <v>4018168</v>
      </c>
      <c r="DI11" s="395">
        <f>DF11*BM11</f>
        <v/>
      </c>
      <c r="DJ11" s="396">
        <f>DI11-(DG11*BL11)</f>
        <v/>
      </c>
    </row>
    <row customFormat="1" customHeight="1" hidden="1" ht="15" r="12" s="397">
      <c r="A12" s="372" t="n">
        <v>45</v>
      </c>
      <c r="B12" s="372" t="inlineStr">
        <is>
          <t>K180752045</t>
        </is>
      </c>
      <c r="C12" s="372" t="n">
        <v>1060200178</v>
      </c>
      <c r="D12" s="372" t="inlineStr">
        <is>
          <t>Blue</t>
        </is>
      </c>
      <c r="E12" s="241" t="n">
        <v>8112</v>
      </c>
      <c r="F12" s="372" t="inlineStr">
        <is>
          <t xml:space="preserve">DEADALUS </t>
        </is>
      </c>
      <c r="G12" s="372" t="inlineStr">
        <is>
          <t xml:space="preserve">NAVY </t>
        </is>
      </c>
      <c r="H12" s="372" t="n">
        <v>2</v>
      </c>
      <c r="I12" s="370" t="n"/>
      <c r="J12" s="600" t="n"/>
      <c r="K12" s="372" t="n"/>
      <c r="L12" s="372" t="n"/>
      <c r="M12" s="568" t="inlineStr">
        <is>
          <t>Outerwear</t>
        </is>
      </c>
      <c r="N12" s="372" t="n">
        <v>62033100</v>
      </c>
      <c r="O12" s="373" t="inlineStr">
        <is>
          <t>Men's or boys' jackets and blazers of wool or fine animal hair (excl. knitted or crocheted, and wind-jackets and similar articles)</t>
        </is>
      </c>
      <c r="P12" s="584" t="inlineStr">
        <is>
          <t>Mens</t>
        </is>
      </c>
      <c r="Q12" s="372" t="n"/>
      <c r="R12" s="372" t="n"/>
      <c r="S12" s="372" t="inlineStr">
        <is>
          <t>-</t>
        </is>
      </c>
      <c r="T12" s="374" t="inlineStr">
        <is>
          <t>-</t>
        </is>
      </c>
      <c r="U12" s="374" t="n"/>
      <c r="V12" s="374" t="inlineStr">
        <is>
          <t>XS-XXL</t>
        </is>
      </c>
      <c r="W12" s="374" t="inlineStr">
        <is>
          <t>-</t>
        </is>
      </c>
      <c r="X12" s="518" t="inlineStr">
        <is>
          <t>XS-XXL mens</t>
        </is>
      </c>
      <c r="Y12" s="374" t="inlineStr">
        <is>
          <t>NEW</t>
        </is>
      </c>
      <c r="Z12" s="374" t="n"/>
      <c r="AA12" s="374" t="n"/>
      <c r="AB12" s="240" t="inlineStr">
        <is>
          <t>Bulgaria</t>
        </is>
      </c>
      <c r="AC12" s="240" t="inlineStr">
        <is>
          <t>Uni Textiles</t>
        </is>
      </c>
      <c r="AD12" s="376" t="inlineStr">
        <is>
          <t>Collage</t>
        </is>
      </c>
      <c r="AE12" s="399" t="inlineStr">
        <is>
          <t>ARAMPATZHS  NIKOLAOS &amp; SIA O.E.</t>
        </is>
      </c>
      <c r="AF12" s="372" t="n"/>
      <c r="AG12" s="374" t="inlineStr">
        <is>
          <t>MORGADO</t>
        </is>
      </c>
      <c r="AH12" s="374" t="inlineStr">
        <is>
          <t>25.07467.I BUREL PESADO #004 + Unitin (navy) stripe Moon D.02</t>
        </is>
      </c>
      <c r="AI12" s="374" t="n"/>
      <c r="AJ12" s="374" t="n"/>
      <c r="AK12" s="374" t="inlineStr">
        <is>
          <t>100% Sustainable fabric</t>
        </is>
      </c>
      <c r="AL12" s="374" t="inlineStr">
        <is>
          <t>80% Recycled wool, 10% recycled polyamide, 10% recycled polyester</t>
        </is>
      </c>
      <c r="AM12" s="374" t="inlineStr">
        <is>
          <t>820g</t>
        </is>
      </c>
      <c r="AN12" s="374" t="n">
        <v>1700</v>
      </c>
      <c r="AO12" s="377" t="inlineStr">
        <is>
          <t>12,25 / 150 / 7,15 Unitin</t>
        </is>
      </c>
      <c r="AP12" s="374" t="n">
        <v>100</v>
      </c>
      <c r="AQ12" s="374" t="inlineStr">
        <is>
          <t>6-8W</t>
        </is>
      </c>
      <c r="AR12" s="374" t="inlineStr">
        <is>
          <t>No stock: SMS fabric order of 50M placed 05/07/2017 - 22/9: Fabric will arrive end of september</t>
        </is>
      </c>
      <c r="AS12" s="378" t="n"/>
      <c r="AT12" s="378" t="n"/>
      <c r="AU12" s="378" t="n"/>
      <c r="AV12" s="379" t="n">
        <v>2.1</v>
      </c>
      <c r="AW12" s="601" t="inlineStr">
        <is>
          <t>PETRA</t>
        </is>
      </c>
      <c r="AX12" s="602" t="inlineStr">
        <is>
          <t>EUR</t>
        </is>
      </c>
      <c r="AY12" s="602" t="inlineStr">
        <is>
          <t>FOB</t>
        </is>
      </c>
      <c r="AZ12" s="602" t="inlineStr">
        <is>
          <t>30 DAYS NETT</t>
        </is>
      </c>
      <c r="BA12" s="602" t="n">
        <v>66</v>
      </c>
      <c r="BB12" s="602">
        <f>IFERROR((BM12*(1-Assumptions!$K$3))*(1-BK12),0)</f>
        <v/>
      </c>
      <c r="BC12" s="602">
        <f>BD12*2</f>
        <v/>
      </c>
      <c r="BD12" s="602" t="n">
        <v>69.5</v>
      </c>
      <c r="BE12" s="602">
        <f>69.5+13.9</f>
        <v/>
      </c>
      <c r="BF12" s="604">
        <f>IFERROR(((IF(BE12&gt;0, BE12, IF(BD12&gt;0, BD12, 0))))*INDEX(Assumptions!$B:$B,MATCH(AB12,Assumptions!$A:$A,0)),0)</f>
        <v/>
      </c>
      <c r="BG12" s="604">
        <f>IFERROR(((IF(BE12&gt;0, BE12, IF(BD12&gt;0, BD12, 0))))*INDEX(Assumptions!$C:$C,MATCH(AB12,Assumptions!$A:$A,0)),0)</f>
        <v/>
      </c>
      <c r="BH12" s="604">
        <f>IFERROR(((IF(BE12&gt;0, BE12, IF(BD12&gt;0, BD12, 0))))*INDEX(Assumptions!$D:$D,MATCH(AB12,Assumptions!$A:$A,0)),0)</f>
        <v/>
      </c>
      <c r="BI12" s="604">
        <f>IFERROR(((IF(BE12&gt;0, BE12, IF(BD12&gt;0, BD12, 0))))*INDEX(Assumptions!$G:$G,MATCH(AC12,Assumptions!$F:$F,0)),0)</f>
        <v/>
      </c>
      <c r="BJ12" s="604">
        <f>SUM(BF12:BI12)</f>
        <v/>
      </c>
      <c r="BK12" s="383">
        <f>IFERROR(INDEX(Assumptions!$B:$B,MATCH(AB12,Assumptions!$A:$A,0))+INDEX(Assumptions!$C:$C,MATCH(AB12,Assumptions!$A:$A,0))+INDEX(Assumptions!$D:$D,MATCH(AB12,Assumptions!$A:$A,0))+INDEX(Assumptions!$G:$G,MATCH(AC12,Assumptions!$F:$F,0)),0)</f>
        <v/>
      </c>
      <c r="BL12" s="602">
        <f>((IF(BE12&gt;0, BE12, IF(BD12&gt;0, BD12, 0))))+BJ12</f>
        <v/>
      </c>
      <c r="BM12" s="602">
        <f>BP12/BO12</f>
        <v/>
      </c>
      <c r="BN12" s="602">
        <f>BP12/2.38</f>
        <v/>
      </c>
      <c r="BO12" s="374" t="n">
        <v>2.5</v>
      </c>
      <c r="BP12" s="602" t="n">
        <v>349.95</v>
      </c>
      <c r="BQ12" s="384">
        <f>IF(SUM(BD12:BE12)=0,0,(BM12-BL12)/BM12)</f>
        <v/>
      </c>
      <c r="BR12" s="602">
        <f>BC12*CG12</f>
        <v/>
      </c>
      <c r="BS12" s="602" t="inlineStr">
        <is>
          <t>-</t>
        </is>
      </c>
      <c r="BT12" s="602" t="n"/>
      <c r="BU12" s="386" t="inlineStr">
        <is>
          <t>NEW</t>
        </is>
      </c>
      <c r="BV12" s="605" t="inlineStr">
        <is>
          <t>NEW</t>
        </is>
      </c>
      <c r="BW12" s="386" t="inlineStr">
        <is>
          <t>-</t>
        </is>
      </c>
      <c r="BX12" s="400" t="inlineStr">
        <is>
          <t>25.07467.I BUREL PESADO, 004NAVY '+ Striped lining: TBC</t>
        </is>
      </c>
      <c r="BY12" s="386" t="inlineStr">
        <is>
          <t>M</t>
        </is>
      </c>
      <c r="BZ12" s="433" t="n"/>
      <c r="CA12" s="401" t="n">
        <v>42926</v>
      </c>
      <c r="CB12" s="386" t="n"/>
      <c r="CC12" s="386" t="n">
        <v>42961</v>
      </c>
      <c r="CD12" s="398" t="inlineStr">
        <is>
          <t>Ex fty 20-Oct-17</t>
        </is>
      </c>
      <c r="CE12" s="376" t="n"/>
      <c r="CF12" s="376" t="n"/>
      <c r="CG12" s="387" t="n">
        <v>15</v>
      </c>
      <c r="CH12" s="435" t="n"/>
      <c r="CI12" s="387" t="inlineStr">
        <is>
          <t>M</t>
        </is>
      </c>
      <c r="CJ12" s="387" t="n"/>
      <c r="CK12" s="387" t="n"/>
      <c r="CL12" s="388" t="n"/>
      <c r="CM12" s="389" t="n"/>
      <c r="CN12" s="389" t="n"/>
      <c r="CO12" s="390" t="n"/>
      <c r="CP12" s="391" t="inlineStr">
        <is>
          <t>tba</t>
        </is>
      </c>
      <c r="CQ12" s="391" t="n"/>
      <c r="CR12" s="391" t="n"/>
      <c r="CS12" s="392" t="n"/>
      <c r="CT12" s="393" t="n"/>
      <c r="CU12" s="393" t="n"/>
      <c r="CV12" s="393" t="n"/>
      <c r="CW12" s="393" t="n"/>
      <c r="CX12" s="393" t="n"/>
      <c r="CY12" s="393" t="n"/>
      <c r="CZ12" s="388" t="n">
        <v>43315</v>
      </c>
      <c r="DA12" s="388" t="inlineStr">
        <is>
          <t>HQ</t>
        </is>
      </c>
      <c r="DB12" s="555" t="n">
        <v>4</v>
      </c>
      <c r="DC12" s="389" t="n"/>
      <c r="DD12" s="389" t="n"/>
      <c r="DE12" s="389" t="n"/>
      <c r="DF12" s="394" t="n">
        <v>27</v>
      </c>
      <c r="DG12" s="394" t="n">
        <v>56</v>
      </c>
      <c r="DH12" s="394" t="n">
        <v>4018208</v>
      </c>
      <c r="DI12" s="395">
        <f>DF12*BM12</f>
        <v/>
      </c>
      <c r="DJ12" s="396">
        <f>DI12-(DG12*BL12)</f>
        <v/>
      </c>
    </row>
    <row customFormat="1" customHeight="1" ht="15" r="13" s="397">
      <c r="A13" s="372" t="n">
        <v>50</v>
      </c>
      <c r="B13" s="372" t="inlineStr">
        <is>
          <t>K180752050</t>
        </is>
      </c>
      <c r="C13" s="372" t="n">
        <v>1050300179</v>
      </c>
      <c r="D13" s="241" t="inlineStr">
        <is>
          <t>Indigo</t>
        </is>
      </c>
      <c r="E13" s="430" t="n">
        <v>1008</v>
      </c>
      <c r="F13" s="372" t="inlineStr">
        <is>
          <t>TILL</t>
        </is>
      </c>
      <c r="G13" s="372" t="inlineStr">
        <is>
          <t>DENIM SHERPA</t>
        </is>
      </c>
      <c r="H13" s="372" t="n">
        <v>2</v>
      </c>
      <c r="I13" s="370" t="n"/>
      <c r="J13" s="600" t="n"/>
      <c r="K13" s="372" t="n"/>
      <c r="L13" s="372" t="inlineStr">
        <is>
          <t>PREMIUM</t>
        </is>
      </c>
      <c r="M13" s="372" t="inlineStr">
        <is>
          <t>Jacket</t>
        </is>
      </c>
      <c r="N13" s="372" t="n">
        <v>62033290</v>
      </c>
      <c r="O13" s="373" t="inlineStr">
        <is>
          <t>Men's or boys' jackets and blazers of cotton (excl. knitted or crocheted, industrial and occupational, and wind-jackets and similar articles)</t>
        </is>
      </c>
      <c r="P13" s="584" t="inlineStr">
        <is>
          <t>Mens</t>
        </is>
      </c>
      <c r="Q13" s="372" t="n"/>
      <c r="R13" s="372" t="n"/>
      <c r="S13" s="372" t="inlineStr">
        <is>
          <t>-</t>
        </is>
      </c>
      <c r="T13" s="374" t="inlineStr">
        <is>
          <t>-</t>
        </is>
      </c>
      <c r="U13" s="374" t="n"/>
      <c r="V13" s="374" t="inlineStr">
        <is>
          <t>XS-XXL</t>
        </is>
      </c>
      <c r="W13" s="374" t="inlineStr">
        <is>
          <t>-</t>
        </is>
      </c>
      <c r="X13" s="518" t="inlineStr">
        <is>
          <t>XS-XXL mens</t>
        </is>
      </c>
      <c r="Y13" s="374" t="inlineStr">
        <is>
          <t>C/O SS18</t>
        </is>
      </c>
      <c r="Z13" s="374" t="n"/>
      <c r="AA13" s="374" t="n"/>
      <c r="AB13" s="398" t="inlineStr">
        <is>
          <t>Tunisia</t>
        </is>
      </c>
      <c r="AC13" s="376" t="inlineStr">
        <is>
          <t>Artlab</t>
        </is>
      </c>
      <c r="AD13" s="376" t="inlineStr">
        <is>
          <t>Artlab</t>
        </is>
      </c>
      <c r="AE13" s="376" t="inlineStr">
        <is>
          <t>-</t>
        </is>
      </c>
      <c r="AF13" s="372" t="n"/>
      <c r="AG13" s="374" t="inlineStr">
        <is>
          <t>ROYO / TESSILE FIORENTINA</t>
        </is>
      </c>
      <c r="AH13" s="374" t="inlineStr">
        <is>
          <t>CIDREN CRUDO - 31410  + 15833 COLOR 5771 OFF WHITE (sherpa)</t>
        </is>
      </c>
      <c r="AI13" s="374" t="n"/>
      <c r="AJ13" s="374" t="n"/>
      <c r="AK13" s="374" t="inlineStr">
        <is>
          <t>100% Sustainable fabric</t>
        </is>
      </c>
      <c r="AL13" s="374" t="inlineStr">
        <is>
          <t>82% Organic cotton, 18% recycled jeans</t>
        </is>
      </c>
      <c r="AM13" s="374" t="inlineStr">
        <is>
          <t>12,5 oz</t>
        </is>
      </c>
      <c r="AN13" s="374" t="n"/>
      <c r="AO13" s="402" t="inlineStr">
        <is>
          <t>5,51?? / 162</t>
        </is>
      </c>
      <c r="AP13" s="374" t="n"/>
      <c r="AQ13" s="374" t="n"/>
      <c r="AR13" s="374" t="n"/>
      <c r="AS13" s="378" t="n"/>
      <c r="AT13" s="378" t="n"/>
      <c r="AU13" s="378" t="n"/>
      <c r="AV13" s="379" t="n">
        <v>1.17</v>
      </c>
      <c r="AW13" s="601" t="inlineStr">
        <is>
          <t>PETRA</t>
        </is>
      </c>
      <c r="AX13" s="602" t="inlineStr">
        <is>
          <t>EUR</t>
        </is>
      </c>
      <c r="AY13" s="602" t="inlineStr">
        <is>
          <t>FOB</t>
        </is>
      </c>
      <c r="AZ13" s="602" t="inlineStr">
        <is>
          <t>90 DAYS NETT</t>
        </is>
      </c>
      <c r="BA13" s="602" t="inlineStr">
        <is>
          <t>cfmd</t>
        </is>
      </c>
      <c r="BB13" s="602">
        <f>IFERROR((BM13*(1-Assumptions!$K$3))*(1-BK13),0)</f>
        <v/>
      </c>
      <c r="BC13" s="602" t="n">
        <v>60</v>
      </c>
      <c r="BD13" s="602" t="n">
        <v>52.5</v>
      </c>
      <c r="BE13" s="602" t="n">
        <v>52.5</v>
      </c>
      <c r="BF13" s="604">
        <f>IFERROR(((IF(BE13&gt;0, BE13, IF(BD13&gt;0, BD13, 0))))*INDEX(Assumptions!$B:$B,MATCH(AB13,Assumptions!$A:$A,0)),0)</f>
        <v/>
      </c>
      <c r="BG13" s="604">
        <f>IFERROR(((IF(BE13&gt;0, BE13, IF(BD13&gt;0, BD13, 0))))*INDEX(Assumptions!$C:$C,MATCH(AB13,Assumptions!$A:$A,0)),0)</f>
        <v/>
      </c>
      <c r="BH13" s="604">
        <f>IFERROR(((IF(BE13&gt;0, BE13, IF(BD13&gt;0, BD13, 0))))*INDEX(Assumptions!$D:$D,MATCH(AB13,Assumptions!$A:$A,0)),0)</f>
        <v/>
      </c>
      <c r="BI13" s="604">
        <f>IFERROR(((IF(BE13&gt;0, BE13, IF(BD13&gt;0, BD13, 0))))*INDEX(Assumptions!$G:$G,MATCH(AC13,Assumptions!$F:$F,0)),0)</f>
        <v/>
      </c>
      <c r="BJ13" s="604">
        <f>SUM(BF13:BI13)</f>
        <v/>
      </c>
      <c r="BK13" s="383">
        <f>IFERROR(INDEX(Assumptions!$B:$B,MATCH(AB13,Assumptions!$A:$A,0))+INDEX(Assumptions!$C:$C,MATCH(AB13,Assumptions!$A:$A,0))+INDEX(Assumptions!$D:$D,MATCH(AB13,Assumptions!$A:$A,0))+INDEX(Assumptions!$G:$G,MATCH(AC13,Assumptions!$F:$F,0)),0)</f>
        <v/>
      </c>
      <c r="BL13" s="602">
        <f>((IF(BE13&gt;0, BE13, IF(BD13&gt;0, BD13, 0))))+BJ13</f>
        <v/>
      </c>
      <c r="BM13" s="602">
        <f>BP13/BO13</f>
        <v/>
      </c>
      <c r="BN13" s="602">
        <f>BP13/2.38</f>
        <v/>
      </c>
      <c r="BO13" s="374" t="n">
        <v>2.5</v>
      </c>
      <c r="BP13" s="602" t="n">
        <v>299.95</v>
      </c>
      <c r="BQ13" s="384">
        <f>IF(SUM(BD13:BE13)=0,0,(BM13-BL13)/BM13)</f>
        <v/>
      </c>
      <c r="BR13" s="602">
        <f>BC13*CG13</f>
        <v/>
      </c>
      <c r="BS13" s="602" t="inlineStr">
        <is>
          <t>-</t>
        </is>
      </c>
      <c r="BT13" s="602" t="n">
        <v>1.35</v>
      </c>
      <c r="BU13" s="605" t="n">
        <v>42866</v>
      </c>
      <c r="BV13" s="605" t="n"/>
      <c r="BW13" s="386" t="n"/>
      <c r="BX13" s="376" t="inlineStr">
        <is>
          <t>SHERPA LOCAL - ORTA 9006A-43 Peacock</t>
        </is>
      </c>
      <c r="BY13" s="386" t="inlineStr">
        <is>
          <t>M</t>
        </is>
      </c>
      <c r="BZ13" s="433" t="n"/>
      <c r="CA13" s="386" t="inlineStr">
        <is>
          <t xml:space="preserve"> 24/07/2017</t>
        </is>
      </c>
      <c r="CB13" s="386" t="n"/>
      <c r="CC13" s="386" t="n">
        <v>42956</v>
      </c>
      <c r="CD13" s="376" t="inlineStr">
        <is>
          <t>EX 14-Oct-17</t>
        </is>
      </c>
      <c r="CE13" s="376" t="n"/>
      <c r="CF13" s="376" t="n"/>
      <c r="CG13" s="387" t="n">
        <v>15</v>
      </c>
      <c r="CH13" s="435" t="n"/>
      <c r="CI13" s="387" t="inlineStr">
        <is>
          <t>M</t>
        </is>
      </c>
      <c r="CJ13" s="387" t="n"/>
      <c r="CK13" s="387" t="n">
        <v>2</v>
      </c>
      <c r="CL13" s="388" t="n"/>
      <c r="CM13" s="389" t="n"/>
      <c r="CN13" s="389" t="n"/>
      <c r="CO13" s="390" t="n"/>
      <c r="CP13" s="391" t="inlineStr">
        <is>
          <t>-</t>
        </is>
      </c>
      <c r="CQ13" s="391" t="n"/>
      <c r="CR13" s="391" t="n"/>
      <c r="CS13" s="392" t="n"/>
      <c r="CT13" s="393" t="n"/>
      <c r="CU13" s="393" t="n"/>
      <c r="CV13" s="393" t="n"/>
      <c r="CW13" s="393" t="n"/>
      <c r="CX13" s="393" t="n"/>
      <c r="CY13" s="393" t="n"/>
      <c r="CZ13" s="388" t="n"/>
      <c r="DA13" s="388" t="n"/>
      <c r="DB13" s="555" t="n"/>
      <c r="DC13" s="389" t="n"/>
      <c r="DD13" s="389" t="n"/>
      <c r="DE13" s="389" t="n"/>
      <c r="DF13" s="394" t="n">
        <v>173</v>
      </c>
      <c r="DG13" s="394" t="n">
        <v>195</v>
      </c>
      <c r="DH13" s="394" t="n">
        <v>4018313</v>
      </c>
      <c r="DI13" s="395">
        <f>DF13*BM13</f>
        <v/>
      </c>
      <c r="DJ13" s="396">
        <f>DI13-(DG13*BL13)</f>
        <v/>
      </c>
    </row>
    <row customFormat="1" customHeight="1" ht="15" r="14" s="397">
      <c r="A14" s="372" t="n">
        <v>55</v>
      </c>
      <c r="B14" s="372" t="inlineStr">
        <is>
          <t>K180752055</t>
        </is>
      </c>
      <c r="C14" s="372" t="n">
        <v>1050300180</v>
      </c>
      <c r="D14" s="241" t="inlineStr">
        <is>
          <t>Mid used</t>
        </is>
      </c>
      <c r="E14" s="430" t="n">
        <v>4035</v>
      </c>
      <c r="F14" s="372" t="inlineStr">
        <is>
          <t>TILL</t>
        </is>
      </c>
      <c r="G14" s="372" t="inlineStr">
        <is>
          <t>MID MARBLE CATS</t>
        </is>
      </c>
      <c r="H14" s="372" t="n">
        <v>1</v>
      </c>
      <c r="I14" s="370" t="n"/>
      <c r="J14" s="600" t="n"/>
      <c r="K14" s="372" t="n"/>
      <c r="L14" s="372" t="n"/>
      <c r="M14" s="372" t="inlineStr">
        <is>
          <t>Jacket</t>
        </is>
      </c>
      <c r="N14" s="372" t="n">
        <v>62033290</v>
      </c>
      <c r="O14" s="373" t="inlineStr">
        <is>
          <t>Men's or boys' jackets and blazers of cotton (excl. knitted or crocheted, industrial and occupational, and wind-jackets and similar articles)</t>
        </is>
      </c>
      <c r="P14" s="584" t="inlineStr">
        <is>
          <t>Mens</t>
        </is>
      </c>
      <c r="Q14" s="372" t="n"/>
      <c r="R14" s="372" t="n"/>
      <c r="S14" s="372" t="inlineStr">
        <is>
          <t>MID MARBLE</t>
        </is>
      </c>
      <c r="T14" s="374" t="inlineStr">
        <is>
          <t>-</t>
        </is>
      </c>
      <c r="U14" s="374" t="n"/>
      <c r="V14" s="374" t="inlineStr">
        <is>
          <t>XS-XXL</t>
        </is>
      </c>
      <c r="W14" s="374" t="inlineStr">
        <is>
          <t>-</t>
        </is>
      </c>
      <c r="X14" s="518" t="inlineStr">
        <is>
          <t>XS-XXL mens</t>
        </is>
      </c>
      <c r="Y14" s="374" t="inlineStr">
        <is>
          <t>C/O SS18</t>
        </is>
      </c>
      <c r="Z14" s="374" t="n"/>
      <c r="AA14" s="374" t="n"/>
      <c r="AB14" s="240" t="inlineStr">
        <is>
          <t>Tunisia</t>
        </is>
      </c>
      <c r="AC14" s="240" t="inlineStr">
        <is>
          <t>Artlab</t>
        </is>
      </c>
      <c r="AD14" s="240" t="inlineStr">
        <is>
          <t>Artlab</t>
        </is>
      </c>
      <c r="AE14" s="240" t="inlineStr">
        <is>
          <t>Interwashing</t>
        </is>
      </c>
      <c r="AF14" s="372" t="n"/>
      <c r="AG14" s="374" t="inlineStr">
        <is>
          <t>CANDIANI</t>
        </is>
      </c>
      <c r="AH14" s="374" t="inlineStr">
        <is>
          <t>KR7176 K-old pure organic</t>
        </is>
      </c>
      <c r="AI14" s="374" t="n"/>
      <c r="AJ14" s="374" t="n"/>
      <c r="AK14" s="374" t="inlineStr">
        <is>
          <t>100% Sustainable fabric</t>
        </is>
      </c>
      <c r="AL14" s="374" t="inlineStr">
        <is>
          <t>100% Organic cotton</t>
        </is>
      </c>
      <c r="AM14" s="374" t="inlineStr">
        <is>
          <t>13 oz</t>
        </is>
      </c>
      <c r="AN14" s="374" t="n"/>
      <c r="AO14" s="377" t="inlineStr">
        <is>
          <t>5,15 / 152</t>
        </is>
      </c>
      <c r="AP14" s="374" t="n"/>
      <c r="AQ14" s="374" t="n"/>
      <c r="AR14" s="374" t="inlineStr">
        <is>
          <t>c/o fabric TBC from ORTA (250mts on stock at ORTA)</t>
        </is>
      </c>
      <c r="AS14" s="378" t="n"/>
      <c r="AT14" s="378" t="n"/>
      <c r="AU14" s="378" t="n"/>
      <c r="AV14" s="379" t="n">
        <v>1.48</v>
      </c>
      <c r="AW14" s="601" t="inlineStr">
        <is>
          <t>PETRA</t>
        </is>
      </c>
      <c r="AX14" s="602" t="inlineStr">
        <is>
          <t>EUR</t>
        </is>
      </c>
      <c r="AY14" s="602" t="inlineStr">
        <is>
          <t>FOB</t>
        </is>
      </c>
      <c r="AZ14" s="602" t="inlineStr">
        <is>
          <t>90 DAYS NETT</t>
        </is>
      </c>
      <c r="BA14" s="602" t="inlineStr">
        <is>
          <t>cfmd</t>
        </is>
      </c>
      <c r="BB14" s="602">
        <f>IFERROR((BM14*(1-Assumptions!$K$3))*(1-BK14),0)</f>
        <v/>
      </c>
      <c r="BC14" s="602" t="n">
        <v>60</v>
      </c>
      <c r="BD14" s="602" t="n">
        <v>24.9</v>
      </c>
      <c r="BE14" s="602" t="n">
        <v>24.9</v>
      </c>
      <c r="BF14" s="604">
        <f>IFERROR(((IF(BE14&gt;0, BE14, IF(BD14&gt;0, BD14, 0))))*INDEX(Assumptions!$B:$B,MATCH(AB14,Assumptions!$A:$A,0)),0)</f>
        <v/>
      </c>
      <c r="BG14" s="604">
        <f>IFERROR(((IF(BE14&gt;0, BE14, IF(BD14&gt;0, BD14, 0))))*INDEX(Assumptions!$C:$C,MATCH(AB14,Assumptions!$A:$A,0)),0)</f>
        <v/>
      </c>
      <c r="BH14" s="604">
        <f>IFERROR(((IF(BE14&gt;0, BE14, IF(BD14&gt;0, BD14, 0))))*INDEX(Assumptions!$D:$D,MATCH(AB14,Assumptions!$A:$A,0)),0)</f>
        <v/>
      </c>
      <c r="BI14" s="604">
        <f>IFERROR(((IF(BE14&gt;0, BE14, IF(BD14&gt;0, BD14, 0))))*INDEX(Assumptions!$G:$G,MATCH(AC14,Assumptions!$F:$F,0)),0)</f>
        <v/>
      </c>
      <c r="BJ14" s="604">
        <f>SUM(BF14:BI14)</f>
        <v/>
      </c>
      <c r="BK14" s="383">
        <f>IFERROR(INDEX(Assumptions!$B:$B,MATCH(AB14,Assumptions!$A:$A,0))+INDEX(Assumptions!$C:$C,MATCH(AB14,Assumptions!$A:$A,0))+INDEX(Assumptions!$D:$D,MATCH(AB14,Assumptions!$A:$A,0))+INDEX(Assumptions!$G:$G,MATCH(AC14,Assumptions!$F:$F,0)),0)</f>
        <v/>
      </c>
      <c r="BL14" s="602">
        <f>((IF(BE14&gt;0, BE14, IF(BD14&gt;0, BD14, 0))))+BJ14</f>
        <v/>
      </c>
      <c r="BM14" s="602">
        <f>BP14/BO14</f>
        <v/>
      </c>
      <c r="BN14" s="602">
        <f>BP14/2.38</f>
        <v/>
      </c>
      <c r="BO14" s="374" t="n">
        <v>2.5</v>
      </c>
      <c r="BP14" s="602" t="n">
        <v>189.95</v>
      </c>
      <c r="BQ14" s="384">
        <f>IF(SUM(BD14:BE14)=0,0,(BM14-BL14)/BM14)</f>
        <v/>
      </c>
      <c r="BR14" s="602">
        <f>BC14*CG14</f>
        <v/>
      </c>
      <c r="BS14" s="602" t="n">
        <v>1.4</v>
      </c>
      <c r="BT14" s="602" t="n">
        <v>3.9</v>
      </c>
      <c r="BU14" s="605" t="n"/>
      <c r="BV14" s="605" t="n"/>
      <c r="BW14" s="386" t="n"/>
      <c r="BX14" s="376" t="n"/>
      <c r="BY14" s="386" t="n"/>
      <c r="BZ14" s="433" t="n"/>
      <c r="CA14" s="386" t="n"/>
      <c r="CB14" s="386" t="n"/>
      <c r="CC14" s="386" t="n">
        <v>42956</v>
      </c>
      <c r="CD14" s="376" t="inlineStr">
        <is>
          <t>EX 14-Oct-17</t>
        </is>
      </c>
      <c r="CE14" s="376" t="n"/>
      <c r="CF14" s="376" t="n"/>
      <c r="CG14" s="387" t="n">
        <v>15</v>
      </c>
      <c r="CH14" s="435" t="n"/>
      <c r="CI14" s="387" t="inlineStr">
        <is>
          <t>M</t>
        </is>
      </c>
      <c r="CJ14" s="387" t="n"/>
      <c r="CK14" s="387" t="n"/>
      <c r="CL14" s="388" t="n"/>
      <c r="CM14" s="389" t="n"/>
      <c r="CN14" s="389" t="n"/>
      <c r="CO14" s="390" t="n"/>
      <c r="CP14" s="391" t="inlineStr">
        <is>
          <t>-</t>
        </is>
      </c>
      <c r="CQ14" s="391" t="n"/>
      <c r="CR14" s="391" t="n"/>
      <c r="CS14" s="392" t="n"/>
      <c r="CT14" s="393" t="n"/>
      <c r="CU14" s="393" t="n"/>
      <c r="CV14" s="393" t="n"/>
      <c r="CW14" s="393" t="n"/>
      <c r="CX14" s="393" t="n"/>
      <c r="CY14" s="393" t="n"/>
      <c r="CZ14" s="388" t="n">
        <v>43325</v>
      </c>
      <c r="DA14" s="388" t="inlineStr">
        <is>
          <t>TUNISIA</t>
        </is>
      </c>
      <c r="DB14" s="555" t="n"/>
      <c r="DC14" s="389" t="inlineStr">
        <is>
          <t>ok</t>
        </is>
      </c>
      <c r="DD14" s="389" t="inlineStr">
        <is>
          <t xml:space="preserve"> CHEST IS- 1,5 AVARGE </t>
        </is>
      </c>
      <c r="DE14" s="389" t="n"/>
      <c r="DF14" s="394" t="n">
        <v>26</v>
      </c>
      <c r="DG14" s="394" t="n">
        <v>75</v>
      </c>
      <c r="DH14" s="394" t="n">
        <v>4018315</v>
      </c>
      <c r="DI14" s="395">
        <f>DF14*BM14</f>
        <v/>
      </c>
      <c r="DJ14" s="396">
        <f>DI14-(DG14*BL14)</f>
        <v/>
      </c>
    </row>
    <row customFormat="1" customHeight="1" ht="15" r="15" s="397">
      <c r="A15" s="372" t="n">
        <v>60</v>
      </c>
      <c r="B15" s="372" t="inlineStr">
        <is>
          <t>K180752060</t>
        </is>
      </c>
      <c r="C15" s="372" t="n">
        <v>1050400266</v>
      </c>
      <c r="D15" s="372" t="inlineStr">
        <is>
          <t>Green</t>
        </is>
      </c>
      <c r="E15" s="241" t="n">
        <v>7607</v>
      </c>
      <c r="F15" s="372" t="inlineStr">
        <is>
          <t>TILL</t>
        </is>
      </c>
      <c r="G15" s="372" t="inlineStr">
        <is>
          <t>DARK PINE</t>
        </is>
      </c>
      <c r="H15" s="372" t="n">
        <v>2</v>
      </c>
      <c r="I15" s="370" t="n"/>
      <c r="J15" s="600" t="n"/>
      <c r="K15" s="372" t="n"/>
      <c r="L15" s="372" t="n"/>
      <c r="M15" s="372" t="inlineStr">
        <is>
          <t>Jacket</t>
        </is>
      </c>
      <c r="N15" s="372" t="n">
        <v>62033290</v>
      </c>
      <c r="O15" s="373" t="inlineStr">
        <is>
          <t>Men's or boys' jackets and blazers of cotton (excl. knitted or crocheted, industrial and occupational, and wind-jackets and similar articles)</t>
        </is>
      </c>
      <c r="P15" s="584" t="inlineStr">
        <is>
          <t>Mens</t>
        </is>
      </c>
      <c r="Q15" s="372" t="n"/>
      <c r="R15" s="372" t="n"/>
      <c r="S15" s="372" t="n"/>
      <c r="T15" s="374" t="inlineStr">
        <is>
          <t>-</t>
        </is>
      </c>
      <c r="U15" s="374" t="n"/>
      <c r="V15" s="374" t="inlineStr">
        <is>
          <t>XS-XXL</t>
        </is>
      </c>
      <c r="W15" s="374" t="inlineStr">
        <is>
          <t>-</t>
        </is>
      </c>
      <c r="X15" s="518" t="inlineStr">
        <is>
          <t>XS-XXL mens</t>
        </is>
      </c>
      <c r="Y15" s="374" t="inlineStr">
        <is>
          <t>C/O SS18</t>
        </is>
      </c>
      <c r="Z15" s="374" t="n"/>
      <c r="AA15" s="374" t="n"/>
      <c r="AB15" s="398" t="inlineStr">
        <is>
          <t>Tunisia</t>
        </is>
      </c>
      <c r="AC15" s="376" t="inlineStr">
        <is>
          <t>Artlab</t>
        </is>
      </c>
      <c r="AD15" s="376" t="inlineStr">
        <is>
          <t>Artlab</t>
        </is>
      </c>
      <c r="AE15" s="376" t="inlineStr">
        <is>
          <t>Blue &amp; Dye</t>
        </is>
      </c>
      <c r="AF15" s="372" t="n"/>
      <c r="AG15" s="374" t="inlineStr">
        <is>
          <t>ROYO</t>
        </is>
      </c>
      <c r="AH15" s="374" t="inlineStr">
        <is>
          <t>CHANTAL- M-RQT DARKPINE P.19-5212/A - 70583</t>
        </is>
      </c>
      <c r="AI15" s="374" t="n"/>
      <c r="AJ15" s="374" t="n"/>
      <c r="AK15" s="374" t="inlineStr">
        <is>
          <t>100% Sustainable fabric</t>
        </is>
      </c>
      <c r="AL15" s="374" t="inlineStr">
        <is>
          <t xml:space="preserve">100% Organic cotton </t>
        </is>
      </c>
      <c r="AM15" s="374" t="inlineStr">
        <is>
          <t>11,5 oz</t>
        </is>
      </c>
      <c r="AN15" s="374" t="n"/>
      <c r="AO15" s="377" t="n">
        <v>6.15</v>
      </c>
      <c r="AP15" s="374" t="n"/>
      <c r="AQ15" s="374" t="n"/>
      <c r="AR15" s="374" t="inlineStr">
        <is>
          <t>TBC</t>
        </is>
      </c>
      <c r="AS15" s="378" t="n"/>
      <c r="AT15" s="378" t="n"/>
      <c r="AU15" s="378" t="n"/>
      <c r="AV15" s="379" t="n">
        <v>1.5</v>
      </c>
      <c r="AW15" s="601" t="n"/>
      <c r="AX15" s="602" t="inlineStr">
        <is>
          <t>EUR</t>
        </is>
      </c>
      <c r="AY15" s="602" t="inlineStr">
        <is>
          <t>FOB</t>
        </is>
      </c>
      <c r="AZ15" s="602" t="inlineStr">
        <is>
          <t>90 DAYS NETT</t>
        </is>
      </c>
      <c r="BA15" s="602" t="inlineStr">
        <is>
          <t>cfmd</t>
        </is>
      </c>
      <c r="BB15" s="602">
        <f>IFERROR((BM15*(1-Assumptions!$K$3))*(1-BK15),0)</f>
        <v/>
      </c>
      <c r="BC15" s="602" t="n">
        <v>60</v>
      </c>
      <c r="BD15" s="602" t="n">
        <v>25</v>
      </c>
      <c r="BE15" s="602" t="n">
        <v>25</v>
      </c>
      <c r="BF15" s="604">
        <f>IFERROR(((IF(BE15&gt;0, BE15, IF(BD15&gt;0, BD15, 0))))*INDEX(Assumptions!$B:$B,MATCH(AB15,Assumptions!$A:$A,0)),0)</f>
        <v/>
      </c>
      <c r="BG15" s="604">
        <f>IFERROR(((IF(BE15&gt;0, BE15, IF(BD15&gt;0, BD15, 0))))*INDEX(Assumptions!$C:$C,MATCH(AB15,Assumptions!$A:$A,0)),0)</f>
        <v/>
      </c>
      <c r="BH15" s="604">
        <f>IFERROR(((IF(BE15&gt;0, BE15, IF(BD15&gt;0, BD15, 0))))*INDEX(Assumptions!$D:$D,MATCH(AB15,Assumptions!$A:$A,0)),0)</f>
        <v/>
      </c>
      <c r="BI15" s="604">
        <f>IFERROR(((IF(BE15&gt;0, BE15, IF(BD15&gt;0, BD15, 0))))*INDEX(Assumptions!$G:$G,MATCH(AC15,Assumptions!$F:$F,0)),0)</f>
        <v/>
      </c>
      <c r="BJ15" s="604">
        <f>SUM(BF15:BI15)</f>
        <v/>
      </c>
      <c r="BK15" s="383">
        <f>IFERROR(INDEX(Assumptions!$B:$B,MATCH(AB15,Assumptions!$A:$A,0))+INDEX(Assumptions!$C:$C,MATCH(AB15,Assumptions!$A:$A,0))+INDEX(Assumptions!$D:$D,MATCH(AB15,Assumptions!$A:$A,0))+INDEX(Assumptions!$G:$G,MATCH(AC15,Assumptions!$F:$F,0)),0)</f>
        <v/>
      </c>
      <c r="BL15" s="602">
        <f>((IF(BE15&gt;0, BE15, IF(BD15&gt;0, BD15, 0))))+BJ15</f>
        <v/>
      </c>
      <c r="BM15" s="602">
        <f>BP15/BO15</f>
        <v/>
      </c>
      <c r="BN15" s="602">
        <f>BP15/2.38</f>
        <v/>
      </c>
      <c r="BO15" s="374" t="n">
        <v>2.5</v>
      </c>
      <c r="BP15" s="602" t="n">
        <v>149.95</v>
      </c>
      <c r="BQ15" s="384">
        <f>IF(SUM(BD15:BE15)=0,0,(BM15-BL15)/BM15)</f>
        <v/>
      </c>
      <c r="BR15" s="602">
        <f>BC15*CG15</f>
        <v/>
      </c>
      <c r="BS15" s="602" t="inlineStr">
        <is>
          <t>-</t>
        </is>
      </c>
      <c r="BT15" s="602" t="n">
        <v>1.5</v>
      </c>
      <c r="BU15" s="605" t="n"/>
      <c r="BV15" s="605" t="n"/>
      <c r="BW15" s="386" t="n"/>
      <c r="BX15" s="376" t="n"/>
      <c r="BY15" s="386" t="n"/>
      <c r="BZ15" s="433" t="n"/>
      <c r="CA15" s="386" t="n"/>
      <c r="CB15" s="386" t="n"/>
      <c r="CC15" s="386" t="n"/>
      <c r="CD15" s="376" t="n"/>
      <c r="CE15" s="376" t="n"/>
      <c r="CF15" s="376" t="n"/>
      <c r="CG15" s="387" t="n">
        <v>6</v>
      </c>
      <c r="CH15" s="435" t="n"/>
      <c r="CI15" s="387" t="inlineStr">
        <is>
          <t>M</t>
        </is>
      </c>
      <c r="CJ15" s="387" t="n"/>
      <c r="CK15" s="387" t="n"/>
      <c r="CL15" s="388" t="n"/>
      <c r="CM15" s="389" t="n"/>
      <c r="CN15" s="389" t="n"/>
      <c r="CO15" s="390" t="n"/>
      <c r="CP15" s="391" t="inlineStr">
        <is>
          <t>-</t>
        </is>
      </c>
      <c r="CQ15" s="391" t="n"/>
      <c r="CR15" s="391" t="n"/>
      <c r="CS15" s="392" t="n"/>
      <c r="CT15" s="393" t="n"/>
      <c r="CU15" s="393" t="n"/>
      <c r="CV15" s="393" t="n"/>
      <c r="CW15" s="393" t="n"/>
      <c r="CX15" s="393" t="n"/>
      <c r="CY15" s="393" t="n"/>
      <c r="CZ15" s="388" t="n">
        <v>43325</v>
      </c>
      <c r="DA15" s="388" t="inlineStr">
        <is>
          <t>TUNISIA</t>
        </is>
      </c>
      <c r="DB15" s="555" t="n"/>
      <c r="DC15" s="389" t="n"/>
      <c r="DD15" s="389" t="inlineStr">
        <is>
          <t>LENGTH -2 CM MAX</t>
        </is>
      </c>
      <c r="DE15" s="389" t="n"/>
      <c r="DF15" s="394" t="n">
        <v>134</v>
      </c>
      <c r="DG15" s="394" t="n">
        <v>275</v>
      </c>
      <c r="DH15" s="394" t="n">
        <v>4018316</v>
      </c>
      <c r="DI15" s="395">
        <f>DF15*BM15</f>
        <v/>
      </c>
      <c r="DJ15" s="396">
        <f>DI15-(DG15*BL15)</f>
        <v/>
      </c>
    </row>
    <row customFormat="1" customHeight="1" hidden="1" ht="15" r="16" s="126">
      <c r="A16" s="223" t="n">
        <v>65</v>
      </c>
      <c r="B16" s="223" t="inlineStr">
        <is>
          <t>K180752065</t>
        </is>
      </c>
      <c r="C16" s="223" t="n">
        <v>1050400267</v>
      </c>
      <c r="D16" s="223" t="inlineStr">
        <is>
          <t>Yellow</t>
        </is>
      </c>
      <c r="E16" s="502" t="n">
        <v>7706</v>
      </c>
      <c r="F16" s="223" t="inlineStr">
        <is>
          <t>TILL</t>
        </is>
      </c>
      <c r="G16" s="223" t="inlineStr">
        <is>
          <t>RICH CARAMEL</t>
        </is>
      </c>
      <c r="H16" s="223" t="n">
        <v>1</v>
      </c>
      <c r="I16" s="219" t="inlineStr">
        <is>
          <t>x</t>
        </is>
      </c>
      <c r="J16" s="606" t="n">
        <v>43172</v>
      </c>
      <c r="K16" s="223" t="n"/>
      <c r="L16" s="223" t="n"/>
      <c r="M16" s="223" t="inlineStr">
        <is>
          <t>JACKET</t>
        </is>
      </c>
      <c r="N16" s="223" t="n">
        <v>62033290</v>
      </c>
      <c r="O16" s="102" t="inlineStr">
        <is>
          <t>Men's or boys' jackets and blazers of cotton (excl. knitted or crocheted, industrial and occupational, and wind-jackets and similar articles)</t>
        </is>
      </c>
      <c r="P16" s="103" t="inlineStr">
        <is>
          <t>MEN</t>
        </is>
      </c>
      <c r="Q16" s="223" t="n"/>
      <c r="R16" s="223" t="n"/>
      <c r="S16" s="223" t="n"/>
      <c r="T16" s="104" t="inlineStr">
        <is>
          <t>-</t>
        </is>
      </c>
      <c r="U16" s="104" t="n"/>
      <c r="V16" s="104" t="inlineStr">
        <is>
          <t>XS-XXL</t>
        </is>
      </c>
      <c r="W16" s="104" t="inlineStr">
        <is>
          <t>-</t>
        </is>
      </c>
      <c r="X16" s="255" t="n"/>
      <c r="Y16" s="104" t="inlineStr">
        <is>
          <t>C/O SS18</t>
        </is>
      </c>
      <c r="Z16" s="104" t="n"/>
      <c r="AA16" s="104" t="n"/>
      <c r="AB16" s="105" t="inlineStr">
        <is>
          <t>TUNISIA</t>
        </is>
      </c>
      <c r="AC16" s="106" t="inlineStr">
        <is>
          <t>ARTLAB</t>
        </is>
      </c>
      <c r="AD16" s="106" t="inlineStr">
        <is>
          <t>ARTLAB</t>
        </is>
      </c>
      <c r="AE16" s="106" t="inlineStr">
        <is>
          <t>-</t>
        </is>
      </c>
      <c r="AF16" s="223" t="n"/>
      <c r="AG16" s="104" t="inlineStr">
        <is>
          <t>ROYO</t>
        </is>
      </c>
      <c r="AH16" s="374" t="inlineStr">
        <is>
          <t>CHANTAL-M-RQT RICH CARAMEL P.18-1160/C  - 70640</t>
        </is>
      </c>
      <c r="AI16" s="104" t="n"/>
      <c r="AJ16" s="104" t="n"/>
      <c r="AK16" s="104" t="inlineStr">
        <is>
          <t>100% Sustainable fabric</t>
        </is>
      </c>
      <c r="AL16" s="104" t="inlineStr">
        <is>
          <t xml:space="preserve">100% Organic cotton </t>
        </is>
      </c>
      <c r="AM16" s="104" t="inlineStr">
        <is>
          <t>11,5 oz</t>
        </is>
      </c>
      <c r="AN16" s="374" t="n"/>
      <c r="AO16" s="107" t="n">
        <v>6.15</v>
      </c>
      <c r="AP16" s="104" t="n"/>
      <c r="AQ16" s="104" t="n"/>
      <c r="AR16" s="104" t="inlineStr">
        <is>
          <t>TBC</t>
        </is>
      </c>
      <c r="AS16" s="108" t="n"/>
      <c r="AT16" s="108" t="n"/>
      <c r="AU16" s="108" t="n"/>
      <c r="AV16" s="109" t="n">
        <v>1.49</v>
      </c>
      <c r="AW16" s="607" t="n"/>
      <c r="AX16" s="608" t="inlineStr">
        <is>
          <t>EUR</t>
        </is>
      </c>
      <c r="AY16" s="608" t="inlineStr">
        <is>
          <t>FOB</t>
        </is>
      </c>
      <c r="AZ16" s="608" t="inlineStr">
        <is>
          <t>90 DAYS NETT</t>
        </is>
      </c>
      <c r="BA16" s="608" t="inlineStr">
        <is>
          <t>cfmd</t>
        </is>
      </c>
      <c r="BB16" s="608">
        <f>IFERROR((BM16*(1-Assumptions!$K$3))*(1-BK16),0)</f>
        <v/>
      </c>
      <c r="BC16" s="608" t="n">
        <v>60</v>
      </c>
      <c r="BD16" s="608" t="n">
        <v>25</v>
      </c>
      <c r="BE16" s="608" t="n">
        <v>25</v>
      </c>
      <c r="BF16" s="609">
        <f>IFERROR(((IF(BE16&gt;0, BE16, IF(BD16&gt;0, BD16, 0))))*INDEX(Assumptions!$B:$B,MATCH(AB16,Assumptions!$A:$A,0)),0)</f>
        <v/>
      </c>
      <c r="BG16" s="609">
        <f>IFERROR(((IF(BE16&gt;0, BE16, IF(BD16&gt;0, BD16, 0))))*INDEX(Assumptions!$C:$C,MATCH(AB16,Assumptions!$A:$A,0)),0)</f>
        <v/>
      </c>
      <c r="BH16" s="609">
        <f>IFERROR(((IF(BE16&gt;0, BE16, IF(BD16&gt;0, BD16, 0))))*INDEX(Assumptions!$D:$D,MATCH(AB16,Assumptions!$A:$A,0)),0)</f>
        <v/>
      </c>
      <c r="BI16" s="609">
        <f>IFERROR(((IF(BE16&gt;0, BE16, IF(BD16&gt;0, BD16, 0))))*INDEX(Assumptions!$G:$G,MATCH(AC16,Assumptions!$F:$F,0)),0)</f>
        <v/>
      </c>
      <c r="BJ16" s="609">
        <f>SUM(BF16:BI16)</f>
        <v/>
      </c>
      <c r="BK16" s="113">
        <f>IFERROR(INDEX(Assumptions!$B:$B,MATCH(AB16,Assumptions!$A:$A,0))+INDEX(Assumptions!$C:$C,MATCH(AB16,Assumptions!$A:$A,0))+INDEX(Assumptions!$D:$D,MATCH(AB16,Assumptions!$A:$A,0))+INDEX(Assumptions!$G:$G,MATCH(AC16,Assumptions!$F:$F,0)),0)</f>
        <v/>
      </c>
      <c r="BL16" s="608">
        <f>((IF(BE16&gt;0, BE16, IF(BD16&gt;0, BD16, 0))))+BJ16</f>
        <v/>
      </c>
      <c r="BM16" s="608">
        <f>BP16/BO16</f>
        <v/>
      </c>
      <c r="BN16" s="608">
        <f>BP16/2.38</f>
        <v/>
      </c>
      <c r="BO16" s="104" t="n">
        <v>2.5</v>
      </c>
      <c r="BP16" s="608" t="n">
        <v>149.95</v>
      </c>
      <c r="BQ16" s="114">
        <f>IF(SUM(BD16:BE16)=0,0,(BM16-BL16)/BM16)</f>
        <v/>
      </c>
      <c r="BR16" s="608">
        <f>BC16*CG16</f>
        <v/>
      </c>
      <c r="BS16" s="608" t="inlineStr">
        <is>
          <t>-</t>
        </is>
      </c>
      <c r="BT16" s="608" t="n">
        <v>1.5</v>
      </c>
      <c r="BU16" s="610" t="n"/>
      <c r="BV16" s="610" t="n"/>
      <c r="BW16" s="115" t="n"/>
      <c r="BX16" s="106" t="n"/>
      <c r="BY16" s="115" t="n"/>
      <c r="BZ16" s="530" t="n"/>
      <c r="CA16" s="115" t="n"/>
      <c r="CB16" s="115" t="n"/>
      <c r="CC16" s="115" t="n"/>
      <c r="CD16" s="106" t="n"/>
      <c r="CE16" s="106" t="n"/>
      <c r="CF16" s="106" t="n"/>
      <c r="CG16" s="117" t="n">
        <v>15</v>
      </c>
      <c r="CH16" s="538" t="n"/>
      <c r="CI16" s="117" t="inlineStr">
        <is>
          <t>M</t>
        </is>
      </c>
      <c r="CJ16" s="117" t="n"/>
      <c r="CK16" s="117" t="n"/>
      <c r="CL16" s="118" t="n"/>
      <c r="CM16" s="119" t="n"/>
      <c r="CN16" s="119" t="n"/>
      <c r="CO16" s="120" t="n"/>
      <c r="CP16" s="121" t="inlineStr">
        <is>
          <t>-</t>
        </is>
      </c>
      <c r="CQ16" s="121" t="n"/>
      <c r="CR16" s="121" t="n"/>
      <c r="CS16" s="122" t="n"/>
      <c r="CT16" s="123" t="n"/>
      <c r="CU16" s="123" t="n"/>
      <c r="CV16" s="123" t="n"/>
      <c r="CW16" s="123" t="n"/>
      <c r="CX16" s="123" t="n"/>
      <c r="CY16" s="123" t="n"/>
      <c r="CZ16" s="118" t="n"/>
      <c r="DA16" s="118" t="n"/>
      <c r="DB16" s="575" t="n"/>
      <c r="DC16" s="119" t="n"/>
      <c r="DD16" s="119" t="n"/>
      <c r="DE16" s="119" t="n"/>
      <c r="DF16" s="394" t="n"/>
      <c r="DG16" s="394" t="n"/>
      <c r="DH16" s="394" t="n"/>
      <c r="DI16" s="334">
        <f>DF16*BM16</f>
        <v/>
      </c>
      <c r="DJ16" s="125">
        <f>DI16-(DG16*BL16)</f>
        <v/>
      </c>
    </row>
    <row customFormat="1" customHeight="1" hidden="1" ht="15" r="17" s="126">
      <c r="A17" s="223" t="n">
        <v>70</v>
      </c>
      <c r="B17" s="223" t="inlineStr">
        <is>
          <t>K180752070</t>
        </is>
      </c>
      <c r="C17" s="223" t="n">
        <v>1050400268</v>
      </c>
      <c r="D17" s="223" t="inlineStr">
        <is>
          <t>BLUE</t>
        </is>
      </c>
      <c r="E17" s="502" t="n">
        <v>8123</v>
      </c>
      <c r="F17" s="223" t="inlineStr">
        <is>
          <t>TILL</t>
        </is>
      </c>
      <c r="G17" s="223" t="inlineStr">
        <is>
          <t>PERFORMANCE BLUE</t>
        </is>
      </c>
      <c r="H17" s="223" t="n">
        <v>1</v>
      </c>
      <c r="I17" s="219" t="inlineStr">
        <is>
          <t>x</t>
        </is>
      </c>
      <c r="J17" s="606" t="n">
        <v>43123</v>
      </c>
      <c r="K17" s="223" t="n"/>
      <c r="L17" s="223" t="n"/>
      <c r="M17" s="223" t="inlineStr">
        <is>
          <t>JACKET</t>
        </is>
      </c>
      <c r="N17" s="223" t="n">
        <v>62033290</v>
      </c>
      <c r="O17" s="102" t="inlineStr">
        <is>
          <t>Men's or boys' jackets and blazers of cotton (excl. knitted or crocheted, industrial and occupational, and wind-jackets and similar articles)</t>
        </is>
      </c>
      <c r="P17" s="103" t="inlineStr">
        <is>
          <t>MEN</t>
        </is>
      </c>
      <c r="Q17" s="223" t="n"/>
      <c r="R17" s="223" t="n"/>
      <c r="S17" s="223" t="n"/>
      <c r="T17" s="104" t="inlineStr">
        <is>
          <t>-</t>
        </is>
      </c>
      <c r="U17" s="104" t="n"/>
      <c r="V17" s="104" t="inlineStr">
        <is>
          <t>XS-XXL</t>
        </is>
      </c>
      <c r="W17" s="104" t="inlineStr">
        <is>
          <t>-</t>
        </is>
      </c>
      <c r="X17" s="255" t="n"/>
      <c r="Y17" s="104" t="inlineStr">
        <is>
          <t>C/O SS18</t>
        </is>
      </c>
      <c r="Z17" s="104" t="n"/>
      <c r="AA17" s="104" t="n"/>
      <c r="AB17" s="105" t="inlineStr">
        <is>
          <t>TUNISIA</t>
        </is>
      </c>
      <c r="AC17" s="106" t="inlineStr">
        <is>
          <t>ARTLAB</t>
        </is>
      </c>
      <c r="AD17" s="106" t="inlineStr">
        <is>
          <t>ARTLAB</t>
        </is>
      </c>
      <c r="AE17" s="106" t="inlineStr">
        <is>
          <t>-</t>
        </is>
      </c>
      <c r="AF17" s="223" t="n"/>
      <c r="AG17" s="104" t="inlineStr">
        <is>
          <t>ROYO</t>
        </is>
      </c>
      <c r="AH17" s="374" t="inlineStr">
        <is>
          <t>CHANTAL-M-RQT PERFORMANCE BLUE P.19-4049/A - 73094</t>
        </is>
      </c>
      <c r="AI17" s="104" t="n"/>
      <c r="AJ17" s="104" t="n"/>
      <c r="AK17" s="104" t="inlineStr">
        <is>
          <t>100% Sustainable fabric</t>
        </is>
      </c>
      <c r="AL17" s="104" t="inlineStr">
        <is>
          <t xml:space="preserve">100% Organic cotton </t>
        </is>
      </c>
      <c r="AM17" s="104" t="inlineStr">
        <is>
          <t>11,5 oz</t>
        </is>
      </c>
      <c r="AN17" s="374" t="n"/>
      <c r="AO17" s="107" t="n">
        <v>6.15</v>
      </c>
      <c r="AP17" s="104" t="n"/>
      <c r="AQ17" s="104" t="n"/>
      <c r="AR17" s="104" t="inlineStr">
        <is>
          <t>TBC</t>
        </is>
      </c>
      <c r="AS17" s="108" t="n"/>
      <c r="AT17" s="108" t="n"/>
      <c r="AU17" s="108" t="n"/>
      <c r="AV17" s="109" t="n">
        <v>1.49</v>
      </c>
      <c r="AW17" s="607" t="n"/>
      <c r="AX17" s="608" t="inlineStr">
        <is>
          <t>EUR</t>
        </is>
      </c>
      <c r="AY17" s="608" t="inlineStr">
        <is>
          <t>FOB</t>
        </is>
      </c>
      <c r="AZ17" s="608" t="inlineStr">
        <is>
          <t>90 DAYS NETT</t>
        </is>
      </c>
      <c r="BA17" s="608" t="inlineStr">
        <is>
          <t>cfmd</t>
        </is>
      </c>
      <c r="BB17" s="608">
        <f>IFERROR((BM17*(1-Assumptions!$K$3))*(1-BK17),0)</f>
        <v/>
      </c>
      <c r="BC17" s="608" t="n">
        <v>60</v>
      </c>
      <c r="BD17" s="608" t="n">
        <v>25</v>
      </c>
      <c r="BE17" s="608" t="n">
        <v>25</v>
      </c>
      <c r="BF17" s="609">
        <f>IFERROR(((IF(BE17&gt;0, BE17, IF(BD17&gt;0, BD17, 0))))*INDEX(Assumptions!$B:$B,MATCH(AB17,Assumptions!$A:$A,0)),0)</f>
        <v/>
      </c>
      <c r="BG17" s="609">
        <f>IFERROR(((IF(BE17&gt;0, BE17, IF(BD17&gt;0, BD17, 0))))*INDEX(Assumptions!$C:$C,MATCH(AB17,Assumptions!$A:$A,0)),0)</f>
        <v/>
      </c>
      <c r="BH17" s="609">
        <f>IFERROR(((IF(BE17&gt;0, BE17, IF(BD17&gt;0, BD17, 0))))*INDEX(Assumptions!$D:$D,MATCH(AB17,Assumptions!$A:$A,0)),0)</f>
        <v/>
      </c>
      <c r="BI17" s="609">
        <f>IFERROR(((IF(BE17&gt;0, BE17, IF(BD17&gt;0, BD17, 0))))*INDEX(Assumptions!$G:$G,MATCH(AC17,Assumptions!$F:$F,0)),0)</f>
        <v/>
      </c>
      <c r="BJ17" s="609">
        <f>SUM(BF17:BI17)</f>
        <v/>
      </c>
      <c r="BK17" s="113">
        <f>IFERROR(INDEX(Assumptions!$B:$B,MATCH(AB17,Assumptions!$A:$A,0))+INDEX(Assumptions!$C:$C,MATCH(AB17,Assumptions!$A:$A,0))+INDEX(Assumptions!$D:$D,MATCH(AB17,Assumptions!$A:$A,0))+INDEX(Assumptions!$G:$G,MATCH(AC17,Assumptions!$F:$F,0)),0)</f>
        <v/>
      </c>
      <c r="BL17" s="608">
        <f>((IF(BE17&gt;0, BE17, IF(BD17&gt;0, BD17, 0))))+BJ17</f>
        <v/>
      </c>
      <c r="BM17" s="608">
        <f>BP17/BO17</f>
        <v/>
      </c>
      <c r="BN17" s="608">
        <f>BP17/2.38</f>
        <v/>
      </c>
      <c r="BO17" s="104" t="n">
        <v>2.5</v>
      </c>
      <c r="BP17" s="608" t="n">
        <v>149.95</v>
      </c>
      <c r="BQ17" s="114">
        <f>IF(SUM(BD17:BE17)=0,0,(BM17-BL17)/BM17)</f>
        <v/>
      </c>
      <c r="BR17" s="608">
        <f>BC17*CG17</f>
        <v/>
      </c>
      <c r="BS17" s="608" t="inlineStr">
        <is>
          <t>-</t>
        </is>
      </c>
      <c r="BT17" s="608" t="n">
        <v>1.5</v>
      </c>
      <c r="BU17" s="610" t="n"/>
      <c r="BV17" s="610" t="n"/>
      <c r="BW17" s="115" t="n"/>
      <c r="BX17" s="106" t="n"/>
      <c r="BY17" s="115" t="n"/>
      <c r="BZ17" s="530" t="n"/>
      <c r="CA17" s="115" t="n"/>
      <c r="CB17" s="115" t="n"/>
      <c r="CC17" s="115" t="n"/>
      <c r="CD17" s="106" t="n"/>
      <c r="CE17" s="106" t="n"/>
      <c r="CF17" s="106" t="n"/>
      <c r="CG17" s="117" t="n">
        <v>4</v>
      </c>
      <c r="CH17" s="538" t="n"/>
      <c r="CI17" s="117" t="inlineStr">
        <is>
          <t>M</t>
        </is>
      </c>
      <c r="CJ17" s="117" t="n"/>
      <c r="CK17" s="117" t="n"/>
      <c r="CL17" s="118" t="n"/>
      <c r="CM17" s="119" t="n"/>
      <c r="CN17" s="119" t="n"/>
      <c r="CO17" s="120" t="n"/>
      <c r="CP17" s="121" t="inlineStr">
        <is>
          <t>-</t>
        </is>
      </c>
      <c r="CQ17" s="121" t="n"/>
      <c r="CR17" s="121" t="n"/>
      <c r="CS17" s="122" t="n"/>
      <c r="CT17" s="123" t="n"/>
      <c r="CU17" s="123" t="n"/>
      <c r="CV17" s="123" t="n"/>
      <c r="CW17" s="123" t="n"/>
      <c r="CX17" s="123" t="n"/>
      <c r="CY17" s="123" t="n"/>
      <c r="CZ17" s="118" t="n"/>
      <c r="DA17" s="118" t="n"/>
      <c r="DB17" s="575" t="n"/>
      <c r="DC17" s="119" t="n"/>
      <c r="DD17" s="119" t="n"/>
      <c r="DE17" s="119" t="n"/>
      <c r="DF17" s="394" t="n"/>
      <c r="DG17" s="394" t="n"/>
      <c r="DH17" s="394" t="n"/>
      <c r="DI17" s="334">
        <f>DF17*BM17</f>
        <v/>
      </c>
      <c r="DJ17" s="125">
        <f>DI17-(DG17*BL17)</f>
        <v/>
      </c>
    </row>
    <row customFormat="1" customHeight="1" hidden="1" ht="15" r="18" s="126">
      <c r="A18" s="223" t="n">
        <v>75</v>
      </c>
      <c r="B18" s="223" t="inlineStr">
        <is>
          <t>K180752075</t>
        </is>
      </c>
      <c r="C18" s="223" t="n">
        <v>1060200176</v>
      </c>
      <c r="D18" s="223" t="inlineStr">
        <is>
          <t>Rinse</t>
        </is>
      </c>
      <c r="E18" s="502" t="n">
        <v>2500</v>
      </c>
      <c r="F18" s="223" t="inlineStr">
        <is>
          <t>CARADOC</t>
        </is>
      </c>
      <c r="G18" s="223" t="inlineStr">
        <is>
          <t>RINSE</t>
        </is>
      </c>
      <c r="H18" s="223" t="n">
        <v>1</v>
      </c>
      <c r="I18" s="219" t="inlineStr">
        <is>
          <t>x</t>
        </is>
      </c>
      <c r="J18" s="606" t="n">
        <v>43123</v>
      </c>
      <c r="K18" s="223" t="n"/>
      <c r="L18" s="223" t="n"/>
      <c r="M18" s="223" t="inlineStr">
        <is>
          <t>JACKET</t>
        </is>
      </c>
      <c r="N18" s="223" t="n">
        <v>62033290</v>
      </c>
      <c r="O18" s="102" t="inlineStr">
        <is>
          <t>Men's or boys' jackets and blazers of cotton (excl. knitted or crocheted, industrial and occupational, and wind-jackets and similar articles)</t>
        </is>
      </c>
      <c r="P18" s="103" t="inlineStr">
        <is>
          <t>MEN</t>
        </is>
      </c>
      <c r="Q18" s="223" t="n"/>
      <c r="R18" s="223" t="n"/>
      <c r="S18" s="223" t="inlineStr">
        <is>
          <t>RINSE</t>
        </is>
      </c>
      <c r="T18" s="104" t="inlineStr">
        <is>
          <t>-</t>
        </is>
      </c>
      <c r="U18" s="104" t="n"/>
      <c r="V18" s="104" t="inlineStr">
        <is>
          <t>XS-XXL</t>
        </is>
      </c>
      <c r="W18" s="104" t="inlineStr">
        <is>
          <t>-</t>
        </is>
      </c>
      <c r="X18" s="255" t="n"/>
      <c r="Y18" s="104" t="inlineStr">
        <is>
          <t>NEW</t>
        </is>
      </c>
      <c r="Z18" s="104" t="n"/>
      <c r="AA18" s="104" t="n"/>
      <c r="AB18" s="105" t="inlineStr">
        <is>
          <t>TUNISIA</t>
        </is>
      </c>
      <c r="AC18" s="106" t="inlineStr">
        <is>
          <t>ARTLAB</t>
        </is>
      </c>
      <c r="AD18" s="106" t="inlineStr">
        <is>
          <t>ARTLAB</t>
        </is>
      </c>
      <c r="AE18" s="106" t="inlineStr">
        <is>
          <t>INTERWASHING</t>
        </is>
      </c>
      <c r="AF18" s="223" t="n"/>
      <c r="AG18" s="104" t="inlineStr">
        <is>
          <t>HEMP FORTEX</t>
        </is>
      </c>
      <c r="AH18" s="374" t="inlineStr">
        <is>
          <t>HG06271 DNM-EW</t>
        </is>
      </c>
      <c r="AI18" s="104" t="n"/>
      <c r="AJ18" s="104" t="n"/>
      <c r="AK18" s="104" t="inlineStr">
        <is>
          <t>100% Sustainable fabric</t>
        </is>
      </c>
      <c r="AL18" s="104" t="inlineStr">
        <is>
          <t xml:space="preserve">55% Hemp, 45% organic cotton </t>
        </is>
      </c>
      <c r="AM18" s="104" t="inlineStr">
        <is>
          <t>11,3 oz</t>
        </is>
      </c>
      <c r="AN18" s="374" t="n"/>
      <c r="AO18" s="107" t="inlineStr">
        <is>
          <t>$8,58 / 56"</t>
        </is>
      </c>
      <c r="AP18" s="104" t="n">
        <v>2000</v>
      </c>
      <c r="AQ18" s="104" t="inlineStr">
        <is>
          <t>6-8W</t>
        </is>
      </c>
      <c r="AR18" s="104" t="inlineStr">
        <is>
          <t>220mts at stock at ARTLAB ( 1077.30m available / 500M booked for SMS)</t>
        </is>
      </c>
      <c r="AS18" s="108" t="n"/>
      <c r="AT18" s="108" t="n"/>
      <c r="AU18" s="108" t="n"/>
      <c r="AV18" s="109" t="n">
        <v>1.64</v>
      </c>
      <c r="AW18" s="607" t="inlineStr">
        <is>
          <t>PETRA</t>
        </is>
      </c>
      <c r="AX18" s="608" t="inlineStr">
        <is>
          <t>EUR</t>
        </is>
      </c>
      <c r="AY18" s="608" t="inlineStr">
        <is>
          <t>FOB</t>
        </is>
      </c>
      <c r="AZ18" s="608" t="inlineStr">
        <is>
          <t>90 DAYS NETT</t>
        </is>
      </c>
      <c r="BA18" s="608" t="n">
        <v>28</v>
      </c>
      <c r="BB18" s="608">
        <f>IFERROR((BM18*(1-Assumptions!$K$3))*(1-BK18),0)</f>
        <v/>
      </c>
      <c r="BC18" s="608" t="n">
        <v>60</v>
      </c>
      <c r="BD18" s="608" t="n">
        <v>29</v>
      </c>
      <c r="BE18" s="608" t="n">
        <v>29</v>
      </c>
      <c r="BF18" s="609">
        <f>IFERROR(((IF(BE18&gt;0, BE18, IF(BD18&gt;0, BD18, 0))))*INDEX(Assumptions!$B:$B,MATCH(AB18,Assumptions!$A:$A,0)),0)</f>
        <v/>
      </c>
      <c r="BG18" s="609">
        <f>IFERROR(((IF(BE18&gt;0, BE18, IF(BD18&gt;0, BD18, 0))))*INDEX(Assumptions!$C:$C,MATCH(AB18,Assumptions!$A:$A,0)),0)</f>
        <v/>
      </c>
      <c r="BH18" s="609">
        <f>IFERROR(((IF(BE18&gt;0, BE18, IF(BD18&gt;0, BD18, 0))))*INDEX(Assumptions!$D:$D,MATCH(AB18,Assumptions!$A:$A,0)),0)</f>
        <v/>
      </c>
      <c r="BI18" s="609">
        <f>IFERROR(((IF(BE18&gt;0, BE18, IF(BD18&gt;0, BD18, 0))))*INDEX(Assumptions!$G:$G,MATCH(AC18,Assumptions!$F:$F,0)),0)</f>
        <v/>
      </c>
      <c r="BJ18" s="609">
        <f>SUM(BF18:BI18)</f>
        <v/>
      </c>
      <c r="BK18" s="113">
        <f>IFERROR(INDEX(Assumptions!$B:$B,MATCH(AB18,Assumptions!$A:$A,0))+INDEX(Assumptions!$C:$C,MATCH(AB18,Assumptions!$A:$A,0))+INDEX(Assumptions!$D:$D,MATCH(AB18,Assumptions!$A:$A,0))+INDEX(Assumptions!$G:$G,MATCH(AC18,Assumptions!$F:$F,0)),0)</f>
        <v/>
      </c>
      <c r="BL18" s="608">
        <f>((IF(BE18&gt;0, BE18, IF(BD18&gt;0, BD18, 0))))+BJ18</f>
        <v/>
      </c>
      <c r="BM18" s="608">
        <f>BP18/BO18</f>
        <v/>
      </c>
      <c r="BN18" s="608">
        <f>BP18/2.38</f>
        <v/>
      </c>
      <c r="BO18" s="104" t="n">
        <v>2.5</v>
      </c>
      <c r="BP18" s="608" t="n">
        <v>159</v>
      </c>
      <c r="BQ18" s="114">
        <f>IF(SUM(BD18:BE18)=0,0,(BM18-BL18)/BM18)</f>
        <v/>
      </c>
      <c r="BR18" s="608">
        <f>BC18*CG18</f>
        <v/>
      </c>
      <c r="BS18" s="608" t="n">
        <v>0.75</v>
      </c>
      <c r="BT18" s="608" t="n">
        <v>2.1</v>
      </c>
      <c r="BU18" s="610" t="n">
        <v>42867</v>
      </c>
      <c r="BV18" s="610" t="n">
        <v>42867</v>
      </c>
      <c r="BW18" s="115" t="n"/>
      <c r="BX18" s="106" t="inlineStr">
        <is>
          <t>HEMPFORTEX GH14550 DNM-EW</t>
        </is>
      </c>
      <c r="BY18" s="115" t="inlineStr">
        <is>
          <t>M</t>
        </is>
      </c>
      <c r="BZ18" s="530" t="n"/>
      <c r="CA18" s="115" t="n">
        <v>42940</v>
      </c>
      <c r="CB18" s="115" t="n"/>
      <c r="CC18" s="115" t="n">
        <v>42956</v>
      </c>
      <c r="CD18" s="106" t="inlineStr">
        <is>
          <t>EX 14-Oct-17</t>
        </is>
      </c>
      <c r="CE18" s="106" t="n"/>
      <c r="CF18" s="106" t="inlineStr">
        <is>
          <t>Can we do boat shipment iso AIR?! Saves 2 euro!</t>
        </is>
      </c>
      <c r="CG18" s="117" t="n">
        <v>15</v>
      </c>
      <c r="CH18" s="538" t="n"/>
      <c r="CI18" s="117" t="inlineStr">
        <is>
          <t>M</t>
        </is>
      </c>
      <c r="CJ18" s="117" t="n"/>
      <c r="CK18" s="117" t="n"/>
      <c r="CL18" s="118" t="n"/>
      <c r="CM18" s="119" t="n"/>
      <c r="CN18" s="119" t="n"/>
      <c r="CO18" s="120" t="n"/>
      <c r="CP18" s="121" t="inlineStr">
        <is>
          <t>-</t>
        </is>
      </c>
      <c r="CQ18" s="121" t="n"/>
      <c r="CR18" s="121" t="n"/>
      <c r="CS18" s="122" t="n"/>
      <c r="CT18" s="123" t="n"/>
      <c r="CU18" s="123" t="inlineStr">
        <is>
          <t>FIT APPROVAL -  TOO SMALL</t>
        </is>
      </c>
      <c r="CV18" s="123" t="n"/>
      <c r="CW18" s="123" t="n"/>
      <c r="CX18" s="123" t="n"/>
      <c r="CY18" s="123" t="n"/>
      <c r="CZ18" s="118" t="n"/>
      <c r="DA18" s="118" t="n"/>
      <c r="DB18" s="575" t="n"/>
      <c r="DC18" s="119" t="n"/>
      <c r="DD18" s="119" t="n"/>
      <c r="DE18" s="119" t="n"/>
      <c r="DF18" s="394" t="n"/>
      <c r="DG18" s="394" t="n"/>
      <c r="DH18" s="394" t="n"/>
      <c r="DI18" s="334">
        <f>DF18*BM18</f>
        <v/>
      </c>
      <c r="DJ18" s="125">
        <f>DI18-(DG18*BL18)</f>
        <v/>
      </c>
    </row>
    <row customFormat="1" customHeight="1" ht="15" r="19" s="397">
      <c r="A19" s="372" t="n">
        <v>80</v>
      </c>
      <c r="B19" s="372" t="inlineStr">
        <is>
          <t>K180752080</t>
        </is>
      </c>
      <c r="C19" s="372" t="n">
        <v>1060200177</v>
      </c>
      <c r="D19" s="241" t="inlineStr">
        <is>
          <t>Rinse</t>
        </is>
      </c>
      <c r="E19" s="430" t="n">
        <v>2508</v>
      </c>
      <c r="F19" s="372" t="inlineStr">
        <is>
          <t>CARADOC</t>
        </is>
      </c>
      <c r="G19" s="372" t="inlineStr">
        <is>
          <t>RINSE KOI CARP</t>
        </is>
      </c>
      <c r="H19" s="372" t="n">
        <v>2</v>
      </c>
      <c r="I19" s="370" t="n"/>
      <c r="J19" s="600" t="n"/>
      <c r="K19" s="372" t="n"/>
      <c r="L19" s="372" t="n"/>
      <c r="M19" s="372" t="inlineStr">
        <is>
          <t>Jacket</t>
        </is>
      </c>
      <c r="N19" s="372" t="n">
        <v>62033290</v>
      </c>
      <c r="O19" s="373" t="inlineStr">
        <is>
          <t>Men's or boys' jackets and blazers of cotton (excl. knitted or crocheted, industrial and occupational, and wind-jackets and similar articles)</t>
        </is>
      </c>
      <c r="P19" s="584" t="inlineStr">
        <is>
          <t>Mens</t>
        </is>
      </c>
      <c r="Q19" s="372" t="n"/>
      <c r="R19" s="372" t="n"/>
      <c r="S19" s="372" t="inlineStr">
        <is>
          <t>RINSE</t>
        </is>
      </c>
      <c r="T19" s="374" t="inlineStr">
        <is>
          <t>-</t>
        </is>
      </c>
      <c r="U19" s="374" t="n"/>
      <c r="V19" s="374" t="inlineStr">
        <is>
          <t>XS-XXL</t>
        </is>
      </c>
      <c r="W19" s="374" t="inlineStr">
        <is>
          <t>-</t>
        </is>
      </c>
      <c r="X19" s="518" t="inlineStr">
        <is>
          <t>XS-XXL mens</t>
        </is>
      </c>
      <c r="Y19" s="374" t="inlineStr">
        <is>
          <t>NEW</t>
        </is>
      </c>
      <c r="Z19" s="374" t="n"/>
      <c r="AA19" s="374" t="n"/>
      <c r="AB19" s="240" t="inlineStr">
        <is>
          <t>Tunisia</t>
        </is>
      </c>
      <c r="AC19" s="240" t="inlineStr">
        <is>
          <t>Artlab</t>
        </is>
      </c>
      <c r="AD19" s="240" t="inlineStr">
        <is>
          <t>Artlab</t>
        </is>
      </c>
      <c r="AE19" s="240" t="inlineStr">
        <is>
          <t>Interwashing</t>
        </is>
      </c>
      <c r="AF19" s="372" t="n"/>
      <c r="AG19" s="374" t="inlineStr">
        <is>
          <t>HEMP FORTEX</t>
        </is>
      </c>
      <c r="AH19" s="374" t="inlineStr">
        <is>
          <t>HG06271 DNM-EW</t>
        </is>
      </c>
      <c r="AI19" s="374" t="n"/>
      <c r="AJ19" s="374" t="n"/>
      <c r="AK19" s="374" t="inlineStr">
        <is>
          <t>100% Sustainable fabric</t>
        </is>
      </c>
      <c r="AL19" s="374" t="inlineStr">
        <is>
          <t xml:space="preserve">55% Hemp, 45% organic cotton </t>
        </is>
      </c>
      <c r="AM19" s="374" t="inlineStr">
        <is>
          <t>11,3 oz</t>
        </is>
      </c>
      <c r="AN19" s="374" t="n"/>
      <c r="AO19" s="377" t="inlineStr">
        <is>
          <t>$8,58 / 56"</t>
        </is>
      </c>
      <c r="AP19" s="374" t="n">
        <v>2000</v>
      </c>
      <c r="AQ19" s="374" t="inlineStr">
        <is>
          <t>6-8W</t>
        </is>
      </c>
      <c r="AR19" s="374" t="inlineStr">
        <is>
          <t>220mts at stock at ARTLAB ( 1077.30m available / 500M booked for SMS)</t>
        </is>
      </c>
      <c r="AS19" s="378" t="n"/>
      <c r="AT19" s="378" t="n"/>
      <c r="AU19" s="378" t="n"/>
      <c r="AV19" s="379" t="n">
        <v>1.64</v>
      </c>
      <c r="AW19" s="601" t="inlineStr">
        <is>
          <t>PETRA</t>
        </is>
      </c>
      <c r="AX19" s="602" t="inlineStr">
        <is>
          <t>EUR</t>
        </is>
      </c>
      <c r="AY19" s="602" t="inlineStr">
        <is>
          <t>FOB</t>
        </is>
      </c>
      <c r="AZ19" s="602" t="inlineStr">
        <is>
          <t>90 DAYS NETT</t>
        </is>
      </c>
      <c r="BA19" s="602" t="inlineStr">
        <is>
          <t>cfmd</t>
        </is>
      </c>
      <c r="BB19" s="602">
        <f>IFERROR((BM19*(1-Assumptions!$K$3))*(1-BK19),0)</f>
        <v/>
      </c>
      <c r="BC19" s="602" t="n">
        <v>60</v>
      </c>
      <c r="BD19" s="602" t="n">
        <v>45.5</v>
      </c>
      <c r="BE19" s="602" t="n">
        <v>45.1</v>
      </c>
      <c r="BF19" s="604">
        <f>IFERROR(((IF(BE19&gt;0, BE19, IF(BD19&gt;0, BD19, 0))))*INDEX(Assumptions!$B:$B,MATCH(AB19,Assumptions!$A:$A,0)),0)</f>
        <v/>
      </c>
      <c r="BG19" s="604">
        <f>IFERROR(((IF(BE19&gt;0, BE19, IF(BD19&gt;0, BD19, 0))))*INDEX(Assumptions!$C:$C,MATCH(AB19,Assumptions!$A:$A,0)),0)</f>
        <v/>
      </c>
      <c r="BH19" s="604">
        <f>IFERROR(((IF(BE19&gt;0, BE19, IF(BD19&gt;0, BD19, 0))))*INDEX(Assumptions!$D:$D,MATCH(AB19,Assumptions!$A:$A,0)),0)</f>
        <v/>
      </c>
      <c r="BI19" s="604">
        <f>IFERROR(((IF(BE19&gt;0, BE19, IF(BD19&gt;0, BD19, 0))))*INDEX(Assumptions!$G:$G,MATCH(AC19,Assumptions!$F:$F,0)),0)</f>
        <v/>
      </c>
      <c r="BJ19" s="604">
        <f>SUM(BF19:BI19)</f>
        <v/>
      </c>
      <c r="BK19" s="383">
        <f>IFERROR(INDEX(Assumptions!$B:$B,MATCH(AB19,Assumptions!$A:$A,0))+INDEX(Assumptions!$C:$C,MATCH(AB19,Assumptions!$A:$A,0))+INDEX(Assumptions!$D:$D,MATCH(AB19,Assumptions!$A:$A,0))+INDEX(Assumptions!$G:$G,MATCH(AC19,Assumptions!$F:$F,0)),0)</f>
        <v/>
      </c>
      <c r="BL19" s="602">
        <f>((IF(BE19&gt;0, BE19, IF(BD19&gt;0, BD19, 0))))+BJ19</f>
        <v/>
      </c>
      <c r="BM19" s="602">
        <f>BP19/BO19</f>
        <v/>
      </c>
      <c r="BN19" s="602">
        <f>BP19/2.38</f>
        <v/>
      </c>
      <c r="BO19" s="374" t="n">
        <v>2.5</v>
      </c>
      <c r="BP19" s="602" t="n">
        <v>199.95</v>
      </c>
      <c r="BQ19" s="384">
        <f>IF(SUM(BD19:BE19)=0,0,(BM19-BL19)/BM19)</f>
        <v/>
      </c>
      <c r="BR19" s="602">
        <f>BC19*CG19</f>
        <v/>
      </c>
      <c r="BS19" s="602" t="n">
        <v>0.75</v>
      </c>
      <c r="BT19" s="602" t="n">
        <v>16.25</v>
      </c>
      <c r="BU19" s="605" t="n"/>
      <c r="BV19" s="605" t="n"/>
      <c r="BW19" s="386" t="n"/>
      <c r="BX19" s="376" t="inlineStr">
        <is>
          <t>ARTWORK TBC</t>
        </is>
      </c>
      <c r="BY19" s="386" t="inlineStr">
        <is>
          <t>-</t>
        </is>
      </c>
      <c r="BZ19" s="433" t="n"/>
      <c r="CA19" s="386" t="n"/>
      <c r="CB19" s="386" t="n"/>
      <c r="CC19" s="386" t="n">
        <v>42956</v>
      </c>
      <c r="CD19" s="376" t="inlineStr">
        <is>
          <t>EX 14-Oct-17</t>
        </is>
      </c>
      <c r="CE19" s="376" t="n"/>
      <c r="CF19" s="376" t="inlineStr">
        <is>
          <t>Can we do boat shipment iso AIR?! Saves 2 euro!</t>
        </is>
      </c>
      <c r="CG19" s="387" t="n">
        <v>15</v>
      </c>
      <c r="CH19" s="435" t="n"/>
      <c r="CI19" s="387" t="inlineStr">
        <is>
          <t>M</t>
        </is>
      </c>
      <c r="CJ19" s="387" t="n"/>
      <c r="CK19" s="387" t="n"/>
      <c r="CL19" s="388" t="n"/>
      <c r="CM19" s="389" t="n"/>
      <c r="CN19" s="389" t="n"/>
      <c r="CO19" s="390" t="n"/>
      <c r="CP19" s="391" t="inlineStr">
        <is>
          <t>M</t>
        </is>
      </c>
      <c r="CQ19" s="391" t="n"/>
      <c r="CR19" s="391" t="n"/>
      <c r="CS19" s="391" t="n">
        <v>43168</v>
      </c>
      <c r="CT19" s="393" t="inlineStr">
        <is>
          <t>ok</t>
        </is>
      </c>
      <c r="CU19" s="393" t="n"/>
      <c r="CV19" s="393" t="n">
        <v>43181</v>
      </c>
      <c r="CW19" s="393" t="n"/>
      <c r="CX19" s="393" t="n"/>
      <c r="CY19" s="393" t="n"/>
      <c r="CZ19" s="388" t="n">
        <v>43353</v>
      </c>
      <c r="DA19" s="388" t="inlineStr">
        <is>
          <t>TUNISIA</t>
        </is>
      </c>
      <c r="DB19" s="555" t="n">
        <v>5</v>
      </c>
      <c r="DC19" s="389" t="n"/>
      <c r="DD19" s="389" t="n"/>
      <c r="DE19" s="389" t="n"/>
      <c r="DF19" s="394" t="n">
        <v>41</v>
      </c>
      <c r="DG19" s="394" t="n">
        <v>105</v>
      </c>
      <c r="DH19" s="394" t="n">
        <v>4018319</v>
      </c>
      <c r="DI19" s="395">
        <f>DF19*BM19</f>
        <v/>
      </c>
      <c r="DJ19" s="396">
        <f>DI19-(DG19*BL19)</f>
        <v/>
      </c>
    </row>
    <row customFormat="1" customHeight="1" hidden="1" ht="15" r="20" s="126">
      <c r="A20" s="223" t="n">
        <v>85</v>
      </c>
      <c r="B20" s="223" t="inlineStr">
        <is>
          <t>K180752085</t>
        </is>
      </c>
      <c r="C20" s="223" t="n">
        <v>1060300199</v>
      </c>
      <c r="D20" s="223" t="inlineStr">
        <is>
          <t>Indigo</t>
        </is>
      </c>
      <c r="E20" s="502" t="inlineStr">
        <is>
          <t>-</t>
        </is>
      </c>
      <c r="F20" s="223" t="inlineStr">
        <is>
          <t>CHAMBERLAIN</t>
        </is>
      </c>
      <c r="G20" s="223" t="inlineStr">
        <is>
          <t xml:space="preserve">SLUB NAVY </t>
        </is>
      </c>
      <c r="H20" s="223" t="n">
        <v>2</v>
      </c>
      <c r="I20" s="219" t="inlineStr">
        <is>
          <t>x</t>
        </is>
      </c>
      <c r="J20" s="606" t="n">
        <v>43172</v>
      </c>
      <c r="K20" s="223" t="n"/>
      <c r="L20" s="223" t="n"/>
      <c r="M20" s="223" t="inlineStr">
        <is>
          <t>JACKET</t>
        </is>
      </c>
      <c r="N20" s="223" t="n">
        <v>62033290</v>
      </c>
      <c r="O20" s="102" t="inlineStr">
        <is>
          <t>Men's or boys' jackets and blazers of cotton (excl. knitted or crocheted, industrial and occupational, and wind-jackets and similar articles)</t>
        </is>
      </c>
      <c r="P20" s="103" t="inlineStr">
        <is>
          <t>MEN</t>
        </is>
      </c>
      <c r="Q20" s="223" t="n"/>
      <c r="R20" s="223" t="n"/>
      <c r="S20" s="223" t="inlineStr">
        <is>
          <t xml:space="preserve">GD NAVY </t>
        </is>
      </c>
      <c r="T20" s="104" t="inlineStr">
        <is>
          <t>-</t>
        </is>
      </c>
      <c r="U20" s="104" t="n"/>
      <c r="V20" s="104" t="inlineStr">
        <is>
          <t>XS-XXL</t>
        </is>
      </c>
      <c r="W20" s="104" t="inlineStr">
        <is>
          <t>-</t>
        </is>
      </c>
      <c r="X20" s="255" t="n"/>
      <c r="Y20" s="104" t="inlineStr">
        <is>
          <t>NEW</t>
        </is>
      </c>
      <c r="Z20" s="104" t="n"/>
      <c r="AA20" s="104" t="n"/>
      <c r="AB20" s="105" t="inlineStr">
        <is>
          <t>TUNISIA</t>
        </is>
      </c>
      <c r="AC20" s="106" t="inlineStr">
        <is>
          <t>ARTLAB</t>
        </is>
      </c>
      <c r="AD20" s="106" t="inlineStr">
        <is>
          <t>ARTLAB</t>
        </is>
      </c>
      <c r="AE20" s="106" t="inlineStr">
        <is>
          <t>BLUE &amp; DYE</t>
        </is>
      </c>
      <c r="AF20" s="223" t="n"/>
      <c r="AG20" s="104" t="inlineStr">
        <is>
          <t>CALIK</t>
        </is>
      </c>
      <c r="AH20" s="374" t="inlineStr">
        <is>
          <t>D7563O112 Handwoven slub</t>
        </is>
      </c>
      <c r="AI20" s="104" t="n"/>
      <c r="AJ20" s="104" t="n"/>
      <c r="AK20" s="104" t="inlineStr">
        <is>
          <t>100% Sustainable fabric</t>
        </is>
      </c>
      <c r="AL20" s="104" t="inlineStr">
        <is>
          <t>100% Organic cotton</t>
        </is>
      </c>
      <c r="AM20" s="104" t="inlineStr">
        <is>
          <t>15 oz</t>
        </is>
      </c>
      <c r="AN20" s="374" t="n"/>
      <c r="AO20" s="107" t="inlineStr">
        <is>
          <t>5 / 138</t>
        </is>
      </c>
      <c r="AP20" s="104" t="n">
        <v>3000</v>
      </c>
      <c r="AQ20" s="104" t="inlineStr">
        <is>
          <t>6W</t>
        </is>
      </c>
      <c r="AR20" s="104" t="inlineStr">
        <is>
          <t>250 mt Ready at the Stock</t>
        </is>
      </c>
      <c r="AS20" s="108" t="n"/>
      <c r="AT20" s="108" t="n"/>
      <c r="AU20" s="108" t="n"/>
      <c r="AV20" s="109" t="n">
        <v>2.16</v>
      </c>
      <c r="AW20" s="607" t="inlineStr">
        <is>
          <t>PETRA</t>
        </is>
      </c>
      <c r="AX20" s="608" t="inlineStr">
        <is>
          <t>EUR</t>
        </is>
      </c>
      <c r="AY20" s="608" t="inlineStr">
        <is>
          <t>FOB</t>
        </is>
      </c>
      <c r="AZ20" s="608" t="inlineStr">
        <is>
          <t>90 DAYS NETT</t>
        </is>
      </c>
      <c r="BA20" s="608" t="inlineStr">
        <is>
          <t>cfmd</t>
        </is>
      </c>
      <c r="BB20" s="608">
        <f>IFERROR((BM20*(1-Assumptions!$K$3))*(1-BK20),0)</f>
        <v/>
      </c>
      <c r="BC20" s="608" t="n">
        <v>60</v>
      </c>
      <c r="BD20" s="608" t="n">
        <v>30.7</v>
      </c>
      <c r="BE20" s="608" t="n">
        <v>30.7</v>
      </c>
      <c r="BF20" s="609">
        <f>IFERROR(((IF(BE20&gt;0, BE20, IF(BD20&gt;0, BD20, 0))))*INDEX(Assumptions!$B:$B,MATCH(AB20,Assumptions!$A:$A,0)),0)</f>
        <v/>
      </c>
      <c r="BG20" s="609">
        <f>IFERROR(((IF(BE20&gt;0, BE20, IF(BD20&gt;0, BD20, 0))))*INDEX(Assumptions!$C:$C,MATCH(AB20,Assumptions!$A:$A,0)),0)</f>
        <v/>
      </c>
      <c r="BH20" s="609">
        <f>IFERROR(((IF(BE20&gt;0, BE20, IF(BD20&gt;0, BD20, 0))))*INDEX(Assumptions!$D:$D,MATCH(AB20,Assumptions!$A:$A,0)),0)</f>
        <v/>
      </c>
      <c r="BI20" s="609">
        <f>IFERROR(((IF(BE20&gt;0, BE20, IF(BD20&gt;0, BD20, 0))))*INDEX(Assumptions!$G:$G,MATCH(AC20,Assumptions!$F:$F,0)),0)</f>
        <v/>
      </c>
      <c r="BJ20" s="609">
        <f>SUM(BF20:BI20)</f>
        <v/>
      </c>
      <c r="BK20" s="113">
        <f>IFERROR(INDEX(Assumptions!$B:$B,MATCH(AB20,Assumptions!$A:$A,0))+INDEX(Assumptions!$C:$C,MATCH(AB20,Assumptions!$A:$A,0))+INDEX(Assumptions!$D:$D,MATCH(AB20,Assumptions!$A:$A,0))+INDEX(Assumptions!$G:$G,MATCH(AC20,Assumptions!$F:$F,0)),0)</f>
        <v/>
      </c>
      <c r="BL20" s="608">
        <f>((IF(BE20&gt;0, BE20, IF(BD20&gt;0, BD20, 0))))+BJ20</f>
        <v/>
      </c>
      <c r="BM20" s="608">
        <f>BP20/BO20</f>
        <v/>
      </c>
      <c r="BN20" s="608">
        <f>BP20/2.38</f>
        <v/>
      </c>
      <c r="BO20" s="104" t="n">
        <v>2.5</v>
      </c>
      <c r="BP20" s="608" t="n">
        <v>189.95</v>
      </c>
      <c r="BQ20" s="114">
        <f>IF(SUM(BD20:BE20)=0,0,(BM20-BL20)/BM20)</f>
        <v/>
      </c>
      <c r="BR20" s="608">
        <f>BC20*CG20</f>
        <v/>
      </c>
      <c r="BS20" s="608" t="n">
        <v>0.75</v>
      </c>
      <c r="BT20" s="608" t="n">
        <v>6.5</v>
      </c>
      <c r="BU20" s="610" t="n">
        <v>42867</v>
      </c>
      <c r="BV20" s="610" t="n">
        <v>42867</v>
      </c>
      <c r="BW20" s="115" t="inlineStr">
        <is>
          <t>LAB DIP - APPROVE COLOR</t>
        </is>
      </c>
      <c r="BX20" s="106" t="inlineStr">
        <is>
          <t>CALIK D7563O112 hand woven slub</t>
        </is>
      </c>
      <c r="BY20" s="115" t="inlineStr">
        <is>
          <t>M</t>
        </is>
      </c>
      <c r="BZ20" s="530" t="n"/>
      <c r="CA20" s="115" t="n">
        <v>42928</v>
      </c>
      <c r="CB20" s="115" t="n"/>
      <c r="CC20" s="115" t="n">
        <v>42956</v>
      </c>
      <c r="CD20" s="106" t="inlineStr">
        <is>
          <t>EX 14-Oct-17</t>
        </is>
      </c>
      <c r="CE20" s="106" t="n"/>
      <c r="CF20" s="106" t="n"/>
      <c r="CG20" s="117" t="n">
        <v>13</v>
      </c>
      <c r="CH20" s="538" t="n"/>
      <c r="CI20" s="117" t="inlineStr">
        <is>
          <t>M</t>
        </is>
      </c>
      <c r="CJ20" s="117" t="n"/>
      <c r="CK20" s="117" t="n"/>
      <c r="CL20" s="118" t="n"/>
      <c r="CM20" s="119" t="n"/>
      <c r="CN20" s="119" t="n"/>
      <c r="CO20" s="120" t="n"/>
      <c r="CP20" s="121" t="inlineStr">
        <is>
          <t>-</t>
        </is>
      </c>
      <c r="CQ20" s="121" t="n"/>
      <c r="CR20" s="121" t="n"/>
      <c r="CS20" s="122" t="n"/>
      <c r="CT20" s="123" t="n"/>
      <c r="CU20" s="123" t="n"/>
      <c r="CV20" s="123" t="n"/>
      <c r="CW20" s="123" t="n"/>
      <c r="CX20" s="123" t="n"/>
      <c r="CY20" s="123" t="n"/>
      <c r="CZ20" s="118" t="n"/>
      <c r="DA20" s="118" t="n"/>
      <c r="DB20" s="575" t="n"/>
      <c r="DC20" s="119" t="n"/>
      <c r="DD20" s="119" t="n"/>
      <c r="DE20" s="119" t="n"/>
      <c r="DF20" s="394" t="n"/>
      <c r="DG20" s="394" t="n"/>
      <c r="DH20" s="394" t="n"/>
      <c r="DI20" s="334">
        <f>DF20*BM20</f>
        <v/>
      </c>
      <c r="DJ20" s="125">
        <f>DI20-(DG20*BL20)</f>
        <v/>
      </c>
    </row>
    <row customFormat="1" customHeight="1" hidden="1" ht="15" r="21" s="126">
      <c r="A21" s="223" t="n">
        <v>90</v>
      </c>
      <c r="B21" s="223" t="inlineStr">
        <is>
          <t>K180752090</t>
        </is>
      </c>
      <c r="C21" s="223" t="n">
        <v>1050300181</v>
      </c>
      <c r="D21" s="223" t="inlineStr">
        <is>
          <t>Dry</t>
        </is>
      </c>
      <c r="E21" s="502" t="n">
        <v>2008</v>
      </c>
      <c r="F21" s="223" t="inlineStr">
        <is>
          <t>SCARAMANGA</t>
        </is>
      </c>
      <c r="G21" s="223" t="inlineStr">
        <is>
          <t>DRY DENIM</t>
        </is>
      </c>
      <c r="H21" s="223" t="n">
        <v>1</v>
      </c>
      <c r="I21" s="219" t="inlineStr">
        <is>
          <t>x</t>
        </is>
      </c>
      <c r="J21" s="606" t="n">
        <v>43172</v>
      </c>
      <c r="K21" s="223" t="n"/>
      <c r="L21" s="223" t="n"/>
      <c r="M21" s="223" t="inlineStr">
        <is>
          <t>JACKET</t>
        </is>
      </c>
      <c r="N21" s="223" t="n">
        <v>62033290</v>
      </c>
      <c r="O21" s="102" t="inlineStr">
        <is>
          <t>Men's or boys' jackets and blazers of cotton (excl. knitted or crocheted, industrial and occupational, and wind-jackets and similar articles)</t>
        </is>
      </c>
      <c r="P21" s="103" t="inlineStr">
        <is>
          <t>MEN</t>
        </is>
      </c>
      <c r="Q21" s="223" t="n"/>
      <c r="R21" s="223" t="n"/>
      <c r="S21" s="223" t="inlineStr">
        <is>
          <t>-</t>
        </is>
      </c>
      <c r="T21" s="104" t="inlineStr">
        <is>
          <t>NON</t>
        </is>
      </c>
      <c r="U21" s="104" t="n"/>
      <c r="V21" s="104" t="inlineStr">
        <is>
          <t>XS-XXL</t>
        </is>
      </c>
      <c r="W21" s="104" t="inlineStr">
        <is>
          <t>-</t>
        </is>
      </c>
      <c r="X21" s="255" t="n"/>
      <c r="Y21" s="104" t="inlineStr">
        <is>
          <t>NEW</t>
        </is>
      </c>
      <c r="Z21" s="104" t="n"/>
      <c r="AA21" s="104" t="n"/>
      <c r="AB21" s="105" t="inlineStr">
        <is>
          <t>TUNISIA</t>
        </is>
      </c>
      <c r="AC21" s="106" t="inlineStr">
        <is>
          <t>ARTLAB</t>
        </is>
      </c>
      <c r="AD21" s="106" t="inlineStr">
        <is>
          <t>ARTLAB</t>
        </is>
      </c>
      <c r="AE21" s="106" t="inlineStr">
        <is>
          <t>-</t>
        </is>
      </c>
      <c r="AF21" s="223" t="n"/>
      <c r="AG21" s="104" t="inlineStr">
        <is>
          <t xml:space="preserve">ORTA </t>
        </is>
      </c>
      <c r="AH21" s="374" t="inlineStr">
        <is>
          <t>9569A-43</t>
        </is>
      </c>
      <c r="AI21" s="104" t="n"/>
      <c r="AJ21" s="104" t="n"/>
      <c r="AK21" s="104" t="inlineStr">
        <is>
          <t>100% Sustainable fabric</t>
        </is>
      </c>
      <c r="AL21" s="104" t="inlineStr">
        <is>
          <t>100% Organic cotton</t>
        </is>
      </c>
      <c r="AM21" s="104" t="inlineStr">
        <is>
          <t>13 oz</t>
        </is>
      </c>
      <c r="AN21" s="374" t="n"/>
      <c r="AO21" s="107" t="inlineStr">
        <is>
          <t>5,15 / 152</t>
        </is>
      </c>
      <c r="AP21" s="104" t="n"/>
      <c r="AQ21" s="104" t="n"/>
      <c r="AR21" s="104" t="inlineStr">
        <is>
          <t>c/o fabric TBC from ORTA (250mts on stock at ORTA)</t>
        </is>
      </c>
      <c r="AS21" s="108" t="n"/>
      <c r="AT21" s="108" t="n"/>
      <c r="AU21" s="108" t="n"/>
      <c r="AV21" s="109" t="n">
        <v>1.31</v>
      </c>
      <c r="AW21" s="607" t="inlineStr">
        <is>
          <t>PETRA</t>
        </is>
      </c>
      <c r="AX21" s="608" t="inlineStr">
        <is>
          <t>EUR</t>
        </is>
      </c>
      <c r="AY21" s="608" t="inlineStr">
        <is>
          <t>FOB</t>
        </is>
      </c>
      <c r="AZ21" s="608" t="inlineStr">
        <is>
          <t>90 DAYS NETT</t>
        </is>
      </c>
      <c r="BA21" s="608" t="inlineStr">
        <is>
          <t>cfmd</t>
        </is>
      </c>
      <c r="BB21" s="608">
        <f>IFERROR((BM21*(1-Assumptions!$K$3))*(1-BK21),0)</f>
        <v/>
      </c>
      <c r="BC21" s="608" t="n">
        <v>60</v>
      </c>
      <c r="BD21" s="608" t="n">
        <v>20.1</v>
      </c>
      <c r="BE21" s="608" t="n">
        <v>20.1</v>
      </c>
      <c r="BF21" s="609">
        <f>IFERROR(((IF(BE21&gt;0, BE21, IF(BD21&gt;0, BD21, 0))))*INDEX(Assumptions!$B:$B,MATCH(AB21,Assumptions!$A:$A,0)),0)</f>
        <v/>
      </c>
      <c r="BG21" s="609">
        <f>IFERROR(((IF(BE21&gt;0, BE21, IF(BD21&gt;0, BD21, 0))))*INDEX(Assumptions!$C:$C,MATCH(AB21,Assumptions!$A:$A,0)),0)</f>
        <v/>
      </c>
      <c r="BH21" s="609">
        <f>IFERROR(((IF(BE21&gt;0, BE21, IF(BD21&gt;0, BD21, 0))))*INDEX(Assumptions!$D:$D,MATCH(AB21,Assumptions!$A:$A,0)),0)</f>
        <v/>
      </c>
      <c r="BI21" s="609">
        <f>IFERROR(((IF(BE21&gt;0, BE21, IF(BD21&gt;0, BD21, 0))))*INDEX(Assumptions!$G:$G,MATCH(AC21,Assumptions!$F:$F,0)),0)</f>
        <v/>
      </c>
      <c r="BJ21" s="609">
        <f>SUM(BF21:BI21)</f>
        <v/>
      </c>
      <c r="BK21" s="113">
        <f>IFERROR(INDEX(Assumptions!$B:$B,MATCH(AB21,Assumptions!$A:$A,0))+INDEX(Assumptions!$C:$C,MATCH(AB21,Assumptions!$A:$A,0))+INDEX(Assumptions!$D:$D,MATCH(AB21,Assumptions!$A:$A,0))+INDEX(Assumptions!$G:$G,MATCH(AC21,Assumptions!$F:$F,0)),0)</f>
        <v/>
      </c>
      <c r="BL21" s="608">
        <f>((IF(BE21&gt;0, BE21, IF(BD21&gt;0, BD21, 0))))+BJ21</f>
        <v/>
      </c>
      <c r="BM21" s="608">
        <f>BP21/BO21</f>
        <v/>
      </c>
      <c r="BN21" s="608">
        <f>BP21/2.38</f>
        <v/>
      </c>
      <c r="BO21" s="104" t="n">
        <v>2.5</v>
      </c>
      <c r="BP21" s="608" t="n">
        <v>149.95</v>
      </c>
      <c r="BQ21" s="114">
        <f>IF(SUM(BD21:BE21)=0,0,(BM21-BL21)/BM21)</f>
        <v/>
      </c>
      <c r="BR21" s="608">
        <f>BC21*CG21</f>
        <v/>
      </c>
      <c r="BS21" s="608" t="inlineStr">
        <is>
          <t>-</t>
        </is>
      </c>
      <c r="BT21" s="608" t="n">
        <v>2.85</v>
      </c>
      <c r="BU21" s="610" t="inlineStr">
        <is>
          <t>WAIT FOR FIT APPROVE</t>
        </is>
      </c>
      <c r="BV21" s="610" t="inlineStr">
        <is>
          <t>.@ Artlab</t>
        </is>
      </c>
      <c r="BW21" s="115" t="n"/>
      <c r="BX21" s="106" t="inlineStr">
        <is>
          <t xml:space="preserve">ORTA 9569A-43 </t>
        </is>
      </c>
      <c r="BY21" s="115" t="inlineStr">
        <is>
          <t>M</t>
        </is>
      </c>
      <c r="BZ21" s="530" t="n"/>
      <c r="CA21" s="115" t="inlineStr">
        <is>
          <t>ARTLAB ADVISE</t>
        </is>
      </c>
      <c r="CB21" s="115" t="n"/>
      <c r="CC21" s="115" t="inlineStr">
        <is>
          <t>TBC</t>
        </is>
      </c>
      <c r="CD21" s="106" t="inlineStr">
        <is>
          <t>EX 14-Oct-17</t>
        </is>
      </c>
      <c r="CE21" s="106" t="n"/>
      <c r="CF21" s="106" t="n"/>
      <c r="CG21" s="117" t="n">
        <v>15</v>
      </c>
      <c r="CH21" s="538" t="n"/>
      <c r="CI21" s="117" t="inlineStr">
        <is>
          <t>M</t>
        </is>
      </c>
      <c r="CJ21" s="117" t="n"/>
      <c r="CK21" s="117" t="n">
        <v>2</v>
      </c>
      <c r="CL21" s="118" t="n"/>
      <c r="CM21" s="119" t="n"/>
      <c r="CN21" s="119" t="n"/>
      <c r="CO21" s="120" t="n"/>
      <c r="CP21" s="121" t="inlineStr">
        <is>
          <t>M</t>
        </is>
      </c>
      <c r="CQ21" s="121" t="n"/>
      <c r="CR21" s="121" t="n"/>
      <c r="CS21" s="391" t="n">
        <v>43168</v>
      </c>
      <c r="CT21" s="123" t="n"/>
      <c r="CU21" s="123" t="inlineStr">
        <is>
          <t xml:space="preserve">FIT APPROVAL </t>
        </is>
      </c>
      <c r="CV21" s="123" t="n"/>
      <c r="CW21" s="123" t="n"/>
      <c r="CX21" s="123" t="n"/>
      <c r="CY21" s="123" t="n"/>
      <c r="CZ21" s="118" t="n"/>
      <c r="DA21" s="118" t="n"/>
      <c r="DB21" s="575" t="n"/>
      <c r="DC21" s="119" t="n"/>
      <c r="DD21" s="119" t="n"/>
      <c r="DE21" s="119" t="n"/>
      <c r="DF21" s="394" t="n"/>
      <c r="DG21" s="394" t="n"/>
      <c r="DH21" s="394" t="n"/>
      <c r="DI21" s="334">
        <f>DF21*BM21</f>
        <v/>
      </c>
      <c r="DJ21" s="125">
        <f>DI21-(DG21*BL21)</f>
        <v/>
      </c>
    </row>
    <row customFormat="1" customHeight="1" hidden="1" ht="15" r="22" s="397">
      <c r="A22" s="372" t="n">
        <v>95</v>
      </c>
      <c r="B22" s="372" t="inlineStr">
        <is>
          <t>K180753005</t>
        </is>
      </c>
      <c r="C22" s="372" t="n">
        <v>1090103537</v>
      </c>
      <c r="D22" s="372" t="inlineStr">
        <is>
          <t>Green</t>
        </is>
      </c>
      <c r="E22" s="430" t="n">
        <v>7609</v>
      </c>
      <c r="F22" s="372" t="inlineStr">
        <is>
          <t>AUGUSTUS</t>
        </is>
      </c>
      <c r="G22" s="372" t="inlineStr">
        <is>
          <t>DUCK GREEN</t>
        </is>
      </c>
      <c r="H22" s="372" t="n">
        <v>1</v>
      </c>
      <c r="I22" s="370" t="n"/>
      <c r="J22" s="600" t="n"/>
      <c r="K22" s="372" t="n"/>
      <c r="L22" s="372" t="n"/>
      <c r="M22" s="372" t="inlineStr">
        <is>
          <t>Overshirt</t>
        </is>
      </c>
      <c r="N22" s="372" t="n">
        <v>61051000</v>
      </c>
      <c r="O22" s="373" t="inlineStr">
        <is>
          <t>Men's or boys' shirts of cotton, knitted or crocheted (excl. nightshirts, T-shirts, singlets and other vests)</t>
        </is>
      </c>
      <c r="P22" s="584" t="inlineStr">
        <is>
          <t>Mens</t>
        </is>
      </c>
      <c r="Q22" s="372" t="n"/>
      <c r="R22" s="372" t="n"/>
      <c r="S22" s="372" t="inlineStr">
        <is>
          <t>Garment dye</t>
        </is>
      </c>
      <c r="T22" s="374" t="inlineStr">
        <is>
          <t>-</t>
        </is>
      </c>
      <c r="U22" s="374" t="n"/>
      <c r="V22" s="374" t="inlineStr">
        <is>
          <t>XS-XXL</t>
        </is>
      </c>
      <c r="W22" s="374" t="inlineStr">
        <is>
          <t>-</t>
        </is>
      </c>
      <c r="X22" s="518" t="inlineStr">
        <is>
          <t>XS-XXL mens</t>
        </is>
      </c>
      <c r="Y22" s="374" t="inlineStr">
        <is>
          <t>C/O SS18</t>
        </is>
      </c>
      <c r="Z22" s="374" t="n"/>
      <c r="AA22" s="374" t="n"/>
      <c r="AB22" s="240" t="inlineStr">
        <is>
          <t>Bulgaria</t>
        </is>
      </c>
      <c r="AC22" s="240" t="inlineStr">
        <is>
          <t>Uni Textiles</t>
        </is>
      </c>
      <c r="AD22" s="376" t="inlineStr">
        <is>
          <t>Edward Jeans</t>
        </is>
      </c>
      <c r="AE22" s="376" t="inlineStr">
        <is>
          <t>ALEXANDROS</t>
        </is>
      </c>
      <c r="AF22" s="372" t="n"/>
      <c r="AG22" s="403" t="inlineStr">
        <is>
          <t>YARNTEX</t>
        </is>
      </c>
      <c r="AH22" s="374" t="inlineStr">
        <is>
          <t>SS18 AUGUSTUS FABRIC QUALITY: 230220</t>
        </is>
      </c>
      <c r="AI22" s="374" t="n"/>
      <c r="AJ22" s="374" t="n"/>
      <c r="AK22" s="374" t="inlineStr">
        <is>
          <t>100% Sustainable fabric</t>
        </is>
      </c>
      <c r="AL22" s="374" t="inlineStr">
        <is>
          <t>100% Organic cotton</t>
        </is>
      </c>
      <c r="AM22" s="374" t="inlineStr">
        <is>
          <t>TBC</t>
        </is>
      </c>
      <c r="AN22" s="374" t="n">
        <v>680</v>
      </c>
      <c r="AO22" s="377" t="inlineStr">
        <is>
          <t>9kg</t>
        </is>
      </c>
      <c r="AP22" s="374" t="inlineStr">
        <is>
          <t>NO MOQ</t>
        </is>
      </c>
      <c r="AQ22" s="374" t="n"/>
      <c r="AR22" s="374" t="inlineStr">
        <is>
          <t>20/9: Fabric anticipated to be received until 30/9</t>
        </is>
      </c>
      <c r="AS22" s="378" t="n"/>
      <c r="AT22" s="378" t="n"/>
      <c r="AU22" s="378" t="n"/>
      <c r="AV22" s="379" t="inlineStr">
        <is>
          <t>1,080kg</t>
        </is>
      </c>
      <c r="AW22" s="601" t="inlineStr">
        <is>
          <t>EDWARD JEANS</t>
        </is>
      </c>
      <c r="AX22" s="602" t="inlineStr">
        <is>
          <t>EUR</t>
        </is>
      </c>
      <c r="AY22" s="602" t="inlineStr">
        <is>
          <t>FOB</t>
        </is>
      </c>
      <c r="AZ22" s="602" t="inlineStr">
        <is>
          <t>CAD</t>
        </is>
      </c>
      <c r="BA22" s="602" t="inlineStr">
        <is>
          <t>cfmd</t>
        </is>
      </c>
      <c r="BB22" s="602">
        <f>IFERROR((BM22*(1-Assumptions!$K$3))*(1-BK22),0)</f>
        <v/>
      </c>
      <c r="BC22" s="602">
        <f>BD22*2</f>
        <v/>
      </c>
      <c r="BD22" s="602" t="n">
        <v>26.9</v>
      </c>
      <c r="BE22" s="602" t="n">
        <v>26.9</v>
      </c>
      <c r="BF22" s="604">
        <f>IFERROR(((IF(BE22&gt;0, BE22, IF(BD22&gt;0, BD22, 0))))*INDEX(Assumptions!$B:$B,MATCH(AB22,Assumptions!$A:$A,0)),0)</f>
        <v/>
      </c>
      <c r="BG22" s="604">
        <f>IFERROR(((IF(BE22&gt;0, BE22, IF(BD22&gt;0, BD22, 0))))*INDEX(Assumptions!$C:$C,MATCH(AB22,Assumptions!$A:$A,0)),0)</f>
        <v/>
      </c>
      <c r="BH22" s="604">
        <f>IFERROR(((IF(BE22&gt;0, BE22, IF(BD22&gt;0, BD22, 0))))*INDEX(Assumptions!$D:$D,MATCH(AB22,Assumptions!$A:$A,0)),0)</f>
        <v/>
      </c>
      <c r="BI22" s="604">
        <f>IFERROR(((IF(BE22&gt;0, BE22, IF(BD22&gt;0, BD22, 0))))*INDEX(Assumptions!$G:$G,MATCH(AC22,Assumptions!$F:$F,0)),0)</f>
        <v/>
      </c>
      <c r="BJ22" s="604">
        <f>SUM(BF22:BI22)</f>
        <v/>
      </c>
      <c r="BK22" s="383">
        <f>IFERROR(INDEX(Assumptions!$B:$B,MATCH(AB22,Assumptions!$A:$A,0))+INDEX(Assumptions!$C:$C,MATCH(AB22,Assumptions!$A:$A,0))+INDEX(Assumptions!$D:$D,MATCH(AB22,Assumptions!$A:$A,0))+INDEX(Assumptions!$G:$G,MATCH(AC22,Assumptions!$F:$F,0)),0)</f>
        <v/>
      </c>
      <c r="BL22" s="602">
        <f>((IF(BE22&gt;0, BE22, IF(BD22&gt;0, BD22, 0))))+BJ22</f>
        <v/>
      </c>
      <c r="BM22" s="602">
        <f>BP22/BO22</f>
        <v/>
      </c>
      <c r="BN22" s="602">
        <f>BP22/2.38</f>
        <v/>
      </c>
      <c r="BO22" s="374" t="n">
        <v>2.5</v>
      </c>
      <c r="BP22" s="602" t="n">
        <v>139.95</v>
      </c>
      <c r="BQ22" s="384">
        <f>IF(SUM(BD22:BE22)=0,0,(BM22-BL22)/BM22)</f>
        <v/>
      </c>
      <c r="BR22" s="602">
        <f>BC22*CG22</f>
        <v/>
      </c>
      <c r="BS22" s="602" t="n"/>
      <c r="BT22" s="602" t="n"/>
      <c r="BU22" s="605" t="n">
        <v>42846</v>
      </c>
      <c r="BV22" s="605" t="n">
        <v>42851</v>
      </c>
      <c r="BW22" s="401" t="inlineStr">
        <is>
          <t>L/D approved</t>
        </is>
      </c>
      <c r="BX22" s="376" t="inlineStr">
        <is>
          <t>Send lab dips in correct fabric quality for approval</t>
        </is>
      </c>
      <c r="BY22" s="386" t="inlineStr">
        <is>
          <t>-</t>
        </is>
      </c>
      <c r="BZ22" s="433" t="n"/>
      <c r="CA22" s="386" t="n"/>
      <c r="CB22" s="386" t="n"/>
      <c r="CC22" s="386" t="n"/>
      <c r="CD22" s="376" t="inlineStr">
        <is>
          <t>EX 14-Oct-17</t>
        </is>
      </c>
      <c r="CE22" s="376" t="n"/>
      <c r="CF22" s="376" t="n"/>
      <c r="CG22" s="387" t="n">
        <v>15</v>
      </c>
      <c r="CH22" s="435" t="n"/>
      <c r="CI22" s="387" t="inlineStr">
        <is>
          <t>M</t>
        </is>
      </c>
      <c r="CJ22" s="387" t="n"/>
      <c r="CK22" s="387" t="n"/>
      <c r="CL22" s="388" t="n"/>
      <c r="CM22" s="389" t="n"/>
      <c r="CN22" s="389" t="n"/>
      <c r="CO22" s="390" t="n"/>
      <c r="CP22" s="391" t="inlineStr">
        <is>
          <t>tba</t>
        </is>
      </c>
      <c r="CQ22" s="391" t="n"/>
      <c r="CR22" s="391" t="n"/>
      <c r="CS22" s="392" t="n"/>
      <c r="CT22" s="393" t="n"/>
      <c r="CU22" s="393" t="n"/>
      <c r="CV22" s="393" t="n"/>
      <c r="CW22" s="393" t="n"/>
      <c r="CX22" s="393" t="n"/>
      <c r="CY22" s="393" t="n"/>
      <c r="CZ22" s="388" t="n">
        <v>43265</v>
      </c>
      <c r="DA22" s="388" t="inlineStr">
        <is>
          <t>HQ</t>
        </is>
      </c>
      <c r="DB22" s="555" t="n">
        <v>1</v>
      </c>
      <c r="DC22" s="389" t="n"/>
      <c r="DD22" s="389" t="n"/>
      <c r="DE22" s="389" t="n"/>
      <c r="DF22" s="394" t="n">
        <v>189</v>
      </c>
      <c r="DG22" s="394" t="n">
        <v>250</v>
      </c>
      <c r="DH22" s="394" t="n">
        <v>4018192</v>
      </c>
      <c r="DI22" s="395">
        <f>DF22*BM22</f>
        <v/>
      </c>
      <c r="DJ22" s="396">
        <f>DI22-(DG22*BL22)</f>
        <v/>
      </c>
    </row>
    <row customFormat="1" customHeight="1" hidden="1" ht="15" r="23" s="397">
      <c r="A23" s="372" t="n">
        <v>100</v>
      </c>
      <c r="B23" s="372" t="inlineStr">
        <is>
          <t>K180753010</t>
        </is>
      </c>
      <c r="C23" s="372" t="n">
        <v>1090103538</v>
      </c>
      <c r="D23" s="372" t="inlineStr">
        <is>
          <t>Yellow</t>
        </is>
      </c>
      <c r="E23" s="430" t="n">
        <v>7705</v>
      </c>
      <c r="F23" s="372" t="inlineStr">
        <is>
          <t>AUGUSTUS</t>
        </is>
      </c>
      <c r="G23" s="372" t="inlineStr">
        <is>
          <t>GOLDEN OCHRE</t>
        </is>
      </c>
      <c r="H23" s="372" t="n">
        <v>1</v>
      </c>
      <c r="I23" s="370" t="n"/>
      <c r="J23" s="600" t="n"/>
      <c r="K23" s="372" t="n"/>
      <c r="L23" s="372" t="n"/>
      <c r="M23" s="372" t="inlineStr">
        <is>
          <t>Overshirt</t>
        </is>
      </c>
      <c r="N23" s="372" t="n">
        <v>61051000</v>
      </c>
      <c r="O23" s="373" t="inlineStr">
        <is>
          <t>Men's or boys' shirts of cotton, knitted or crocheted (excl. nightshirts, T-shirts, singlets and other vests)</t>
        </is>
      </c>
      <c r="P23" s="584" t="inlineStr">
        <is>
          <t>Mens</t>
        </is>
      </c>
      <c r="Q23" s="372" t="n"/>
      <c r="R23" s="372" t="n"/>
      <c r="S23" s="372" t="inlineStr">
        <is>
          <t>Garment dye</t>
        </is>
      </c>
      <c r="T23" s="374" t="inlineStr">
        <is>
          <t>-</t>
        </is>
      </c>
      <c r="U23" s="374" t="n"/>
      <c r="V23" s="374" t="inlineStr">
        <is>
          <t>XS-XXL</t>
        </is>
      </c>
      <c r="W23" s="374" t="inlineStr">
        <is>
          <t>-</t>
        </is>
      </c>
      <c r="X23" s="518" t="inlineStr">
        <is>
          <t>XS-XXL mens</t>
        </is>
      </c>
      <c r="Y23" s="374" t="inlineStr">
        <is>
          <t>C/O SS18</t>
        </is>
      </c>
      <c r="Z23" s="374" t="n"/>
      <c r="AA23" s="374" t="n"/>
      <c r="AB23" s="240" t="inlineStr">
        <is>
          <t>Bulgaria</t>
        </is>
      </c>
      <c r="AC23" s="240" t="inlineStr">
        <is>
          <t>Uni Textiles</t>
        </is>
      </c>
      <c r="AD23" s="376" t="inlineStr">
        <is>
          <t>Edward Jeans</t>
        </is>
      </c>
      <c r="AE23" s="376" t="inlineStr">
        <is>
          <t>ALEXANDROS</t>
        </is>
      </c>
      <c r="AF23" s="372" t="n"/>
      <c r="AG23" s="403" t="inlineStr">
        <is>
          <t>YARNTEX</t>
        </is>
      </c>
      <c r="AH23" s="374" t="inlineStr">
        <is>
          <t>SS18 AUGUSTUS FABRIC QUALITY: 230220</t>
        </is>
      </c>
      <c r="AI23" s="374" t="n"/>
      <c r="AJ23" s="374" t="n"/>
      <c r="AK23" s="374" t="inlineStr">
        <is>
          <t>100% Sustainable fabric</t>
        </is>
      </c>
      <c r="AL23" s="374" t="inlineStr">
        <is>
          <t>100% Organic cotton</t>
        </is>
      </c>
      <c r="AM23" s="374" t="inlineStr">
        <is>
          <t>TBC</t>
        </is>
      </c>
      <c r="AN23" s="374" t="n">
        <v>680</v>
      </c>
      <c r="AO23" s="377" t="inlineStr">
        <is>
          <t>9kg</t>
        </is>
      </c>
      <c r="AP23" s="374" t="inlineStr">
        <is>
          <t>NO MOQ</t>
        </is>
      </c>
      <c r="AQ23" s="374" t="n"/>
      <c r="AR23" s="374" t="inlineStr">
        <is>
          <t>20/9: Fabric anticipated to be received until 30/9</t>
        </is>
      </c>
      <c r="AS23" s="378" t="n"/>
      <c r="AT23" s="378" t="n"/>
      <c r="AU23" s="378" t="n"/>
      <c r="AV23" s="379" t="inlineStr">
        <is>
          <t>1,080kg</t>
        </is>
      </c>
      <c r="AW23" s="601" t="inlineStr">
        <is>
          <t>EDWARD JEANS</t>
        </is>
      </c>
      <c r="AX23" s="602" t="inlineStr">
        <is>
          <t>EUR</t>
        </is>
      </c>
      <c r="AY23" s="602" t="inlineStr">
        <is>
          <t>FOB</t>
        </is>
      </c>
      <c r="AZ23" s="602" t="inlineStr">
        <is>
          <t>CAD</t>
        </is>
      </c>
      <c r="BA23" s="602" t="inlineStr">
        <is>
          <t>cfmd</t>
        </is>
      </c>
      <c r="BB23" s="602">
        <f>IFERROR((BM23*(1-Assumptions!$K$3))*(1-BK23),0)</f>
        <v/>
      </c>
      <c r="BC23" s="602">
        <f>BD23*2</f>
        <v/>
      </c>
      <c r="BD23" s="602" t="n">
        <v>26.9</v>
      </c>
      <c r="BE23" s="602" t="n">
        <v>26.9</v>
      </c>
      <c r="BF23" s="604">
        <f>IFERROR(((IF(BE23&gt;0, BE23, IF(BD23&gt;0, BD23, 0))))*INDEX(Assumptions!$B:$B,MATCH(AB23,Assumptions!$A:$A,0)),0)</f>
        <v/>
      </c>
      <c r="BG23" s="604">
        <f>IFERROR(((IF(BE23&gt;0, BE23, IF(BD23&gt;0, BD23, 0))))*INDEX(Assumptions!$C:$C,MATCH(AB23,Assumptions!$A:$A,0)),0)</f>
        <v/>
      </c>
      <c r="BH23" s="604">
        <f>IFERROR(((IF(BE23&gt;0, BE23, IF(BD23&gt;0, BD23, 0))))*INDEX(Assumptions!$D:$D,MATCH(AB23,Assumptions!$A:$A,0)),0)</f>
        <v/>
      </c>
      <c r="BI23" s="604">
        <f>IFERROR(((IF(BE23&gt;0, BE23, IF(BD23&gt;0, BD23, 0))))*INDEX(Assumptions!$G:$G,MATCH(AC23,Assumptions!$F:$F,0)),0)</f>
        <v/>
      </c>
      <c r="BJ23" s="604">
        <f>SUM(BF23:BI23)</f>
        <v/>
      </c>
      <c r="BK23" s="383">
        <f>IFERROR(INDEX(Assumptions!$B:$B,MATCH(AB23,Assumptions!$A:$A,0))+INDEX(Assumptions!$C:$C,MATCH(AB23,Assumptions!$A:$A,0))+INDEX(Assumptions!$D:$D,MATCH(AB23,Assumptions!$A:$A,0))+INDEX(Assumptions!$G:$G,MATCH(AC23,Assumptions!$F:$F,0)),0)</f>
        <v/>
      </c>
      <c r="BL23" s="602">
        <f>((IF(BE23&gt;0, BE23, IF(BD23&gt;0, BD23, 0))))+BJ23</f>
        <v/>
      </c>
      <c r="BM23" s="602">
        <f>BP23/BO23</f>
        <v/>
      </c>
      <c r="BN23" s="602">
        <f>BP23/2.38</f>
        <v/>
      </c>
      <c r="BO23" s="374" t="n">
        <v>2.5</v>
      </c>
      <c r="BP23" s="602" t="n">
        <v>139.95</v>
      </c>
      <c r="BQ23" s="384">
        <f>IF(SUM(BD23:BE23)=0,0,(BM23-BL23)/BM23)</f>
        <v/>
      </c>
      <c r="BR23" s="602">
        <f>BC23*CG23</f>
        <v/>
      </c>
      <c r="BS23" s="602" t="n"/>
      <c r="BT23" s="602" t="n"/>
      <c r="BU23" s="605" t="n">
        <v>42846</v>
      </c>
      <c r="BV23" s="605" t="n">
        <v>42851</v>
      </c>
      <c r="BW23" s="401" t="inlineStr">
        <is>
          <t>L/D approved</t>
        </is>
      </c>
      <c r="BX23" s="376" t="inlineStr">
        <is>
          <t>Send lab dips in correct fabric quality for approval</t>
        </is>
      </c>
      <c r="BY23" s="386" t="inlineStr">
        <is>
          <t>-</t>
        </is>
      </c>
      <c r="BZ23" s="433" t="n"/>
      <c r="CA23" s="386" t="n"/>
      <c r="CB23" s="386" t="n"/>
      <c r="CC23" s="386" t="n"/>
      <c r="CD23" s="376" t="inlineStr">
        <is>
          <t>EX 14-Oct-17</t>
        </is>
      </c>
      <c r="CE23" s="376" t="n"/>
      <c r="CF23" s="376" t="n"/>
      <c r="CG23" s="387" t="n">
        <v>5</v>
      </c>
      <c r="CH23" s="435" t="n"/>
      <c r="CI23" s="387" t="inlineStr">
        <is>
          <t>M</t>
        </is>
      </c>
      <c r="CJ23" s="387" t="n"/>
      <c r="CK23" s="387" t="n"/>
      <c r="CL23" s="388" t="n"/>
      <c r="CM23" s="389" t="n"/>
      <c r="CN23" s="389" t="n"/>
      <c r="CO23" s="390" t="n"/>
      <c r="CP23" s="391" t="inlineStr">
        <is>
          <t>tba</t>
        </is>
      </c>
      <c r="CQ23" s="391" t="n"/>
      <c r="CR23" s="391" t="n"/>
      <c r="CS23" s="392" t="n"/>
      <c r="CT23" s="393" t="n"/>
      <c r="CU23" s="393" t="n"/>
      <c r="CV23" s="393" t="n"/>
      <c r="CW23" s="393" t="n"/>
      <c r="CX23" s="393" t="n"/>
      <c r="CY23" s="393" t="n"/>
      <c r="CZ23" s="388" t="n">
        <v>43265</v>
      </c>
      <c r="DA23" s="388" t="inlineStr">
        <is>
          <t>HQ</t>
        </is>
      </c>
      <c r="DB23" s="555" t="n">
        <v>2</v>
      </c>
      <c r="DC23" s="389" t="n"/>
      <c r="DD23" s="389" t="n"/>
      <c r="DE23" s="389" t="n"/>
      <c r="DF23" s="394" t="n">
        <v>54</v>
      </c>
      <c r="DG23" s="394" t="n">
        <v>110</v>
      </c>
      <c r="DH23" s="394" t="n">
        <v>4018193</v>
      </c>
      <c r="DI23" s="395">
        <f>DF23*BM23</f>
        <v/>
      </c>
      <c r="DJ23" s="396">
        <f>DI23-(DG23*BL23)</f>
        <v/>
      </c>
    </row>
    <row customFormat="1" customHeight="1" ht="15" r="24" s="496">
      <c r="A24" s="472" t="n">
        <v>105</v>
      </c>
      <c r="B24" s="472" t="inlineStr">
        <is>
          <t>K180753015</t>
        </is>
      </c>
      <c r="C24" s="472" t="n">
        <v>1090400053</v>
      </c>
      <c r="D24" s="241" t="inlineStr">
        <is>
          <t>Rinse</t>
        </is>
      </c>
      <c r="E24" s="241" t="n">
        <v>2500</v>
      </c>
      <c r="F24" s="472" t="inlineStr">
        <is>
          <t>EMERY</t>
        </is>
      </c>
      <c r="G24" s="472" t="inlineStr">
        <is>
          <t>RINSE</t>
        </is>
      </c>
      <c r="H24" s="472" t="n">
        <v>1</v>
      </c>
      <c r="I24" s="470" t="n"/>
      <c r="J24" s="612" t="n">
        <v>43123</v>
      </c>
      <c r="K24" s="472" t="n"/>
      <c r="L24" s="472" t="n"/>
      <c r="M24" s="372" t="inlineStr">
        <is>
          <t>Overshirt</t>
        </is>
      </c>
      <c r="N24" s="472" t="n">
        <v>62052000</v>
      </c>
      <c r="O24" s="473" t="inlineStr">
        <is>
          <t>Men's or boys' shirts of cotton (excl. knitted or crocheted, nightshirts, singlets and other vests)</t>
        </is>
      </c>
      <c r="P24" s="584" t="inlineStr">
        <is>
          <t>Mens</t>
        </is>
      </c>
      <c r="Q24" s="472" t="n"/>
      <c r="R24" s="472" t="n"/>
      <c r="S24" s="472" t="inlineStr">
        <is>
          <t>RINSE</t>
        </is>
      </c>
      <c r="T24" s="474" t="inlineStr">
        <is>
          <t>-</t>
        </is>
      </c>
      <c r="U24" s="474" t="n"/>
      <c r="V24" s="474" t="inlineStr">
        <is>
          <t>XS-XXL</t>
        </is>
      </c>
      <c r="W24" s="474" t="inlineStr">
        <is>
          <t>-</t>
        </is>
      </c>
      <c r="X24" s="518" t="inlineStr">
        <is>
          <t>XS-XXL mens</t>
        </is>
      </c>
      <c r="Y24" s="474" t="inlineStr">
        <is>
          <t>NEW</t>
        </is>
      </c>
      <c r="Z24" s="474" t="n"/>
      <c r="AA24" s="474" t="n"/>
      <c r="AB24" s="240" t="inlineStr">
        <is>
          <t>Tunisia</t>
        </is>
      </c>
      <c r="AC24" s="240" t="inlineStr">
        <is>
          <t>Artlab</t>
        </is>
      </c>
      <c r="AD24" s="240" t="inlineStr">
        <is>
          <t>Artlab</t>
        </is>
      </c>
      <c r="AE24" s="240" t="inlineStr">
        <is>
          <t>Interwashing</t>
        </is>
      </c>
      <c r="AF24" s="472" t="n"/>
      <c r="AG24" s="474" t="inlineStr">
        <is>
          <t>HEMP FORTEX</t>
        </is>
      </c>
      <c r="AH24" s="374" t="inlineStr">
        <is>
          <t>HG06271 DNM-EW</t>
        </is>
      </c>
      <c r="AI24" s="474" t="n"/>
      <c r="AJ24" s="474" t="n"/>
      <c r="AK24" s="474" t="inlineStr">
        <is>
          <t>100% Sustainable fabric</t>
        </is>
      </c>
      <c r="AL24" s="474" t="inlineStr">
        <is>
          <t xml:space="preserve">55% Hemp, 45% organic cotton </t>
        </is>
      </c>
      <c r="AM24" s="474" t="inlineStr">
        <is>
          <t>11,3 oz</t>
        </is>
      </c>
      <c r="AN24" s="374" t="n"/>
      <c r="AO24" s="377" t="inlineStr">
        <is>
          <t>$8,58 / 56"</t>
        </is>
      </c>
      <c r="AP24" s="474" t="n">
        <v>2000</v>
      </c>
      <c r="AQ24" s="474" t="inlineStr">
        <is>
          <t>6-8W</t>
        </is>
      </c>
      <c r="AR24" s="474" t="inlineStr">
        <is>
          <t>220mts at stock at ARTLAB ( 1077.30m available / 500M booked for SMS)</t>
        </is>
      </c>
      <c r="AS24" s="477" t="n"/>
      <c r="AT24" s="477" t="n"/>
      <c r="AU24" s="477" t="n"/>
      <c r="AV24" s="478" t="n">
        <v>1.75</v>
      </c>
      <c r="AW24" s="613" t="inlineStr">
        <is>
          <t>SONIA</t>
        </is>
      </c>
      <c r="AX24" s="614" t="inlineStr">
        <is>
          <t>EUR</t>
        </is>
      </c>
      <c r="AY24" s="614" t="inlineStr">
        <is>
          <t>FOB</t>
        </is>
      </c>
      <c r="AZ24" s="614" t="inlineStr">
        <is>
          <t>90 DAYS NETT</t>
        </is>
      </c>
      <c r="BA24" s="614" t="inlineStr">
        <is>
          <t>cfmd</t>
        </is>
      </c>
      <c r="BB24" s="614">
        <f>IFERROR((BM24*(1-Assumptions!$K$3))*(1-BK24),0)</f>
        <v/>
      </c>
      <c r="BC24" s="614" t="n">
        <v>60</v>
      </c>
      <c r="BD24" s="614" t="n">
        <v>30</v>
      </c>
      <c r="BE24" s="614" t="n">
        <v>29.6</v>
      </c>
      <c r="BF24" s="615">
        <f>IFERROR(((IF(BE24&gt;0, BE24, IF(BD24&gt;0, BD24, 0))))*INDEX(Assumptions!$B:$B,MATCH(AB24,Assumptions!$A:$A,0)),0)</f>
        <v/>
      </c>
      <c r="BG24" s="615">
        <f>IFERROR(((IF(BE24&gt;0, BE24, IF(BD24&gt;0, BD24, 0))))*INDEX(Assumptions!$C:$C,MATCH(AB24,Assumptions!$A:$A,0)),0)</f>
        <v/>
      </c>
      <c r="BH24" s="615">
        <f>IFERROR(((IF(BE24&gt;0, BE24, IF(BD24&gt;0, BD24, 0))))*INDEX(Assumptions!$D:$D,MATCH(AB24,Assumptions!$A:$A,0)),0)</f>
        <v/>
      </c>
      <c r="BI24" s="615">
        <f>IFERROR(((IF(BE24&gt;0, BE24, IF(BD24&gt;0, BD24, 0))))*INDEX(Assumptions!$G:$G,MATCH(AC24,Assumptions!$F:$F,0)),0)</f>
        <v/>
      </c>
      <c r="BJ24" s="615">
        <f>SUM(BF24:BI24)</f>
        <v/>
      </c>
      <c r="BK24" s="482">
        <f>IFERROR(INDEX(Assumptions!$B:$B,MATCH(AB24,Assumptions!$A:$A,0))+INDEX(Assumptions!$C:$C,MATCH(AB24,Assumptions!$A:$A,0))+INDEX(Assumptions!$D:$D,MATCH(AB24,Assumptions!$A:$A,0))+INDEX(Assumptions!$G:$G,MATCH(AC24,Assumptions!$F:$F,0)),0)</f>
        <v/>
      </c>
      <c r="BL24" s="614">
        <f>((IF(BE24&gt;0, BE24, IF(BD24&gt;0, BD24, 0))))+BJ24</f>
        <v/>
      </c>
      <c r="BM24" s="614">
        <f>BP24/BO24</f>
        <v/>
      </c>
      <c r="BN24" s="614">
        <f>BP24/2.38</f>
        <v/>
      </c>
      <c r="BO24" s="474" t="n">
        <v>2.5</v>
      </c>
      <c r="BP24" s="614" t="n">
        <v>169.95</v>
      </c>
      <c r="BQ24" s="483">
        <f>IF(SUM(BD24:BE24)=0,0,(BM24-BL24)/BM24)</f>
        <v/>
      </c>
      <c r="BR24" s="614">
        <f>BC24*CG24</f>
        <v/>
      </c>
      <c r="BS24" s="614" t="n">
        <v>0.75</v>
      </c>
      <c r="BT24" s="614" t="n">
        <v>3.2</v>
      </c>
      <c r="BU24" s="616" t="n">
        <v>42867</v>
      </c>
      <c r="BV24" s="616" t="n">
        <v>42867</v>
      </c>
      <c r="BW24" s="486" t="n"/>
      <c r="BX24" s="475" t="inlineStr">
        <is>
          <t>HEMPFORTEX GH14550 DNM-EW</t>
        </is>
      </c>
      <c r="BY24" s="486" t="inlineStr">
        <is>
          <t>M</t>
        </is>
      </c>
      <c r="BZ24" s="531" t="n"/>
      <c r="CA24" s="486" t="n">
        <v>42940</v>
      </c>
      <c r="CB24" s="486" t="n"/>
      <c r="CC24" s="486" t="n">
        <v>42956</v>
      </c>
      <c r="CD24" s="475" t="inlineStr">
        <is>
          <t>EX 14-Oct-17</t>
        </is>
      </c>
      <c r="CE24" s="475" t="n"/>
      <c r="CF24" s="475" t="inlineStr">
        <is>
          <t>Can we do boat shipment iso AIR?! Saves 2 euro!</t>
        </is>
      </c>
      <c r="CG24" s="487" t="n">
        <v>15</v>
      </c>
      <c r="CH24" s="539" t="n"/>
      <c r="CI24" s="487" t="inlineStr">
        <is>
          <t>M</t>
        </is>
      </c>
      <c r="CJ24" s="487" t="n"/>
      <c r="CK24" s="487" t="n"/>
      <c r="CL24" s="488" t="n"/>
      <c r="CM24" s="489" t="n"/>
      <c r="CN24" s="489" t="n"/>
      <c r="CO24" s="490" t="n"/>
      <c r="CP24" s="491" t="inlineStr">
        <is>
          <t>-</t>
        </is>
      </c>
      <c r="CQ24" s="491" t="n"/>
      <c r="CR24" s="491" t="n"/>
      <c r="CS24" s="492" t="n"/>
      <c r="CT24" s="493" t="n"/>
      <c r="CU24" s="493" t="n"/>
      <c r="CV24" s="493" t="n"/>
      <c r="CW24" s="493" t="n"/>
      <c r="CX24" s="493" t="n"/>
      <c r="CY24" s="493" t="n"/>
      <c r="CZ24" s="436" t="n">
        <v>43311</v>
      </c>
      <c r="DA24" s="436" t="inlineStr">
        <is>
          <t>HQ</t>
        </is>
      </c>
      <c r="DB24" s="562" t="n">
        <v>0</v>
      </c>
      <c r="DC24" s="489" t="n"/>
      <c r="DD24" s="489" t="inlineStr">
        <is>
          <t>DIDN'T SEE QC OURSELVES</t>
        </is>
      </c>
      <c r="DE24" s="489" t="n"/>
      <c r="DF24" s="394" t="n">
        <v>68</v>
      </c>
      <c r="DG24" s="394" t="n">
        <v>99</v>
      </c>
      <c r="DH24" s="394" t="n">
        <v>4018321</v>
      </c>
      <c r="DI24" s="494">
        <f>DF24*BM24</f>
        <v/>
      </c>
      <c r="DJ24" s="495">
        <f>DI24-(DG24*BL24)</f>
        <v/>
      </c>
    </row>
    <row customFormat="1" customHeight="1" ht="15" r="25" s="397">
      <c r="A25" s="372" t="n">
        <v>110</v>
      </c>
      <c r="B25" s="372" t="inlineStr">
        <is>
          <t>K180753020</t>
        </is>
      </c>
      <c r="C25" s="372" t="n">
        <v>1090103531</v>
      </c>
      <c r="D25" s="372" t="inlineStr">
        <is>
          <t>Blue</t>
        </is>
      </c>
      <c r="E25" s="241" t="n">
        <v>8112</v>
      </c>
      <c r="F25" s="372" t="inlineStr">
        <is>
          <t>EMERY</t>
        </is>
      </c>
      <c r="G25" s="372" t="inlineStr">
        <is>
          <t>NAVY</t>
        </is>
      </c>
      <c r="H25" s="372" t="n">
        <v>2</v>
      </c>
      <c r="I25" s="370" t="n"/>
      <c r="J25" s="600" t="n"/>
      <c r="K25" s="372" t="n"/>
      <c r="L25" s="372" t="n"/>
      <c r="M25" s="372" t="inlineStr">
        <is>
          <t>Overshirt</t>
        </is>
      </c>
      <c r="N25" s="372" t="n">
        <v>61059010</v>
      </c>
      <c r="O25" s="373" t="inlineStr">
        <is>
          <t>Men's or boys' shirts of wool or fine animal hair, knitted or crocheted (excl. nightshirts, T-shirts, singlets and other vests)</t>
        </is>
      </c>
      <c r="P25" s="584" t="inlineStr">
        <is>
          <t>Mens</t>
        </is>
      </c>
      <c r="Q25" s="372" t="n"/>
      <c r="R25" s="372" t="n"/>
      <c r="S25" s="372" t="inlineStr">
        <is>
          <t>-</t>
        </is>
      </c>
      <c r="T25" s="374" t="inlineStr">
        <is>
          <t>-</t>
        </is>
      </c>
      <c r="U25" s="374" t="n"/>
      <c r="V25" s="374" t="inlineStr">
        <is>
          <t>XS-XXL</t>
        </is>
      </c>
      <c r="W25" s="374" t="inlineStr">
        <is>
          <t>-</t>
        </is>
      </c>
      <c r="X25" s="518" t="inlineStr">
        <is>
          <t>XS-XXL mens</t>
        </is>
      </c>
      <c r="Y25" s="374" t="inlineStr">
        <is>
          <t>NEW</t>
        </is>
      </c>
      <c r="Z25" s="374" t="n"/>
      <c r="AA25" s="374" t="n"/>
      <c r="AB25" s="398" t="inlineStr">
        <is>
          <t>Tunisia</t>
        </is>
      </c>
      <c r="AC25" s="376" t="inlineStr">
        <is>
          <t>Artlab</t>
        </is>
      </c>
      <c r="AD25" s="376" t="inlineStr">
        <is>
          <t>Artlab</t>
        </is>
      </c>
      <c r="AE25" s="376" t="inlineStr">
        <is>
          <t>-</t>
        </is>
      </c>
      <c r="AF25" s="372" t="n"/>
      <c r="AG25" s="374" t="inlineStr">
        <is>
          <t>MORGADO</t>
        </is>
      </c>
      <c r="AH25" s="374" t="inlineStr">
        <is>
          <t>25.07467.I BUREL PESADO #004</t>
        </is>
      </c>
      <c r="AI25" s="374" t="n"/>
      <c r="AJ25" s="374" t="n"/>
      <c r="AK25" s="374" t="inlineStr">
        <is>
          <t>100% Sustainable fabric</t>
        </is>
      </c>
      <c r="AL25" s="374" t="inlineStr">
        <is>
          <t>80% Recycled wool, 10% recycled polyamide, 10% recycled polyester</t>
        </is>
      </c>
      <c r="AM25" s="374" t="inlineStr">
        <is>
          <t>820g</t>
        </is>
      </c>
      <c r="AN25" s="374" t="n"/>
      <c r="AO25" s="377" t="inlineStr">
        <is>
          <t>12,25 / 150</t>
        </is>
      </c>
      <c r="AP25" s="374" t="n"/>
      <c r="AQ25" s="374" t="n"/>
      <c r="AR25" s="374" t="inlineStr">
        <is>
          <t>50mts ordered by ARTLAB (No stock: SMS fabric order of 50M placed 05/07/2017)</t>
        </is>
      </c>
      <c r="AS25" s="378" t="n"/>
      <c r="AT25" s="378" t="n"/>
      <c r="AU25" s="378" t="n"/>
      <c r="AV25" s="379" t="n">
        <v>1.5</v>
      </c>
      <c r="AW25" s="601" t="inlineStr">
        <is>
          <t>SONIA</t>
        </is>
      </c>
      <c r="AX25" s="602" t="inlineStr">
        <is>
          <t>EUR</t>
        </is>
      </c>
      <c r="AY25" s="602" t="inlineStr">
        <is>
          <t>FOB</t>
        </is>
      </c>
      <c r="AZ25" s="602" t="inlineStr">
        <is>
          <t>90 DAYS NETT</t>
        </is>
      </c>
      <c r="BA25" s="602" t="inlineStr">
        <is>
          <t>cfmd</t>
        </is>
      </c>
      <c r="BB25" s="602">
        <f>IFERROR((BM25*(1-Assumptions!$K$3))*(1-BK25),0)</f>
        <v/>
      </c>
      <c r="BC25" s="602" t="n">
        <v>60</v>
      </c>
      <c r="BD25" s="602" t="n">
        <v>40.7</v>
      </c>
      <c r="BE25" s="602" t="n">
        <v>40.1</v>
      </c>
      <c r="BF25" s="604">
        <f>IFERROR(((IF(BE25&gt;0, BE25, IF(BD25&gt;0, BD25, 0))))*INDEX(Assumptions!$B:$B,MATCH(AB25,Assumptions!$A:$A,0)),0)</f>
        <v/>
      </c>
      <c r="BG25" s="604">
        <f>IFERROR(((IF(BE25&gt;0, BE25, IF(BD25&gt;0, BD25, 0))))*INDEX(Assumptions!$C:$C,MATCH(AB25,Assumptions!$A:$A,0)),0)</f>
        <v/>
      </c>
      <c r="BH25" s="604">
        <f>IFERROR(((IF(BE25&gt;0, BE25, IF(BD25&gt;0, BD25, 0))))*INDEX(Assumptions!$D:$D,MATCH(AB25,Assumptions!$A:$A,0)),0)</f>
        <v/>
      </c>
      <c r="BI25" s="604">
        <f>IFERROR(((IF(BE25&gt;0, BE25, IF(BD25&gt;0, BD25, 0))))*INDEX(Assumptions!$G:$G,MATCH(AC25,Assumptions!$F:$F,0)),0)</f>
        <v/>
      </c>
      <c r="BJ25" s="604">
        <f>SUM(BF25:BI25)</f>
        <v/>
      </c>
      <c r="BK25" s="383">
        <f>IFERROR(INDEX(Assumptions!$B:$B,MATCH(AB25,Assumptions!$A:$A,0))+INDEX(Assumptions!$C:$C,MATCH(AB25,Assumptions!$A:$A,0))+INDEX(Assumptions!$D:$D,MATCH(AB25,Assumptions!$A:$A,0))+INDEX(Assumptions!$G:$G,MATCH(AC25,Assumptions!$F:$F,0)),0)</f>
        <v/>
      </c>
      <c r="BL25" s="602">
        <f>((IF(BE25&gt;0, BE25, IF(BD25&gt;0, BD25, 0))))+BJ25</f>
        <v/>
      </c>
      <c r="BM25" s="602">
        <f>BP25/BO25</f>
        <v/>
      </c>
      <c r="BN25" s="602">
        <f>BP25/2.38</f>
        <v/>
      </c>
      <c r="BO25" s="374" t="n">
        <v>2.5</v>
      </c>
      <c r="BP25" s="602" t="n">
        <v>219.95</v>
      </c>
      <c r="BQ25" s="384">
        <f>IF(SUM(BD25:BE25)=0,0,(BM25-BL25)/BM25)</f>
        <v/>
      </c>
      <c r="BR25" s="602">
        <f>BC25*CG25</f>
        <v/>
      </c>
      <c r="BS25" s="602" t="inlineStr">
        <is>
          <t>-</t>
        </is>
      </c>
      <c r="BT25" s="602" t="n">
        <v>9.15</v>
      </c>
      <c r="BU25" s="605" t="n">
        <v>42867</v>
      </c>
      <c r="BV25" s="605" t="n"/>
      <c r="BW25" s="386" t="n"/>
      <c r="BX25" s="398" t="inlineStr">
        <is>
          <t>MARGADO 25.07467.I BUREL PESADO #003</t>
        </is>
      </c>
      <c r="BY25" s="386" t="inlineStr">
        <is>
          <t>M</t>
        </is>
      </c>
      <c r="BZ25" s="433" t="n"/>
      <c r="CA25" s="386" t="n">
        <v>42940</v>
      </c>
      <c r="CB25" s="386" t="n"/>
      <c r="CC25" s="386" t="n">
        <v>42956</v>
      </c>
      <c r="CD25" s="376" t="inlineStr">
        <is>
          <t>EX 14-Oct-17</t>
        </is>
      </c>
      <c r="CE25" s="376" t="n"/>
      <c r="CF25" s="376" t="n"/>
      <c r="CG25" s="387" t="n">
        <v>15</v>
      </c>
      <c r="CH25" s="435" t="n"/>
      <c r="CI25" s="387" t="inlineStr">
        <is>
          <t>M</t>
        </is>
      </c>
      <c r="CJ25" s="387" t="n"/>
      <c r="CK25" s="387" t="n">
        <v>1</v>
      </c>
      <c r="CL25" s="388" t="n"/>
      <c r="CM25" s="389" t="n"/>
      <c r="CN25" s="389" t="n"/>
      <c r="CO25" s="390" t="n"/>
      <c r="CP25" s="391" t="inlineStr">
        <is>
          <t>MOCK UP</t>
        </is>
      </c>
      <c r="CQ25" s="391" t="n"/>
      <c r="CR25" s="391" t="n"/>
      <c r="CS25" s="392" t="n"/>
      <c r="CT25" s="393" t="n"/>
      <c r="CU25" s="393" t="inlineStr">
        <is>
          <t xml:space="preserve">CUFF MOCK UP AND EMBROIDERY </t>
        </is>
      </c>
      <c r="CV25" s="393" t="n"/>
      <c r="CW25" s="393" t="n"/>
      <c r="CX25" s="393" t="n"/>
      <c r="CY25" s="393" t="n"/>
      <c r="CZ25" s="388" t="n"/>
      <c r="DA25" s="388" t="n"/>
      <c r="DB25" s="555" t="n"/>
      <c r="DC25" s="389" t="n"/>
      <c r="DD25" s="389" t="n"/>
      <c r="DE25" s="389" t="n"/>
      <c r="DF25" s="394" t="n">
        <v>132</v>
      </c>
      <c r="DG25" s="394" t="n">
        <v>199</v>
      </c>
      <c r="DH25" s="394" t="n">
        <v>4018323</v>
      </c>
      <c r="DI25" s="395">
        <f>DF25*BM25</f>
        <v/>
      </c>
      <c r="DJ25" s="396">
        <f>DI25-(DG25*BL25)</f>
        <v/>
      </c>
    </row>
    <row customFormat="1" customHeight="1" ht="15" r="26" s="397">
      <c r="A26" s="372" t="n">
        <v>115</v>
      </c>
      <c r="B26" s="372" t="inlineStr">
        <is>
          <t>K180753025</t>
        </is>
      </c>
      <c r="C26" s="372" t="n">
        <v>1090103541</v>
      </c>
      <c r="D26" s="372" t="inlineStr">
        <is>
          <t>Blue</t>
        </is>
      </c>
      <c r="E26" s="430" t="n">
        <v>8128</v>
      </c>
      <c r="F26" s="372" t="inlineStr">
        <is>
          <t>EGBERT</t>
        </is>
      </c>
      <c r="G26" s="372" t="inlineStr">
        <is>
          <t>NAVY SHERPA</t>
        </is>
      </c>
      <c r="H26" s="372" t="n">
        <v>2</v>
      </c>
      <c r="I26" s="370" t="n"/>
      <c r="J26" s="600" t="n"/>
      <c r="K26" s="372" t="inlineStr">
        <is>
          <t xml:space="preserve">SHERPA </t>
        </is>
      </c>
      <c r="L26" s="372" t="n"/>
      <c r="M26" s="372" t="inlineStr">
        <is>
          <t>Overshirt</t>
        </is>
      </c>
      <c r="N26" s="372" t="n">
        <v>61052010</v>
      </c>
      <c r="O26" s="373" t="inlineStr">
        <is>
          <t>Men's or boys' shirts of synthetic fibres, knitted or crocheted (excl. nightshirts, T-shirts, singlets and other vests)</t>
        </is>
      </c>
      <c r="P26" s="584" t="inlineStr">
        <is>
          <t>Mens</t>
        </is>
      </c>
      <c r="Q26" s="372" t="n"/>
      <c r="R26" s="372" t="n"/>
      <c r="S26" s="404" t="inlineStr">
        <is>
          <t>-</t>
        </is>
      </c>
      <c r="T26" s="374" t="inlineStr">
        <is>
          <t>-</t>
        </is>
      </c>
      <c r="U26" s="374" t="n"/>
      <c r="V26" s="374" t="inlineStr">
        <is>
          <t>XS-XXL</t>
        </is>
      </c>
      <c r="W26" s="374" t="inlineStr">
        <is>
          <t>-</t>
        </is>
      </c>
      <c r="X26" s="518" t="inlineStr">
        <is>
          <t>XS-XXL mens</t>
        </is>
      </c>
      <c r="Y26" s="374" t="inlineStr">
        <is>
          <t>NEW</t>
        </is>
      </c>
      <c r="Z26" s="374" t="n"/>
      <c r="AA26" s="374" t="n"/>
      <c r="AB26" s="240" t="inlineStr">
        <is>
          <t>Republic of Moldova</t>
        </is>
      </c>
      <c r="AC26" s="240" t="inlineStr">
        <is>
          <t>Blanket Bay</t>
        </is>
      </c>
      <c r="AD26" s="240" t="inlineStr">
        <is>
          <t>Extravie SRL</t>
        </is>
      </c>
      <c r="AE26" s="376" t="n"/>
      <c r="AF26" s="372" t="n"/>
      <c r="AG26" s="374" t="inlineStr">
        <is>
          <t>TESSILE FIORENTINA</t>
        </is>
      </c>
      <c r="AH26" s="374" t="inlineStr">
        <is>
          <t xml:space="preserve">15833 COLOR 3018 NAVY + details: GH14550 DNM-EW </t>
        </is>
      </c>
      <c r="AI26" s="374" t="n"/>
      <c r="AJ26" s="374" t="n"/>
      <c r="AK26" s="374" t="inlineStr">
        <is>
          <t>100% Sustainable fabric</t>
        </is>
      </c>
      <c r="AL26" s="374" t="inlineStr">
        <is>
          <t>80% Recycled polyesther, 20% recycled acrylic</t>
        </is>
      </c>
      <c r="AM26" s="374" t="inlineStr">
        <is>
          <t>295g</t>
        </is>
      </c>
      <c r="AN26" s="374" t="n"/>
      <c r="AO26" s="377" t="inlineStr">
        <is>
          <t>6,8 / 150</t>
        </is>
      </c>
      <c r="AP26" s="374" t="inlineStr">
        <is>
          <t>600 / 200</t>
        </is>
      </c>
      <c r="AQ26" s="374" t="inlineStr">
        <is>
          <t>6W</t>
        </is>
      </c>
      <c r="AR26" s="374" t="inlineStr">
        <is>
          <t>Recycled PET /1551.5m available / 300M booked for SMS</t>
        </is>
      </c>
      <c r="AS26" s="378" t="n"/>
      <c r="AT26" s="378" t="n"/>
      <c r="AU26" s="378" t="n"/>
      <c r="AV26" s="379" t="n">
        <v>1.12</v>
      </c>
      <c r="AW26" s="601" t="inlineStr">
        <is>
          <t>PETRA</t>
        </is>
      </c>
      <c r="AX26" s="602" t="inlineStr">
        <is>
          <t>EUR</t>
        </is>
      </c>
      <c r="AY26" s="602" t="inlineStr">
        <is>
          <t>CIF</t>
        </is>
      </c>
      <c r="AZ26" s="602" t="inlineStr">
        <is>
          <t>30% PP, 70% CAD</t>
        </is>
      </c>
      <c r="BA26" s="602" t="n">
        <v>28</v>
      </c>
      <c r="BB26" s="602">
        <f>IFERROR((BM26*(1-Assumptions!$K$3))*(1-BK26),0)</f>
        <v/>
      </c>
      <c r="BC26" s="602">
        <f>BD26*2</f>
        <v/>
      </c>
      <c r="BD26" s="602" t="n">
        <v>34.5</v>
      </c>
      <c r="BE26" s="611" t="n">
        <v>29.75</v>
      </c>
      <c r="BF26" s="603" t="n">
        <v>0</v>
      </c>
      <c r="BG26" s="603" t="n">
        <v>0</v>
      </c>
      <c r="BH26" s="603" t="n">
        <v>0</v>
      </c>
      <c r="BI26" s="603" t="n">
        <v>0</v>
      </c>
      <c r="BJ26" s="604">
        <f>SUM(BF26:BI26)</f>
        <v/>
      </c>
      <c r="BK26" s="383">
        <f>IFERROR(INDEX(Assumptions!$B:$B,MATCH(AB26,Assumptions!$A:$A,0))+INDEX(Assumptions!$C:$C,MATCH(AB26,Assumptions!$A:$A,0))+INDEX(Assumptions!$D:$D,MATCH(AB26,Assumptions!$A:$A,0))+INDEX(Assumptions!$G:$G,MATCH(AC26,Assumptions!$F:$F,0)),0)</f>
        <v/>
      </c>
      <c r="BL26" s="602">
        <f>((IF(BE26&gt;0, BE26, IF(BD26&gt;0, BD26, 0))))+BJ26</f>
        <v/>
      </c>
      <c r="BM26" s="602">
        <f>BP26/BO26</f>
        <v/>
      </c>
      <c r="BN26" s="602">
        <f>BP26/2.38</f>
        <v/>
      </c>
      <c r="BO26" s="374" t="n">
        <v>2.5</v>
      </c>
      <c r="BP26" s="602" t="n">
        <v>149.95</v>
      </c>
      <c r="BQ26" s="384">
        <f>IF(SUM(BD26:BE26)=0,0,(BM26-BL26)/BM26)</f>
        <v/>
      </c>
      <c r="BR26" s="602">
        <f>BC26*CG26</f>
        <v/>
      </c>
      <c r="BS26" s="602" t="n"/>
      <c r="BT26" s="602" t="n"/>
      <c r="BU26" s="605" t="n">
        <v>42867</v>
      </c>
      <c r="BV26" s="605" t="n"/>
      <c r="BW26" s="386" t="n"/>
      <c r="BX26" s="376" t="inlineStr">
        <is>
          <t xml:space="preserve">Motard sherpa + details: GH14550 DNM-EW </t>
        </is>
      </c>
      <c r="BY26" s="386" t="inlineStr">
        <is>
          <t>M</t>
        </is>
      </c>
      <c r="BZ26" s="433" t="n"/>
      <c r="CA26" s="386" t="inlineStr">
        <is>
          <t>EX FTY 21-Jul-17</t>
        </is>
      </c>
      <c r="CB26" s="386" t="n"/>
      <c r="CC26" s="386" t="n"/>
      <c r="CD26" s="376" t="inlineStr">
        <is>
          <t>EX 15-Oct-17, Balance: TBA</t>
        </is>
      </c>
      <c r="CE26" s="376" t="n"/>
      <c r="CF26" s="376" t="n"/>
      <c r="CG26" s="387" t="n">
        <v>15</v>
      </c>
      <c r="CH26" s="435" t="n"/>
      <c r="CI26" s="387" t="inlineStr">
        <is>
          <t>M</t>
        </is>
      </c>
      <c r="CJ26" s="387" t="n"/>
      <c r="CK26" s="387" t="n"/>
      <c r="CL26" s="388" t="n"/>
      <c r="CM26" s="389" t="n"/>
      <c r="CN26" s="389" t="n"/>
      <c r="CO26" s="390" t="n"/>
      <c r="CP26" s="391" t="inlineStr">
        <is>
          <t>M - L - XL</t>
        </is>
      </c>
      <c r="CQ26" s="391" t="n"/>
      <c r="CR26" s="391" t="n"/>
      <c r="CS26" s="392" t="n"/>
      <c r="CT26" s="393" t="n"/>
      <c r="CU26" s="393" t="n"/>
      <c r="CV26" s="393" t="n"/>
      <c r="CW26" s="393" t="n"/>
      <c r="CX26" s="393" t="n"/>
      <c r="CY26" s="393" t="n"/>
      <c r="CZ26" s="388" t="n">
        <v>43327</v>
      </c>
      <c r="DA26" s="388" t="inlineStr">
        <is>
          <t>HQ</t>
        </is>
      </c>
      <c r="DB26" s="555" t="n">
        <v>2</v>
      </c>
      <c r="DC26" s="389" t="n"/>
      <c r="DD26" s="389" t="n"/>
      <c r="DE26" s="389" t="n"/>
      <c r="DF26" s="394" t="n">
        <v>252</v>
      </c>
      <c r="DG26" s="394" t="n">
        <v>330</v>
      </c>
      <c r="DH26" s="394" t="n">
        <v>4018169</v>
      </c>
      <c r="DI26" s="395">
        <f>DF26*BM26</f>
        <v/>
      </c>
      <c r="DJ26" s="396">
        <f>DI26-(DG26*BL26)</f>
        <v/>
      </c>
    </row>
    <row customFormat="1" customHeight="1" ht="15" r="27" s="397">
      <c r="A27" s="372" t="n">
        <v>120</v>
      </c>
      <c r="B27" s="372" t="inlineStr">
        <is>
          <t>K180753030</t>
        </is>
      </c>
      <c r="C27" s="372" t="n">
        <v>1090103532</v>
      </c>
      <c r="D27" s="241" t="inlineStr">
        <is>
          <t>Brown</t>
        </is>
      </c>
      <c r="E27" s="430" t="n">
        <v>7508</v>
      </c>
      <c r="F27" s="372" t="inlineStr">
        <is>
          <t>ANGUS</t>
        </is>
      </c>
      <c r="G27" s="372" t="inlineStr">
        <is>
          <t>BROWN MELEE</t>
        </is>
      </c>
      <c r="H27" s="372" t="n">
        <v>1</v>
      </c>
      <c r="I27" s="370" t="n"/>
      <c r="J27" s="600" t="n"/>
      <c r="K27" s="372" t="n"/>
      <c r="L27" s="372" t="n"/>
      <c r="M27" s="372" t="inlineStr">
        <is>
          <t>Overshirt</t>
        </is>
      </c>
      <c r="N27" s="372" t="n">
        <v>61059010</v>
      </c>
      <c r="O27" s="373" t="inlineStr">
        <is>
          <t>Men's or boys' shirts of wool or fine animal hair, knitted or crocheted (excl. nightshirts, T-shirts, singlets and other vests)</t>
        </is>
      </c>
      <c r="P27" s="584" t="inlineStr">
        <is>
          <t>Mens</t>
        </is>
      </c>
      <c r="Q27" s="372" t="n"/>
      <c r="R27" s="372" t="n"/>
      <c r="S27" s="372" t="inlineStr">
        <is>
          <t>-</t>
        </is>
      </c>
      <c r="T27" s="374" t="inlineStr">
        <is>
          <t>-</t>
        </is>
      </c>
      <c r="U27" s="374" t="n"/>
      <c r="V27" s="374" t="inlineStr">
        <is>
          <t>XS-XXL</t>
        </is>
      </c>
      <c r="W27" s="374" t="inlineStr">
        <is>
          <t>-</t>
        </is>
      </c>
      <c r="X27" s="518" t="inlineStr">
        <is>
          <t>XS-XXL mens</t>
        </is>
      </c>
      <c r="Y27" s="374" t="inlineStr">
        <is>
          <t>C/O AW17</t>
        </is>
      </c>
      <c r="Z27" s="374" t="n"/>
      <c r="AA27" s="374" t="n"/>
      <c r="AB27" s="398" t="inlineStr">
        <is>
          <t>Tunisia</t>
        </is>
      </c>
      <c r="AC27" s="376" t="inlineStr">
        <is>
          <t>Artlab</t>
        </is>
      </c>
      <c r="AD27" s="376" t="inlineStr">
        <is>
          <t>Artlab</t>
        </is>
      </c>
      <c r="AE27" s="376" t="inlineStr">
        <is>
          <t>-</t>
        </is>
      </c>
      <c r="AF27" s="372" t="n"/>
      <c r="AG27" s="374" t="inlineStr">
        <is>
          <t xml:space="preserve">MORGADO </t>
        </is>
      </c>
      <c r="AH27" s="374" t="inlineStr">
        <is>
          <t>25.07467.I BUREL PESADO #005</t>
        </is>
      </c>
      <c r="AI27" s="374" t="n"/>
      <c r="AJ27" s="374" t="n"/>
      <c r="AK27" s="374" t="inlineStr">
        <is>
          <t>100% Sustainable fabric</t>
        </is>
      </c>
      <c r="AL27" s="374" t="inlineStr">
        <is>
          <t>80% Recycled wool, 10% recycled polyamide, 10% recycled polyester</t>
        </is>
      </c>
      <c r="AM27" s="374" t="inlineStr">
        <is>
          <t>820g</t>
        </is>
      </c>
      <c r="AN27" s="374" t="n"/>
      <c r="AO27" s="377" t="inlineStr">
        <is>
          <t>12,25 / 150</t>
        </is>
      </c>
      <c r="AP27" s="374" t="n"/>
      <c r="AQ27" s="374" t="n"/>
      <c r="AR27" s="374" t="inlineStr">
        <is>
          <t>50 mts ordered by ARTLAB (No stock: SMS fabric order of 50M placed 05/07/2017)</t>
        </is>
      </c>
      <c r="AS27" s="378" t="n"/>
      <c r="AT27" s="378" t="n"/>
      <c r="AU27" s="378" t="n"/>
      <c r="AV27" s="379" t="n">
        <v>1.29</v>
      </c>
      <c r="AW27" s="601" t="inlineStr">
        <is>
          <t>PETRA</t>
        </is>
      </c>
      <c r="AX27" s="602" t="inlineStr">
        <is>
          <t>EUR</t>
        </is>
      </c>
      <c r="AY27" s="602" t="inlineStr">
        <is>
          <t>FOB</t>
        </is>
      </c>
      <c r="AZ27" s="602" t="inlineStr">
        <is>
          <t>90 DAYS NETT</t>
        </is>
      </c>
      <c r="BA27" s="602" t="n">
        <v>33.45</v>
      </c>
      <c r="BB27" s="602">
        <f>IFERROR((BM27*(1-Assumptions!$K$3))*(1-BK27),0)</f>
        <v/>
      </c>
      <c r="BC27" s="602" t="n">
        <v>60</v>
      </c>
      <c r="BD27" s="602" t="n">
        <v>33.45</v>
      </c>
      <c r="BE27" s="602" t="n">
        <v>33.45</v>
      </c>
      <c r="BF27" s="604">
        <f>IFERROR(((IF(BE27&gt;0, BE27, IF(BD27&gt;0, BD27, 0))))*INDEX(Assumptions!$B:$B,MATCH(AB27,Assumptions!$A:$A,0)),0)</f>
        <v/>
      </c>
      <c r="BG27" s="604">
        <f>IFERROR(((IF(BE27&gt;0, BE27, IF(BD27&gt;0, BD27, 0))))*INDEX(Assumptions!$C:$C,MATCH(AB27,Assumptions!$A:$A,0)),0)</f>
        <v/>
      </c>
      <c r="BH27" s="604">
        <f>IFERROR(((IF(BE27&gt;0, BE27, IF(BD27&gt;0, BD27, 0))))*INDEX(Assumptions!$D:$D,MATCH(AB27,Assumptions!$A:$A,0)),0)</f>
        <v/>
      </c>
      <c r="BI27" s="604">
        <f>IFERROR(((IF(BE27&gt;0, BE27, IF(BD27&gt;0, BD27, 0))))*INDEX(Assumptions!$G:$G,MATCH(AC27,Assumptions!$F:$F,0)),0)</f>
        <v/>
      </c>
      <c r="BJ27" s="604">
        <f>SUM(BF27:BI27)</f>
        <v/>
      </c>
      <c r="BK27" s="383">
        <f>IFERROR(INDEX(Assumptions!$B:$B,MATCH(AB27,Assumptions!$A:$A,0))+INDEX(Assumptions!$C:$C,MATCH(AB27,Assumptions!$A:$A,0))+INDEX(Assumptions!$D:$D,MATCH(AB27,Assumptions!$A:$A,0))+INDEX(Assumptions!$G:$G,MATCH(AC27,Assumptions!$F:$F,0)),0)</f>
        <v/>
      </c>
      <c r="BL27" s="602">
        <f>((IF(BE27&gt;0, BE27, IF(BD27&gt;0, BD27, 0))))+BJ27</f>
        <v/>
      </c>
      <c r="BM27" s="602">
        <f>BP27/BO27</f>
        <v/>
      </c>
      <c r="BN27" s="602">
        <f>BP27/2.38</f>
        <v/>
      </c>
      <c r="BO27" s="374" t="n">
        <v>2.5</v>
      </c>
      <c r="BP27" s="602" t="n">
        <v>189.95</v>
      </c>
      <c r="BQ27" s="384">
        <f>IF(SUM(BD27:BE27)=0,0,(BM27-BL27)/BM27)</f>
        <v/>
      </c>
      <c r="BR27" s="602">
        <f>BC27*CG27</f>
        <v/>
      </c>
      <c r="BS27" s="602" t="inlineStr">
        <is>
          <t>-</t>
        </is>
      </c>
      <c r="BT27" s="602" t="n">
        <v>3.8</v>
      </c>
      <c r="BU27" s="386" t="n"/>
      <c r="BV27" s="605" t="n"/>
      <c r="BW27" s="386" t="n"/>
      <c r="BX27" s="376" t="n"/>
      <c r="BY27" s="386" t="inlineStr">
        <is>
          <t>-</t>
        </is>
      </c>
      <c r="BZ27" s="433" t="n"/>
      <c r="CA27" s="386" t="n"/>
      <c r="CB27" s="386" t="n"/>
      <c r="CC27" s="386" t="n">
        <v>42956</v>
      </c>
      <c r="CD27" s="376" t="inlineStr">
        <is>
          <t>EX 14-Oct-17</t>
        </is>
      </c>
      <c r="CE27" s="376" t="n"/>
      <c r="CF27" s="376" t="inlineStr">
        <is>
          <t>Cost sheet missing</t>
        </is>
      </c>
      <c r="CG27" s="387" t="n">
        <v>15</v>
      </c>
      <c r="CH27" s="435" t="n"/>
      <c r="CI27" s="387" t="inlineStr">
        <is>
          <t>M</t>
        </is>
      </c>
      <c r="CJ27" s="387" t="n"/>
      <c r="CK27" s="387" t="n"/>
      <c r="CL27" s="388" t="n"/>
      <c r="CM27" s="389" t="n"/>
      <c r="CN27" s="389" t="n"/>
      <c r="CO27" s="390" t="n"/>
      <c r="CP27" s="391" t="inlineStr">
        <is>
          <t>-</t>
        </is>
      </c>
      <c r="CQ27" s="391" t="n"/>
      <c r="CR27" s="391" t="n"/>
      <c r="CS27" s="392" t="n"/>
      <c r="CT27" s="393" t="n"/>
      <c r="CU27" s="393" t="n"/>
      <c r="CV27" s="393" t="n"/>
      <c r="CW27" s="393" t="n"/>
      <c r="CX27" s="393" t="n"/>
      <c r="CY27" s="393" t="n"/>
      <c r="CZ27" s="388" t="n">
        <v>43353</v>
      </c>
      <c r="DA27" s="388" t="inlineStr">
        <is>
          <t>TUNISIA</t>
        </is>
      </c>
      <c r="DB27" s="555" t="n">
        <v>5</v>
      </c>
      <c r="DC27" s="389" t="n"/>
      <c r="DD27" s="389" t="n"/>
      <c r="DE27" s="389" t="n"/>
      <c r="DF27" s="394" t="n">
        <v>185</v>
      </c>
      <c r="DG27" s="394" t="n">
        <v>300</v>
      </c>
      <c r="DH27" s="394" t="n">
        <v>4018326</v>
      </c>
      <c r="DI27" s="395">
        <f>DF27*BM27</f>
        <v/>
      </c>
      <c r="DJ27" s="396">
        <f>DI27-(DG27*BL27)</f>
        <v/>
      </c>
    </row>
    <row customFormat="1" customHeight="1" hidden="1" ht="15" r="28" s="126">
      <c r="A28" s="223" t="n">
        <v>125</v>
      </c>
      <c r="B28" s="223" t="inlineStr">
        <is>
          <t>K180752095</t>
        </is>
      </c>
      <c r="C28" s="223" t="n">
        <v>1050200096</v>
      </c>
      <c r="D28" s="223" t="inlineStr">
        <is>
          <t>Rinse</t>
        </is>
      </c>
      <c r="E28" s="502" t="n">
        <v>2500</v>
      </c>
      <c r="F28" s="223" t="inlineStr">
        <is>
          <t>AUBERON</t>
        </is>
      </c>
      <c r="G28" s="223" t="inlineStr">
        <is>
          <t>RINSE</t>
        </is>
      </c>
      <c r="H28" s="223" t="n">
        <v>1</v>
      </c>
      <c r="I28" s="219" t="inlineStr">
        <is>
          <t>x</t>
        </is>
      </c>
      <c r="J28" s="606" t="n">
        <v>43123</v>
      </c>
      <c r="K28" s="223" t="n"/>
      <c r="L28" s="223" t="n"/>
      <c r="M28" s="223" t="inlineStr">
        <is>
          <t>VEST</t>
        </is>
      </c>
      <c r="N28" s="223" t="n">
        <v>61091000</v>
      </c>
      <c r="O28" s="102" t="inlineStr">
        <is>
          <t>T-shirts, singlets and other vests of cotton, knitted or crocheted</t>
        </is>
      </c>
      <c r="P28" s="103" t="inlineStr">
        <is>
          <t>MEN</t>
        </is>
      </c>
      <c r="Q28" s="223" t="n"/>
      <c r="R28" s="223" t="n"/>
      <c r="S28" s="223" t="inlineStr">
        <is>
          <t>RINSE</t>
        </is>
      </c>
      <c r="T28" s="104" t="inlineStr">
        <is>
          <t>-</t>
        </is>
      </c>
      <c r="U28" s="104" t="n"/>
      <c r="V28" s="104" t="inlineStr">
        <is>
          <t>XS-XXL</t>
        </is>
      </c>
      <c r="W28" s="104" t="inlineStr">
        <is>
          <t>-</t>
        </is>
      </c>
      <c r="X28" s="255" t="n"/>
      <c r="Y28" s="104" t="inlineStr">
        <is>
          <t>C/O SS18</t>
        </is>
      </c>
      <c r="Z28" s="104" t="n"/>
      <c r="AA28" s="104" t="n"/>
      <c r="AB28" s="105" t="inlineStr">
        <is>
          <t>TUNISIA</t>
        </is>
      </c>
      <c r="AC28" s="106" t="inlineStr">
        <is>
          <t>ARTLAB</t>
        </is>
      </c>
      <c r="AD28" s="106" t="inlineStr">
        <is>
          <t>ARTLAB</t>
        </is>
      </c>
      <c r="AE28" s="106" t="inlineStr">
        <is>
          <t>INTERWASHING</t>
        </is>
      </c>
      <c r="AF28" s="223" t="n"/>
      <c r="AG28" s="104" t="inlineStr">
        <is>
          <t>HEMP FORTEX</t>
        </is>
      </c>
      <c r="AH28" s="374" t="inlineStr">
        <is>
          <t>HG06271 DNM-EW</t>
        </is>
      </c>
      <c r="AI28" s="104" t="n"/>
      <c r="AJ28" s="104" t="n"/>
      <c r="AK28" s="104" t="inlineStr">
        <is>
          <t>100% Sustainable fabric</t>
        </is>
      </c>
      <c r="AL28" s="104" t="inlineStr">
        <is>
          <t xml:space="preserve">55% Hemp, 45% organic cotton </t>
        </is>
      </c>
      <c r="AM28" s="104" t="inlineStr">
        <is>
          <t>11,3 oz</t>
        </is>
      </c>
      <c r="AN28" s="374" t="n"/>
      <c r="AO28" s="107" t="inlineStr">
        <is>
          <t>$8,58 / 56"</t>
        </is>
      </c>
      <c r="AP28" s="104" t="n">
        <v>2000</v>
      </c>
      <c r="AQ28" s="104" t="inlineStr">
        <is>
          <t>6-8W</t>
        </is>
      </c>
      <c r="AR28" s="104" t="inlineStr">
        <is>
          <t>220mts at stock at ARTLAB ( 1077.30m available / 500M booked for SMS)</t>
        </is>
      </c>
      <c r="AS28" s="108" t="n"/>
      <c r="AT28" s="108" t="n"/>
      <c r="AU28" s="108" t="n"/>
      <c r="AV28" s="109" t="n">
        <v>0.68</v>
      </c>
      <c r="AW28" s="607" t="inlineStr">
        <is>
          <t>SONIA</t>
        </is>
      </c>
      <c r="AX28" s="608" t="inlineStr">
        <is>
          <t>EUR</t>
        </is>
      </c>
      <c r="AY28" s="608" t="inlineStr">
        <is>
          <t>FOB</t>
        </is>
      </c>
      <c r="AZ28" s="608" t="inlineStr">
        <is>
          <t>90 DAYS NETT</t>
        </is>
      </c>
      <c r="BA28" s="608" t="inlineStr">
        <is>
          <t>cfmd</t>
        </is>
      </c>
      <c r="BB28" s="608">
        <f>IFERROR((BM28*(1-Assumptions!$K$3))*(1-BK28),0)</f>
        <v/>
      </c>
      <c r="BC28" s="608" t="n">
        <v>60</v>
      </c>
      <c r="BD28" s="608" t="n">
        <v>17</v>
      </c>
      <c r="BE28" s="608" t="n">
        <v>17</v>
      </c>
      <c r="BF28" s="609">
        <f>IFERROR(((IF(BE28&gt;0, BE28, IF(BD28&gt;0, BD28, 0))))*INDEX(Assumptions!$B:$B,MATCH(AB28,Assumptions!$A:$A,0)),0)</f>
        <v/>
      </c>
      <c r="BG28" s="609">
        <f>IFERROR(((IF(BE28&gt;0, BE28, IF(BD28&gt;0, BD28, 0))))*INDEX(Assumptions!$C:$C,MATCH(AB28,Assumptions!$A:$A,0)),0)</f>
        <v/>
      </c>
      <c r="BH28" s="609">
        <f>IFERROR(((IF(BE28&gt;0, BE28, IF(BD28&gt;0, BD28, 0))))*INDEX(Assumptions!$D:$D,MATCH(AB28,Assumptions!$A:$A,0)),0)</f>
        <v/>
      </c>
      <c r="BI28" s="609">
        <f>IFERROR(((IF(BE28&gt;0, BE28, IF(BD28&gt;0, BD28, 0))))*INDEX(Assumptions!$G:$G,MATCH(AC28,Assumptions!$F:$F,0)),0)</f>
        <v/>
      </c>
      <c r="BJ28" s="609">
        <f>SUM(BF28:BI28)</f>
        <v/>
      </c>
      <c r="BK28" s="113">
        <f>IFERROR(INDEX(Assumptions!$B:$B,MATCH(AB28,Assumptions!$A:$A,0))+INDEX(Assumptions!$C:$C,MATCH(AB28,Assumptions!$A:$A,0))+INDEX(Assumptions!$D:$D,MATCH(AB28,Assumptions!$A:$A,0))+INDEX(Assumptions!$G:$G,MATCH(AC28,Assumptions!$F:$F,0)),0)</f>
        <v/>
      </c>
      <c r="BL28" s="608">
        <f>((IF(BE28&gt;0, BE28, IF(BD28&gt;0, BD28, 0))))+BJ28</f>
        <v/>
      </c>
      <c r="BM28" s="608">
        <f>BP28/BO28</f>
        <v/>
      </c>
      <c r="BN28" s="608">
        <f>BP28/2.38</f>
        <v/>
      </c>
      <c r="BO28" s="104" t="n">
        <v>2.5</v>
      </c>
      <c r="BP28" s="608" t="n">
        <v>99.95</v>
      </c>
      <c r="BQ28" s="114">
        <f>IF(SUM(BD28:BE28)=0,0,(BM28-BL28)/BM28)</f>
        <v/>
      </c>
      <c r="BR28" s="608">
        <f>BC28*CG28</f>
        <v/>
      </c>
      <c r="BS28" s="608" t="n">
        <v>0.75</v>
      </c>
      <c r="BT28" s="608" t="n">
        <v>1.3</v>
      </c>
      <c r="BU28" s="610" t="n">
        <v>42867</v>
      </c>
      <c r="BV28" s="610" t="n">
        <v>42867</v>
      </c>
      <c r="BW28" s="115" t="n"/>
      <c r="BX28" s="105" t="inlineStr">
        <is>
          <t xml:space="preserve">ORTA 9588A-40 </t>
        </is>
      </c>
      <c r="BY28" s="115" t="inlineStr">
        <is>
          <t>M</t>
        </is>
      </c>
      <c r="BZ28" s="530" t="n"/>
      <c r="CA28" s="115" t="n">
        <v>42940</v>
      </c>
      <c r="CB28" s="115" t="n"/>
      <c r="CC28" s="115" t="n">
        <v>42956</v>
      </c>
      <c r="CD28" s="106" t="inlineStr">
        <is>
          <t>EX 14-Oct-17</t>
        </is>
      </c>
      <c r="CE28" s="106" t="n"/>
      <c r="CF28" s="106" t="inlineStr">
        <is>
          <t>Can we do boat shipment iso AIR?! Saves 2 euro!</t>
        </is>
      </c>
      <c r="CG28" s="117" t="n">
        <v>9</v>
      </c>
      <c r="CH28" s="538" t="n"/>
      <c r="CI28" s="117" t="inlineStr">
        <is>
          <t>M</t>
        </is>
      </c>
      <c r="CJ28" s="117" t="n"/>
      <c r="CK28" s="117" t="n"/>
      <c r="CL28" s="118" t="n"/>
      <c r="CM28" s="119" t="n"/>
      <c r="CN28" s="119" t="n"/>
      <c r="CO28" s="120" t="n"/>
      <c r="CP28" s="121" t="inlineStr">
        <is>
          <t>-</t>
        </is>
      </c>
      <c r="CQ28" s="121" t="n"/>
      <c r="CR28" s="121" t="n"/>
      <c r="CS28" s="122" t="n"/>
      <c r="CT28" s="123" t="n"/>
      <c r="CU28" s="123" t="n"/>
      <c r="CV28" s="123" t="n"/>
      <c r="CW28" s="123" t="n"/>
      <c r="CX28" s="123" t="n"/>
      <c r="CY28" s="123" t="n"/>
      <c r="CZ28" s="118" t="n"/>
      <c r="DA28" s="118" t="n"/>
      <c r="DB28" s="575" t="n"/>
      <c r="DC28" s="119" t="n"/>
      <c r="DD28" s="119" t="n"/>
      <c r="DE28" s="119" t="n"/>
      <c r="DF28" s="394" t="n"/>
      <c r="DG28" s="394" t="n"/>
      <c r="DH28" s="394" t="n"/>
      <c r="DI28" s="334">
        <f>DF28*BM28</f>
        <v/>
      </c>
      <c r="DJ28" s="125">
        <f>DI28-(DG28*BL28)</f>
        <v/>
      </c>
    </row>
    <row customFormat="1" customHeight="1" hidden="1" ht="15" r="29" s="126">
      <c r="A29" s="223" t="n">
        <v>130</v>
      </c>
      <c r="B29" s="223" t="inlineStr">
        <is>
          <t>K180752105</t>
        </is>
      </c>
      <c r="C29" s="223" t="n">
        <v>1050200097</v>
      </c>
      <c r="D29" s="223" t="inlineStr">
        <is>
          <t>Black</t>
        </is>
      </c>
      <c r="E29" s="241" t="n">
        <v>6900</v>
      </c>
      <c r="F29" s="223" t="inlineStr">
        <is>
          <t>AUBERON</t>
        </is>
      </c>
      <c r="G29" s="223" t="inlineStr">
        <is>
          <t>BLACK</t>
        </is>
      </c>
      <c r="H29" s="223" t="n">
        <v>2</v>
      </c>
      <c r="I29" s="219" t="inlineStr">
        <is>
          <t>x</t>
        </is>
      </c>
      <c r="J29" s="606" t="n">
        <v>43172</v>
      </c>
      <c r="K29" s="223" t="n"/>
      <c r="L29" s="223" t="n"/>
      <c r="M29" s="223" t="inlineStr">
        <is>
          <t>VEST</t>
        </is>
      </c>
      <c r="N29" s="223" t="n">
        <v>61099020</v>
      </c>
      <c r="O29" s="102" t="inlineStr">
        <is>
          <t>T-shirts, singlets and other vests of wool or fine animal hair or man-made fibres, knitted or crocheted</t>
        </is>
      </c>
      <c r="P29" s="103" t="inlineStr">
        <is>
          <t>MEN</t>
        </is>
      </c>
      <c r="Q29" s="223" t="n"/>
      <c r="R29" s="223" t="n"/>
      <c r="S29" s="223" t="inlineStr">
        <is>
          <t>-</t>
        </is>
      </c>
      <c r="T29" s="104" t="inlineStr">
        <is>
          <t>-</t>
        </is>
      </c>
      <c r="U29" s="104" t="n"/>
      <c r="V29" s="104" t="inlineStr">
        <is>
          <t>XS-XXL</t>
        </is>
      </c>
      <c r="W29" s="104" t="inlineStr">
        <is>
          <t>-</t>
        </is>
      </c>
      <c r="X29" s="255" t="n"/>
      <c r="Y29" s="104" t="inlineStr">
        <is>
          <t>C/O SS18</t>
        </is>
      </c>
      <c r="Z29" s="104" t="n"/>
      <c r="AA29" s="104" t="n"/>
      <c r="AB29" s="105" t="inlineStr">
        <is>
          <t>TUNISIA</t>
        </is>
      </c>
      <c r="AC29" s="106" t="inlineStr">
        <is>
          <t>ARTLAB</t>
        </is>
      </c>
      <c r="AD29" s="106" t="inlineStr">
        <is>
          <t>ARTLAB</t>
        </is>
      </c>
      <c r="AE29" s="106" t="inlineStr">
        <is>
          <t>-</t>
        </is>
      </c>
      <c r="AF29" s="223" t="n"/>
      <c r="AG29" s="104" t="inlineStr">
        <is>
          <t xml:space="preserve">MORGADO </t>
        </is>
      </c>
      <c r="AH29" s="374" t="inlineStr">
        <is>
          <t>25.07467.I BUREL PESADO #003</t>
        </is>
      </c>
      <c r="AI29" s="104" t="n"/>
      <c r="AJ29" s="104" t="n"/>
      <c r="AK29" s="104" t="inlineStr">
        <is>
          <t>100% Sustainable fabric</t>
        </is>
      </c>
      <c r="AL29" s="104" t="inlineStr">
        <is>
          <t>80% Recycled wool, 10% recycled polyamide, 10% recycled polyester</t>
        </is>
      </c>
      <c r="AM29" s="104" t="inlineStr">
        <is>
          <t>820g</t>
        </is>
      </c>
      <c r="AN29" s="374" t="n"/>
      <c r="AO29" s="107" t="inlineStr">
        <is>
          <t>12,25 / 150</t>
        </is>
      </c>
      <c r="AP29" s="104" t="n"/>
      <c r="AQ29" s="104" t="n"/>
      <c r="AR29" s="104" t="inlineStr">
        <is>
          <t>60mts on stock at ARTLAB  29M reserved 05/07</t>
        </is>
      </c>
      <c r="AS29" s="108" t="n"/>
      <c r="AT29" s="108" t="n"/>
      <c r="AU29" s="108" t="n"/>
      <c r="AV29" s="109" t="n">
        <v>0.65</v>
      </c>
      <c r="AW29" s="607" t="inlineStr">
        <is>
          <t>SONIA</t>
        </is>
      </c>
      <c r="AX29" s="608" t="inlineStr">
        <is>
          <t>EUR</t>
        </is>
      </c>
      <c r="AY29" s="608" t="inlineStr">
        <is>
          <t>FOB</t>
        </is>
      </c>
      <c r="AZ29" s="608" t="inlineStr">
        <is>
          <t>90 DAYS NETT</t>
        </is>
      </c>
      <c r="BA29" s="608" t="inlineStr">
        <is>
          <t>cfmd</t>
        </is>
      </c>
      <c r="BB29" s="608">
        <f>IFERROR((BM29*(1-Assumptions!$K$3))*(1-BK29),0)</f>
        <v/>
      </c>
      <c r="BC29" s="608" t="n">
        <v>60</v>
      </c>
      <c r="BD29" s="608" t="n">
        <v>18.3</v>
      </c>
      <c r="BE29" s="608" t="n">
        <v>18.3</v>
      </c>
      <c r="BF29" s="609">
        <f>IFERROR(((IF(BE29&gt;0, BE29, IF(BD29&gt;0, BD29, 0))))*INDEX(Assumptions!$B:$B,MATCH(AB29,Assumptions!$A:$A,0)),0)</f>
        <v/>
      </c>
      <c r="BG29" s="609">
        <f>IFERROR(((IF(BE29&gt;0, BE29, IF(BD29&gt;0, BD29, 0))))*INDEX(Assumptions!$C:$C,MATCH(AB29,Assumptions!$A:$A,0)),0)</f>
        <v/>
      </c>
      <c r="BH29" s="609">
        <f>IFERROR(((IF(BE29&gt;0, BE29, IF(BD29&gt;0, BD29, 0))))*INDEX(Assumptions!$D:$D,MATCH(AB29,Assumptions!$A:$A,0)),0)</f>
        <v/>
      </c>
      <c r="BI29" s="609">
        <f>IFERROR(((IF(BE29&gt;0, BE29, IF(BD29&gt;0, BD29, 0))))*INDEX(Assumptions!$G:$G,MATCH(AC29,Assumptions!$F:$F,0)),0)</f>
        <v/>
      </c>
      <c r="BJ29" s="609">
        <f>SUM(BF29:BI29)</f>
        <v/>
      </c>
      <c r="BK29" s="113">
        <f>IFERROR(INDEX(Assumptions!$B:$B,MATCH(AB29,Assumptions!$A:$A,0))+INDEX(Assumptions!$C:$C,MATCH(AB29,Assumptions!$A:$A,0))+INDEX(Assumptions!$D:$D,MATCH(AB29,Assumptions!$A:$A,0))+INDEX(Assumptions!$G:$G,MATCH(AC29,Assumptions!$F:$F,0)),0)</f>
        <v/>
      </c>
      <c r="BL29" s="608">
        <f>((IF(BE29&gt;0, BE29, IF(BD29&gt;0, BD29, 0))))+BJ29</f>
        <v/>
      </c>
      <c r="BM29" s="608">
        <f>BP29/BO29</f>
        <v/>
      </c>
      <c r="BN29" s="608">
        <f>BP29/2.38</f>
        <v/>
      </c>
      <c r="BO29" s="104" t="n">
        <v>2.5</v>
      </c>
      <c r="BP29" s="608" t="n">
        <v>119.95</v>
      </c>
      <c r="BQ29" s="114">
        <f>IF(SUM(BD29:BE29)=0,0,(BM29-BL29)/BM29)</f>
        <v/>
      </c>
      <c r="BR29" s="608">
        <f>BC29*CG29</f>
        <v/>
      </c>
      <c r="BS29" s="608" t="inlineStr">
        <is>
          <t>-</t>
        </is>
      </c>
      <c r="BT29" s="608" t="n">
        <v>1.75</v>
      </c>
      <c r="BU29" s="610" t="n">
        <v>42867</v>
      </c>
      <c r="BV29" s="610" t="n">
        <v>42867</v>
      </c>
      <c r="BW29" s="115" t="n"/>
      <c r="BX29" s="105" t="inlineStr">
        <is>
          <t>MARGADO 25.07467.I BUREL PESADO #003</t>
        </is>
      </c>
      <c r="BY29" s="115" t="inlineStr">
        <is>
          <t>M</t>
        </is>
      </c>
      <c r="BZ29" s="530" t="n"/>
      <c r="CA29" s="115" t="n">
        <v>42928</v>
      </c>
      <c r="CB29" s="115" t="n"/>
      <c r="CC29" s="115" t="n">
        <v>42956</v>
      </c>
      <c r="CD29" s="106" t="inlineStr">
        <is>
          <t>EX 14-Oct-17</t>
        </is>
      </c>
      <c r="CE29" s="106" t="n"/>
      <c r="CF29" s="106" t="n"/>
      <c r="CG29" s="117" t="n">
        <v>15</v>
      </c>
      <c r="CH29" s="538" t="n"/>
      <c r="CI29" s="117" t="inlineStr">
        <is>
          <t>M</t>
        </is>
      </c>
      <c r="CJ29" s="117" t="n"/>
      <c r="CK29" s="117" t="n"/>
      <c r="CL29" s="118" t="n"/>
      <c r="CM29" s="119" t="n"/>
      <c r="CN29" s="119" t="n"/>
      <c r="CO29" s="120" t="n"/>
      <c r="CP29" s="121" t="inlineStr">
        <is>
          <t>-</t>
        </is>
      </c>
      <c r="CQ29" s="121" t="n"/>
      <c r="CR29" s="121" t="n"/>
      <c r="CS29" s="122" t="n"/>
      <c r="CT29" s="123" t="n"/>
      <c r="CU29" s="123" t="n"/>
      <c r="CV29" s="123" t="n"/>
      <c r="CW29" s="123" t="n"/>
      <c r="CX29" s="123" t="n"/>
      <c r="CY29" s="123" t="n"/>
      <c r="CZ29" s="118" t="n"/>
      <c r="DA29" s="118" t="n"/>
      <c r="DB29" s="575" t="n"/>
      <c r="DC29" s="119" t="n"/>
      <c r="DD29" s="119" t="n"/>
      <c r="DE29" s="119" t="n"/>
      <c r="DF29" s="394" t="n"/>
      <c r="DG29" s="394" t="n"/>
      <c r="DH29" s="394" t="n"/>
      <c r="DI29" s="334">
        <f>DF29*BM29</f>
        <v/>
      </c>
      <c r="DJ29" s="125">
        <f>DI29-(DG29*BL29)</f>
        <v/>
      </c>
    </row>
    <row customFormat="1" customHeight="1" ht="15" r="30" s="397">
      <c r="A30" s="372" t="n">
        <v>135</v>
      </c>
      <c r="B30" s="372" t="inlineStr">
        <is>
          <t>K180752110</t>
        </is>
      </c>
      <c r="C30" s="372" t="n">
        <v>1050200098</v>
      </c>
      <c r="D30" s="241" t="inlineStr">
        <is>
          <t>Off white</t>
        </is>
      </c>
      <c r="E30" s="430" t="n">
        <v>7205</v>
      </c>
      <c r="F30" s="372" t="inlineStr">
        <is>
          <t>ETIENNE</t>
        </is>
      </c>
      <c r="G30" s="372" t="inlineStr">
        <is>
          <t>OFF WHITE SHERPA</t>
        </is>
      </c>
      <c r="H30" s="372" t="n">
        <v>2</v>
      </c>
      <c r="I30" s="370" t="n"/>
      <c r="J30" s="600" t="n"/>
      <c r="K30" s="372" t="inlineStr">
        <is>
          <t xml:space="preserve">SHERPA </t>
        </is>
      </c>
      <c r="L30" s="372" t="n"/>
      <c r="M30" s="372" t="inlineStr">
        <is>
          <t>Vest</t>
        </is>
      </c>
      <c r="N30" s="372" t="n">
        <v>61099090</v>
      </c>
      <c r="O30" s="373" t="inlineStr">
        <is>
          <t>T-shirts, singlets and other vests of textile materials, knitted or crocheted (excl. of wool, fine animal hair, cotton or man-made fibres)</t>
        </is>
      </c>
      <c r="P30" s="584" t="inlineStr">
        <is>
          <t>Mens</t>
        </is>
      </c>
      <c r="Q30" s="372" t="n"/>
      <c r="R30" s="372" t="n"/>
      <c r="S30" s="404" t="inlineStr">
        <is>
          <t>-</t>
        </is>
      </c>
      <c r="T30" s="374" t="inlineStr">
        <is>
          <t>-</t>
        </is>
      </c>
      <c r="U30" s="374" t="n"/>
      <c r="V30" s="374" t="inlineStr">
        <is>
          <t>XS-XXL</t>
        </is>
      </c>
      <c r="W30" s="374" t="inlineStr">
        <is>
          <t>-</t>
        </is>
      </c>
      <c r="X30" s="518" t="inlineStr">
        <is>
          <t>XS-XXL mens</t>
        </is>
      </c>
      <c r="Y30" s="374" t="inlineStr">
        <is>
          <t>NEW</t>
        </is>
      </c>
      <c r="Z30" s="374" t="n"/>
      <c r="AA30" s="374" t="n"/>
      <c r="AB30" s="240" t="inlineStr">
        <is>
          <t>Republic of Moldova</t>
        </is>
      </c>
      <c r="AC30" s="240" t="inlineStr">
        <is>
          <t>Blanket Bay</t>
        </is>
      </c>
      <c r="AD30" s="240" t="inlineStr">
        <is>
          <t>Extravie SRL</t>
        </is>
      </c>
      <c r="AE30" s="376" t="n"/>
      <c r="AF30" s="372" t="n"/>
      <c r="AG30" s="374" t="inlineStr">
        <is>
          <t>TESSILE FIORENTINA</t>
        </is>
      </c>
      <c r="AH30" s="374" t="inlineStr">
        <is>
          <t xml:space="preserve">15833 COLOR 5771 OFF WHITE + details: GH14550 DNM-EW </t>
        </is>
      </c>
      <c r="AI30" s="374" t="n"/>
      <c r="AJ30" s="374" t="n"/>
      <c r="AK30" s="374" t="inlineStr">
        <is>
          <t>100% Sustainable fabric</t>
        </is>
      </c>
      <c r="AL30" s="374" t="inlineStr">
        <is>
          <t>80% Recycled polyesther, 20% recycled acrylic</t>
        </is>
      </c>
      <c r="AM30" s="374" t="inlineStr">
        <is>
          <t>295g</t>
        </is>
      </c>
      <c r="AN30" s="374" t="n"/>
      <c r="AO30" s="377" t="inlineStr">
        <is>
          <t>6,8 / 150</t>
        </is>
      </c>
      <c r="AP30" s="374" t="inlineStr">
        <is>
          <t>600 / 200</t>
        </is>
      </c>
      <c r="AQ30" s="374" t="inlineStr">
        <is>
          <t>6W</t>
        </is>
      </c>
      <c r="AR30" s="374" t="inlineStr">
        <is>
          <t>Recycled PET /1551.5m available / 300M booked for SMS</t>
        </is>
      </c>
      <c r="AS30" s="378" t="n"/>
      <c r="AT30" s="378" t="n"/>
      <c r="AU30" s="378" t="n"/>
      <c r="AV30" s="379" t="n">
        <v>0.66</v>
      </c>
      <c r="AW30" s="601" t="inlineStr">
        <is>
          <t>PETRA</t>
        </is>
      </c>
      <c r="AX30" s="602" t="inlineStr">
        <is>
          <t>EUR</t>
        </is>
      </c>
      <c r="AY30" s="602" t="inlineStr">
        <is>
          <t>CIF</t>
        </is>
      </c>
      <c r="AZ30" s="602" t="inlineStr">
        <is>
          <t>30% PP, 70% CAD</t>
        </is>
      </c>
      <c r="BA30" s="602" t="n">
        <v>24</v>
      </c>
      <c r="BB30" s="602">
        <f>IFERROR((BM30*(1-Assumptions!$K$3))*(1-BK30),0)</f>
        <v/>
      </c>
      <c r="BC30" s="602">
        <f>BD30*2</f>
        <v/>
      </c>
      <c r="BD30" s="602" t="n">
        <v>27.5</v>
      </c>
      <c r="BE30" s="602" t="n">
        <v>25.5</v>
      </c>
      <c r="BF30" s="603" t="n">
        <v>0</v>
      </c>
      <c r="BG30" s="603" t="n">
        <v>0</v>
      </c>
      <c r="BH30" s="603" t="n">
        <v>0</v>
      </c>
      <c r="BI30" s="603" t="n">
        <v>0</v>
      </c>
      <c r="BJ30" s="604">
        <f>SUM(BF30:BI30)</f>
        <v/>
      </c>
      <c r="BK30" s="383">
        <f>IFERROR(INDEX(Assumptions!$B:$B,MATCH(AB30,Assumptions!$A:$A,0))+INDEX(Assumptions!$C:$C,MATCH(AB30,Assumptions!$A:$A,0))+INDEX(Assumptions!$D:$D,MATCH(AB30,Assumptions!$A:$A,0))+INDEX(Assumptions!$G:$G,MATCH(AC30,Assumptions!$F:$F,0)),0)</f>
        <v/>
      </c>
      <c r="BL30" s="602">
        <f>((IF(BE30&gt;0, BE30, IF(BD30&gt;0, BD30, 0))))+BJ30</f>
        <v/>
      </c>
      <c r="BM30" s="602">
        <f>BP30/BO30</f>
        <v/>
      </c>
      <c r="BN30" s="602">
        <f>BP30/2.38</f>
        <v/>
      </c>
      <c r="BO30" s="374" t="n">
        <v>2.5</v>
      </c>
      <c r="BP30" s="602" t="n">
        <v>129.95</v>
      </c>
      <c r="BQ30" s="384">
        <f>IF(SUM(BD30:BE30)=0,0,(BM30-BL30)/BM30)</f>
        <v/>
      </c>
      <c r="BR30" s="602">
        <f>BC30*CG30</f>
        <v/>
      </c>
      <c r="BS30" s="602" t="n"/>
      <c r="BT30" s="602" t="n"/>
      <c r="BU30" s="605" t="n">
        <v>42867</v>
      </c>
      <c r="BV30" s="605" t="n"/>
      <c r="BW30" s="386" t="n"/>
      <c r="BX30" s="376" t="inlineStr">
        <is>
          <t xml:space="preserve">Motard sherpa + details: GH14550 DNM-EW </t>
        </is>
      </c>
      <c r="BY30" s="386" t="inlineStr">
        <is>
          <t>M</t>
        </is>
      </c>
      <c r="BZ30" s="433" t="n"/>
      <c r="CA30" s="386" t="inlineStr">
        <is>
          <t>EX FTY 21-Jul-17</t>
        </is>
      </c>
      <c r="CB30" s="386" t="n"/>
      <c r="CC30" s="386" t="n"/>
      <c r="CD30" s="376" t="inlineStr">
        <is>
          <t>EX 15-Oct-17, Balance: TBA</t>
        </is>
      </c>
      <c r="CE30" s="376" t="n"/>
      <c r="CF30" s="376" t="n"/>
      <c r="CG30" s="387" t="n">
        <v>15</v>
      </c>
      <c r="CH30" s="435" t="n"/>
      <c r="CI30" s="387" t="inlineStr">
        <is>
          <t>M</t>
        </is>
      </c>
      <c r="CJ30" s="387" t="n"/>
      <c r="CK30" s="387" t="n"/>
      <c r="CL30" s="388" t="n"/>
      <c r="CM30" s="389" t="n"/>
      <c r="CN30" s="389" t="n"/>
      <c r="CO30" s="390" t="n"/>
      <c r="CP30" s="391" t="inlineStr">
        <is>
          <t>M</t>
        </is>
      </c>
      <c r="CQ30" s="391" t="n"/>
      <c r="CR30" s="391" t="n"/>
      <c r="CS30" s="392" t="n"/>
      <c r="CT30" s="393" t="n"/>
      <c r="CU30" s="393" t="n"/>
      <c r="CV30" s="393" t="n"/>
      <c r="CW30" s="393" t="n"/>
      <c r="CX30" s="393" t="n"/>
      <c r="CY30" s="393" t="n"/>
      <c r="CZ30" s="388" t="n"/>
      <c r="DA30" s="388" t="n"/>
      <c r="DB30" s="555" t="n"/>
      <c r="DC30" s="389" t="n"/>
      <c r="DD30" s="389" t="n"/>
      <c r="DE30" s="389" t="n"/>
      <c r="DF30" s="394" t="n">
        <v>172</v>
      </c>
      <c r="DG30" s="394" t="n">
        <v>230</v>
      </c>
      <c r="DH30" s="394" t="n">
        <v>4018170</v>
      </c>
      <c r="DI30" s="395">
        <f>DF30*BM30</f>
        <v/>
      </c>
      <c r="DJ30" s="396">
        <f>DI30-(DG30*BL30)</f>
        <v/>
      </c>
    </row>
    <row customFormat="1" customHeight="1" hidden="1" ht="15" r="31" s="397">
      <c r="A31" s="372" t="n">
        <v>140</v>
      </c>
      <c r="B31" s="372" t="inlineStr">
        <is>
          <t>K180755005</t>
        </is>
      </c>
      <c r="C31" s="372" t="n">
        <v>1040102543</v>
      </c>
      <c r="D31" s="241" t="inlineStr">
        <is>
          <t>Black</t>
        </is>
      </c>
      <c r="E31" s="241" t="n">
        <v>6900</v>
      </c>
      <c r="F31" s="372" t="inlineStr">
        <is>
          <t>EGON</t>
        </is>
      </c>
      <c r="G31" s="372" t="inlineStr">
        <is>
          <t>BLACK</t>
        </is>
      </c>
      <c r="H31" s="372" t="n">
        <v>2</v>
      </c>
      <c r="I31" s="370" t="n"/>
      <c r="J31" s="600" t="n"/>
      <c r="K31" s="372" t="n"/>
      <c r="L31" s="372" t="n"/>
      <c r="M31" s="568" t="inlineStr">
        <is>
          <t>Sweat</t>
        </is>
      </c>
      <c r="N31" s="372" t="n">
        <v>61102091</v>
      </c>
      <c r="O31" s="373" t="inlineStr">
        <is>
          <t>Men's or boys' jerseys, pullovers, cardigans, waistcoats and similar articles, of cotton, knitted or crocheted (excl. lightweight fine knit roll, polo or turtleneck jumpers and pullovers and wadded waistcoats)</t>
        </is>
      </c>
      <c r="P31" s="584" t="inlineStr">
        <is>
          <t>Mens</t>
        </is>
      </c>
      <c r="Q31" s="372" t="n"/>
      <c r="R31" s="372" t="n"/>
      <c r="S31" s="372" t="inlineStr">
        <is>
          <t>GARMENT DYE / PIECE DYE</t>
        </is>
      </c>
      <c r="T31" s="374" t="inlineStr">
        <is>
          <t>-</t>
        </is>
      </c>
      <c r="U31" s="374" t="n"/>
      <c r="V31" s="374" t="inlineStr">
        <is>
          <t>XS-XXL</t>
        </is>
      </c>
      <c r="W31" s="374" t="inlineStr">
        <is>
          <t>-</t>
        </is>
      </c>
      <c r="X31" s="518" t="inlineStr">
        <is>
          <t>XS-XXL mens</t>
        </is>
      </c>
      <c r="Y31" s="374" t="inlineStr">
        <is>
          <t>C/O SS18</t>
        </is>
      </c>
      <c r="Z31" s="374" t="n"/>
      <c r="AA31" s="374" t="n"/>
      <c r="AB31" s="405" t="inlineStr">
        <is>
          <t>FYROM</t>
        </is>
      </c>
      <c r="AC31" s="240" t="inlineStr">
        <is>
          <t>Uni Textiles</t>
        </is>
      </c>
      <c r="AD31" s="240" t="inlineStr">
        <is>
          <t>New Power</t>
        </is>
      </c>
      <c r="AE31" s="376" t="inlineStr">
        <is>
          <t>ALEXANDROS</t>
        </is>
      </c>
      <c r="AF31" s="372" t="n"/>
      <c r="AG31" s="374" t="inlineStr">
        <is>
          <t>HELLAS COTTON</t>
        </is>
      </c>
      <c r="AH31" s="374" t="inlineStr">
        <is>
          <t>LOOPBACK DLP-DLAV - AS SS18</t>
        </is>
      </c>
      <c r="AI31" s="374" t="n"/>
      <c r="AJ31" s="374" t="n"/>
      <c r="AK31" s="374" t="inlineStr">
        <is>
          <t>100% Sustainable fabric</t>
        </is>
      </c>
      <c r="AL31" s="374" t="inlineStr">
        <is>
          <t>100% Organic cotton</t>
        </is>
      </c>
      <c r="AM31" s="374" t="inlineStr">
        <is>
          <t>245g</t>
        </is>
      </c>
      <c r="AN31" s="374" t="n">
        <v>435</v>
      </c>
      <c r="AO31" s="377" t="inlineStr">
        <is>
          <t>12,3kg</t>
        </is>
      </c>
      <c r="AP31" s="374" t="inlineStr">
        <is>
          <t>400pcs</t>
        </is>
      </c>
      <c r="AQ31" s="374" t="inlineStr">
        <is>
          <t>6W</t>
        </is>
      </c>
      <c r="AR31" s="374" t="inlineStr">
        <is>
          <t>NEW POWER needs to order yarn: 16x SMS + extra meters to stock for 3/4 pcs</t>
        </is>
      </c>
      <c r="AS31" s="378" t="n"/>
      <c r="AT31" s="378" t="n"/>
      <c r="AU31" s="378" t="n"/>
      <c r="AV31" s="379" t="inlineStr">
        <is>
          <t>,714kg</t>
        </is>
      </c>
      <c r="AW31" s="601" t="inlineStr">
        <is>
          <t>NEW POWER</t>
        </is>
      </c>
      <c r="AX31" s="602" t="inlineStr">
        <is>
          <t>EUR</t>
        </is>
      </c>
      <c r="AY31" s="602" t="inlineStr">
        <is>
          <t>CIF</t>
        </is>
      </c>
      <c r="AZ31" s="602" t="inlineStr">
        <is>
          <t>30 DAYS NETT</t>
        </is>
      </c>
      <c r="BA31" s="602" t="inlineStr">
        <is>
          <t>cfmd</t>
        </is>
      </c>
      <c r="BB31" s="602">
        <f>IFERROR((BM31*(1-Assumptions!$K$3))*(1-BK31),0)</f>
        <v/>
      </c>
      <c r="BC31" s="602">
        <f>BD31*2</f>
        <v/>
      </c>
      <c r="BD31" s="602" t="n">
        <v>17.9</v>
      </c>
      <c r="BE31" s="602" t="n">
        <v>17.9</v>
      </c>
      <c r="BF31" s="617">
        <f>IFERROR(((IF(BE31&gt;0, BE31, IF(BD31&gt;0, BD31, 0))))*INDEX(Assumptions!$B:$B,MATCH(AB31,Assumptions!$A:$A,0)),0)</f>
        <v/>
      </c>
      <c r="BG31" s="604">
        <f>IFERROR(((IF(BE31&gt;0, BE31, IF(BD31&gt;0, BD31, 0))))*INDEX(Assumptions!$C:$C,MATCH(AB31,Assumptions!$A:$A,0)),0)</f>
        <v/>
      </c>
      <c r="BH31" s="604">
        <f>IFERROR(((IF(BE31&gt;0, BE31, IF(BD31&gt;0, BD31, 0))))*INDEX(Assumptions!$D:$D,MATCH(AB31,Assumptions!$A:$A,0)),0)</f>
        <v/>
      </c>
      <c r="BI31" s="604">
        <f>IFERROR(((IF(BE31&gt;0, BE31, IF(BD31&gt;0, BD31, 0))))*INDEX(Assumptions!$G:$G,MATCH(AC31,Assumptions!$F:$F,0)),0)</f>
        <v/>
      </c>
      <c r="BJ31" s="604">
        <f>SUM(BF31:BI31)</f>
        <v/>
      </c>
      <c r="BK31" s="383">
        <f>IFERROR(INDEX(Assumptions!$B:$B,MATCH(AB31,Assumptions!$A:$A,0))+INDEX(Assumptions!$C:$C,MATCH(AB31,Assumptions!$A:$A,0))+INDEX(Assumptions!$D:$D,MATCH(AB31,Assumptions!$A:$A,0))+INDEX(Assumptions!$G:$G,MATCH(AC31,Assumptions!$F:$F,0)),0)</f>
        <v/>
      </c>
      <c r="BL31" s="602">
        <f>((IF(BE31&gt;0, BE31, IF(BD31&gt;0, BD31, 0))))+BJ31</f>
        <v/>
      </c>
      <c r="BM31" s="602">
        <f>BP31/BO31</f>
        <v/>
      </c>
      <c r="BN31" s="602">
        <f>BP31/2.38</f>
        <v/>
      </c>
      <c r="BO31" s="374" t="n">
        <v>2.5</v>
      </c>
      <c r="BP31" s="602" t="n">
        <v>99.95</v>
      </c>
      <c r="BQ31" s="384">
        <f>IF(SUM(BD31:BE31)=0,0,(BM31-BL31)/BM31)</f>
        <v/>
      </c>
      <c r="BR31" s="602">
        <f>BC31*CG31</f>
        <v/>
      </c>
      <c r="BS31" s="602" t="n">
        <v>0.75</v>
      </c>
      <c r="BT31" s="602" t="n">
        <v>1.6</v>
      </c>
      <c r="BU31" s="605" t="n">
        <v>42846</v>
      </c>
      <c r="BV31" s="605" t="n">
        <v>42851</v>
      </c>
      <c r="BW31" s="407" t="inlineStr">
        <is>
          <t>MISSING L/D</t>
        </is>
      </c>
      <c r="BX31" s="376" t="inlineStr">
        <is>
          <t>Send lab dips in correct fabric quality for approval</t>
        </is>
      </c>
      <c r="BY31" s="386" t="inlineStr">
        <is>
          <t>-</t>
        </is>
      </c>
      <c r="BZ31" s="433" t="n"/>
      <c r="CA31" s="386" t="n"/>
      <c r="CB31" s="386" t="n"/>
      <c r="CC31" s="386" t="n"/>
      <c r="CD31" s="376" t="inlineStr">
        <is>
          <t>EX 14-Oct-17</t>
        </is>
      </c>
      <c r="CE31" s="376" t="n"/>
      <c r="CF31" s="376" t="n"/>
      <c r="CG31" s="387" t="n">
        <v>11</v>
      </c>
      <c r="CH31" s="435" t="n"/>
      <c r="CI31" s="387" t="inlineStr">
        <is>
          <t>M</t>
        </is>
      </c>
      <c r="CJ31" s="387" t="n"/>
      <c r="CK31" s="387" t="n"/>
      <c r="CL31" s="388" t="n"/>
      <c r="CM31" s="389" t="n"/>
      <c r="CN31" s="389" t="n"/>
      <c r="CO31" s="390" t="n"/>
      <c r="CP31" s="391" t="n"/>
      <c r="CQ31" s="391" t="n"/>
      <c r="CR31" s="391" t="n"/>
      <c r="CS31" s="392" t="n"/>
      <c r="CT31" s="393" t="n"/>
      <c r="CU31" s="393" t="n"/>
      <c r="CV31" s="393" t="n"/>
      <c r="CW31" s="393" t="n"/>
      <c r="CX31" s="393" t="n"/>
      <c r="CY31" s="393" t="n"/>
      <c r="CZ31" s="388" t="n">
        <v>43252</v>
      </c>
      <c r="DA31" s="388" t="inlineStr">
        <is>
          <t>HQ</t>
        </is>
      </c>
      <c r="DB31" s="576" t="inlineStr">
        <is>
          <t>2</t>
        </is>
      </c>
      <c r="DC31" s="389" t="n"/>
      <c r="DD31" s="389" t="n"/>
      <c r="DE31" s="389" t="n"/>
      <c r="DF31" s="394" t="n">
        <v>154</v>
      </c>
      <c r="DG31" s="394" t="n">
        <v>199</v>
      </c>
      <c r="DH31" s="394" t="n">
        <v>4018282</v>
      </c>
      <c r="DI31" s="395">
        <f>DF31*BM31</f>
        <v/>
      </c>
      <c r="DJ31" s="396">
        <f>DI31-(DG31*BL31)</f>
        <v/>
      </c>
    </row>
    <row customFormat="1" customHeight="1" hidden="1" ht="15" r="32" s="397">
      <c r="A32" s="372" t="n">
        <v>145</v>
      </c>
      <c r="B32" s="372" t="inlineStr">
        <is>
          <t>K180755010</t>
        </is>
      </c>
      <c r="C32" s="372" t="n">
        <v>1040102544</v>
      </c>
      <c r="D32" s="372" t="inlineStr">
        <is>
          <t>Green</t>
        </is>
      </c>
      <c r="E32" s="430" t="n">
        <v>7609</v>
      </c>
      <c r="F32" s="372" t="inlineStr">
        <is>
          <t>EGON</t>
        </is>
      </c>
      <c r="G32" s="372" t="inlineStr">
        <is>
          <t>DUCK GREEN</t>
        </is>
      </c>
      <c r="H32" s="372" t="n">
        <v>1</v>
      </c>
      <c r="I32" s="370" t="n"/>
      <c r="J32" s="600" t="n"/>
      <c r="K32" s="372" t="n"/>
      <c r="L32" s="372" t="n"/>
      <c r="M32" s="568" t="inlineStr">
        <is>
          <t>Sweat</t>
        </is>
      </c>
      <c r="N32" s="372" t="n">
        <v>61102091</v>
      </c>
      <c r="O32" s="373" t="inlineStr">
        <is>
          <t>Men's or boys' jerseys, pullovers, cardigans, waistcoats and similar articles, of cotton, knitted or crocheted (excl. lightweight fine knit roll, polo or turtleneck jumpers and pullovers and wadded waistcoats)</t>
        </is>
      </c>
      <c r="P32" s="584" t="inlineStr">
        <is>
          <t>Mens</t>
        </is>
      </c>
      <c r="Q32" s="372" t="n"/>
      <c r="R32" s="372" t="n"/>
      <c r="S32" s="372" t="inlineStr">
        <is>
          <t>GARMENT DYE / PIECE DYE</t>
        </is>
      </c>
      <c r="T32" s="374" t="inlineStr">
        <is>
          <t>-</t>
        </is>
      </c>
      <c r="U32" s="374" t="n"/>
      <c r="V32" s="374" t="inlineStr">
        <is>
          <t>XS-XXL</t>
        </is>
      </c>
      <c r="W32" s="374" t="inlineStr">
        <is>
          <t>-</t>
        </is>
      </c>
      <c r="X32" s="518" t="inlineStr">
        <is>
          <t>XS-XXL mens</t>
        </is>
      </c>
      <c r="Y32" s="374" t="inlineStr">
        <is>
          <t>C/O SS18</t>
        </is>
      </c>
      <c r="Z32" s="374" t="n"/>
      <c r="AA32" s="374" t="n"/>
      <c r="AB32" s="405" t="inlineStr">
        <is>
          <t>FYROM</t>
        </is>
      </c>
      <c r="AC32" s="240" t="inlineStr">
        <is>
          <t>Uni Textiles</t>
        </is>
      </c>
      <c r="AD32" s="240" t="inlineStr">
        <is>
          <t>New Power</t>
        </is>
      </c>
      <c r="AE32" s="376" t="inlineStr">
        <is>
          <t>ALEXANDROS</t>
        </is>
      </c>
      <c r="AF32" s="372" t="n"/>
      <c r="AG32" s="374" t="inlineStr">
        <is>
          <t>HELLAS COTTON</t>
        </is>
      </c>
      <c r="AH32" s="374" t="inlineStr">
        <is>
          <t>LOOPBACK DLP-DLAV - AS SS18</t>
        </is>
      </c>
      <c r="AI32" s="374" t="n"/>
      <c r="AJ32" s="374" t="n"/>
      <c r="AK32" s="374" t="inlineStr">
        <is>
          <t>100% Sustainable fabric</t>
        </is>
      </c>
      <c r="AL32" s="374" t="inlineStr">
        <is>
          <t>100% Organic cotton</t>
        </is>
      </c>
      <c r="AM32" s="374" t="inlineStr">
        <is>
          <t>245g</t>
        </is>
      </c>
      <c r="AN32" s="374" t="n">
        <v>435</v>
      </c>
      <c r="AO32" s="377" t="inlineStr">
        <is>
          <t>12,3kg</t>
        </is>
      </c>
      <c r="AP32" s="374" t="inlineStr">
        <is>
          <t>400pcs</t>
        </is>
      </c>
      <c r="AQ32" s="374" t="inlineStr">
        <is>
          <t>6W</t>
        </is>
      </c>
      <c r="AR32" s="374" t="inlineStr">
        <is>
          <t>NEW POWER needs to order yarn: 16x SMS + extra meters to stock for 3/4 pcs</t>
        </is>
      </c>
      <c r="AS32" s="378" t="n"/>
      <c r="AT32" s="378" t="n"/>
      <c r="AU32" s="378" t="n"/>
      <c r="AV32" s="379" t="inlineStr">
        <is>
          <t>,714kg</t>
        </is>
      </c>
      <c r="AW32" s="601" t="inlineStr">
        <is>
          <t>NEW POWER</t>
        </is>
      </c>
      <c r="AX32" s="602" t="inlineStr">
        <is>
          <t>EUR</t>
        </is>
      </c>
      <c r="AY32" s="602" t="inlineStr">
        <is>
          <t>CIF</t>
        </is>
      </c>
      <c r="AZ32" s="602" t="inlineStr">
        <is>
          <t>30 DAYS NETT</t>
        </is>
      </c>
      <c r="BA32" s="602" t="inlineStr">
        <is>
          <t>cfmd</t>
        </is>
      </c>
      <c r="BB32" s="602">
        <f>IFERROR((BM32*(1-Assumptions!$K$3))*(1-BK32),0)</f>
        <v/>
      </c>
      <c r="BC32" s="602">
        <f>BD32*2</f>
        <v/>
      </c>
      <c r="BD32" s="602" t="n">
        <v>17.9</v>
      </c>
      <c r="BE32" s="602" t="n">
        <v>17.9</v>
      </c>
      <c r="BF32" s="617">
        <f>IFERROR(((IF(BE32&gt;0, BE32, IF(BD32&gt;0, BD32, 0))))*INDEX(Assumptions!$B:$B,MATCH(AB32,Assumptions!$A:$A,0)),0)</f>
        <v/>
      </c>
      <c r="BG32" s="604">
        <f>IFERROR(((IF(BE32&gt;0, BE32, IF(BD32&gt;0, BD32, 0))))*INDEX(Assumptions!$C:$C,MATCH(AB32,Assumptions!$A:$A,0)),0)</f>
        <v/>
      </c>
      <c r="BH32" s="604">
        <f>IFERROR(((IF(BE32&gt;0, BE32, IF(BD32&gt;0, BD32, 0))))*INDEX(Assumptions!$D:$D,MATCH(AB32,Assumptions!$A:$A,0)),0)</f>
        <v/>
      </c>
      <c r="BI32" s="604">
        <f>IFERROR(((IF(BE32&gt;0, BE32, IF(BD32&gt;0, BD32, 0))))*INDEX(Assumptions!$G:$G,MATCH(AC32,Assumptions!$F:$F,0)),0)</f>
        <v/>
      </c>
      <c r="BJ32" s="604">
        <f>SUM(BF32:BI32)</f>
        <v/>
      </c>
      <c r="BK32" s="383">
        <f>IFERROR(INDEX(Assumptions!$B:$B,MATCH(AB32,Assumptions!$A:$A,0))+INDEX(Assumptions!$C:$C,MATCH(AB32,Assumptions!$A:$A,0))+INDEX(Assumptions!$D:$D,MATCH(AB32,Assumptions!$A:$A,0))+INDEX(Assumptions!$G:$G,MATCH(AC32,Assumptions!$F:$F,0)),0)</f>
        <v/>
      </c>
      <c r="BL32" s="602">
        <f>((IF(BE32&gt;0, BE32, IF(BD32&gt;0, BD32, 0))))+BJ32</f>
        <v/>
      </c>
      <c r="BM32" s="602">
        <f>BP32/BO32</f>
        <v/>
      </c>
      <c r="BN32" s="602">
        <f>BP32/2.38</f>
        <v/>
      </c>
      <c r="BO32" s="374" t="n">
        <v>2.5</v>
      </c>
      <c r="BP32" s="602" t="n">
        <v>99.95</v>
      </c>
      <c r="BQ32" s="384">
        <f>IF(SUM(BD32:BE32)=0,0,(BM32-BL32)/BM32)</f>
        <v/>
      </c>
      <c r="BR32" s="602">
        <f>BC32*CG32</f>
        <v/>
      </c>
      <c r="BS32" s="602" t="n">
        <v>0.75</v>
      </c>
      <c r="BT32" s="602" t="n">
        <v>1.6</v>
      </c>
      <c r="BU32" s="605" t="n">
        <v>42846</v>
      </c>
      <c r="BV32" s="605" t="n">
        <v>42851</v>
      </c>
      <c r="BW32" s="408" t="inlineStr">
        <is>
          <t>L/D approved</t>
        </is>
      </c>
      <c r="BX32" s="376" t="inlineStr">
        <is>
          <t>Send lab dips in correct fabric quality for approval</t>
        </is>
      </c>
      <c r="BY32" s="386" t="inlineStr">
        <is>
          <t>-</t>
        </is>
      </c>
      <c r="BZ32" s="433" t="n"/>
      <c r="CA32" s="386" t="n"/>
      <c r="CB32" s="386" t="n"/>
      <c r="CC32" s="386" t="n"/>
      <c r="CD32" s="376" t="inlineStr">
        <is>
          <t>EX 14-Oct-17</t>
        </is>
      </c>
      <c r="CE32" s="376" t="n"/>
      <c r="CF32" s="376" t="n"/>
      <c r="CG32" s="387" t="n">
        <v>15</v>
      </c>
      <c r="CH32" s="435" t="n"/>
      <c r="CI32" s="387" t="inlineStr">
        <is>
          <t>M</t>
        </is>
      </c>
      <c r="CJ32" s="387" t="n"/>
      <c r="CK32" s="387" t="n"/>
      <c r="CL32" s="388" t="n"/>
      <c r="CM32" s="389" t="n"/>
      <c r="CN32" s="389" t="n"/>
      <c r="CO32" s="390" t="n"/>
      <c r="CP32" s="391" t="n"/>
      <c r="CQ32" s="391" t="n"/>
      <c r="CR32" s="391" t="n"/>
      <c r="CS32" s="392" t="n"/>
      <c r="CT32" s="393" t="n"/>
      <c r="CU32" s="393" t="n"/>
      <c r="CV32" s="393" t="n"/>
      <c r="CW32" s="393" t="n"/>
      <c r="CX32" s="393" t="n"/>
      <c r="CY32" s="393" t="n"/>
      <c r="CZ32" s="388" t="n">
        <v>43252</v>
      </c>
      <c r="DA32" s="388" t="inlineStr">
        <is>
          <t>HQ</t>
        </is>
      </c>
      <c r="DB32" s="576" t="inlineStr">
        <is>
          <t>2</t>
        </is>
      </c>
      <c r="DC32" s="389" t="n"/>
      <c r="DD32" s="389" t="n"/>
      <c r="DE32" s="389" t="n"/>
      <c r="DF32" s="394" t="n">
        <v>101</v>
      </c>
      <c r="DG32" s="394" t="n">
        <v>150</v>
      </c>
      <c r="DH32" s="394" t="n">
        <v>4018283</v>
      </c>
      <c r="DI32" s="395">
        <f>DF32*BM32</f>
        <v/>
      </c>
      <c r="DJ32" s="396">
        <f>DI32-(DG32*BL32)</f>
        <v/>
      </c>
    </row>
    <row customFormat="1" customHeight="1" hidden="1" ht="15" r="33" s="126">
      <c r="A33" s="223" t="n">
        <v>150</v>
      </c>
      <c r="B33" s="223" t="inlineStr">
        <is>
          <t>K180755020</t>
        </is>
      </c>
      <c r="C33" s="223" t="n">
        <v>1040102546</v>
      </c>
      <c r="D33" s="223" t="inlineStr">
        <is>
          <t>BLUE</t>
        </is>
      </c>
      <c r="E33" s="502" t="n">
        <v>8123</v>
      </c>
      <c r="F33" s="223" t="inlineStr">
        <is>
          <t>PARNELL</t>
        </is>
      </c>
      <c r="G33" s="223" t="inlineStr">
        <is>
          <t xml:space="preserve">PERFORMANCE BLUE </t>
        </is>
      </c>
      <c r="H33" s="223" t="n">
        <v>1</v>
      </c>
      <c r="I33" s="219" t="inlineStr">
        <is>
          <t>x</t>
        </is>
      </c>
      <c r="J33" s="606" t="n">
        <v>43123</v>
      </c>
      <c r="K33" s="223" t="n"/>
      <c r="L33" s="223" t="n"/>
      <c r="M33" s="223" t="inlineStr">
        <is>
          <t>SWEAT</t>
        </is>
      </c>
      <c r="N33" s="223" t="n">
        <v>61102091</v>
      </c>
      <c r="O33" s="102" t="inlineStr">
        <is>
          <t>Men's or boys' jerseys, pullovers, cardigans, waistcoats and similar articles, of cotton, knitted or crocheted (excl. lightweight fine knit roll, polo or turtleneck jumpers and pullovers and wadded waistcoats)</t>
        </is>
      </c>
      <c r="P33" s="103" t="inlineStr">
        <is>
          <t>MEN</t>
        </is>
      </c>
      <c r="Q33" s="223" t="n"/>
      <c r="R33" s="223" t="n"/>
      <c r="S33" s="223" t="inlineStr">
        <is>
          <t>GARMENT DYE / PIECE DYE</t>
        </is>
      </c>
      <c r="T33" s="104" t="inlineStr">
        <is>
          <t>-</t>
        </is>
      </c>
      <c r="U33" s="104" t="n"/>
      <c r="V33" s="104" t="inlineStr">
        <is>
          <t>XS-XXL</t>
        </is>
      </c>
      <c r="W33" s="104" t="inlineStr">
        <is>
          <t>-</t>
        </is>
      </c>
      <c r="X33" s="255" t="n"/>
      <c r="Y33" s="104" t="inlineStr">
        <is>
          <t>C/O</t>
        </is>
      </c>
      <c r="Z33" s="104" t="n"/>
      <c r="AA33" s="104" t="n"/>
      <c r="AB33" s="249" t="inlineStr">
        <is>
          <t>FYROM</t>
        </is>
      </c>
      <c r="AC33" s="106" t="inlineStr">
        <is>
          <t>UNI TEXTILES</t>
        </is>
      </c>
      <c r="AD33" s="106" t="inlineStr">
        <is>
          <t>NEW POWER</t>
        </is>
      </c>
      <c r="AE33" s="106" t="inlineStr">
        <is>
          <t>ALEXANDROS</t>
        </is>
      </c>
      <c r="AF33" s="223" t="n"/>
      <c r="AG33" s="104" t="inlineStr">
        <is>
          <t>HELLAS COTTON</t>
        </is>
      </c>
      <c r="AH33" s="523" t="n">
        <v>195228150000002</v>
      </c>
      <c r="AI33" s="104" t="n"/>
      <c r="AJ33" s="104" t="n"/>
      <c r="AK33" s="104" t="inlineStr">
        <is>
          <t>100% Sustainable fabric</t>
        </is>
      </c>
      <c r="AL33" s="104" t="inlineStr">
        <is>
          <t>100% Organic cotton</t>
        </is>
      </c>
      <c r="AM33" s="104" t="inlineStr">
        <is>
          <t>430g</t>
        </is>
      </c>
      <c r="AN33" s="374" t="n"/>
      <c r="AO33" s="107" t="inlineStr">
        <is>
          <t>10,5kg</t>
        </is>
      </c>
      <c r="AP33" s="104" t="inlineStr">
        <is>
          <t>200-500</t>
        </is>
      </c>
      <c r="AQ33" s="104" t="n"/>
      <c r="AR33" s="104" t="inlineStr">
        <is>
          <t>NEW POWER needs to order: 16x SMS - +extra meters to stock for 3/4 pcs: swatch is missing (non brushed) pls send asap!!!</t>
        </is>
      </c>
      <c r="AS33" s="108" t="n"/>
      <c r="AT33" s="108" t="n"/>
      <c r="AU33" s="108" t="n"/>
      <c r="AV33" s="109" t="inlineStr">
        <is>
          <t>,625kg</t>
        </is>
      </c>
      <c r="AW33" s="607" t="inlineStr">
        <is>
          <t>NEW POWER</t>
        </is>
      </c>
      <c r="AX33" s="608" t="inlineStr">
        <is>
          <t>EUR</t>
        </is>
      </c>
      <c r="AY33" s="608" t="inlineStr">
        <is>
          <t>CIF</t>
        </is>
      </c>
      <c r="AZ33" s="608" t="inlineStr">
        <is>
          <t>30 DAYS NETT</t>
        </is>
      </c>
      <c r="BA33" s="608" t="n">
        <v>19</v>
      </c>
      <c r="BB33" s="608">
        <f>IFERROR((BM33*(1-Assumptions!$K$3))*(1-BK33),0)</f>
        <v/>
      </c>
      <c r="BC33" s="608">
        <f>BD33*2</f>
        <v/>
      </c>
      <c r="BD33" s="608" t="n">
        <v>23.9</v>
      </c>
      <c r="BE33" s="608" t="n">
        <v>19.9</v>
      </c>
      <c r="BF33" s="617">
        <f>IFERROR(((IF(BE33&gt;0, BE33, IF(BD33&gt;0, BD33, 0))))*INDEX(Assumptions!$B:$B,MATCH(AB33,Assumptions!$A:$A,0)),0)</f>
        <v/>
      </c>
      <c r="BG33" s="609">
        <f>IFERROR(((IF(BE33&gt;0, BE33, IF(BD33&gt;0, BD33, 0))))*INDEX(Assumptions!$C:$C,MATCH(AB33,Assumptions!$A:$A,0)),0)</f>
        <v/>
      </c>
      <c r="BH33" s="604">
        <f>IFERROR(((IF(BE33&gt;0, BE33, IF(BD33&gt;0, BD33, 0))))*INDEX(Assumptions!$D:$D,MATCH(AB33,Assumptions!$A:$A,0)),0)</f>
        <v/>
      </c>
      <c r="BI33" s="609">
        <f>IFERROR(((IF(BE33&gt;0, BE33, IF(BD33&gt;0, BD33, 0))))*INDEX(Assumptions!$G:$G,MATCH(AC33,Assumptions!$F:$F,0)),0)</f>
        <v/>
      </c>
      <c r="BJ33" s="609">
        <f>SUM(BF33:BI33)</f>
        <v/>
      </c>
      <c r="BK33" s="113">
        <f>IFERROR(INDEX(Assumptions!$B:$B,MATCH(AB33,Assumptions!$A:$A,0))+INDEX(Assumptions!$C:$C,MATCH(AB33,Assumptions!$A:$A,0))+INDEX(Assumptions!$D:$D,MATCH(AB33,Assumptions!$A:$A,0))+INDEX(Assumptions!$G:$G,MATCH(AC33,Assumptions!$F:$F,0)),0)</f>
        <v/>
      </c>
      <c r="BL33" s="608">
        <f>((IF(BE33&gt;0, BE33, IF(BD33&gt;0, BD33, 0))))+BJ33</f>
        <v/>
      </c>
      <c r="BM33" s="608">
        <f>BP33/BO33</f>
        <v/>
      </c>
      <c r="BN33" s="608">
        <f>BP33/2.38</f>
        <v/>
      </c>
      <c r="BO33" s="104" t="n">
        <v>2.5</v>
      </c>
      <c r="BP33" s="608" t="n">
        <v>99.95</v>
      </c>
      <c r="BQ33" s="114">
        <f>IF(SUM(BD33:BE33)=0,0,(BM33-BL33)/BM33)</f>
        <v/>
      </c>
      <c r="BR33" s="608">
        <f>BC33*CG33</f>
        <v/>
      </c>
      <c r="BS33" s="608" t="n">
        <v>0.9</v>
      </c>
      <c r="BT33" s="608" t="n">
        <v>2.3</v>
      </c>
      <c r="BU33" s="610" t="n">
        <v>42846</v>
      </c>
      <c r="BV33" s="610" t="n">
        <v>42851</v>
      </c>
      <c r="BW33" s="250" t="inlineStr">
        <is>
          <t>L/D approved</t>
        </is>
      </c>
      <c r="BX33" s="106" t="inlineStr">
        <is>
          <t>Send lab dip + strike off in correct fabric quality for approval</t>
        </is>
      </c>
      <c r="BY33" s="115" t="inlineStr">
        <is>
          <t>-</t>
        </is>
      </c>
      <c r="BZ33" s="530" t="n"/>
      <c r="CA33" s="115" t="n"/>
      <c r="CB33" s="115" t="n"/>
      <c r="CC33" s="115" t="n"/>
      <c r="CD33" s="106" t="inlineStr">
        <is>
          <t>EX 14-Oct-17 -  4 pcs</t>
        </is>
      </c>
      <c r="CE33" s="106" t="inlineStr">
        <is>
          <t>EX FTY 07-08-2017 fabric swatch for approval</t>
        </is>
      </c>
      <c r="CF33" s="106" t="inlineStr">
        <is>
          <t>Remove SS insert</t>
        </is>
      </c>
      <c r="CG33" s="251" t="n">
        <v>15</v>
      </c>
      <c r="CH33" s="540" t="n"/>
      <c r="CI33" s="117" t="inlineStr">
        <is>
          <t>M</t>
        </is>
      </c>
      <c r="CJ33" s="117" t="n"/>
      <c r="CK33" s="117" t="n"/>
      <c r="CL33" s="118" t="n"/>
      <c r="CM33" s="119" t="n"/>
      <c r="CN33" s="119" t="n"/>
      <c r="CO33" s="120" t="n"/>
      <c r="CP33" s="121" t="n"/>
      <c r="CQ33" s="121" t="n"/>
      <c r="CR33" s="121" t="n"/>
      <c r="CS33" s="122" t="n"/>
      <c r="CT33" s="123" t="n"/>
      <c r="CU33" s="123" t="n"/>
      <c r="CV33" s="123" t="n"/>
      <c r="CW33" s="123" t="n"/>
      <c r="CX33" s="123" t="n"/>
      <c r="CY33" s="123" t="n"/>
      <c r="CZ33" s="118" t="n"/>
      <c r="DA33" s="118" t="n"/>
      <c r="DB33" s="575" t="n"/>
      <c r="DC33" s="119" t="n"/>
      <c r="DD33" s="119" t="n"/>
      <c r="DE33" s="119" t="n"/>
      <c r="DF33" s="394" t="n"/>
      <c r="DG33" s="394" t="n"/>
      <c r="DH33" s="394" t="n"/>
      <c r="DI33" s="334">
        <f>DF33*BM33</f>
        <v/>
      </c>
      <c r="DJ33" s="125">
        <f>DI33-(DG33*BL33)</f>
        <v/>
      </c>
    </row>
    <row customFormat="1" customHeight="1" hidden="1" ht="15" r="34" s="397">
      <c r="A34" s="372" t="n">
        <v>155</v>
      </c>
      <c r="B34" s="372" t="inlineStr">
        <is>
          <t>K180755025</t>
        </is>
      </c>
      <c r="C34" s="372" t="n">
        <v>1040102547</v>
      </c>
      <c r="D34" s="241" t="inlineStr">
        <is>
          <t>Black</t>
        </is>
      </c>
      <c r="E34" s="241" t="n">
        <v>6900</v>
      </c>
      <c r="F34" s="22" t="inlineStr">
        <is>
          <t>PARNELL</t>
        </is>
      </c>
      <c r="G34" s="372" t="inlineStr">
        <is>
          <t>BLACK</t>
        </is>
      </c>
      <c r="H34" s="372" t="n">
        <v>2</v>
      </c>
      <c r="I34" s="370" t="n"/>
      <c r="J34" s="600" t="n"/>
      <c r="K34" s="372" t="inlineStr">
        <is>
          <t>Name change after price meeting</t>
        </is>
      </c>
      <c r="L34" s="372" t="n"/>
      <c r="M34" s="568" t="inlineStr">
        <is>
          <t>Sweat</t>
        </is>
      </c>
      <c r="N34" s="372" t="n">
        <v>61102091</v>
      </c>
      <c r="O34" s="373" t="inlineStr">
        <is>
          <t>Men's or boys' jerseys, pullovers, cardigans, waistcoats and similar articles, of cotton, knitted or crocheted (excl. lightweight fine knit roll, polo or turtleneck jumpers and pullovers and wadded waistcoats)</t>
        </is>
      </c>
      <c r="P34" s="584" t="inlineStr">
        <is>
          <t>Mens</t>
        </is>
      </c>
      <c r="Q34" s="372" t="n"/>
      <c r="R34" s="372" t="n"/>
      <c r="S34" s="372" t="inlineStr">
        <is>
          <t>GARMENT DYE / PIECE DYE</t>
        </is>
      </c>
      <c r="T34" s="374" t="inlineStr">
        <is>
          <t>-</t>
        </is>
      </c>
      <c r="U34" s="374" t="n"/>
      <c r="V34" s="374" t="inlineStr">
        <is>
          <t>XS-XXL</t>
        </is>
      </c>
      <c r="W34" s="374" t="inlineStr">
        <is>
          <t>-</t>
        </is>
      </c>
      <c r="X34" s="518" t="inlineStr">
        <is>
          <t>XS-XXL mens</t>
        </is>
      </c>
      <c r="Y34" s="374" t="inlineStr">
        <is>
          <t>C/O</t>
        </is>
      </c>
      <c r="Z34" s="374" t="n"/>
      <c r="AA34" s="374" t="n"/>
      <c r="AB34" s="405" t="inlineStr">
        <is>
          <t>FYROM</t>
        </is>
      </c>
      <c r="AC34" s="376" t="inlineStr">
        <is>
          <t>Uni Textiles</t>
        </is>
      </c>
      <c r="AD34" s="376" t="inlineStr">
        <is>
          <t>New Power</t>
        </is>
      </c>
      <c r="AE34" s="376" t="inlineStr">
        <is>
          <t>ALEXANDROS</t>
        </is>
      </c>
      <c r="AF34" s="372" t="n"/>
      <c r="AG34" s="374" t="inlineStr">
        <is>
          <t>HELLAS COTTON</t>
        </is>
      </c>
      <c r="AH34" s="523" t="n">
        <v>195228150000002</v>
      </c>
      <c r="AI34" s="374" t="n"/>
      <c r="AJ34" s="374" t="n"/>
      <c r="AK34" s="374" t="inlineStr">
        <is>
          <t>100% Sustainable fabric</t>
        </is>
      </c>
      <c r="AL34" s="374" t="inlineStr">
        <is>
          <t>100% Organic cotton</t>
        </is>
      </c>
      <c r="AM34" s="374" t="inlineStr">
        <is>
          <t>430g</t>
        </is>
      </c>
      <c r="AN34" s="374" t="n">
        <v>530</v>
      </c>
      <c r="AO34" s="377" t="inlineStr">
        <is>
          <t>10,5kg</t>
        </is>
      </c>
      <c r="AP34" s="374" t="inlineStr">
        <is>
          <t>200-500</t>
        </is>
      </c>
      <c r="AQ34" s="374" t="n"/>
      <c r="AR34" s="374" t="inlineStr">
        <is>
          <t>NEW POWER needs to order: 16x SMS - +extra meters to stock for 3/4 pcs: swatch is missing (non brushed) pls send asap!!!</t>
        </is>
      </c>
      <c r="AS34" s="378" t="n"/>
      <c r="AT34" s="378" t="n"/>
      <c r="AU34" s="378" t="n"/>
      <c r="AV34" s="379" t="inlineStr">
        <is>
          <t>,625kg</t>
        </is>
      </c>
      <c r="AW34" s="601" t="inlineStr">
        <is>
          <t>NEW POWER</t>
        </is>
      </c>
      <c r="AX34" s="602" t="inlineStr">
        <is>
          <t>EUR</t>
        </is>
      </c>
      <c r="AY34" s="602" t="inlineStr">
        <is>
          <t>CIF</t>
        </is>
      </c>
      <c r="AZ34" s="602" t="inlineStr">
        <is>
          <t>30 DAYS NETT</t>
        </is>
      </c>
      <c r="BA34" s="602" t="n">
        <v>19</v>
      </c>
      <c r="BB34" s="602">
        <f>IFERROR((BM34*(1-Assumptions!$K$3))*(1-BK34),0)</f>
        <v/>
      </c>
      <c r="BC34" s="602">
        <f>BD34*2</f>
        <v/>
      </c>
      <c r="BD34" s="602" t="n">
        <v>23.9</v>
      </c>
      <c r="BE34" s="602" t="n">
        <v>19.9</v>
      </c>
      <c r="BF34" s="617">
        <f>IFERROR(((IF(BE34&gt;0, BE34, IF(BD34&gt;0, BD34, 0))))*INDEX(Assumptions!$B:$B,MATCH(AB34,Assumptions!$A:$A,0)),0)</f>
        <v/>
      </c>
      <c r="BG34" s="604">
        <f>IFERROR(((IF(BE34&gt;0, BE34, IF(BD34&gt;0, BD34, 0))))*INDEX(Assumptions!$C:$C,MATCH(AB34,Assumptions!$A:$A,0)),0)</f>
        <v/>
      </c>
      <c r="BH34" s="604">
        <f>IFERROR(((IF(BE34&gt;0, BE34, IF(BD34&gt;0, BD34, 0))))*INDEX(Assumptions!$D:$D,MATCH(AB34,Assumptions!$A:$A,0)),0)</f>
        <v/>
      </c>
      <c r="BI34" s="604">
        <f>IFERROR(((IF(BE34&gt;0, BE34, IF(BD34&gt;0, BD34, 0))))*INDEX(Assumptions!$G:$G,MATCH(AC34,Assumptions!$F:$F,0)),0)</f>
        <v/>
      </c>
      <c r="BJ34" s="604">
        <f>SUM(BF34:BI34)</f>
        <v/>
      </c>
      <c r="BK34" s="383">
        <f>IFERROR(INDEX(Assumptions!$B:$B,MATCH(AB34,Assumptions!$A:$A,0))+INDEX(Assumptions!$C:$C,MATCH(AB34,Assumptions!$A:$A,0))+INDEX(Assumptions!$D:$D,MATCH(AB34,Assumptions!$A:$A,0))+INDEX(Assumptions!$G:$G,MATCH(AC34,Assumptions!$F:$F,0)),0)</f>
        <v/>
      </c>
      <c r="BL34" s="602">
        <f>((IF(BE34&gt;0, BE34, IF(BD34&gt;0, BD34, 0))))+BJ34</f>
        <v/>
      </c>
      <c r="BM34" s="602">
        <f>BP34/BO34</f>
        <v/>
      </c>
      <c r="BN34" s="602">
        <f>BP34/2.38</f>
        <v/>
      </c>
      <c r="BO34" s="374" t="n">
        <v>2.5</v>
      </c>
      <c r="BP34" s="602" t="n">
        <v>99.95</v>
      </c>
      <c r="BQ34" s="384">
        <f>IF(SUM(BD34:BE34)=0,0,(BM34-BL34)/BM34)</f>
        <v/>
      </c>
      <c r="BR34" s="602">
        <f>BC34*CG34</f>
        <v/>
      </c>
      <c r="BS34" s="602" t="n">
        <v>0.9</v>
      </c>
      <c r="BT34" s="602" t="n">
        <v>2.3</v>
      </c>
      <c r="BU34" s="605" t="n">
        <v>42846</v>
      </c>
      <c r="BV34" s="605" t="n">
        <v>42851</v>
      </c>
      <c r="BW34" s="407" t="inlineStr">
        <is>
          <t>MISSING L/D</t>
        </is>
      </c>
      <c r="BX34" s="376" t="inlineStr">
        <is>
          <t>Send lab dip + strike off in correct fabric quality for approval</t>
        </is>
      </c>
      <c r="BY34" s="386" t="inlineStr">
        <is>
          <t>-</t>
        </is>
      </c>
      <c r="BZ34" s="433" t="n"/>
      <c r="CA34" s="386" t="n"/>
      <c r="CB34" s="386" t="n"/>
      <c r="CC34" s="386" t="n"/>
      <c r="CD34" s="376" t="inlineStr">
        <is>
          <t>EX 14-Oct-17 -  4 pcs</t>
        </is>
      </c>
      <c r="CE34" s="376" t="inlineStr">
        <is>
          <t>EX FTY 07-08-2017 fabric swatch for approval</t>
        </is>
      </c>
      <c r="CF34" s="376" t="inlineStr">
        <is>
          <t>Remove SS insert</t>
        </is>
      </c>
      <c r="CG34" s="387" t="n">
        <v>8</v>
      </c>
      <c r="CH34" s="435" t="n"/>
      <c r="CI34" s="387" t="inlineStr">
        <is>
          <t>M</t>
        </is>
      </c>
      <c r="CJ34" s="387" t="n"/>
      <c r="CK34" s="387" t="n"/>
      <c r="CL34" s="388" t="n"/>
      <c r="CM34" s="389" t="n"/>
      <c r="CN34" s="389" t="n"/>
      <c r="CO34" s="390" t="n"/>
      <c r="CP34" s="391" t="n"/>
      <c r="CQ34" s="391" t="n"/>
      <c r="CR34" s="391" t="n"/>
      <c r="CS34" s="392" t="n"/>
      <c r="CT34" s="393" t="n"/>
      <c r="CU34" s="393" t="n"/>
      <c r="CV34" s="393" t="n"/>
      <c r="CW34" s="393" t="n"/>
      <c r="CX34" s="393" t="n"/>
      <c r="CY34" s="393" t="n"/>
      <c r="CZ34" s="388" t="n">
        <v>43264</v>
      </c>
      <c r="DA34" s="388" t="inlineStr">
        <is>
          <t>HQ</t>
        </is>
      </c>
      <c r="DB34" s="576" t="inlineStr">
        <is>
          <t>3</t>
        </is>
      </c>
      <c r="DC34" s="389" t="n"/>
      <c r="DD34" s="389" t="n"/>
      <c r="DE34" s="389" t="n"/>
      <c r="DF34" s="394" t="n">
        <v>110</v>
      </c>
      <c r="DG34" s="394" t="n">
        <v>200</v>
      </c>
      <c r="DH34" s="394" t="n">
        <v>4018286</v>
      </c>
      <c r="DI34" s="395">
        <f>DF34*BM34</f>
        <v/>
      </c>
      <c r="DJ34" s="396">
        <f>DI34-(DG34*BL34)</f>
        <v/>
      </c>
    </row>
    <row customFormat="1" customHeight="1" hidden="1" ht="15" r="35" s="397">
      <c r="A35" s="372" t="n">
        <v>160</v>
      </c>
      <c r="B35" s="372" t="inlineStr">
        <is>
          <t>K180755030</t>
        </is>
      </c>
      <c r="C35" s="372" t="n">
        <v>1040102548</v>
      </c>
      <c r="D35" s="372" t="inlineStr">
        <is>
          <t>Blue</t>
        </is>
      </c>
      <c r="E35" s="430" t="n">
        <v>8124</v>
      </c>
      <c r="F35" s="22" t="inlineStr">
        <is>
          <t>PARNELL</t>
        </is>
      </c>
      <c r="G35" s="372" t="inlineStr">
        <is>
          <t>NAVY MOUNT FUJI</t>
        </is>
      </c>
      <c r="H35" s="372" t="n">
        <v>1</v>
      </c>
      <c r="I35" s="370" t="n"/>
      <c r="J35" s="600" t="n"/>
      <c r="K35" s="372" t="inlineStr">
        <is>
          <t>Name change after price meeting</t>
        </is>
      </c>
      <c r="L35" s="372" t="n"/>
      <c r="M35" s="568" t="inlineStr">
        <is>
          <t>Sweat</t>
        </is>
      </c>
      <c r="N35" s="372" t="n">
        <v>61102091</v>
      </c>
      <c r="O35" s="373" t="inlineStr">
        <is>
          <t>Men's or boys' jerseys, pullovers, cardigans, waistcoats and similar articles, of cotton, knitted or crocheted (excl. lightweight fine knit roll, polo or turtleneck jumpers and pullovers and wadded waistcoats)</t>
        </is>
      </c>
      <c r="P35" s="584" t="inlineStr">
        <is>
          <t>Mens</t>
        </is>
      </c>
      <c r="Q35" s="372" t="n"/>
      <c r="R35" s="372" t="n"/>
      <c r="S35" s="372" t="inlineStr">
        <is>
          <t>GARMENT DYE / PIECE DYE</t>
        </is>
      </c>
      <c r="T35" s="374" t="inlineStr">
        <is>
          <t>-</t>
        </is>
      </c>
      <c r="U35" s="374" t="n"/>
      <c r="V35" s="374" t="inlineStr">
        <is>
          <t>XS-XXL</t>
        </is>
      </c>
      <c r="W35" s="374" t="inlineStr">
        <is>
          <t>-</t>
        </is>
      </c>
      <c r="X35" s="518" t="inlineStr">
        <is>
          <t>XS-XXL mens</t>
        </is>
      </c>
      <c r="Y35" s="374" t="inlineStr">
        <is>
          <t>C/O</t>
        </is>
      </c>
      <c r="Z35" s="374" t="n"/>
      <c r="AA35" s="374" t="n"/>
      <c r="AB35" s="405" t="inlineStr">
        <is>
          <t>FYROM</t>
        </is>
      </c>
      <c r="AC35" s="240" t="inlineStr">
        <is>
          <t>Uni Textiles</t>
        </is>
      </c>
      <c r="AD35" s="240" t="inlineStr">
        <is>
          <t>New Power</t>
        </is>
      </c>
      <c r="AE35" s="376" t="inlineStr">
        <is>
          <t>ALEXANDROS</t>
        </is>
      </c>
      <c r="AF35" s="372" t="n"/>
      <c r="AG35" s="374" t="inlineStr">
        <is>
          <t>HELLAS COTTON</t>
        </is>
      </c>
      <c r="AH35" s="523" t="n">
        <v>195228150000002</v>
      </c>
      <c r="AI35" s="374" t="n"/>
      <c r="AJ35" s="374" t="n"/>
      <c r="AK35" s="374" t="inlineStr">
        <is>
          <t>100% Sustainable fabric</t>
        </is>
      </c>
      <c r="AL35" s="374" t="inlineStr">
        <is>
          <t>100% Organic cotton</t>
        </is>
      </c>
      <c r="AM35" s="374" t="inlineStr">
        <is>
          <t>430g</t>
        </is>
      </c>
      <c r="AN35" s="374" t="n">
        <v>530</v>
      </c>
      <c r="AO35" s="377" t="inlineStr">
        <is>
          <t>10,5kg</t>
        </is>
      </c>
      <c r="AP35" s="374" t="inlineStr">
        <is>
          <t>200-500</t>
        </is>
      </c>
      <c r="AQ35" s="374" t="n"/>
      <c r="AR35" s="374" t="inlineStr">
        <is>
          <t>NEW POWER needs to order: 16x SMS - +extra meters to stock for 3/4 pcs: swatch is missing (non brushed) pls send asap!!!</t>
        </is>
      </c>
      <c r="AS35" s="378" t="n"/>
      <c r="AT35" s="378" t="n"/>
      <c r="AU35" s="378" t="n"/>
      <c r="AV35" s="379" t="inlineStr">
        <is>
          <t>,625kg</t>
        </is>
      </c>
      <c r="AW35" s="601" t="inlineStr">
        <is>
          <t>NEW POWER</t>
        </is>
      </c>
      <c r="AX35" s="602" t="inlineStr">
        <is>
          <t>EUR</t>
        </is>
      </c>
      <c r="AY35" s="602" t="inlineStr">
        <is>
          <t>CIF</t>
        </is>
      </c>
      <c r="AZ35" s="602" t="inlineStr">
        <is>
          <t>30 DAYS NETT</t>
        </is>
      </c>
      <c r="BA35" s="602" t="n">
        <v>19</v>
      </c>
      <c r="BB35" s="602">
        <f>IFERROR((BM35*(1-Assumptions!$K$3))*(1-BK35),0)</f>
        <v/>
      </c>
      <c r="BC35" s="602">
        <f>BD35*2</f>
        <v/>
      </c>
      <c r="BD35" s="602" t="n">
        <v>23.2</v>
      </c>
      <c r="BE35" s="602" t="n">
        <v>19.8</v>
      </c>
      <c r="BF35" s="617">
        <f>IFERROR(((IF(BE35&gt;0, BE35, IF(BD35&gt;0, BD35, 0))))*INDEX(Assumptions!$B:$B,MATCH(AB35,Assumptions!$A:$A,0)),0)</f>
        <v/>
      </c>
      <c r="BG35" s="604">
        <f>IFERROR(((IF(BE35&gt;0, BE35, IF(BD35&gt;0, BD35, 0))))*INDEX(Assumptions!$C:$C,MATCH(AB35,Assumptions!$A:$A,0)),0)</f>
        <v/>
      </c>
      <c r="BH35" s="604">
        <f>IFERROR(((IF(BE35&gt;0, BE35, IF(BD35&gt;0, BD35, 0))))*INDEX(Assumptions!$D:$D,MATCH(AB35,Assumptions!$A:$A,0)),0)</f>
        <v/>
      </c>
      <c r="BI35" s="604">
        <f>IFERROR(((IF(BE35&gt;0, BE35, IF(BD35&gt;0, BD35, 0))))*INDEX(Assumptions!$G:$G,MATCH(AC35,Assumptions!$F:$F,0)),0)</f>
        <v/>
      </c>
      <c r="BJ35" s="604">
        <f>SUM(BF35:BI35)</f>
        <v/>
      </c>
      <c r="BK35" s="383">
        <f>IFERROR(INDEX(Assumptions!$B:$B,MATCH(AB35,Assumptions!$A:$A,0))+INDEX(Assumptions!$C:$C,MATCH(AB35,Assumptions!$A:$A,0))+INDEX(Assumptions!$D:$D,MATCH(AB35,Assumptions!$A:$A,0))+INDEX(Assumptions!$G:$G,MATCH(AC35,Assumptions!$F:$F,0)),0)</f>
        <v/>
      </c>
      <c r="BL35" s="602">
        <f>((IF(BE35&gt;0, BE35, IF(BD35&gt;0, BD35, 0))))+BJ35</f>
        <v/>
      </c>
      <c r="BM35" s="602">
        <f>BP35/BO35</f>
        <v/>
      </c>
      <c r="BN35" s="602">
        <f>BP35/2.38</f>
        <v/>
      </c>
      <c r="BO35" s="374" t="n">
        <v>2.5</v>
      </c>
      <c r="BP35" s="602" t="n">
        <v>99.95</v>
      </c>
      <c r="BQ35" s="384">
        <f>IF(SUM(BD35:BE35)=0,0,(BM35-BL35)/BM35)</f>
        <v/>
      </c>
      <c r="BR35" s="602">
        <f>BC35*CG35</f>
        <v/>
      </c>
      <c r="BS35" s="602" t="n">
        <v>0.9</v>
      </c>
      <c r="BT35" s="602" t="n">
        <v>2.05</v>
      </c>
      <c r="BU35" s="605" t="n">
        <v>42846</v>
      </c>
      <c r="BV35" s="605" t="n">
        <v>42851</v>
      </c>
      <c r="BW35" s="408" t="inlineStr">
        <is>
          <t>L/D approved</t>
        </is>
      </c>
      <c r="BX35" s="376" t="inlineStr">
        <is>
          <t>Send lab dip + strike off in correct fabric quality for approval</t>
        </is>
      </c>
      <c r="BY35" s="386" t="inlineStr">
        <is>
          <t>-</t>
        </is>
      </c>
      <c r="BZ35" s="433" t="n"/>
      <c r="CA35" s="386" t="n"/>
      <c r="CB35" s="386" t="n"/>
      <c r="CC35" s="386" t="n"/>
      <c r="CD35" s="376" t="inlineStr">
        <is>
          <t>EX 14-Oct-17 -  4 pcs</t>
        </is>
      </c>
      <c r="CE35" s="376" t="inlineStr">
        <is>
          <t>EX FTY 07-08-2017 fabric swatch for approval</t>
        </is>
      </c>
      <c r="CF35" s="376" t="inlineStr">
        <is>
          <t>Remove SS insert</t>
        </is>
      </c>
      <c r="CG35" s="387" t="n">
        <v>15</v>
      </c>
      <c r="CH35" s="435" t="n"/>
      <c r="CI35" s="387" t="inlineStr">
        <is>
          <t>M</t>
        </is>
      </c>
      <c r="CJ35" s="387" t="n"/>
      <c r="CK35" s="387" t="n"/>
      <c r="CL35" s="388" t="n"/>
      <c r="CM35" s="389" t="n"/>
      <c r="CN35" s="389" t="n"/>
      <c r="CO35" s="390" t="n"/>
      <c r="CP35" s="391" t="n"/>
      <c r="CQ35" s="391" t="n"/>
      <c r="CR35" s="391" t="n"/>
      <c r="CS35" s="392" t="n"/>
      <c r="CT35" s="393" t="n"/>
      <c r="CU35" s="393" t="n"/>
      <c r="CV35" s="393" t="n"/>
      <c r="CW35" s="393" t="n"/>
      <c r="CX35" s="393" t="n"/>
      <c r="CY35" s="393" t="n"/>
      <c r="CZ35" s="388" t="n"/>
      <c r="DA35" s="388" t="inlineStr">
        <is>
          <t>HQ</t>
        </is>
      </c>
      <c r="DB35" s="555" t="n">
        <v>1</v>
      </c>
      <c r="DC35" s="389" t="n"/>
      <c r="DD35" s="389" t="n"/>
      <c r="DE35" s="389" t="n"/>
      <c r="DF35" s="394" t="n">
        <v>161</v>
      </c>
      <c r="DG35" s="394" t="n">
        <v>225</v>
      </c>
      <c r="DH35" s="394" t="n">
        <v>4018288</v>
      </c>
      <c r="DI35" s="395">
        <f>DF35*BM35</f>
        <v/>
      </c>
      <c r="DJ35" s="396">
        <f>DI35-(DG35*BL35)</f>
        <v/>
      </c>
    </row>
    <row customFormat="1" customHeight="1" hidden="1" ht="15" r="36" s="397">
      <c r="A36" s="372" t="n">
        <v>165</v>
      </c>
      <c r="B36" s="372" t="inlineStr">
        <is>
          <t>K180755035</t>
        </is>
      </c>
      <c r="C36" s="372" t="n">
        <v>1040102549</v>
      </c>
      <c r="D36" s="241" t="inlineStr">
        <is>
          <t>Off white</t>
        </is>
      </c>
      <c r="E36" s="430" t="n">
        <v>7206</v>
      </c>
      <c r="F36" s="22" t="inlineStr">
        <is>
          <t>PARNELL</t>
        </is>
      </c>
      <c r="G36" s="372" t="inlineStr">
        <is>
          <t>OFF WHITE MOUNT FUJI</t>
        </is>
      </c>
      <c r="H36" s="372" t="n">
        <v>1</v>
      </c>
      <c r="I36" s="370" t="n"/>
      <c r="J36" s="600" t="n"/>
      <c r="K36" s="372" t="inlineStr">
        <is>
          <t>Name change after price meeting</t>
        </is>
      </c>
      <c r="L36" s="372" t="n"/>
      <c r="M36" s="568" t="inlineStr">
        <is>
          <t>Sweat</t>
        </is>
      </c>
      <c r="N36" s="372" t="n">
        <v>61102091</v>
      </c>
      <c r="O36" s="373" t="inlineStr">
        <is>
          <t>Men's or boys' jerseys, pullovers, cardigans, waistcoats and similar articles, of cotton, knitted or crocheted (excl. lightweight fine knit roll, polo or turtleneck jumpers and pullovers and wadded waistcoats)</t>
        </is>
      </c>
      <c r="P36" s="584" t="inlineStr">
        <is>
          <t>Mens</t>
        </is>
      </c>
      <c r="Q36" s="372" t="n"/>
      <c r="R36" s="372" t="n"/>
      <c r="S36" s="372" t="inlineStr">
        <is>
          <t>GARMENT DYE / PIECE DYE</t>
        </is>
      </c>
      <c r="T36" s="374" t="inlineStr">
        <is>
          <t>-</t>
        </is>
      </c>
      <c r="U36" s="374" t="n"/>
      <c r="V36" s="374" t="inlineStr">
        <is>
          <t>XS-XXL</t>
        </is>
      </c>
      <c r="W36" s="374" t="inlineStr">
        <is>
          <t>-</t>
        </is>
      </c>
      <c r="X36" s="518" t="inlineStr">
        <is>
          <t>XS-XXL mens</t>
        </is>
      </c>
      <c r="Y36" s="374" t="inlineStr">
        <is>
          <t>C/O</t>
        </is>
      </c>
      <c r="Z36" s="374" t="n"/>
      <c r="AA36" s="374" t="n"/>
      <c r="AB36" s="405" t="inlineStr">
        <is>
          <t>FYROM</t>
        </is>
      </c>
      <c r="AC36" s="240" t="inlineStr">
        <is>
          <t>Uni Textiles</t>
        </is>
      </c>
      <c r="AD36" s="240" t="inlineStr">
        <is>
          <t>New Power</t>
        </is>
      </c>
      <c r="AE36" s="376" t="inlineStr">
        <is>
          <t>ALEXANDROS</t>
        </is>
      </c>
      <c r="AF36" s="372" t="n"/>
      <c r="AG36" s="374" t="inlineStr">
        <is>
          <t>HELLAS COTTON</t>
        </is>
      </c>
      <c r="AH36" s="523" t="n">
        <v>195228150000002</v>
      </c>
      <c r="AI36" s="374" t="n"/>
      <c r="AJ36" s="374" t="n"/>
      <c r="AK36" s="374" t="inlineStr">
        <is>
          <t>100% Sustainable fabric</t>
        </is>
      </c>
      <c r="AL36" s="374" t="inlineStr">
        <is>
          <t>100% Organic cotton</t>
        </is>
      </c>
      <c r="AM36" s="374" t="inlineStr">
        <is>
          <t>430g</t>
        </is>
      </c>
      <c r="AN36" s="374" t="n">
        <v>530</v>
      </c>
      <c r="AO36" s="377" t="inlineStr">
        <is>
          <t>10,5kg</t>
        </is>
      </c>
      <c r="AP36" s="374" t="inlineStr">
        <is>
          <t>200-500</t>
        </is>
      </c>
      <c r="AQ36" s="374" t="n"/>
      <c r="AR36" s="374" t="inlineStr">
        <is>
          <t>NEW POWER needs to order: 16x SMS - +extra meters to stock for 3/4 pcs: swatch is missing (non brushed) pls send asap!!!</t>
        </is>
      </c>
      <c r="AS36" s="378" t="n"/>
      <c r="AT36" s="378" t="n"/>
      <c r="AU36" s="378" t="n"/>
      <c r="AV36" s="379" t="inlineStr">
        <is>
          <t>,625kg</t>
        </is>
      </c>
      <c r="AW36" s="601" t="inlineStr">
        <is>
          <t>NEW POWER</t>
        </is>
      </c>
      <c r="AX36" s="602" t="inlineStr">
        <is>
          <t>EUR</t>
        </is>
      </c>
      <c r="AY36" s="602" t="inlineStr">
        <is>
          <t>CIF</t>
        </is>
      </c>
      <c r="AZ36" s="602" t="inlineStr">
        <is>
          <t>30 DAYS NETT</t>
        </is>
      </c>
      <c r="BA36" s="602" t="n">
        <v>19</v>
      </c>
      <c r="BB36" s="602">
        <f>IFERROR((BM36*(1-Assumptions!$K$3))*(1-BK36),0)</f>
        <v/>
      </c>
      <c r="BC36" s="602">
        <f>BD36*2</f>
        <v/>
      </c>
      <c r="BD36" s="602" t="n">
        <v>23.2</v>
      </c>
      <c r="BE36" s="602" t="n">
        <v>19.5</v>
      </c>
      <c r="BF36" s="617">
        <f>IFERROR(((IF(BE36&gt;0, BE36, IF(BD36&gt;0, BD36, 0))))*INDEX(Assumptions!$B:$B,MATCH(AB36,Assumptions!$A:$A,0)),0)</f>
        <v/>
      </c>
      <c r="BG36" s="604">
        <f>IFERROR(((IF(BE36&gt;0, BE36, IF(BD36&gt;0, BD36, 0))))*INDEX(Assumptions!$C:$C,MATCH(AB36,Assumptions!$A:$A,0)),0)</f>
        <v/>
      </c>
      <c r="BH36" s="604">
        <f>IFERROR(((IF(BE36&gt;0, BE36, IF(BD36&gt;0, BD36, 0))))*INDEX(Assumptions!$D:$D,MATCH(AB36,Assumptions!$A:$A,0)),0)</f>
        <v/>
      </c>
      <c r="BI36" s="604">
        <f>IFERROR(((IF(BE36&gt;0, BE36, IF(BD36&gt;0, BD36, 0))))*INDEX(Assumptions!$G:$G,MATCH(AC36,Assumptions!$F:$F,0)),0)</f>
        <v/>
      </c>
      <c r="BJ36" s="604">
        <f>SUM(BF36:BI36)</f>
        <v/>
      </c>
      <c r="BK36" s="383">
        <f>IFERROR(INDEX(Assumptions!$B:$B,MATCH(AB36,Assumptions!$A:$A,0))+INDEX(Assumptions!$C:$C,MATCH(AB36,Assumptions!$A:$A,0))+INDEX(Assumptions!$D:$D,MATCH(AB36,Assumptions!$A:$A,0))+INDEX(Assumptions!$G:$G,MATCH(AC36,Assumptions!$F:$F,0)),0)</f>
        <v/>
      </c>
      <c r="BL36" s="602">
        <f>((IF(BE36&gt;0, BE36, IF(BD36&gt;0, BD36, 0))))+BJ36</f>
        <v/>
      </c>
      <c r="BM36" s="602">
        <f>BP36/BO36</f>
        <v/>
      </c>
      <c r="BN36" s="602">
        <f>BP36/2.38</f>
        <v/>
      </c>
      <c r="BO36" s="374" t="n">
        <v>2.5</v>
      </c>
      <c r="BP36" s="602" t="n">
        <v>99.95</v>
      </c>
      <c r="BQ36" s="384">
        <f>IF(SUM(BD36:BE36)=0,0,(BM36-BL36)/BM36)</f>
        <v/>
      </c>
      <c r="BR36" s="602">
        <f>BC36*CG36</f>
        <v/>
      </c>
      <c r="BS36" s="602" t="n">
        <v>0.9</v>
      </c>
      <c r="BT36" s="602" t="n">
        <v>2.1</v>
      </c>
      <c r="BU36" s="605" t="n">
        <v>42846</v>
      </c>
      <c r="BV36" s="605" t="n">
        <v>42851</v>
      </c>
      <c r="BW36" s="407" t="inlineStr">
        <is>
          <t>MISSING L/D</t>
        </is>
      </c>
      <c r="BX36" s="376" t="inlineStr">
        <is>
          <t>Send lab dip + strike off in correct fabric quality for approval</t>
        </is>
      </c>
      <c r="BY36" s="386" t="inlineStr">
        <is>
          <t>-</t>
        </is>
      </c>
      <c r="BZ36" s="433" t="n"/>
      <c r="CA36" s="386" t="n"/>
      <c r="CB36" s="386" t="n"/>
      <c r="CC36" s="386" t="n"/>
      <c r="CD36" s="376" t="inlineStr">
        <is>
          <t>EX 14-Oct-17 -  4 pcs</t>
        </is>
      </c>
      <c r="CE36" s="376" t="inlineStr">
        <is>
          <t>EX FTY 07-08-2017 fabric swatch for approval</t>
        </is>
      </c>
      <c r="CF36" s="376" t="n"/>
      <c r="CG36" s="387" t="n">
        <v>7</v>
      </c>
      <c r="CH36" s="435" t="n"/>
      <c r="CI36" s="387" t="inlineStr">
        <is>
          <t>M</t>
        </is>
      </c>
      <c r="CJ36" s="387" t="n"/>
      <c r="CK36" s="387" t="n"/>
      <c r="CL36" s="388" t="n"/>
      <c r="CM36" s="389" t="n"/>
      <c r="CN36" s="389" t="n"/>
      <c r="CO36" s="390" t="n"/>
      <c r="CP36" s="391" t="n"/>
      <c r="CQ36" s="391" t="n"/>
      <c r="CR36" s="391" t="n"/>
      <c r="CS36" s="392" t="n"/>
      <c r="CT36" s="393" t="n"/>
      <c r="CU36" s="393" t="n"/>
      <c r="CV36" s="393" t="n"/>
      <c r="CW36" s="393" t="n"/>
      <c r="CX36" s="393" t="n"/>
      <c r="CY36" s="393" t="n"/>
      <c r="CZ36" s="388" t="n">
        <v>43264</v>
      </c>
      <c r="DA36" s="388" t="inlineStr">
        <is>
          <t>HQ</t>
        </is>
      </c>
      <c r="DB36" s="576" t="inlineStr">
        <is>
          <t>3</t>
        </is>
      </c>
      <c r="DC36" s="389" t="n"/>
      <c r="DD36" s="389" t="n"/>
      <c r="DE36" s="389" t="n"/>
      <c r="DF36" s="394" t="n">
        <v>227</v>
      </c>
      <c r="DG36" s="394" t="n">
        <v>354</v>
      </c>
      <c r="DH36" s="394" t="n">
        <v>4018290</v>
      </c>
      <c r="DI36" s="395">
        <f>DF36*BM36</f>
        <v/>
      </c>
      <c r="DJ36" s="396">
        <f>DI36-(DG36*BL36)</f>
        <v/>
      </c>
    </row>
    <row customFormat="1" customHeight="1" hidden="1" ht="15" r="37" s="397">
      <c r="A37" s="372" t="n">
        <v>170</v>
      </c>
      <c r="B37" s="372" t="inlineStr">
        <is>
          <t>K180755015</t>
        </is>
      </c>
      <c r="C37" s="372" t="n">
        <v>1040102545</v>
      </c>
      <c r="D37" s="241" t="inlineStr">
        <is>
          <t>Off white</t>
        </is>
      </c>
      <c r="E37" s="430" t="n">
        <v>7207</v>
      </c>
      <c r="F37" s="372" t="inlineStr">
        <is>
          <t>PARNELL</t>
        </is>
      </c>
      <c r="G37" s="372" t="inlineStr">
        <is>
          <t>OFF WHITE 8BALL</t>
        </is>
      </c>
      <c r="H37" s="372" t="n">
        <v>1</v>
      </c>
      <c r="I37" s="370" t="n"/>
      <c r="J37" s="600" t="n"/>
      <c r="K37" s="372" t="inlineStr">
        <is>
          <t>Name change after SMS!</t>
        </is>
      </c>
      <c r="L37" s="372" t="n"/>
      <c r="M37" s="568" t="inlineStr">
        <is>
          <t>Sweat</t>
        </is>
      </c>
      <c r="N37" s="372" t="n">
        <v>61102091</v>
      </c>
      <c r="O37" s="373" t="inlineStr">
        <is>
          <t>Men's or boys' jerseys, pullovers, cardigans, waistcoats and similar articles, of cotton, knitted or crocheted (excl. lightweight fine knit roll, polo or turtleneck jumpers and pullovers and wadded waistcoats)</t>
        </is>
      </c>
      <c r="P37" s="584" t="inlineStr">
        <is>
          <t>Mens</t>
        </is>
      </c>
      <c r="Q37" s="372" t="n"/>
      <c r="R37" s="372" t="n"/>
      <c r="S37" s="372" t="inlineStr">
        <is>
          <t>GARMENT DYE / PIECE DYE</t>
        </is>
      </c>
      <c r="T37" s="374" t="inlineStr">
        <is>
          <t>-</t>
        </is>
      </c>
      <c r="U37" s="374" t="n"/>
      <c r="V37" s="374" t="inlineStr">
        <is>
          <t>XS-XXL</t>
        </is>
      </c>
      <c r="W37" s="374" t="inlineStr">
        <is>
          <t>-</t>
        </is>
      </c>
      <c r="X37" s="518" t="inlineStr">
        <is>
          <t>XS-XXL mens</t>
        </is>
      </c>
      <c r="Y37" s="374" t="inlineStr">
        <is>
          <t>NEW</t>
        </is>
      </c>
      <c r="Z37" s="374" t="n"/>
      <c r="AA37" s="374" t="n"/>
      <c r="AB37" s="405" t="inlineStr">
        <is>
          <t>FYROM</t>
        </is>
      </c>
      <c r="AC37" s="240" t="inlineStr">
        <is>
          <t>Uni Textiles</t>
        </is>
      </c>
      <c r="AD37" s="240" t="inlineStr">
        <is>
          <t>New Power</t>
        </is>
      </c>
      <c r="AE37" s="376" t="inlineStr">
        <is>
          <t>ALEXANDROS</t>
        </is>
      </c>
      <c r="AF37" s="372" t="n"/>
      <c r="AG37" s="374" t="inlineStr">
        <is>
          <t>HELLAS COTTON</t>
        </is>
      </c>
      <c r="AH37" s="523" t="n">
        <v>195228150000002</v>
      </c>
      <c r="AI37" s="374" t="n"/>
      <c r="AJ37" s="374" t="n"/>
      <c r="AK37" s="374" t="inlineStr">
        <is>
          <t>100% Sustainable fabric</t>
        </is>
      </c>
      <c r="AL37" s="374" t="inlineStr">
        <is>
          <t>100% Organic cotton</t>
        </is>
      </c>
      <c r="AM37" s="374" t="inlineStr">
        <is>
          <t>430g</t>
        </is>
      </c>
      <c r="AN37" s="374" t="n">
        <v>530</v>
      </c>
      <c r="AO37" s="377" t="inlineStr">
        <is>
          <t>10,5kg</t>
        </is>
      </c>
      <c r="AP37" s="374" t="inlineStr">
        <is>
          <t>200-500</t>
        </is>
      </c>
      <c r="AQ37" s="374" t="n"/>
      <c r="AR37" s="374" t="inlineStr">
        <is>
          <t>NEW POWER needs to order: 16x SMS - +extra meters to stock for 3/4 pcs: swatch is missing (non brushed) pls send asap!!!</t>
        </is>
      </c>
      <c r="AS37" s="378" t="n"/>
      <c r="AT37" s="378" t="n"/>
      <c r="AU37" s="378" t="n"/>
      <c r="AV37" s="379" t="inlineStr">
        <is>
          <t>,625kg</t>
        </is>
      </c>
      <c r="AW37" s="601" t="inlineStr">
        <is>
          <t>NEW POWER</t>
        </is>
      </c>
      <c r="AX37" s="602" t="inlineStr">
        <is>
          <t>EUR</t>
        </is>
      </c>
      <c r="AY37" s="602" t="inlineStr">
        <is>
          <t>CIF</t>
        </is>
      </c>
      <c r="AZ37" s="602" t="inlineStr">
        <is>
          <t>30 DAYS NETT</t>
        </is>
      </c>
      <c r="BA37" s="602" t="n">
        <v>21.5</v>
      </c>
      <c r="BB37" s="602">
        <f>IFERROR((BM37*(1-Assumptions!$K$3))*(1-BK37),0)</f>
        <v/>
      </c>
      <c r="BC37" s="602">
        <f>BD37*2</f>
        <v/>
      </c>
      <c r="BD37" s="602" t="n">
        <v>23.3</v>
      </c>
      <c r="BE37" s="602" t="n">
        <v>21.8</v>
      </c>
      <c r="BF37" s="617">
        <f>IFERROR(((IF(BE37&gt;0, BE37, IF(BD37&gt;0, BD37, 0))))*INDEX(Assumptions!$B:$B,MATCH(AB37,Assumptions!$A:$A,0)),0)</f>
        <v/>
      </c>
      <c r="BG37" s="604">
        <f>IFERROR(((IF(BE37&gt;0, BE37, IF(BD37&gt;0, BD37, 0))))*INDEX(Assumptions!$C:$C,MATCH(AB37,Assumptions!$A:$A,0)),0)</f>
        <v/>
      </c>
      <c r="BH37" s="604">
        <f>IFERROR(((IF(BE37&gt;0, BE37, IF(BD37&gt;0, BD37, 0))))*INDEX(Assumptions!$D:$D,MATCH(AB37,Assumptions!$A:$A,0)),0)</f>
        <v/>
      </c>
      <c r="BI37" s="604">
        <f>IFERROR(((IF(BE37&gt;0, BE37, IF(BD37&gt;0, BD37, 0))))*INDEX(Assumptions!$G:$G,MATCH(AC37,Assumptions!$F:$F,0)),0)</f>
        <v/>
      </c>
      <c r="BJ37" s="604">
        <f>SUM(BF37:BI37)</f>
        <v/>
      </c>
      <c r="BK37" s="383">
        <f>IFERROR(INDEX(Assumptions!$B:$B,MATCH(AB37,Assumptions!$A:$A,0))+INDEX(Assumptions!$C:$C,MATCH(AB37,Assumptions!$A:$A,0))+INDEX(Assumptions!$D:$D,MATCH(AB37,Assumptions!$A:$A,0))+INDEX(Assumptions!$G:$G,MATCH(AC37,Assumptions!$F:$F,0)),0)</f>
        <v/>
      </c>
      <c r="BL37" s="602">
        <f>((IF(BE37&gt;0, BE37, IF(BD37&gt;0, BD37, 0))))+BJ37</f>
        <v/>
      </c>
      <c r="BM37" s="602">
        <f>BP37/BO37</f>
        <v/>
      </c>
      <c r="BN37" s="602">
        <f>BP37/2.38</f>
        <v/>
      </c>
      <c r="BO37" s="374" t="n">
        <v>2.5</v>
      </c>
      <c r="BP37" s="602" t="n">
        <v>109.95</v>
      </c>
      <c r="BQ37" s="384">
        <f>IF(SUM(BD37:BE37)=0,0,(BM37-BL37)/BM37)</f>
        <v/>
      </c>
      <c r="BR37" s="602">
        <f>BC37*CG37</f>
        <v/>
      </c>
      <c r="BS37" s="602" t="n">
        <v>0.9</v>
      </c>
      <c r="BT37" s="602" t="n">
        <v>2.05</v>
      </c>
      <c r="BU37" s="605" t="n">
        <v>42846</v>
      </c>
      <c r="BV37" s="605" t="n">
        <v>42851</v>
      </c>
      <c r="BW37" s="407" t="inlineStr">
        <is>
          <t>MISSING L/D</t>
        </is>
      </c>
      <c r="BX37" s="376" t="inlineStr">
        <is>
          <t>Pls send proto in the correct fabric + colour + aw for approval</t>
        </is>
      </c>
      <c r="BY37" s="386" t="inlineStr">
        <is>
          <t>M</t>
        </is>
      </c>
      <c r="BZ37" s="433" t="n"/>
      <c r="CA37" s="408" t="n">
        <v>42926</v>
      </c>
      <c r="CB37" s="386" t="n"/>
      <c r="CC37" s="386" t="n"/>
      <c r="CD37" s="376" t="inlineStr">
        <is>
          <t>EX 14-Oct-17 -  4 pcs</t>
        </is>
      </c>
      <c r="CE37" s="376" t="inlineStr">
        <is>
          <t>EX FTY 07-08-2017 fabric swatch for approval</t>
        </is>
      </c>
      <c r="CF37" s="376" t="n"/>
      <c r="CG37" s="387" t="n">
        <v>15</v>
      </c>
      <c r="CH37" s="435" t="n"/>
      <c r="CI37" s="387" t="inlineStr">
        <is>
          <t>M</t>
        </is>
      </c>
      <c r="CJ37" s="387" t="n"/>
      <c r="CK37" s="387" t="n"/>
      <c r="CL37" s="388" t="n"/>
      <c r="CM37" s="389" t="n"/>
      <c r="CN37" s="389" t="n"/>
      <c r="CO37" s="390" t="n"/>
      <c r="CP37" s="391" t="n"/>
      <c r="CQ37" s="391" t="n"/>
      <c r="CR37" s="391" t="n"/>
      <c r="CS37" s="392" t="n"/>
      <c r="CT37" s="393" t="n"/>
      <c r="CU37" s="393" t="n"/>
      <c r="CV37" s="393" t="n"/>
      <c r="CW37" s="393" t="n"/>
      <c r="CX37" s="393" t="n"/>
      <c r="CY37" s="393" t="n"/>
      <c r="CZ37" s="388" t="n">
        <v>43264</v>
      </c>
      <c r="DA37" s="388" t="inlineStr">
        <is>
          <t>HQ</t>
        </is>
      </c>
      <c r="DB37" s="576" t="inlineStr">
        <is>
          <t>3</t>
        </is>
      </c>
      <c r="DC37" s="389" t="n"/>
      <c r="DD37" s="389" t="n"/>
      <c r="DE37" s="389" t="n"/>
      <c r="DF37" s="394" t="n">
        <v>49</v>
      </c>
      <c r="DG37" s="394" t="n">
        <v>91</v>
      </c>
      <c r="DH37" s="394" t="n">
        <v>4018284</v>
      </c>
      <c r="DI37" s="395">
        <f>DF37*BM37</f>
        <v/>
      </c>
      <c r="DJ37" s="396">
        <f>DI37-(DG37*BL37)</f>
        <v/>
      </c>
    </row>
    <row customFormat="1" customHeight="1" hidden="1" ht="15" r="38" s="397">
      <c r="A38" s="372" t="n">
        <v>175</v>
      </c>
      <c r="B38" s="372" t="inlineStr">
        <is>
          <t>K180755040</t>
        </is>
      </c>
      <c r="C38" s="372" t="n">
        <v>1040102550</v>
      </c>
      <c r="D38" s="372" t="inlineStr">
        <is>
          <t>Blue</t>
        </is>
      </c>
      <c r="E38" s="430" t="n">
        <v>8129</v>
      </c>
      <c r="F38" s="372" t="inlineStr">
        <is>
          <t>PARNELL</t>
        </is>
      </c>
      <c r="G38" s="372" t="inlineStr">
        <is>
          <t>NAVY INDIAN</t>
        </is>
      </c>
      <c r="H38" s="372" t="n">
        <v>2</v>
      </c>
      <c r="I38" s="370" t="n"/>
      <c r="J38" s="600" t="n"/>
      <c r="K38" s="372" t="inlineStr">
        <is>
          <t>Name change after SMS!</t>
        </is>
      </c>
      <c r="L38" s="372" t="n"/>
      <c r="M38" s="568" t="inlineStr">
        <is>
          <t>Sweat</t>
        </is>
      </c>
      <c r="N38" s="372" t="n">
        <v>61102091</v>
      </c>
      <c r="O38" s="373" t="inlineStr">
        <is>
          <t>Men's or boys' jerseys, pullovers, cardigans, waistcoats and similar articles, of cotton, knitted or crocheted (excl. lightweight fine knit roll, polo or turtleneck jumpers and pullovers and wadded waistcoats)</t>
        </is>
      </c>
      <c r="P38" s="584" t="inlineStr">
        <is>
          <t>Mens</t>
        </is>
      </c>
      <c r="Q38" s="372" t="n"/>
      <c r="R38" s="372" t="n"/>
      <c r="S38" s="372" t="inlineStr">
        <is>
          <t>GARMENT DYE / PIECE DYE</t>
        </is>
      </c>
      <c r="T38" s="374" t="inlineStr">
        <is>
          <t>-</t>
        </is>
      </c>
      <c r="U38" s="374" t="n"/>
      <c r="V38" s="374" t="inlineStr">
        <is>
          <t>XS-XXL</t>
        </is>
      </c>
      <c r="W38" s="374" t="inlineStr">
        <is>
          <t>-</t>
        </is>
      </c>
      <c r="X38" s="518" t="inlineStr">
        <is>
          <t>XS-XXL mens</t>
        </is>
      </c>
      <c r="Y38" s="374" t="inlineStr">
        <is>
          <t>NEW</t>
        </is>
      </c>
      <c r="Z38" s="374" t="n"/>
      <c r="AA38" s="374" t="n"/>
      <c r="AB38" s="405" t="inlineStr">
        <is>
          <t>FYROM</t>
        </is>
      </c>
      <c r="AC38" s="240" t="inlineStr">
        <is>
          <t>Uni Textiles</t>
        </is>
      </c>
      <c r="AD38" s="240" t="inlineStr">
        <is>
          <t>New Power</t>
        </is>
      </c>
      <c r="AE38" s="376" t="inlineStr">
        <is>
          <t>ALEXANDROS</t>
        </is>
      </c>
      <c r="AF38" s="372" t="n"/>
      <c r="AG38" s="374" t="inlineStr">
        <is>
          <t>HELLAS COTTON</t>
        </is>
      </c>
      <c r="AH38" s="523" t="n">
        <v>195228150000002</v>
      </c>
      <c r="AI38" s="374" t="n"/>
      <c r="AJ38" s="374" t="n"/>
      <c r="AK38" s="374" t="inlineStr">
        <is>
          <t>100% Sustainable fabric</t>
        </is>
      </c>
      <c r="AL38" s="374" t="inlineStr">
        <is>
          <t>100% Organic cotton</t>
        </is>
      </c>
      <c r="AM38" s="374" t="inlineStr">
        <is>
          <t>430g</t>
        </is>
      </c>
      <c r="AN38" s="374" t="n">
        <v>530</v>
      </c>
      <c r="AO38" s="377" t="inlineStr">
        <is>
          <t>10,5kg</t>
        </is>
      </c>
      <c r="AP38" s="374" t="inlineStr">
        <is>
          <t>200-500</t>
        </is>
      </c>
      <c r="AQ38" s="374" t="n"/>
      <c r="AR38" s="374" t="inlineStr">
        <is>
          <t>NEW POWER needs to order: 16x SMS - +extra meters to stock for 3/4 pcs: swatch is missing (non brushed) pls send asap!!!</t>
        </is>
      </c>
      <c r="AS38" s="378" t="n"/>
      <c r="AT38" s="378" t="n"/>
      <c r="AU38" s="378" t="n"/>
      <c r="AV38" s="379" t="inlineStr">
        <is>
          <t>,625kg</t>
        </is>
      </c>
      <c r="AW38" s="601" t="inlineStr">
        <is>
          <t>NEW POWER</t>
        </is>
      </c>
      <c r="AX38" s="602" t="inlineStr">
        <is>
          <t>EUR</t>
        </is>
      </c>
      <c r="AY38" s="602" t="inlineStr">
        <is>
          <t>CIF</t>
        </is>
      </c>
      <c r="AZ38" s="602" t="inlineStr">
        <is>
          <t>30 DAYS NETT</t>
        </is>
      </c>
      <c r="BA38" s="602" t="n">
        <v>23.5</v>
      </c>
      <c r="BB38" s="602">
        <f>IFERROR((BM38*(1-Assumptions!$K$3))*(1-BK38),0)</f>
        <v/>
      </c>
      <c r="BC38" s="602">
        <f>BD38*2</f>
        <v/>
      </c>
      <c r="BD38" s="602" t="n">
        <v>27.9</v>
      </c>
      <c r="BE38" s="602" t="n">
        <v>25.5</v>
      </c>
      <c r="BF38" s="617">
        <f>IFERROR(((IF(BE38&gt;0, BE38, IF(BD38&gt;0, BD38, 0))))*INDEX(Assumptions!$B:$B,MATCH(AB38,Assumptions!$A:$A,0)),0)</f>
        <v/>
      </c>
      <c r="BG38" s="604">
        <f>IFERROR(((IF(BE38&gt;0, BE38, IF(BD38&gt;0, BD38, 0))))*INDEX(Assumptions!$C:$C,MATCH(AB38,Assumptions!$A:$A,0)),0)</f>
        <v/>
      </c>
      <c r="BH38" s="604">
        <f>IFERROR(((IF(BE38&gt;0, BE38, IF(BD38&gt;0, BD38, 0))))*INDEX(Assumptions!$D:$D,MATCH(AB38,Assumptions!$A:$A,0)),0)</f>
        <v/>
      </c>
      <c r="BI38" s="604">
        <f>IFERROR(((IF(BE38&gt;0, BE38, IF(BD38&gt;0, BD38, 0))))*INDEX(Assumptions!$G:$G,MATCH(AC38,Assumptions!$F:$F,0)),0)</f>
        <v/>
      </c>
      <c r="BJ38" s="604">
        <f>SUM(BF38:BI38)</f>
        <v/>
      </c>
      <c r="BK38" s="383">
        <f>IFERROR(INDEX(Assumptions!$B:$B,MATCH(AB38,Assumptions!$A:$A,0))+INDEX(Assumptions!$C:$C,MATCH(AB38,Assumptions!$A:$A,0))+INDEX(Assumptions!$D:$D,MATCH(AB38,Assumptions!$A:$A,0))+INDEX(Assumptions!$G:$G,MATCH(AC38,Assumptions!$F:$F,0)),0)</f>
        <v/>
      </c>
      <c r="BL38" s="602">
        <f>((IF(BE38&gt;0, BE38, IF(BD38&gt;0, BD38, 0))))+BJ38</f>
        <v/>
      </c>
      <c r="BM38" s="602">
        <f>BP38/BO38</f>
        <v/>
      </c>
      <c r="BN38" s="602">
        <f>BP38/2.38</f>
        <v/>
      </c>
      <c r="BO38" s="374" t="n">
        <v>2.5</v>
      </c>
      <c r="BP38" s="602" t="n">
        <v>119.95</v>
      </c>
      <c r="BQ38" s="384">
        <f>IF(SUM(BD38:BE38)=0,0,(BM38-BL38)/BM38)</f>
        <v/>
      </c>
      <c r="BR38" s="602">
        <f>BC38*CG38</f>
        <v/>
      </c>
      <c r="BS38" s="602" t="n">
        <v>0.9</v>
      </c>
      <c r="BT38" s="602" t="n">
        <v>5</v>
      </c>
      <c r="BU38" s="605" t="n">
        <v>42846</v>
      </c>
      <c r="BV38" s="605" t="n">
        <v>42851</v>
      </c>
      <c r="BW38" s="408" t="inlineStr">
        <is>
          <t>L/D approved</t>
        </is>
      </c>
      <c r="BX38" s="376" t="inlineStr">
        <is>
          <t>Send lab dip + strike off in correct fabric quality for approval</t>
        </is>
      </c>
      <c r="BY38" s="386" t="inlineStr">
        <is>
          <t>-</t>
        </is>
      </c>
      <c r="BZ38" s="433" t="n"/>
      <c r="CA38" s="386" t="n"/>
      <c r="CB38" s="386" t="n"/>
      <c r="CC38" s="386" t="n"/>
      <c r="CD38" s="376" t="inlineStr">
        <is>
          <t>EX 14-Oct-17 -  4 pcs</t>
        </is>
      </c>
      <c r="CE38" s="376" t="inlineStr">
        <is>
          <t>EX FTY 07-08-2017 fabric swatch for approval</t>
        </is>
      </c>
      <c r="CF38" s="376" t="n"/>
      <c r="CG38" s="387" t="n">
        <v>15</v>
      </c>
      <c r="CH38" s="435" t="n"/>
      <c r="CI38" s="387" t="inlineStr">
        <is>
          <t>M</t>
        </is>
      </c>
      <c r="CJ38" s="387" t="n"/>
      <c r="CK38" s="387" t="n"/>
      <c r="CL38" s="388" t="n"/>
      <c r="CM38" s="389" t="n"/>
      <c r="CN38" s="389" t="n"/>
      <c r="CO38" s="390" t="n"/>
      <c r="CP38" s="391" t="n"/>
      <c r="CQ38" s="391" t="n"/>
      <c r="CR38" s="391" t="n"/>
      <c r="CS38" s="392" t="n"/>
      <c r="CT38" s="393" t="n"/>
      <c r="CU38" s="393" t="n"/>
      <c r="CV38" s="393" t="n"/>
      <c r="CW38" s="393" t="n"/>
      <c r="CX38" s="393" t="n"/>
      <c r="CY38" s="393" t="n"/>
      <c r="CZ38" s="388" t="n">
        <v>43266</v>
      </c>
      <c r="DA38" s="388" t="inlineStr">
        <is>
          <t>HQ</t>
        </is>
      </c>
      <c r="DB38" s="555" t="n">
        <v>1</v>
      </c>
      <c r="DC38" s="389" t="n"/>
      <c r="DD38" s="389" t="n"/>
      <c r="DE38" s="389" t="n"/>
      <c r="DF38" s="394" t="n">
        <v>65</v>
      </c>
      <c r="DG38" s="394" t="n">
        <v>105</v>
      </c>
      <c r="DH38" s="394" t="n">
        <v>4018292</v>
      </c>
      <c r="DI38" s="395">
        <f>DF38*BM38</f>
        <v/>
      </c>
      <c r="DJ38" s="396">
        <f>DI38-(DG38*BL38)</f>
        <v/>
      </c>
    </row>
    <row customFormat="1" customHeight="1" hidden="1" ht="15" r="39" s="126">
      <c r="A39" s="223" t="n">
        <v>180</v>
      </c>
      <c r="B39" s="223" t="inlineStr">
        <is>
          <t>K180755045</t>
        </is>
      </c>
      <c r="C39" s="223" t="n">
        <v>1040102551</v>
      </c>
      <c r="D39" s="223" t="inlineStr">
        <is>
          <t>Brown</t>
        </is>
      </c>
      <c r="E39" s="502" t="n">
        <v>7509</v>
      </c>
      <c r="F39" s="223" t="inlineStr">
        <is>
          <t>FELIM</t>
        </is>
      </c>
      <c r="G39" s="223" t="inlineStr">
        <is>
          <t xml:space="preserve">SATCHEL TAN </t>
        </is>
      </c>
      <c r="H39" s="223" t="n">
        <v>1</v>
      </c>
      <c r="I39" s="219" t="inlineStr">
        <is>
          <t>x</t>
        </is>
      </c>
      <c r="J39" s="606" t="n">
        <v>43172</v>
      </c>
      <c r="K39" s="223" t="n"/>
      <c r="L39" s="223" t="n"/>
      <c r="M39" s="223" t="inlineStr">
        <is>
          <t>SWEAT</t>
        </is>
      </c>
      <c r="N39" s="223" t="n">
        <v>61102091</v>
      </c>
      <c r="O39" s="102" t="inlineStr">
        <is>
          <t>Men's or boys' jerseys, pullovers, cardigans, waistcoats and similar articles, of cotton, knitted or crocheted (excl. lightweight fine knit roll, polo or turtleneck jumpers and pullovers and wadded waistcoats)</t>
        </is>
      </c>
      <c r="P39" s="103" t="inlineStr">
        <is>
          <t>MEN</t>
        </is>
      </c>
      <c r="Q39" s="223" t="n"/>
      <c r="R39" s="223" t="n"/>
      <c r="S39" s="223" t="inlineStr">
        <is>
          <t>GARMENT DYE / PIECE DYE</t>
        </is>
      </c>
      <c r="T39" s="104" t="inlineStr">
        <is>
          <t>-</t>
        </is>
      </c>
      <c r="U39" s="104" t="n"/>
      <c r="V39" s="104" t="inlineStr">
        <is>
          <t>XS-XXL</t>
        </is>
      </c>
      <c r="W39" s="104" t="inlineStr">
        <is>
          <t>-</t>
        </is>
      </c>
      <c r="X39" s="255" t="n"/>
      <c r="Y39" s="104" t="inlineStr">
        <is>
          <t>NEW</t>
        </is>
      </c>
      <c r="Z39" s="104" t="n"/>
      <c r="AA39" s="104" t="n"/>
      <c r="AB39" s="249" t="inlineStr">
        <is>
          <t>FYROM</t>
        </is>
      </c>
      <c r="AC39" s="106" t="inlineStr">
        <is>
          <t>UNI TEXTILES</t>
        </is>
      </c>
      <c r="AD39" s="106" t="inlineStr">
        <is>
          <t>NEW POWER</t>
        </is>
      </c>
      <c r="AE39" s="106" t="inlineStr">
        <is>
          <t>ALEXANDROS</t>
        </is>
      </c>
      <c r="AF39" s="223" t="n"/>
      <c r="AG39" s="104" t="inlineStr">
        <is>
          <t>HELLAS COTTON</t>
        </is>
      </c>
      <c r="AH39" s="523" t="n">
        <v>195228150000002</v>
      </c>
      <c r="AI39" s="104" t="n"/>
      <c r="AJ39" s="104" t="n"/>
      <c r="AK39" s="104" t="inlineStr">
        <is>
          <t>100% Sustainable fabric</t>
        </is>
      </c>
      <c r="AL39" s="104" t="inlineStr">
        <is>
          <t>100% Organic cotton</t>
        </is>
      </c>
      <c r="AM39" s="104" t="inlineStr">
        <is>
          <t>430g</t>
        </is>
      </c>
      <c r="AN39" s="374" t="n"/>
      <c r="AO39" s="107" t="inlineStr">
        <is>
          <t>10,5kg</t>
        </is>
      </c>
      <c r="AP39" s="104" t="inlineStr">
        <is>
          <t>200-500</t>
        </is>
      </c>
      <c r="AQ39" s="104" t="n"/>
      <c r="AR39" s="104" t="inlineStr">
        <is>
          <t>NEW POWER needs to order: 16x SMS - +extra meters to stock for 3/4 pcs: swatch is missing (non brushed) pls send asap!!!</t>
        </is>
      </c>
      <c r="AS39" s="108" t="n"/>
      <c r="AT39" s="108" t="n"/>
      <c r="AU39" s="108" t="n"/>
      <c r="AV39" s="109" t="inlineStr">
        <is>
          <t>,625kg</t>
        </is>
      </c>
      <c r="AW39" s="607" t="inlineStr">
        <is>
          <t>NEW POWER</t>
        </is>
      </c>
      <c r="AX39" s="608" t="inlineStr">
        <is>
          <t>EUR</t>
        </is>
      </c>
      <c r="AY39" s="608" t="inlineStr">
        <is>
          <t>CIF</t>
        </is>
      </c>
      <c r="AZ39" s="608" t="inlineStr">
        <is>
          <t>30 DAYS NETT</t>
        </is>
      </c>
      <c r="BA39" s="608" t="n">
        <v>21.5</v>
      </c>
      <c r="BB39" s="608">
        <f>IFERROR((BM39*(1-Assumptions!$K$3))*(1-BK39),0)</f>
        <v/>
      </c>
      <c r="BC39" s="608">
        <f>BD39*2</f>
        <v/>
      </c>
      <c r="BD39" s="608" t="n">
        <v>23.9</v>
      </c>
      <c r="BE39" s="608" t="n">
        <v>22</v>
      </c>
      <c r="BF39" s="617">
        <f>IFERROR(((IF(BE39&gt;0, BE39, IF(BD39&gt;0, BD39, 0))))*INDEX(Assumptions!$B:$B,MATCH(AB39,Assumptions!$A:$A,0)),0)</f>
        <v/>
      </c>
      <c r="BG39" s="609">
        <f>IFERROR(((IF(BE39&gt;0, BE39, IF(BD39&gt;0, BD39, 0))))*INDEX(Assumptions!$C:$C,MATCH(AB39,Assumptions!$A:$A,0)),0)</f>
        <v/>
      </c>
      <c r="BH39" s="604">
        <f>IFERROR(((IF(BE39&gt;0, BE39, IF(BD39&gt;0, BD39, 0))))*INDEX(Assumptions!$D:$D,MATCH(AB39,Assumptions!$A:$A,0)),0)</f>
        <v/>
      </c>
      <c r="BI39" s="609">
        <f>IFERROR(((IF(BE39&gt;0, BE39, IF(BD39&gt;0, BD39, 0))))*INDEX(Assumptions!$G:$G,MATCH(AC39,Assumptions!$F:$F,0)),0)</f>
        <v/>
      </c>
      <c r="BJ39" s="609">
        <f>SUM(BF39:BI39)</f>
        <v/>
      </c>
      <c r="BK39" s="113">
        <f>IFERROR(INDEX(Assumptions!$B:$B,MATCH(AB39,Assumptions!$A:$A,0))+INDEX(Assumptions!$C:$C,MATCH(AB39,Assumptions!$A:$A,0))+INDEX(Assumptions!$D:$D,MATCH(AB39,Assumptions!$A:$A,0))+INDEX(Assumptions!$G:$G,MATCH(AC39,Assumptions!$F:$F,0)),0)</f>
        <v/>
      </c>
      <c r="BL39" s="608">
        <f>((IF(BE39&gt;0, BE39, IF(BD39&gt;0, BD39, 0))))+BJ39</f>
        <v/>
      </c>
      <c r="BM39" s="608">
        <f>BP39/BO39</f>
        <v/>
      </c>
      <c r="BN39" s="608">
        <f>BP39/2.38</f>
        <v/>
      </c>
      <c r="BO39" s="104" t="n">
        <v>2.5</v>
      </c>
      <c r="BP39" s="608" t="n">
        <v>109.95</v>
      </c>
      <c r="BQ39" s="114">
        <f>IF(SUM(BD39:BE39)=0,0,(BM39-BL39)/BM39)</f>
        <v/>
      </c>
      <c r="BR39" s="608">
        <f>BC39*CG39</f>
        <v/>
      </c>
      <c r="BS39" s="608" t="n">
        <v>0.9</v>
      </c>
      <c r="BT39" s="608" t="n">
        <v>2.3</v>
      </c>
      <c r="BU39" s="610" t="n">
        <v>42846</v>
      </c>
      <c r="BV39" s="610" t="n">
        <v>42851</v>
      </c>
      <c r="BW39" s="221" t="inlineStr">
        <is>
          <t>MISSING L/D</t>
        </is>
      </c>
      <c r="BX39" s="106" t="inlineStr">
        <is>
          <t>Send lab dip + strike off in correct fabric quality for approval</t>
        </is>
      </c>
      <c r="BY39" s="115" t="inlineStr">
        <is>
          <t>-</t>
        </is>
      </c>
      <c r="BZ39" s="530" t="n"/>
      <c r="CA39" s="115" t="n"/>
      <c r="CB39" s="115" t="n"/>
      <c r="CC39" s="115" t="n"/>
      <c r="CD39" s="106" t="inlineStr">
        <is>
          <t>EX 14-Oct-17 -  4 pcs</t>
        </is>
      </c>
      <c r="CE39" s="106" t="inlineStr">
        <is>
          <t>EX FTY 07-08-2017 fabric swatch for approval</t>
        </is>
      </c>
      <c r="CF39" s="106" t="n"/>
      <c r="CG39" s="117" t="n">
        <v>4</v>
      </c>
      <c r="CH39" s="538" t="n"/>
      <c r="CI39" s="117" t="inlineStr">
        <is>
          <t>M</t>
        </is>
      </c>
      <c r="CJ39" s="117" t="n"/>
      <c r="CK39" s="117" t="n"/>
      <c r="CL39" s="118" t="n"/>
      <c r="CM39" s="119" t="n"/>
      <c r="CN39" s="119" t="n"/>
      <c r="CO39" s="120" t="n"/>
      <c r="CP39" s="121" t="n"/>
      <c r="CQ39" s="121" t="n"/>
      <c r="CR39" s="121" t="n"/>
      <c r="CS39" s="122" t="n"/>
      <c r="CT39" s="123" t="n"/>
      <c r="CU39" s="123" t="n"/>
      <c r="CV39" s="123" t="n"/>
      <c r="CW39" s="123" t="n"/>
      <c r="CX39" s="123" t="n"/>
      <c r="CY39" s="123" t="n"/>
      <c r="CZ39" s="118" t="n"/>
      <c r="DA39" s="118" t="n"/>
      <c r="DB39" s="575" t="n"/>
      <c r="DC39" s="119" t="n"/>
      <c r="DD39" s="119" t="n"/>
      <c r="DE39" s="119" t="n"/>
      <c r="DF39" s="394" t="n"/>
      <c r="DG39" s="394" t="n"/>
      <c r="DH39" s="394" t="n"/>
      <c r="DI39" s="334">
        <f>DF39*BM39</f>
        <v/>
      </c>
      <c r="DJ39" s="125">
        <f>DI39-(DG39*BL39)</f>
        <v/>
      </c>
    </row>
    <row customFormat="1" customHeight="1" hidden="1" ht="15" r="40" s="126">
      <c r="A40" s="223" t="n">
        <v>185</v>
      </c>
      <c r="B40" s="223" t="inlineStr">
        <is>
          <t>K180755050</t>
        </is>
      </c>
      <c r="C40" s="223" t="n">
        <v>1040102552</v>
      </c>
      <c r="D40" s="223" t="inlineStr">
        <is>
          <t>Red</t>
        </is>
      </c>
      <c r="E40" s="502" t="n">
        <v>7915</v>
      </c>
      <c r="F40" s="223" t="inlineStr">
        <is>
          <t>FELIM</t>
        </is>
      </c>
      <c r="G40" s="223" t="inlineStr">
        <is>
          <t>CORDOVAN</t>
        </is>
      </c>
      <c r="H40" s="223" t="n">
        <v>2</v>
      </c>
      <c r="I40" s="219" t="inlineStr">
        <is>
          <t>x</t>
        </is>
      </c>
      <c r="J40" s="606" t="n">
        <v>43123</v>
      </c>
      <c r="K40" s="223" t="n"/>
      <c r="L40" s="223" t="n"/>
      <c r="M40" s="223" t="inlineStr">
        <is>
          <t>SWEAT</t>
        </is>
      </c>
      <c r="N40" s="223" t="n">
        <v>61102091</v>
      </c>
      <c r="O40" s="102" t="inlineStr">
        <is>
          <t>Men's or boys' jerseys, pullovers, cardigans, waistcoats and similar articles, of cotton, knitted or crocheted (excl. lightweight fine knit roll, polo or turtleneck jumpers and pullovers and wadded waistcoats)</t>
        </is>
      </c>
      <c r="P40" s="103" t="inlineStr">
        <is>
          <t>MEN</t>
        </is>
      </c>
      <c r="Q40" s="223" t="n"/>
      <c r="R40" s="223" t="n"/>
      <c r="S40" s="223" t="inlineStr">
        <is>
          <t>GARMENT DYE / PIECE DYE</t>
        </is>
      </c>
      <c r="T40" s="104" t="inlineStr">
        <is>
          <t>-</t>
        </is>
      </c>
      <c r="U40" s="104" t="n"/>
      <c r="V40" s="104" t="inlineStr">
        <is>
          <t>XS-XXL</t>
        </is>
      </c>
      <c r="W40" s="104" t="inlineStr">
        <is>
          <t>-</t>
        </is>
      </c>
      <c r="X40" s="255" t="n"/>
      <c r="Y40" s="104" t="inlineStr">
        <is>
          <t>NEW</t>
        </is>
      </c>
      <c r="Z40" s="104" t="n"/>
      <c r="AA40" s="104" t="n"/>
      <c r="AB40" s="249" t="inlineStr">
        <is>
          <t>FYROM</t>
        </is>
      </c>
      <c r="AC40" s="106" t="inlineStr">
        <is>
          <t>UNI TEXTILES</t>
        </is>
      </c>
      <c r="AD40" s="106" t="inlineStr">
        <is>
          <t>NEW POWER</t>
        </is>
      </c>
      <c r="AE40" s="106" t="inlineStr">
        <is>
          <t>ALEXANDROS</t>
        </is>
      </c>
      <c r="AF40" s="223" t="n"/>
      <c r="AG40" s="104" t="inlineStr">
        <is>
          <t>HELLAS COTTON</t>
        </is>
      </c>
      <c r="AH40" s="523" t="n">
        <v>195228150000002</v>
      </c>
      <c r="AI40" s="104" t="n"/>
      <c r="AJ40" s="104" t="n"/>
      <c r="AK40" s="104" t="inlineStr">
        <is>
          <t>100% Sustainable fabric</t>
        </is>
      </c>
      <c r="AL40" s="104" t="inlineStr">
        <is>
          <t>100% Organic cotton</t>
        </is>
      </c>
      <c r="AM40" s="104" t="inlineStr">
        <is>
          <t>430g</t>
        </is>
      </c>
      <c r="AN40" s="374" t="n"/>
      <c r="AO40" s="107" t="inlineStr">
        <is>
          <t>10,5kg</t>
        </is>
      </c>
      <c r="AP40" s="104" t="inlineStr">
        <is>
          <t>200-500</t>
        </is>
      </c>
      <c r="AQ40" s="104" t="n"/>
      <c r="AR40" s="104" t="inlineStr">
        <is>
          <t>NEW POWER needs to order: 16x SMS - +extra meters to stock for 3/4 pcs: swatch is missing (non brushed) pls send asap!!!</t>
        </is>
      </c>
      <c r="AS40" s="108" t="n"/>
      <c r="AT40" s="108" t="n"/>
      <c r="AU40" s="108" t="n"/>
      <c r="AV40" s="109" t="inlineStr">
        <is>
          <t>,625kg</t>
        </is>
      </c>
      <c r="AW40" s="607" t="inlineStr">
        <is>
          <t>NEW POWER</t>
        </is>
      </c>
      <c r="AX40" s="608" t="inlineStr">
        <is>
          <t>EUR</t>
        </is>
      </c>
      <c r="AY40" s="608" t="inlineStr">
        <is>
          <t>CIF</t>
        </is>
      </c>
      <c r="AZ40" s="608" t="inlineStr">
        <is>
          <t>30 DAYS NETT</t>
        </is>
      </c>
      <c r="BA40" s="608" t="n">
        <v>21.5</v>
      </c>
      <c r="BB40" s="608">
        <f>IFERROR((BM40*(1-Assumptions!$K$3))*(1-BK40),0)</f>
        <v/>
      </c>
      <c r="BC40" s="608">
        <f>BD40*2</f>
        <v/>
      </c>
      <c r="BD40" s="608" t="n">
        <v>23.9</v>
      </c>
      <c r="BE40" s="608" t="n">
        <v>22</v>
      </c>
      <c r="BF40" s="617">
        <f>IFERROR(((IF(BE40&gt;0, BE40, IF(BD40&gt;0, BD40, 0))))*INDEX(Assumptions!$B:$B,MATCH(AB40,Assumptions!$A:$A,0)),0)</f>
        <v/>
      </c>
      <c r="BG40" s="609">
        <f>IFERROR(((IF(BE40&gt;0, BE40, IF(BD40&gt;0, BD40, 0))))*INDEX(Assumptions!$C:$C,MATCH(AB40,Assumptions!$A:$A,0)),0)</f>
        <v/>
      </c>
      <c r="BH40" s="604">
        <f>IFERROR(((IF(BE40&gt;0, BE40, IF(BD40&gt;0, BD40, 0))))*INDEX(Assumptions!$D:$D,MATCH(AB40,Assumptions!$A:$A,0)),0)</f>
        <v/>
      </c>
      <c r="BI40" s="609">
        <f>IFERROR(((IF(BE40&gt;0, BE40, IF(BD40&gt;0, BD40, 0))))*INDEX(Assumptions!$G:$G,MATCH(AC40,Assumptions!$F:$F,0)),0)</f>
        <v/>
      </c>
      <c r="BJ40" s="609">
        <f>SUM(BF40:BI40)</f>
        <v/>
      </c>
      <c r="BK40" s="113">
        <f>IFERROR(INDEX(Assumptions!$B:$B,MATCH(AB40,Assumptions!$A:$A,0))+INDEX(Assumptions!$C:$C,MATCH(AB40,Assumptions!$A:$A,0))+INDEX(Assumptions!$D:$D,MATCH(AB40,Assumptions!$A:$A,0))+INDEX(Assumptions!$G:$G,MATCH(AC40,Assumptions!$F:$F,0)),0)</f>
        <v/>
      </c>
      <c r="BL40" s="608">
        <f>((IF(BE40&gt;0, BE40, IF(BD40&gt;0, BD40, 0))))+BJ40</f>
        <v/>
      </c>
      <c r="BM40" s="608">
        <f>BP40/BO40</f>
        <v/>
      </c>
      <c r="BN40" s="608">
        <f>BP40/2.38</f>
        <v/>
      </c>
      <c r="BO40" s="104" t="n">
        <v>2.5</v>
      </c>
      <c r="BP40" s="608" t="n">
        <v>109.95</v>
      </c>
      <c r="BQ40" s="114">
        <f>IF(SUM(BD40:BE40)=0,0,(BM40-BL40)/BM40)</f>
        <v/>
      </c>
      <c r="BR40" s="608">
        <f>BC40*CG40</f>
        <v/>
      </c>
      <c r="BS40" s="608" t="n">
        <v>0.9</v>
      </c>
      <c r="BT40" s="608" t="n">
        <v>2.3</v>
      </c>
      <c r="BU40" s="610" t="n">
        <v>42846</v>
      </c>
      <c r="BV40" s="610" t="n">
        <v>42851</v>
      </c>
      <c r="BW40" s="250" t="inlineStr">
        <is>
          <t>L/D approved</t>
        </is>
      </c>
      <c r="BX40" s="106" t="inlineStr">
        <is>
          <t>Send lab dip + strike off in correct fabric quality for approval</t>
        </is>
      </c>
      <c r="BY40" s="115" t="inlineStr">
        <is>
          <t>-</t>
        </is>
      </c>
      <c r="BZ40" s="530" t="n"/>
      <c r="CA40" s="115" t="n"/>
      <c r="CB40" s="115" t="n"/>
      <c r="CC40" s="115" t="n"/>
      <c r="CD40" s="106" t="inlineStr">
        <is>
          <t>EX 14-Oct-17 -  4 pcs</t>
        </is>
      </c>
      <c r="CE40" s="106" t="inlineStr">
        <is>
          <t>EX FTY 07-08-2017 fabric swatch for approval</t>
        </is>
      </c>
      <c r="CF40" s="106" t="n"/>
      <c r="CG40" s="117" t="n">
        <v>15</v>
      </c>
      <c r="CH40" s="538" t="n"/>
      <c r="CI40" s="117" t="inlineStr">
        <is>
          <t>M</t>
        </is>
      </c>
      <c r="CJ40" s="117" t="n"/>
      <c r="CK40" s="117" t="n"/>
      <c r="CL40" s="118" t="n"/>
      <c r="CM40" s="119" t="n"/>
      <c r="CN40" s="119" t="n"/>
      <c r="CO40" s="120" t="n"/>
      <c r="CP40" s="121" t="n"/>
      <c r="CQ40" s="121" t="n"/>
      <c r="CR40" s="121" t="n"/>
      <c r="CS40" s="122" t="n"/>
      <c r="CT40" s="123" t="n"/>
      <c r="CU40" s="123" t="n"/>
      <c r="CV40" s="123" t="n"/>
      <c r="CW40" s="123" t="n"/>
      <c r="CX40" s="123" t="n"/>
      <c r="CY40" s="123" t="n"/>
      <c r="CZ40" s="118" t="n"/>
      <c r="DA40" s="118" t="n"/>
      <c r="DB40" s="575" t="n"/>
      <c r="DC40" s="119" t="n"/>
      <c r="DD40" s="119" t="n"/>
      <c r="DE40" s="119" t="n"/>
      <c r="DF40" s="394" t="n"/>
      <c r="DG40" s="394" t="n"/>
      <c r="DH40" s="394" t="n"/>
      <c r="DI40" s="334">
        <f>DF40*BM40</f>
        <v/>
      </c>
      <c r="DJ40" s="125">
        <f>DI40-(DG40*BL40)</f>
        <v/>
      </c>
    </row>
    <row customFormat="1" customHeight="1" hidden="1" ht="15" r="41" s="397">
      <c r="A41" s="372" t="n">
        <v>190</v>
      </c>
      <c r="B41" s="372" t="inlineStr">
        <is>
          <t>K180755055</t>
        </is>
      </c>
      <c r="C41" s="372" t="n">
        <v>1040102553</v>
      </c>
      <c r="D41" s="372" t="inlineStr">
        <is>
          <t>Green</t>
        </is>
      </c>
      <c r="E41" s="241" t="n">
        <v>7607</v>
      </c>
      <c r="F41" s="372" t="inlineStr">
        <is>
          <t>PARNELL</t>
        </is>
      </c>
      <c r="G41" s="372" t="inlineStr">
        <is>
          <t>DARK PINE</t>
        </is>
      </c>
      <c r="H41" s="372" t="n">
        <v>2</v>
      </c>
      <c r="I41" s="370" t="n"/>
      <c r="J41" s="600" t="n"/>
      <c r="K41" s="372" t="inlineStr">
        <is>
          <t>Name change after SMS!</t>
        </is>
      </c>
      <c r="L41" s="372" t="n"/>
      <c r="M41" s="568" t="inlineStr">
        <is>
          <t>Sweat</t>
        </is>
      </c>
      <c r="N41" s="372" t="n">
        <v>61102091</v>
      </c>
      <c r="O41" s="373" t="inlineStr">
        <is>
          <t>Men's or boys' jerseys, pullovers, cardigans, waistcoats and similar articles, of cotton, knitted or crocheted (excl. lightweight fine knit roll, polo or turtleneck jumpers and pullovers and wadded waistcoats)</t>
        </is>
      </c>
      <c r="P41" s="584" t="inlineStr">
        <is>
          <t>Mens</t>
        </is>
      </c>
      <c r="Q41" s="372" t="n"/>
      <c r="R41" s="372" t="n"/>
      <c r="S41" s="372" t="inlineStr">
        <is>
          <t>GARMENT DYE / PIECE DYE</t>
        </is>
      </c>
      <c r="T41" s="374" t="inlineStr">
        <is>
          <t>-</t>
        </is>
      </c>
      <c r="U41" s="374" t="n"/>
      <c r="V41" s="374" t="inlineStr">
        <is>
          <t>XS-XXL</t>
        </is>
      </c>
      <c r="W41" s="374" t="inlineStr">
        <is>
          <t>-</t>
        </is>
      </c>
      <c r="X41" s="518" t="inlineStr">
        <is>
          <t>XS-XXL mens</t>
        </is>
      </c>
      <c r="Y41" s="374" t="inlineStr">
        <is>
          <t>NEW</t>
        </is>
      </c>
      <c r="Z41" s="374" t="n"/>
      <c r="AA41" s="374" t="n"/>
      <c r="AB41" s="405" t="inlineStr">
        <is>
          <t>FYROM</t>
        </is>
      </c>
      <c r="AC41" s="240" t="inlineStr">
        <is>
          <t>Uni Textiles</t>
        </is>
      </c>
      <c r="AD41" s="240" t="inlineStr">
        <is>
          <t>New Power</t>
        </is>
      </c>
      <c r="AE41" s="376" t="inlineStr">
        <is>
          <t>ALEXANDROS</t>
        </is>
      </c>
      <c r="AF41" s="372" t="n"/>
      <c r="AG41" s="374" t="inlineStr">
        <is>
          <t>HELLAS COTTON</t>
        </is>
      </c>
      <c r="AH41" s="523" t="n">
        <v>195228150000002</v>
      </c>
      <c r="AI41" s="374" t="n"/>
      <c r="AJ41" s="374" t="n"/>
      <c r="AK41" s="374" t="inlineStr">
        <is>
          <t>100% Sustainable fabric</t>
        </is>
      </c>
      <c r="AL41" s="374" t="inlineStr">
        <is>
          <t>100% Organic cotton</t>
        </is>
      </c>
      <c r="AM41" s="374" t="inlineStr">
        <is>
          <t>430g</t>
        </is>
      </c>
      <c r="AN41" s="374" t="n">
        <v>530</v>
      </c>
      <c r="AO41" s="377" t="inlineStr">
        <is>
          <t>10,5kg</t>
        </is>
      </c>
      <c r="AP41" s="374" t="inlineStr">
        <is>
          <t>200-500</t>
        </is>
      </c>
      <c r="AQ41" s="374" t="n"/>
      <c r="AR41" s="374" t="inlineStr">
        <is>
          <t>NEW POWER needs to order: 16x SMS - +extra meters to stock for 3/4 pcs: swatch is missing (non brushed) pls send asap!!!</t>
        </is>
      </c>
      <c r="AS41" s="378" t="n"/>
      <c r="AT41" s="378" t="n"/>
      <c r="AU41" s="378" t="n"/>
      <c r="AV41" s="379" t="inlineStr">
        <is>
          <t>,625kg</t>
        </is>
      </c>
      <c r="AW41" s="601" t="inlineStr">
        <is>
          <t>NEW POWER</t>
        </is>
      </c>
      <c r="AX41" s="602" t="inlineStr">
        <is>
          <t>EUR</t>
        </is>
      </c>
      <c r="AY41" s="602" t="inlineStr">
        <is>
          <t>CIF</t>
        </is>
      </c>
      <c r="AZ41" s="602" t="inlineStr">
        <is>
          <t>30 DAYS NETT</t>
        </is>
      </c>
      <c r="BA41" s="602" t="n">
        <v>21.5</v>
      </c>
      <c r="BB41" s="602">
        <f>IFERROR((BM41*(1-Assumptions!$K$3))*(1-BK41),0)</f>
        <v/>
      </c>
      <c r="BC41" s="602">
        <f>BD41*2</f>
        <v/>
      </c>
      <c r="BD41" s="602" t="n">
        <v>23.9</v>
      </c>
      <c r="BE41" s="602" t="n">
        <v>20.5</v>
      </c>
      <c r="BF41" s="617">
        <f>IFERROR(((IF(BE41&gt;0, BE41, IF(BD41&gt;0, BD41, 0))))*INDEX(Assumptions!$B:$B,MATCH(AB41,Assumptions!$A:$A,0)),0)</f>
        <v/>
      </c>
      <c r="BG41" s="604">
        <f>IFERROR(((IF(BE41&gt;0, BE41, IF(BD41&gt;0, BD41, 0))))*INDEX(Assumptions!$C:$C,MATCH(AB41,Assumptions!$A:$A,0)),0)</f>
        <v/>
      </c>
      <c r="BH41" s="604">
        <f>IFERROR(((IF(BE41&gt;0, BE41, IF(BD41&gt;0, BD41, 0))))*INDEX(Assumptions!$D:$D,MATCH(AB41,Assumptions!$A:$A,0)),0)</f>
        <v/>
      </c>
      <c r="BI41" s="604">
        <f>IFERROR(((IF(BE41&gt;0, BE41, IF(BD41&gt;0, BD41, 0))))*INDEX(Assumptions!$G:$G,MATCH(AC41,Assumptions!$F:$F,0)),0)</f>
        <v/>
      </c>
      <c r="BJ41" s="604">
        <f>SUM(BF41:BI41)</f>
        <v/>
      </c>
      <c r="BK41" s="383">
        <f>IFERROR(INDEX(Assumptions!$B:$B,MATCH(AB41,Assumptions!$A:$A,0))+INDEX(Assumptions!$C:$C,MATCH(AB41,Assumptions!$A:$A,0))+INDEX(Assumptions!$D:$D,MATCH(AB41,Assumptions!$A:$A,0))+INDEX(Assumptions!$G:$G,MATCH(AC41,Assumptions!$F:$F,0)),0)</f>
        <v/>
      </c>
      <c r="BL41" s="602">
        <f>((IF(BE41&gt;0, BE41, IF(BD41&gt;0, BD41, 0))))+BJ41</f>
        <v/>
      </c>
      <c r="BM41" s="602">
        <f>BP41/BO41</f>
        <v/>
      </c>
      <c r="BN41" s="602">
        <f>BP41/2.38</f>
        <v/>
      </c>
      <c r="BO41" s="374" t="n">
        <v>2.5</v>
      </c>
      <c r="BP41" s="602" t="n">
        <v>109.95</v>
      </c>
      <c r="BQ41" s="384">
        <f>IF(SUM(BD41:BE41)=0,0,(BM41-BL41)/BM41)</f>
        <v/>
      </c>
      <c r="BR41" s="602">
        <f>BC41*CG41</f>
        <v/>
      </c>
      <c r="BS41" s="602" t="n">
        <v>0.9</v>
      </c>
      <c r="BT41" s="602" t="n">
        <v>2.05</v>
      </c>
      <c r="BU41" s="605" t="n">
        <v>42846</v>
      </c>
      <c r="BV41" s="605" t="n">
        <v>42851</v>
      </c>
      <c r="BW41" s="408" t="inlineStr">
        <is>
          <t>L/D approved</t>
        </is>
      </c>
      <c r="BX41" s="376" t="inlineStr">
        <is>
          <t>Send lab dip + strike off in correct fabric quality for approval</t>
        </is>
      </c>
      <c r="BY41" s="386" t="inlineStr">
        <is>
          <t>-</t>
        </is>
      </c>
      <c r="BZ41" s="433" t="n"/>
      <c r="CA41" s="386" t="n"/>
      <c r="CB41" s="386" t="n"/>
      <c r="CC41" s="386" t="n"/>
      <c r="CD41" s="376" t="inlineStr">
        <is>
          <t>EX 14-Oct-17 -  4 pcs</t>
        </is>
      </c>
      <c r="CE41" s="376" t="inlineStr">
        <is>
          <t>EX FTY 07-08-2017 fabric swatch for approval</t>
        </is>
      </c>
      <c r="CF41" s="376" t="n"/>
      <c r="CG41" s="387" t="n">
        <v>15</v>
      </c>
      <c r="CH41" s="435" t="n"/>
      <c r="CI41" s="387" t="inlineStr">
        <is>
          <t>M</t>
        </is>
      </c>
      <c r="CJ41" s="387" t="n"/>
      <c r="CK41" s="387" t="n"/>
      <c r="CL41" s="388" t="n"/>
      <c r="CM41" s="389" t="n"/>
      <c r="CN41" s="389" t="n"/>
      <c r="CO41" s="390" t="n"/>
      <c r="CP41" s="391" t="n"/>
      <c r="CQ41" s="391" t="n"/>
      <c r="CR41" s="391" t="n"/>
      <c r="CS41" s="392" t="n"/>
      <c r="CT41" s="393" t="n"/>
      <c r="CU41" s="393" t="n"/>
      <c r="CV41" s="393" t="n"/>
      <c r="CW41" s="393" t="n"/>
      <c r="CX41" s="393" t="n"/>
      <c r="CY41" s="393" t="n"/>
      <c r="CZ41" s="388" t="n">
        <v>43264</v>
      </c>
      <c r="DA41" s="388" t="inlineStr">
        <is>
          <t>HQ</t>
        </is>
      </c>
      <c r="DB41" s="576" t="inlineStr">
        <is>
          <t>3</t>
        </is>
      </c>
      <c r="DC41" s="389" t="n"/>
      <c r="DD41" s="389" t="n"/>
      <c r="DE41" s="389" t="n"/>
      <c r="DF41" s="394" t="n">
        <v>34</v>
      </c>
      <c r="DG41" s="394" t="n">
        <v>80</v>
      </c>
      <c r="DH41" s="394" t="n">
        <v>4018294</v>
      </c>
      <c r="DI41" s="395">
        <f>DF41*BM41</f>
        <v/>
      </c>
      <c r="DJ41" s="396">
        <f>DI41-(DG41*BL41)</f>
        <v/>
      </c>
    </row>
    <row customFormat="1" customHeight="1" hidden="1" ht="15" r="42" s="397">
      <c r="A42" s="372" t="n">
        <v>195</v>
      </c>
      <c r="B42" s="372" t="inlineStr">
        <is>
          <t>K180755060</t>
        </is>
      </c>
      <c r="C42" s="372" t="n">
        <v>1040102554</v>
      </c>
      <c r="D42" s="372" t="inlineStr">
        <is>
          <t>Blue</t>
        </is>
      </c>
      <c r="E42" s="241" t="n">
        <v>8112</v>
      </c>
      <c r="F42" s="372" t="inlineStr">
        <is>
          <t>FAHD</t>
        </is>
      </c>
      <c r="G42" s="372" t="inlineStr">
        <is>
          <t>NAVY</t>
        </is>
      </c>
      <c r="H42" s="372" t="n">
        <v>2</v>
      </c>
      <c r="I42" s="370" t="n"/>
      <c r="J42" s="600" t="n"/>
      <c r="K42" s="372" t="n"/>
      <c r="L42" s="372" t="n"/>
      <c r="M42" s="568" t="inlineStr">
        <is>
          <t>Sweat</t>
        </is>
      </c>
      <c r="N42" s="372" t="n">
        <v>61102091</v>
      </c>
      <c r="O42" s="373" t="inlineStr">
        <is>
          <t>Men's or boys' jerseys, pullovers, cardigans, waistcoats and similar articles, of cotton, knitted or crocheted (excl. lightweight fine knit roll, polo or turtleneck jumpers and pullovers and wadded waistcoats)</t>
        </is>
      </c>
      <c r="P42" s="584" t="inlineStr">
        <is>
          <t>Mens</t>
        </is>
      </c>
      <c r="Q42" s="372" t="n"/>
      <c r="R42" s="372" t="n"/>
      <c r="S42" s="372" t="inlineStr">
        <is>
          <t>GARMENT DYE / PIECE DYE</t>
        </is>
      </c>
      <c r="T42" s="374" t="inlineStr">
        <is>
          <t>-</t>
        </is>
      </c>
      <c r="U42" s="374" t="n"/>
      <c r="V42" s="374" t="inlineStr">
        <is>
          <t>XS-XXL</t>
        </is>
      </c>
      <c r="W42" s="374" t="inlineStr">
        <is>
          <t>-</t>
        </is>
      </c>
      <c r="X42" s="518" t="inlineStr">
        <is>
          <t>XS-XXL mens</t>
        </is>
      </c>
      <c r="Y42" s="374" t="inlineStr">
        <is>
          <t>NEW</t>
        </is>
      </c>
      <c r="Z42" s="374" t="n"/>
      <c r="AA42" s="374" t="n"/>
      <c r="AB42" s="405" t="inlineStr">
        <is>
          <t>FYROM</t>
        </is>
      </c>
      <c r="AC42" s="240" t="inlineStr">
        <is>
          <t>Uni Textiles</t>
        </is>
      </c>
      <c r="AD42" s="240" t="inlineStr">
        <is>
          <t>New Power</t>
        </is>
      </c>
      <c r="AE42" s="376" t="inlineStr">
        <is>
          <t>ALEXANDROS</t>
        </is>
      </c>
      <c r="AF42" s="372" t="n"/>
      <c r="AG42" s="374" t="inlineStr">
        <is>
          <t>HELLAS COTTON</t>
        </is>
      </c>
      <c r="AH42" s="523" t="n">
        <v>195228150000002</v>
      </c>
      <c r="AI42" s="374" t="n"/>
      <c r="AJ42" s="374" t="n"/>
      <c r="AK42" s="374" t="inlineStr">
        <is>
          <t>100% Sustainable fabric</t>
        </is>
      </c>
      <c r="AL42" s="374" t="inlineStr">
        <is>
          <t>100% Organic cotton</t>
        </is>
      </c>
      <c r="AM42" s="374" t="inlineStr">
        <is>
          <t>430g</t>
        </is>
      </c>
      <c r="AN42" s="374" t="n">
        <v>600</v>
      </c>
      <c r="AO42" s="377" t="inlineStr">
        <is>
          <t>10,5kg</t>
        </is>
      </c>
      <c r="AP42" s="374" t="inlineStr">
        <is>
          <t>200-500</t>
        </is>
      </c>
      <c r="AQ42" s="374" t="n"/>
      <c r="AR42" s="374" t="inlineStr">
        <is>
          <t>NEW POWER needs to order: 16x SMS - +extra meters to stock for 3/4 pcs: swatch is missing (non brushed) pls send asap!!!</t>
        </is>
      </c>
      <c r="AS42" s="378" t="n"/>
      <c r="AT42" s="378" t="n"/>
      <c r="AU42" s="378" t="n"/>
      <c r="AV42" s="379" t="inlineStr">
        <is>
          <t>1,11kg</t>
        </is>
      </c>
      <c r="AW42" s="601" t="inlineStr">
        <is>
          <t>NEW POWER</t>
        </is>
      </c>
      <c r="AX42" s="602" t="inlineStr">
        <is>
          <t>EUR</t>
        </is>
      </c>
      <c r="AY42" s="602" t="inlineStr">
        <is>
          <t>CIF</t>
        </is>
      </c>
      <c r="AZ42" s="602" t="inlineStr">
        <is>
          <t>30 DAYS NETT</t>
        </is>
      </c>
      <c r="BA42" s="602" t="n">
        <v>27.5</v>
      </c>
      <c r="BB42" s="602">
        <f>IFERROR((BM42*(1-Assumptions!$K$3))*(1-BK42),0)</f>
        <v/>
      </c>
      <c r="BC42" s="602">
        <f>BD42*2</f>
        <v/>
      </c>
      <c r="BD42" s="602" t="n">
        <v>32.5</v>
      </c>
      <c r="BE42" s="602" t="n">
        <v>32.5</v>
      </c>
      <c r="BF42" s="617">
        <f>IFERROR(((IF(BE42&gt;0, BE42, IF(BD42&gt;0, BD42, 0))))*INDEX(Assumptions!$B:$B,MATCH(AB42,Assumptions!$A:$A,0)),0)</f>
        <v/>
      </c>
      <c r="BG42" s="604">
        <f>IFERROR(((IF(BE42&gt;0, BE42, IF(BD42&gt;0, BD42, 0))))*INDEX(Assumptions!$C:$C,MATCH(AB42,Assumptions!$A:$A,0)),0)</f>
        <v/>
      </c>
      <c r="BH42" s="604">
        <f>IFERROR(((IF(BE42&gt;0, BE42, IF(BD42&gt;0, BD42, 0))))*INDEX(Assumptions!$D:$D,MATCH(AB42,Assumptions!$A:$A,0)),0)</f>
        <v/>
      </c>
      <c r="BI42" s="604">
        <f>IFERROR(((IF(BE42&gt;0, BE42, IF(BD42&gt;0, BD42, 0))))*INDEX(Assumptions!$G:$G,MATCH(AC42,Assumptions!$F:$F,0)),0)</f>
        <v/>
      </c>
      <c r="BJ42" s="604">
        <f>SUM(BF42:BI42)</f>
        <v/>
      </c>
      <c r="BK42" s="383">
        <f>IFERROR(INDEX(Assumptions!$B:$B,MATCH(AB42,Assumptions!$A:$A,0))+INDEX(Assumptions!$C:$C,MATCH(AB42,Assumptions!$A:$A,0))+INDEX(Assumptions!$D:$D,MATCH(AB42,Assumptions!$A:$A,0))+INDEX(Assumptions!$G:$G,MATCH(AC42,Assumptions!$F:$F,0)),0)</f>
        <v/>
      </c>
      <c r="BL42" s="602">
        <f>((IF(BE42&gt;0, BE42, IF(BD42&gt;0, BD42, 0))))+BJ42</f>
        <v/>
      </c>
      <c r="BM42" s="602">
        <f>BP42/BO42</f>
        <v/>
      </c>
      <c r="BN42" s="602">
        <f>BP42/2.38</f>
        <v/>
      </c>
      <c r="BO42" s="374" t="n">
        <v>2.5</v>
      </c>
      <c r="BP42" s="602" t="n">
        <v>159.95</v>
      </c>
      <c r="BQ42" s="384">
        <f>IF(SUM(BD42:BE42)=0,0,(BM42-BL42)/BM42)</f>
        <v/>
      </c>
      <c r="BR42" s="602">
        <f>BC42*CG42</f>
        <v/>
      </c>
      <c r="BS42" s="602" t="n">
        <v>1.05</v>
      </c>
      <c r="BT42" s="602" t="n">
        <v>3.9</v>
      </c>
      <c r="BU42" s="605" t="n">
        <v>42846</v>
      </c>
      <c r="BV42" s="605" t="n">
        <v>42851</v>
      </c>
      <c r="BW42" s="408" t="inlineStr">
        <is>
          <t>L/D approved</t>
        </is>
      </c>
      <c r="BX42" s="376" t="inlineStr">
        <is>
          <t>Pls send proto in the correct fabric + colour + aw for approval</t>
        </is>
      </c>
      <c r="BY42" s="386" t="inlineStr">
        <is>
          <t>M</t>
        </is>
      </c>
      <c r="BZ42" s="433" t="n"/>
      <c r="CA42" s="408" t="n">
        <v>42926</v>
      </c>
      <c r="CB42" s="386" t="n"/>
      <c r="CC42" s="386" t="n"/>
      <c r="CD42" s="376" t="inlineStr">
        <is>
          <t>EX 14-Oct-17 - 4 pcs</t>
        </is>
      </c>
      <c r="CE42" s="376" t="n"/>
      <c r="CF42" s="376" t="n"/>
      <c r="CG42" s="387" t="n">
        <v>15</v>
      </c>
      <c r="CH42" s="435" t="n"/>
      <c r="CI42" s="387" t="inlineStr">
        <is>
          <t>M</t>
        </is>
      </c>
      <c r="CJ42" s="387" t="n"/>
      <c r="CK42" s="387" t="n"/>
      <c r="CL42" s="388" t="n"/>
      <c r="CM42" s="389" t="n"/>
      <c r="CN42" s="389" t="n"/>
      <c r="CO42" s="390" t="n"/>
      <c r="CP42" s="391" t="n"/>
      <c r="CQ42" s="391" t="n"/>
      <c r="CR42" s="391" t="n"/>
      <c r="CS42" s="392" t="n"/>
      <c r="CT42" s="393" t="n"/>
      <c r="CU42" s="393" t="n"/>
      <c r="CV42" s="393" t="n"/>
      <c r="CW42" s="393" t="n"/>
      <c r="CX42" s="393" t="n"/>
      <c r="CY42" s="393" t="n"/>
      <c r="CZ42" s="388" t="n">
        <v>43266</v>
      </c>
      <c r="DA42" s="388" t="inlineStr">
        <is>
          <t>HQ</t>
        </is>
      </c>
      <c r="DB42" s="555" t="n">
        <v>5</v>
      </c>
      <c r="DC42" s="389" t="n"/>
      <c r="DD42" s="389" t="n"/>
      <c r="DE42" s="389" t="n"/>
      <c r="DF42" s="394" t="n">
        <v>94</v>
      </c>
      <c r="DG42" s="394" t="n">
        <v>120</v>
      </c>
      <c r="DH42" s="394" t="n">
        <v>4018295</v>
      </c>
      <c r="DI42" s="395">
        <f>DF42*BM42</f>
        <v/>
      </c>
      <c r="DJ42" s="396">
        <f>DI42-(DG42*BL42)</f>
        <v/>
      </c>
    </row>
    <row customFormat="1" customHeight="1" hidden="1" ht="15" r="43" s="397">
      <c r="A43" s="372" t="n">
        <v>200</v>
      </c>
      <c r="B43" s="372" t="inlineStr">
        <is>
          <t>K180755065</t>
        </is>
      </c>
      <c r="C43" s="372" t="n">
        <v>1040102555</v>
      </c>
      <c r="D43" s="372" t="inlineStr">
        <is>
          <t>Blue</t>
        </is>
      </c>
      <c r="E43" s="241" t="n">
        <v>8112</v>
      </c>
      <c r="F43" s="372" t="inlineStr">
        <is>
          <t>FITZGERALD</t>
        </is>
      </c>
      <c r="G43" s="372" t="inlineStr">
        <is>
          <t>NAVY</t>
        </is>
      </c>
      <c r="H43" s="372" t="n">
        <v>2</v>
      </c>
      <c r="I43" s="370" t="n"/>
      <c r="J43" s="600" t="n"/>
      <c r="K43" s="372" t="n"/>
      <c r="L43" s="372" t="n"/>
      <c r="M43" s="568" t="inlineStr">
        <is>
          <t>Sweat</t>
        </is>
      </c>
      <c r="N43" s="372" t="n">
        <v>61102091</v>
      </c>
      <c r="O43" s="373" t="inlineStr">
        <is>
          <t>Men's or boys' jerseys, pullovers, cardigans, waistcoats and similar articles, of cotton, knitted or crocheted (excl. lightweight fine knit roll, polo or turtleneck jumpers and pullovers and wadded waistcoats)</t>
        </is>
      </c>
      <c r="P43" s="584" t="inlineStr">
        <is>
          <t>Mens</t>
        </is>
      </c>
      <c r="Q43" s="372" t="n"/>
      <c r="R43" s="372" t="n"/>
      <c r="S43" s="372" t="inlineStr">
        <is>
          <t>GARMENT DYE / PIECE DYE</t>
        </is>
      </c>
      <c r="T43" s="374" t="inlineStr">
        <is>
          <t>-</t>
        </is>
      </c>
      <c r="U43" s="374" t="n"/>
      <c r="V43" s="374" t="inlineStr">
        <is>
          <t>XS-XXL</t>
        </is>
      </c>
      <c r="W43" s="374" t="inlineStr">
        <is>
          <t>-</t>
        </is>
      </c>
      <c r="X43" s="518" t="inlineStr">
        <is>
          <t>XS-XXL mens</t>
        </is>
      </c>
      <c r="Y43" s="374" t="inlineStr">
        <is>
          <t>NEW</t>
        </is>
      </c>
      <c r="Z43" s="374" t="n"/>
      <c r="AA43" s="374" t="n"/>
      <c r="AB43" s="405" t="inlineStr">
        <is>
          <t>FYROM</t>
        </is>
      </c>
      <c r="AC43" s="240" t="inlineStr">
        <is>
          <t>Uni Textiles</t>
        </is>
      </c>
      <c r="AD43" s="240" t="inlineStr">
        <is>
          <t>New Power</t>
        </is>
      </c>
      <c r="AE43" s="376" t="inlineStr">
        <is>
          <t>ALEXANDROS</t>
        </is>
      </c>
      <c r="AF43" s="372" t="n"/>
      <c r="AG43" s="374" t="inlineStr">
        <is>
          <t>HELLAS COTTON</t>
        </is>
      </c>
      <c r="AH43" s="523" t="n">
        <v>195228150000002</v>
      </c>
      <c r="AI43" s="374" t="n"/>
      <c r="AJ43" s="374" t="n"/>
      <c r="AK43" s="374" t="inlineStr">
        <is>
          <t>100% Sustainable fabric</t>
        </is>
      </c>
      <c r="AL43" s="374" t="inlineStr">
        <is>
          <t>100% Organic cotton</t>
        </is>
      </c>
      <c r="AM43" s="374" t="inlineStr">
        <is>
          <t>430g</t>
        </is>
      </c>
      <c r="AN43" s="374" t="n">
        <v>580</v>
      </c>
      <c r="AO43" s="377" t="inlineStr">
        <is>
          <t>10,5kg</t>
        </is>
      </c>
      <c r="AP43" s="374" t="inlineStr">
        <is>
          <t>200-500</t>
        </is>
      </c>
      <c r="AQ43" s="374" t="n"/>
      <c r="AR43" s="374" t="inlineStr">
        <is>
          <t>NEW POWER needs to order: 16x SMS - +extra meters to stock for 3/4 pcs: swatch is missing (non brushed) pls send asap!!!</t>
        </is>
      </c>
      <c r="AS43" s="378" t="n"/>
      <c r="AT43" s="378" t="n"/>
      <c r="AU43" s="378" t="n"/>
      <c r="AV43" s="379" t="inlineStr">
        <is>
          <t>,714kg</t>
        </is>
      </c>
      <c r="AW43" s="601" t="inlineStr">
        <is>
          <t>NEW POWER</t>
        </is>
      </c>
      <c r="AX43" s="602" t="inlineStr">
        <is>
          <t>EUR</t>
        </is>
      </c>
      <c r="AY43" s="602" t="inlineStr">
        <is>
          <t>CIF</t>
        </is>
      </c>
      <c r="AZ43" s="602" t="inlineStr">
        <is>
          <t>30 DAYS NETT</t>
        </is>
      </c>
      <c r="BA43" s="602" t="inlineStr">
        <is>
          <t>cfmd</t>
        </is>
      </c>
      <c r="BB43" s="602">
        <f>IFERROR((BM43*(1-Assumptions!$K$3))*(1-BK43),0)</f>
        <v/>
      </c>
      <c r="BC43" s="602">
        <f>BD43*2</f>
        <v/>
      </c>
      <c r="BD43" s="602" t="n">
        <v>22.5</v>
      </c>
      <c r="BE43" s="602" t="n">
        <v>22.5</v>
      </c>
      <c r="BF43" s="617">
        <f>IFERROR(((IF(BE43&gt;0, BE43, IF(BD43&gt;0, BD43, 0))))*INDEX(Assumptions!$B:$B,MATCH(AB43,Assumptions!$A:$A,0)),0)</f>
        <v/>
      </c>
      <c r="BG43" s="604">
        <f>IFERROR(((IF(BE43&gt;0, BE43, IF(BD43&gt;0, BD43, 0))))*INDEX(Assumptions!$C:$C,MATCH(AB43,Assumptions!$A:$A,0)),0)</f>
        <v/>
      </c>
      <c r="BH43" s="604">
        <f>IFERROR(((IF(BE43&gt;0, BE43, IF(BD43&gt;0, BD43, 0))))*INDEX(Assumptions!$D:$D,MATCH(AB43,Assumptions!$A:$A,0)),0)</f>
        <v/>
      </c>
      <c r="BI43" s="604">
        <f>IFERROR(((IF(BE43&gt;0, BE43, IF(BD43&gt;0, BD43, 0))))*INDEX(Assumptions!$G:$G,MATCH(AC43,Assumptions!$F:$F,0)),0)</f>
        <v/>
      </c>
      <c r="BJ43" s="604">
        <f>SUM(BF43:BI43)</f>
        <v/>
      </c>
      <c r="BK43" s="383">
        <f>IFERROR(INDEX(Assumptions!$B:$B,MATCH(AB43,Assumptions!$A:$A,0))+INDEX(Assumptions!$C:$C,MATCH(AB43,Assumptions!$A:$A,0))+INDEX(Assumptions!$D:$D,MATCH(AB43,Assumptions!$A:$A,0))+INDEX(Assumptions!$G:$G,MATCH(AC43,Assumptions!$F:$F,0)),0)</f>
        <v/>
      </c>
      <c r="BL43" s="602">
        <f>((IF(BE43&gt;0, BE43, IF(BD43&gt;0, BD43, 0))))+BJ43</f>
        <v/>
      </c>
      <c r="BM43" s="602">
        <f>BP43/BO43</f>
        <v/>
      </c>
      <c r="BN43" s="602">
        <f>BP43/2.38</f>
        <v/>
      </c>
      <c r="BO43" s="374" t="n">
        <v>2.5</v>
      </c>
      <c r="BP43" s="602" t="n">
        <v>119.95</v>
      </c>
      <c r="BQ43" s="384">
        <f>IF(SUM(BD43:BE43)=0,0,(BM43-BL43)/BM43)</f>
        <v/>
      </c>
      <c r="BR43" s="602">
        <f>BC43*CG43</f>
        <v/>
      </c>
      <c r="BS43" s="602" t="n">
        <v>0.9</v>
      </c>
      <c r="BT43" s="602" t="n">
        <v>1.6</v>
      </c>
      <c r="BU43" s="605" t="n">
        <v>42846</v>
      </c>
      <c r="BV43" s="605" t="n">
        <v>42851</v>
      </c>
      <c r="BW43" s="408" t="inlineStr">
        <is>
          <t>L/D approved</t>
        </is>
      </c>
      <c r="BX43" s="376" t="inlineStr">
        <is>
          <t>Pls send proto in the correct fabric + colour + aw for approval</t>
        </is>
      </c>
      <c r="BY43" s="386" t="inlineStr">
        <is>
          <t>M</t>
        </is>
      </c>
      <c r="BZ43" s="433" t="n"/>
      <c r="CA43" s="408" t="n">
        <v>42926</v>
      </c>
      <c r="CB43" s="386" t="n"/>
      <c r="CC43" s="386" t="n"/>
      <c r="CD43" s="376" t="inlineStr">
        <is>
          <t>EX 14-Oct-17 - 4 pcs</t>
        </is>
      </c>
      <c r="CE43" s="376" t="inlineStr">
        <is>
          <t>EX FTY 07-08-2017 fabric swatch for approval</t>
        </is>
      </c>
      <c r="CF43" s="376" t="inlineStr">
        <is>
          <t>Check trim price! Off white is plain!!</t>
        </is>
      </c>
      <c r="CG43" s="387" t="n">
        <v>15</v>
      </c>
      <c r="CH43" s="435" t="n"/>
      <c r="CI43" s="387" t="inlineStr">
        <is>
          <t>M</t>
        </is>
      </c>
      <c r="CJ43" s="387" t="n"/>
      <c r="CK43" s="387" t="n"/>
      <c r="CL43" s="388" t="n"/>
      <c r="CM43" s="389" t="n"/>
      <c r="CN43" s="389" t="n"/>
      <c r="CO43" s="390" t="n"/>
      <c r="CP43" s="391" t="n"/>
      <c r="CQ43" s="391" t="n"/>
      <c r="CR43" s="391" t="n"/>
      <c r="CS43" s="392" t="n"/>
      <c r="CT43" s="393" t="n"/>
      <c r="CU43" s="393" t="n"/>
      <c r="CV43" s="393" t="n"/>
      <c r="CW43" s="393" t="n"/>
      <c r="CX43" s="393" t="n"/>
      <c r="CY43" s="393" t="n"/>
      <c r="CZ43" s="388" t="n">
        <v>43252</v>
      </c>
      <c r="DA43" s="388" t="inlineStr">
        <is>
          <t>HQ</t>
        </is>
      </c>
      <c r="DB43" s="576" t="inlineStr">
        <is>
          <t>5</t>
        </is>
      </c>
      <c r="DC43" s="389" t="n"/>
      <c r="DD43" s="389" t="n"/>
      <c r="DE43" s="389" t="n"/>
      <c r="DF43" s="394" t="n">
        <v>137</v>
      </c>
      <c r="DG43" s="394" t="n">
        <v>230</v>
      </c>
      <c r="DH43" s="394" t="n">
        <v>4018297</v>
      </c>
      <c r="DI43" s="395">
        <f>DF43*BM43</f>
        <v/>
      </c>
      <c r="DJ43" s="396">
        <f>DI43-(DG43*BL43)</f>
        <v/>
      </c>
    </row>
    <row customFormat="1" customHeight="1" hidden="1" ht="15" r="44" s="126">
      <c r="A44" s="223" t="n">
        <v>205</v>
      </c>
      <c r="B44" s="223" t="inlineStr">
        <is>
          <t>K180755070</t>
        </is>
      </c>
      <c r="C44" s="223" t="n">
        <v>1040102556</v>
      </c>
      <c r="D44" s="223" t="inlineStr">
        <is>
          <t>Off white</t>
        </is>
      </c>
      <c r="E44" s="502" t="n">
        <v>7200</v>
      </c>
      <c r="F44" s="223" t="inlineStr">
        <is>
          <t>FITZGERALD</t>
        </is>
      </c>
      <c r="G44" s="223" t="inlineStr">
        <is>
          <t>OFF WHITE</t>
        </is>
      </c>
      <c r="H44" s="223" t="n">
        <v>1</v>
      </c>
      <c r="I44" s="219" t="inlineStr">
        <is>
          <t>x</t>
        </is>
      </c>
      <c r="J44" s="606" t="n">
        <v>43172</v>
      </c>
      <c r="K44" s="223" t="n"/>
      <c r="L44" s="223" t="n"/>
      <c r="M44" s="223" t="inlineStr">
        <is>
          <t>SWEAT</t>
        </is>
      </c>
      <c r="N44" s="223" t="n">
        <v>61102091</v>
      </c>
      <c r="O44" s="102" t="inlineStr">
        <is>
          <t>Men's or boys' jerseys, pullovers, cardigans, waistcoats and similar articles, of cotton, knitted or crocheted (excl. lightweight fine knit roll, polo or turtleneck jumpers and pullovers and wadded waistcoats)</t>
        </is>
      </c>
      <c r="P44" s="103" t="inlineStr">
        <is>
          <t>MEN</t>
        </is>
      </c>
      <c r="Q44" s="223" t="n"/>
      <c r="R44" s="223" t="n"/>
      <c r="S44" s="223" t="inlineStr">
        <is>
          <t>GARMENT DYE / PIECE DYE</t>
        </is>
      </c>
      <c r="T44" s="104" t="inlineStr">
        <is>
          <t>-</t>
        </is>
      </c>
      <c r="U44" s="104" t="n"/>
      <c r="V44" s="104" t="inlineStr">
        <is>
          <t>XS-XXL</t>
        </is>
      </c>
      <c r="W44" s="104" t="inlineStr">
        <is>
          <t>-</t>
        </is>
      </c>
      <c r="X44" s="255" t="n"/>
      <c r="Y44" s="104" t="inlineStr">
        <is>
          <t>NEW</t>
        </is>
      </c>
      <c r="Z44" s="104" t="n"/>
      <c r="AA44" s="104" t="n"/>
      <c r="AB44" s="249" t="inlineStr">
        <is>
          <t>FYROM</t>
        </is>
      </c>
      <c r="AC44" s="106" t="inlineStr">
        <is>
          <t>UNI TEXTILES</t>
        </is>
      </c>
      <c r="AD44" s="106" t="inlineStr">
        <is>
          <t>NEW POWER</t>
        </is>
      </c>
      <c r="AE44" s="106" t="inlineStr">
        <is>
          <t>ALEXANDROS</t>
        </is>
      </c>
      <c r="AF44" s="223" t="n"/>
      <c r="AG44" s="104" t="inlineStr">
        <is>
          <t>HELLAS COTTON</t>
        </is>
      </c>
      <c r="AH44" s="523" t="n">
        <v>195228150000002</v>
      </c>
      <c r="AI44" s="104" t="n"/>
      <c r="AJ44" s="104" t="n"/>
      <c r="AK44" s="104" t="inlineStr">
        <is>
          <t>100% Sustainable fabric</t>
        </is>
      </c>
      <c r="AL44" s="104" t="inlineStr">
        <is>
          <t>100% Organic cotton</t>
        </is>
      </c>
      <c r="AM44" s="104" t="inlineStr">
        <is>
          <t>430g</t>
        </is>
      </c>
      <c r="AN44" s="374" t="n"/>
      <c r="AO44" s="107" t="inlineStr">
        <is>
          <t>10,5kg</t>
        </is>
      </c>
      <c r="AP44" s="104" t="inlineStr">
        <is>
          <t>200-500</t>
        </is>
      </c>
      <c r="AQ44" s="104" t="n"/>
      <c r="AR44" s="104" t="inlineStr">
        <is>
          <t>NEW POWER needs to order: 16x SMS - +extra meters to stock for 3/4 pcs: swatch is missing (non brushed) pls send asap!!!</t>
        </is>
      </c>
      <c r="AS44" s="108" t="n"/>
      <c r="AT44" s="108" t="n"/>
      <c r="AU44" s="108" t="n"/>
      <c r="AV44" s="109" t="inlineStr">
        <is>
          <t>,714kg</t>
        </is>
      </c>
      <c r="AW44" s="607" t="inlineStr">
        <is>
          <t>NEW POWER</t>
        </is>
      </c>
      <c r="AX44" s="608" t="inlineStr">
        <is>
          <t>EUR</t>
        </is>
      </c>
      <c r="AY44" s="608" t="inlineStr">
        <is>
          <t>CIF</t>
        </is>
      </c>
      <c r="AZ44" s="608" t="inlineStr">
        <is>
          <t>30 DAYS NETT</t>
        </is>
      </c>
      <c r="BA44" s="608" t="n">
        <v>22.5</v>
      </c>
      <c r="BB44" s="608">
        <f>IFERROR((BM44*(1-Assumptions!$K$3))*(1-BK44),0)</f>
        <v/>
      </c>
      <c r="BC44" s="608">
        <f>BD44*2</f>
        <v/>
      </c>
      <c r="BD44" s="608" t="n">
        <v>22.5</v>
      </c>
      <c r="BE44" s="608" t="n">
        <v>23</v>
      </c>
      <c r="BF44" s="617">
        <f>IFERROR(((IF(BE44&gt;0, BE44, IF(BD44&gt;0, BD44, 0))))*INDEX(Assumptions!$B:$B,MATCH(AB44,Assumptions!$A:$A,0)),0)</f>
        <v/>
      </c>
      <c r="BG44" s="609">
        <f>IFERROR(((IF(BE44&gt;0, BE44, IF(BD44&gt;0, BD44, 0))))*INDEX(Assumptions!$C:$C,MATCH(AB44,Assumptions!$A:$A,0)),0)</f>
        <v/>
      </c>
      <c r="BH44" s="604">
        <f>IFERROR(((IF(BE44&gt;0, BE44, IF(BD44&gt;0, BD44, 0))))*INDEX(Assumptions!$D:$D,MATCH(AB44,Assumptions!$A:$A,0)),0)</f>
        <v/>
      </c>
      <c r="BI44" s="609">
        <f>IFERROR(((IF(BE44&gt;0, BE44, IF(BD44&gt;0, BD44, 0))))*INDEX(Assumptions!$G:$G,MATCH(AC44,Assumptions!$F:$F,0)),0)</f>
        <v/>
      </c>
      <c r="BJ44" s="609">
        <f>SUM(BF44:BI44)</f>
        <v/>
      </c>
      <c r="BK44" s="113">
        <f>IFERROR(INDEX(Assumptions!$B:$B,MATCH(AB44,Assumptions!$A:$A,0))+INDEX(Assumptions!$C:$C,MATCH(AB44,Assumptions!$A:$A,0))+INDEX(Assumptions!$D:$D,MATCH(AB44,Assumptions!$A:$A,0))+INDEX(Assumptions!$G:$G,MATCH(AC44,Assumptions!$F:$F,0)),0)</f>
        <v/>
      </c>
      <c r="BL44" s="608">
        <f>((IF(BE44&gt;0, BE44, IF(BD44&gt;0, BD44, 0))))+BJ44</f>
        <v/>
      </c>
      <c r="BM44" s="608">
        <f>BP44/BO44</f>
        <v/>
      </c>
      <c r="BN44" s="608">
        <f>BP44/2.38</f>
        <v/>
      </c>
      <c r="BO44" s="104" t="n">
        <v>2.5</v>
      </c>
      <c r="BP44" s="608" t="n">
        <v>119.95</v>
      </c>
      <c r="BQ44" s="114">
        <f>IF(SUM(BD44:BE44)=0,0,(BM44-BL44)/BM44)</f>
        <v/>
      </c>
      <c r="BR44" s="608">
        <f>BC44*CG44</f>
        <v/>
      </c>
      <c r="BS44" s="608" t="n">
        <v>0.9</v>
      </c>
      <c r="BT44" s="608" t="n">
        <v>2.05</v>
      </c>
      <c r="BU44" s="610" t="n">
        <v>42846</v>
      </c>
      <c r="BV44" s="610" t="n">
        <v>42851</v>
      </c>
      <c r="BW44" s="221" t="inlineStr">
        <is>
          <t>MISSING L/D</t>
        </is>
      </c>
      <c r="BX44" s="106" t="inlineStr">
        <is>
          <t>Send fabric swatch for quality and color for approval</t>
        </is>
      </c>
      <c r="BY44" s="115" t="inlineStr">
        <is>
          <t>-</t>
        </is>
      </c>
      <c r="BZ44" s="530" t="n"/>
      <c r="CA44" s="115" t="n"/>
      <c r="CB44" s="115" t="n"/>
      <c r="CC44" s="115" t="n"/>
      <c r="CD44" s="106" t="inlineStr">
        <is>
          <t>EX 14-Oct-17 - 4 pcs</t>
        </is>
      </c>
      <c r="CE44" s="106" t="inlineStr">
        <is>
          <t>EX FTY 07-08-2017 fabric swatch for approval</t>
        </is>
      </c>
      <c r="CF44" s="106" t="n"/>
      <c r="CG44" s="117" t="n">
        <v>4</v>
      </c>
      <c r="CH44" s="538" t="n"/>
      <c r="CI44" s="117" t="inlineStr">
        <is>
          <t>M</t>
        </is>
      </c>
      <c r="CJ44" s="117" t="n"/>
      <c r="CK44" s="117" t="n"/>
      <c r="CL44" s="118" t="n"/>
      <c r="CM44" s="119" t="n"/>
      <c r="CN44" s="119" t="n"/>
      <c r="CO44" s="120" t="n"/>
      <c r="CP44" s="121" t="n"/>
      <c r="CQ44" s="121" t="n"/>
      <c r="CR44" s="121" t="n"/>
      <c r="CS44" s="122" t="n"/>
      <c r="CT44" s="123" t="n"/>
      <c r="CU44" s="123" t="n"/>
      <c r="CV44" s="123" t="n"/>
      <c r="CW44" s="123" t="n"/>
      <c r="CX44" s="123" t="n"/>
      <c r="CY44" s="123" t="n"/>
      <c r="CZ44" s="118" t="n"/>
      <c r="DA44" s="118" t="n"/>
      <c r="DB44" s="575" t="n"/>
      <c r="DC44" s="119" t="n"/>
      <c r="DD44" s="119" t="n"/>
      <c r="DE44" s="119" t="n"/>
      <c r="DF44" s="394" t="n"/>
      <c r="DG44" s="394" t="n"/>
      <c r="DH44" s="394" t="n"/>
      <c r="DI44" s="334">
        <f>DF44*BM44</f>
        <v/>
      </c>
      <c r="DJ44" s="125">
        <f>DI44-(DG44*BL44)</f>
        <v/>
      </c>
    </row>
    <row customFormat="1" customHeight="1" hidden="1" ht="15" r="45" s="397">
      <c r="A45" s="372" t="n">
        <v>210</v>
      </c>
      <c r="B45" s="372" t="inlineStr">
        <is>
          <t>K180753035</t>
        </is>
      </c>
      <c r="C45" s="372" t="n">
        <v>1090400057</v>
      </c>
      <c r="D45" s="241" t="inlineStr">
        <is>
          <t>Indigo</t>
        </is>
      </c>
      <c r="E45" s="430" t="n">
        <v>1006</v>
      </c>
      <c r="F45" s="372" t="inlineStr">
        <is>
          <t>ENDA POCKET</t>
        </is>
      </c>
      <c r="G45" s="372" t="inlineStr">
        <is>
          <t>STRIPE LINEN INDIGO</t>
        </is>
      </c>
      <c r="H45" s="372" t="n">
        <v>1</v>
      </c>
      <c r="I45" s="370" t="n"/>
      <c r="J45" s="600" t="n"/>
      <c r="K45" s="372" t="n"/>
      <c r="L45" s="372" t="n"/>
      <c r="M45" s="372" t="inlineStr">
        <is>
          <t>Shirt L/S</t>
        </is>
      </c>
      <c r="N45" s="372" t="n">
        <v>62053000</v>
      </c>
      <c r="O45" s="373" t="inlineStr">
        <is>
          <t>Men's or boys' shirts of man-made fibres (excl. knitted or crocheted, nightshirts, singlets and other vests)</t>
        </is>
      </c>
      <c r="P45" s="584" t="inlineStr">
        <is>
          <t>Mens</t>
        </is>
      </c>
      <c r="Q45" s="372" t="n"/>
      <c r="R45" s="372" t="n"/>
      <c r="S45" s="372" t="inlineStr">
        <is>
          <t>RINSE</t>
        </is>
      </c>
      <c r="T45" s="374" t="inlineStr">
        <is>
          <t>-</t>
        </is>
      </c>
      <c r="U45" s="374" t="n"/>
      <c r="V45" s="374" t="inlineStr">
        <is>
          <t>XS-XXL</t>
        </is>
      </c>
      <c r="W45" s="374" t="inlineStr">
        <is>
          <t>-</t>
        </is>
      </c>
      <c r="X45" s="518" t="inlineStr">
        <is>
          <t>XS-XXL mens</t>
        </is>
      </c>
      <c r="Y45" s="374" t="inlineStr">
        <is>
          <t>C/O AW17</t>
        </is>
      </c>
      <c r="Z45" s="374" t="n"/>
      <c r="AA45" s="374" t="n"/>
      <c r="AB45" s="240" t="inlineStr">
        <is>
          <t>Bulgaria</t>
        </is>
      </c>
      <c r="AC45" s="240" t="inlineStr">
        <is>
          <t>Uni Textiles</t>
        </is>
      </c>
      <c r="AD45" s="376" t="inlineStr">
        <is>
          <t>Collage</t>
        </is>
      </c>
      <c r="AE45" s="399" t="inlineStr">
        <is>
          <t>ARAMPATZHS  NIKOLAOS &amp; SIA O.E.</t>
        </is>
      </c>
      <c r="AF45" s="372" t="n"/>
      <c r="AG45" s="374" t="inlineStr">
        <is>
          <t>NORTHERN LINEN</t>
        </is>
      </c>
      <c r="AH45" s="374" t="inlineStr">
        <is>
          <t xml:space="preserve">14988 - LI501155YY 268 A95 A </t>
        </is>
      </c>
      <c r="AI45" s="374" t="n"/>
      <c r="AJ45" s="374" t="n"/>
      <c r="AK45" s="374" t="inlineStr">
        <is>
          <t>100% Sustainable fabric</t>
        </is>
      </c>
      <c r="AL45" s="374" t="inlineStr">
        <is>
          <t>100% Linen</t>
        </is>
      </c>
      <c r="AM45" s="374" t="inlineStr">
        <is>
          <t>123g</t>
        </is>
      </c>
      <c r="AN45" s="374" t="n">
        <v>450</v>
      </c>
      <c r="AO45" s="377" t="inlineStr">
        <is>
          <t>5,95 / 149</t>
        </is>
      </c>
      <c r="AP45" s="374" t="n"/>
      <c r="AQ45" s="374" t="n"/>
      <c r="AR45" s="374" t="inlineStr">
        <is>
          <t>No stock: SMS fabric order placed of 150M 04/07 (lead time 40days) 20/9: 110mt has been shipped</t>
        </is>
      </c>
      <c r="AS45" s="378" t="n"/>
      <c r="AT45" s="378" t="n"/>
      <c r="AU45" s="378" t="n"/>
      <c r="AV45" s="379" t="n">
        <v>1.6</v>
      </c>
      <c r="AW45" s="601" t="inlineStr">
        <is>
          <t>PETRA</t>
        </is>
      </c>
      <c r="AX45" s="602" t="inlineStr">
        <is>
          <t>EUR</t>
        </is>
      </c>
      <c r="AY45" s="602" t="inlineStr">
        <is>
          <t>FOB</t>
        </is>
      </c>
      <c r="AZ45" s="602" t="inlineStr">
        <is>
          <t>30 DAYS NETT</t>
        </is>
      </c>
      <c r="BA45" s="602" t="n">
        <v>25</v>
      </c>
      <c r="BB45" s="602">
        <f>IFERROR((BM45*(1-Assumptions!$K$3))*(1-BK45),0)</f>
        <v/>
      </c>
      <c r="BC45" s="602">
        <f>BD45*2</f>
        <v/>
      </c>
      <c r="BD45" s="602" t="n"/>
      <c r="BE45" s="611">
        <f>29.9+1</f>
        <v/>
      </c>
      <c r="BF45" s="604">
        <f>IFERROR(((IF(BE45&gt;0, BE45, IF(BD45&gt;0, BD45, 0))))*INDEX(Assumptions!$B:$B,MATCH(AB45,Assumptions!$A:$A,0)),0)</f>
        <v/>
      </c>
      <c r="BG45" s="604">
        <f>IFERROR(((IF(BE45&gt;0, BE45, IF(BD45&gt;0, BD45, 0))))*INDEX(Assumptions!$C:$C,MATCH(AB45,Assumptions!$A:$A,0)),0)</f>
        <v/>
      </c>
      <c r="BH45" s="604">
        <f>IFERROR(((IF(BE45&gt;0, BE45, IF(BD45&gt;0, BD45, 0))))*INDEX(Assumptions!$D:$D,MATCH(AB45,Assumptions!$A:$A,0)),0)</f>
        <v/>
      </c>
      <c r="BI45" s="604">
        <f>IFERROR(((IF(BE45&gt;0, BE45, IF(BD45&gt;0, BD45, 0))))*INDEX(Assumptions!$G:$G,MATCH(AC45,Assumptions!$F:$F,0)),0)</f>
        <v/>
      </c>
      <c r="BJ45" s="604">
        <f>SUM(BF45:BI45)</f>
        <v/>
      </c>
      <c r="BK45" s="383">
        <f>IFERROR(INDEX(Assumptions!$B:$B,MATCH(AB45,Assumptions!$A:$A,0))+INDEX(Assumptions!$C:$C,MATCH(AB45,Assumptions!$A:$A,0))+INDEX(Assumptions!$D:$D,MATCH(AB45,Assumptions!$A:$A,0))+INDEX(Assumptions!$G:$G,MATCH(AC45,Assumptions!$F:$F,0)),0)</f>
        <v/>
      </c>
      <c r="BL45" s="602">
        <f>((IF(BE45&gt;0, BE45, IF(BD45&gt;0, BD45, 0))))+BJ45</f>
        <v/>
      </c>
      <c r="BM45" s="602">
        <f>BP45/BO45</f>
        <v/>
      </c>
      <c r="BN45" s="602">
        <f>BP45/2.38</f>
        <v/>
      </c>
      <c r="BO45" s="374" t="n">
        <v>2.5</v>
      </c>
      <c r="BP45" s="602" t="n">
        <v>139.95</v>
      </c>
      <c r="BQ45" s="384">
        <f>IF(SUM(BD45:BE45)=0,0,(BM45-BL45)/BM45)</f>
        <v/>
      </c>
      <c r="BR45" s="602">
        <f>BC45*CG45</f>
        <v/>
      </c>
      <c r="BS45" s="602" t="n"/>
      <c r="BT45" s="602" t="n"/>
      <c r="BU45" s="605" t="n">
        <v>42846</v>
      </c>
      <c r="BV45" s="605" t="n">
        <v>42851</v>
      </c>
      <c r="BW45" s="386" t="inlineStr">
        <is>
          <t>-</t>
        </is>
      </c>
      <c r="BX45" s="376" t="inlineStr">
        <is>
          <t>-</t>
        </is>
      </c>
      <c r="BY45" s="386" t="inlineStr">
        <is>
          <t>-</t>
        </is>
      </c>
      <c r="BZ45" s="433" t="n"/>
      <c r="CA45" s="386" t="n"/>
      <c r="CB45" s="386" t="n"/>
      <c r="CC45" s="386" t="n">
        <v>42961</v>
      </c>
      <c r="CD45" s="398" t="inlineStr">
        <is>
          <t>EX 14-Oct-17</t>
        </is>
      </c>
      <c r="CE45" s="376" t="n"/>
      <c r="CF45" s="376" t="inlineStr">
        <is>
          <t>fabric price OK?? Check Edward!</t>
        </is>
      </c>
      <c r="CG45" s="387" t="n">
        <v>15</v>
      </c>
      <c r="CH45" s="435" t="n"/>
      <c r="CI45" s="387" t="inlineStr">
        <is>
          <t>M</t>
        </is>
      </c>
      <c r="CJ45" s="387" t="n"/>
      <c r="CK45" s="387" t="n"/>
      <c r="CL45" s="388" t="n"/>
      <c r="CM45" s="389" t="n"/>
      <c r="CN45" s="389" t="n"/>
      <c r="CO45" s="390" t="n"/>
      <c r="CP45" s="391" t="inlineStr">
        <is>
          <t>tba</t>
        </is>
      </c>
      <c r="CQ45" s="391" t="n"/>
      <c r="CR45" s="391" t="n"/>
      <c r="CS45" s="392" t="n"/>
      <c r="CT45" s="393" t="n"/>
      <c r="CU45" s="393" t="n"/>
      <c r="CV45" s="393" t="n"/>
      <c r="CW45" s="393" t="n"/>
      <c r="CX45" s="393" t="n"/>
      <c r="CY45" s="393" t="n"/>
      <c r="CZ45" s="388" t="n">
        <v>43325</v>
      </c>
      <c r="DA45" s="388" t="inlineStr">
        <is>
          <t>GREECE</t>
        </is>
      </c>
      <c r="DB45" s="555" t="n">
        <v>0</v>
      </c>
      <c r="DC45" s="389" t="n"/>
      <c r="DD45" s="389" t="inlineStr">
        <is>
          <t>DIDN'T SEE QC OURSELVES. SLEEVELENGTH +5MAX. FRONT LENGTH +3.5MAX</t>
        </is>
      </c>
      <c r="DE45" s="389" t="n"/>
      <c r="DF45" s="394" t="n">
        <v>189</v>
      </c>
      <c r="DG45" s="394" t="n">
        <v>306</v>
      </c>
      <c r="DH45" s="394" t="n">
        <v>4018209</v>
      </c>
      <c r="DI45" s="395">
        <f>DF45*BM45</f>
        <v/>
      </c>
      <c r="DJ45" s="396">
        <f>DI45-(DG45*BL45)</f>
        <v/>
      </c>
    </row>
    <row customFormat="1" customHeight="1" hidden="1" ht="15" r="46" s="397">
      <c r="A46" s="372" t="n">
        <v>215</v>
      </c>
      <c r="B46" s="372" t="inlineStr">
        <is>
          <t>K180753040</t>
        </is>
      </c>
      <c r="C46" s="372" t="n">
        <v>1090103539</v>
      </c>
      <c r="D46" s="372" t="inlineStr">
        <is>
          <t>Yellow</t>
        </is>
      </c>
      <c r="E46" s="430" t="n">
        <v>7705</v>
      </c>
      <c r="F46" s="372" t="inlineStr">
        <is>
          <t>ENDA POCKET</t>
        </is>
      </c>
      <c r="G46" s="372" t="inlineStr">
        <is>
          <t>GOLDEN OCHRE</t>
        </is>
      </c>
      <c r="H46" s="372" t="n">
        <v>1</v>
      </c>
      <c r="I46" s="370" t="n"/>
      <c r="J46" s="600" t="n"/>
      <c r="K46" s="372" t="n"/>
      <c r="L46" s="372" t="n"/>
      <c r="M46" s="372" t="inlineStr">
        <is>
          <t>Shirt L/S</t>
        </is>
      </c>
      <c r="N46" s="372" t="n">
        <v>62053000</v>
      </c>
      <c r="O46" s="373" t="inlineStr">
        <is>
          <t>Men's or boys' shirts of man-made fibres (excl. knitted or crocheted, nightshirts, singlets and other vests)</t>
        </is>
      </c>
      <c r="P46" s="584" t="inlineStr">
        <is>
          <t>Mens</t>
        </is>
      </c>
      <c r="Q46" s="372" t="n"/>
      <c r="R46" s="372" t="n"/>
      <c r="S46" s="372" t="inlineStr">
        <is>
          <t>GARMENT DYE / PIECE DYE</t>
        </is>
      </c>
      <c r="T46" s="374" t="inlineStr">
        <is>
          <t>-</t>
        </is>
      </c>
      <c r="U46" s="374" t="n"/>
      <c r="V46" s="374" t="inlineStr">
        <is>
          <t>XS-XXL</t>
        </is>
      </c>
      <c r="W46" s="374" t="inlineStr">
        <is>
          <t>-</t>
        </is>
      </c>
      <c r="X46" s="518" t="inlineStr">
        <is>
          <t>XS-XXL mens</t>
        </is>
      </c>
      <c r="Y46" s="374" t="inlineStr">
        <is>
          <t>C/O AW17</t>
        </is>
      </c>
      <c r="Z46" s="374" t="n"/>
      <c r="AA46" s="374" t="n"/>
      <c r="AB46" s="240" t="inlineStr">
        <is>
          <t>Bulgaria</t>
        </is>
      </c>
      <c r="AC46" s="240" t="inlineStr">
        <is>
          <t>Uni Textiles</t>
        </is>
      </c>
      <c r="AD46" s="376" t="inlineStr">
        <is>
          <t>Collage</t>
        </is>
      </c>
      <c r="AE46" s="399" t="inlineStr">
        <is>
          <t>ARAMPATZHS  NIKOLAOS &amp; SIA O.E.</t>
        </is>
      </c>
      <c r="AF46" s="372" t="n"/>
      <c r="AG46" s="374" t="inlineStr">
        <is>
          <t>HEMP FORTEX</t>
        </is>
      </c>
      <c r="AH46" s="374" t="inlineStr">
        <is>
          <t>HG201 GD-EW</t>
        </is>
      </c>
      <c r="AI46" s="374" t="n"/>
      <c r="AJ46" s="374" t="n"/>
      <c r="AK46" s="374" t="inlineStr">
        <is>
          <t>100% Sustainable fabric</t>
        </is>
      </c>
      <c r="AL46" s="374" t="inlineStr">
        <is>
          <t xml:space="preserve">55% Hemp, 45% organic cotton </t>
        </is>
      </c>
      <c r="AM46" s="374" t="inlineStr">
        <is>
          <t>268g</t>
        </is>
      </c>
      <c r="AN46" s="374" t="n">
        <v>420</v>
      </c>
      <c r="AO46" s="377" t="n">
        <v>4.54</v>
      </c>
      <c r="AP46" s="374" t="n">
        <v>1000</v>
      </c>
      <c r="AQ46" s="374" t="inlineStr">
        <is>
          <t>-</t>
        </is>
      </c>
      <c r="AR46" s="374" t="inlineStr">
        <is>
          <t>11/07: 10.000m available / 100M booked for SMS - 27/9: Mill urgently awaiting vendor for call off</t>
        </is>
      </c>
      <c r="AS46" s="378" t="n"/>
      <c r="AT46" s="378" t="n"/>
      <c r="AU46" s="378" t="n"/>
      <c r="AV46" s="379" t="n">
        <v>1.6</v>
      </c>
      <c r="AW46" s="601" t="inlineStr">
        <is>
          <t>PETRA</t>
        </is>
      </c>
      <c r="AX46" s="602" t="inlineStr">
        <is>
          <t>EUR</t>
        </is>
      </c>
      <c r="AY46" s="602" t="inlineStr">
        <is>
          <t>FOB</t>
        </is>
      </c>
      <c r="AZ46" s="602" t="inlineStr">
        <is>
          <t>30 DAYS NETT</t>
        </is>
      </c>
      <c r="BA46" s="602" t="n">
        <v>21.5</v>
      </c>
      <c r="BB46" s="602">
        <f>IFERROR((BM46*(1-Assumptions!$K$3))*(1-BK46),0)</f>
        <v/>
      </c>
      <c r="BC46" s="602">
        <f>BD46*2</f>
        <v/>
      </c>
      <c r="BD46" s="602" t="n"/>
      <c r="BE46" s="602" t="n">
        <v>27.5</v>
      </c>
      <c r="BF46" s="604">
        <f>IFERROR(((IF(BE46&gt;0, BE46, IF(BD46&gt;0, BD46, 0))))*INDEX(Assumptions!$B:$B,MATCH(AB46,Assumptions!$A:$A,0)),0)</f>
        <v/>
      </c>
      <c r="BG46" s="604">
        <f>IFERROR(((IF(BE46&gt;0, BE46, IF(BD46&gt;0, BD46, 0))))*INDEX(Assumptions!$C:$C,MATCH(AB46,Assumptions!$A:$A,0)),0)</f>
        <v/>
      </c>
      <c r="BH46" s="604">
        <f>IFERROR(((IF(BE46&gt;0, BE46, IF(BD46&gt;0, BD46, 0))))*INDEX(Assumptions!$D:$D,MATCH(AB46,Assumptions!$A:$A,0)),0)</f>
        <v/>
      </c>
      <c r="BI46" s="604">
        <f>IFERROR(((IF(BE46&gt;0, BE46, IF(BD46&gt;0, BD46, 0))))*INDEX(Assumptions!$G:$G,MATCH(AC46,Assumptions!$F:$F,0)),0)</f>
        <v/>
      </c>
      <c r="BJ46" s="604">
        <f>SUM(BF46:BI46)</f>
        <v/>
      </c>
      <c r="BK46" s="383">
        <f>IFERROR(INDEX(Assumptions!$B:$B,MATCH(AB46,Assumptions!$A:$A,0))+INDEX(Assumptions!$C:$C,MATCH(AB46,Assumptions!$A:$A,0))+INDEX(Assumptions!$D:$D,MATCH(AB46,Assumptions!$A:$A,0))+INDEX(Assumptions!$G:$G,MATCH(AC46,Assumptions!$F:$F,0)),0)</f>
        <v/>
      </c>
      <c r="BL46" s="602">
        <f>((IF(BE46&gt;0, BE46, IF(BD46&gt;0, BD46, 0))))+BJ46</f>
        <v/>
      </c>
      <c r="BM46" s="602">
        <f>BP46/BO46</f>
        <v/>
      </c>
      <c r="BN46" s="602">
        <f>BP46/2.38</f>
        <v/>
      </c>
      <c r="BO46" s="374" t="n">
        <v>2.5</v>
      </c>
      <c r="BP46" s="602" t="n">
        <v>119.95</v>
      </c>
      <c r="BQ46" s="384">
        <f>IF(SUM(BD46:BE46)=0,0,(BM46-BL46)/BM46)</f>
        <v/>
      </c>
      <c r="BR46" s="602">
        <f>BC46*CG46</f>
        <v/>
      </c>
      <c r="BS46" s="602" t="n"/>
      <c r="BT46" s="602" t="n"/>
      <c r="BU46" s="605" t="n">
        <v>42846</v>
      </c>
      <c r="BV46" s="605" t="n">
        <v>42851</v>
      </c>
      <c r="BW46" s="407" t="inlineStr">
        <is>
          <t>MISSING L/D</t>
        </is>
      </c>
      <c r="BX46" s="376" t="inlineStr">
        <is>
          <t>-</t>
        </is>
      </c>
      <c r="BY46" s="386" t="inlineStr">
        <is>
          <t>-</t>
        </is>
      </c>
      <c r="BZ46" s="433" t="n"/>
      <c r="CA46" s="386" t="n"/>
      <c r="CB46" s="386" t="n"/>
      <c r="CC46" s="386" t="n">
        <v>42961</v>
      </c>
      <c r="CD46" s="398" t="inlineStr">
        <is>
          <t>EX 14-Oct-17</t>
        </is>
      </c>
      <c r="CE46" s="376" t="n"/>
      <c r="CF46" s="376" t="n"/>
      <c r="CG46" s="387" t="n">
        <v>15</v>
      </c>
      <c r="CH46" s="435" t="n"/>
      <c r="CI46" s="387" t="inlineStr">
        <is>
          <t>M</t>
        </is>
      </c>
      <c r="CJ46" s="387" t="n"/>
      <c r="CK46" s="387" t="n"/>
      <c r="CL46" s="388" t="n"/>
      <c r="CM46" s="389" t="n"/>
      <c r="CN46" s="389" t="n"/>
      <c r="CO46" s="390" t="n"/>
      <c r="CP46" s="391" t="inlineStr">
        <is>
          <t>tba</t>
        </is>
      </c>
      <c r="CQ46" s="391" t="n"/>
      <c r="CR46" s="391" t="n"/>
      <c r="CS46" s="392" t="n"/>
      <c r="CT46" s="393" t="n"/>
      <c r="CU46" s="393" t="n"/>
      <c r="CV46" s="393" t="n"/>
      <c r="CW46" s="393" t="n"/>
      <c r="CX46" s="393" t="n"/>
      <c r="CY46" s="393" t="n"/>
      <c r="CZ46" s="388" t="n">
        <v>43287</v>
      </c>
      <c r="DA46" s="388" t="inlineStr">
        <is>
          <t>HQ</t>
        </is>
      </c>
      <c r="DB46" s="576" t="inlineStr">
        <is>
          <t>6</t>
        </is>
      </c>
      <c r="DC46" s="389" t="n"/>
      <c r="DD46" s="389" t="n"/>
      <c r="DE46" s="389" t="n"/>
      <c r="DF46" s="394" t="n">
        <v>31</v>
      </c>
      <c r="DG46" s="394" t="n">
        <v>105</v>
      </c>
      <c r="DH46" s="394" t="n">
        <v>4018210</v>
      </c>
      <c r="DI46" s="395">
        <f>DF46*BM46</f>
        <v/>
      </c>
      <c r="DJ46" s="396">
        <f>DI46-(DG46*BL46)</f>
        <v/>
      </c>
    </row>
    <row customFormat="1" customHeight="1" ht="15" r="47" s="397">
      <c r="A47" s="372" t="n">
        <v>220</v>
      </c>
      <c r="B47" s="372" t="inlineStr">
        <is>
          <t>K180753045</t>
        </is>
      </c>
      <c r="C47" s="372" t="n">
        <v>1090103533</v>
      </c>
      <c r="D47" s="372" t="inlineStr">
        <is>
          <t>Green</t>
        </is>
      </c>
      <c r="E47" s="241" t="n">
        <v>7607</v>
      </c>
      <c r="F47" s="372" t="inlineStr">
        <is>
          <t>ENDA</t>
        </is>
      </c>
      <c r="G47" s="372" t="inlineStr">
        <is>
          <t>DARK PINE</t>
        </is>
      </c>
      <c r="H47" s="372" t="n">
        <v>2</v>
      </c>
      <c r="I47" s="370" t="n"/>
      <c r="J47" s="600" t="n"/>
      <c r="K47" s="372" t="n"/>
      <c r="L47" s="372" t="n"/>
      <c r="M47" s="372" t="inlineStr">
        <is>
          <t>Shirt L/S</t>
        </is>
      </c>
      <c r="N47" s="372" t="n">
        <v>62053000</v>
      </c>
      <c r="O47" s="373" t="inlineStr">
        <is>
          <t>Men's or boys' shirts of man-made fibres (excl. knitted or crocheted, nightshirts, singlets and other vests)</t>
        </is>
      </c>
      <c r="P47" s="584" t="inlineStr">
        <is>
          <t>Mens</t>
        </is>
      </c>
      <c r="Q47" s="372" t="n"/>
      <c r="R47" s="372" t="n"/>
      <c r="S47" s="372" t="inlineStr">
        <is>
          <t>GD</t>
        </is>
      </c>
      <c r="T47" s="374" t="inlineStr">
        <is>
          <t>-</t>
        </is>
      </c>
      <c r="U47" s="374" t="n"/>
      <c r="V47" s="374" t="inlineStr">
        <is>
          <t>XS-XXL</t>
        </is>
      </c>
      <c r="W47" s="374" t="inlineStr">
        <is>
          <t>-</t>
        </is>
      </c>
      <c r="X47" s="518" t="inlineStr">
        <is>
          <t>XS-XXL mens</t>
        </is>
      </c>
      <c r="Y47" s="374" t="inlineStr">
        <is>
          <t>C/O AW17</t>
        </is>
      </c>
      <c r="Z47" s="374" t="n"/>
      <c r="AA47" s="374" t="n"/>
      <c r="AB47" s="398" t="inlineStr">
        <is>
          <t>Tunisia</t>
        </is>
      </c>
      <c r="AC47" s="376" t="inlineStr">
        <is>
          <t>Artlab</t>
        </is>
      </c>
      <c r="AD47" s="376" t="inlineStr">
        <is>
          <t>Artlab</t>
        </is>
      </c>
      <c r="AE47" s="376" t="inlineStr">
        <is>
          <t>Blue &amp; Dye</t>
        </is>
      </c>
      <c r="AF47" s="372" t="n"/>
      <c r="AG47" s="374" t="inlineStr">
        <is>
          <t>NORTHERN LINEN</t>
        </is>
      </c>
      <c r="AH47" s="374" t="n">
        <v>14566</v>
      </c>
      <c r="AI47" s="374" t="n"/>
      <c r="AJ47" s="374" t="n"/>
      <c r="AK47" s="374" t="inlineStr">
        <is>
          <t>58% Sustainable fabric</t>
        </is>
      </c>
      <c r="AL47" s="374" t="inlineStr">
        <is>
          <t>58% Linen, 42% cotton</t>
        </is>
      </c>
      <c r="AM47" s="374" t="inlineStr">
        <is>
          <t>315g</t>
        </is>
      </c>
      <c r="AN47" s="374" t="n"/>
      <c r="AO47" s="377" t="inlineStr">
        <is>
          <t>5,50 / 155</t>
        </is>
      </c>
      <c r="AP47" s="374" t="n">
        <v>500</v>
      </c>
      <c r="AQ47" s="374" t="inlineStr">
        <is>
          <t>10W</t>
        </is>
      </c>
      <c r="AR47" s="374" t="inlineStr">
        <is>
          <t>100mts ordered by ARTLAB (150M SMS fabric reservation placed 04-07-2017)  20/9: Fabric has been shipped</t>
        </is>
      </c>
      <c r="AS47" s="378" t="n"/>
      <c r="AT47" s="378" t="n"/>
      <c r="AU47" s="378" t="n"/>
      <c r="AV47" s="379" t="n">
        <v>1.83</v>
      </c>
      <c r="AW47" s="601" t="inlineStr">
        <is>
          <t>PETRA</t>
        </is>
      </c>
      <c r="AX47" s="602" t="inlineStr">
        <is>
          <t>EUR</t>
        </is>
      </c>
      <c r="AY47" s="602" t="inlineStr">
        <is>
          <t>FOB</t>
        </is>
      </c>
      <c r="AZ47" s="602" t="inlineStr">
        <is>
          <t>90 DAYS NETT</t>
        </is>
      </c>
      <c r="BA47" s="602" t="inlineStr">
        <is>
          <t>cfmd</t>
        </is>
      </c>
      <c r="BB47" s="602">
        <f>IFERROR((BM47*(1-Assumptions!$K$3))*(1-BK47),0)</f>
        <v/>
      </c>
      <c r="BC47" s="602" t="n">
        <v>60</v>
      </c>
      <c r="BD47" s="602" t="n"/>
      <c r="BE47" s="602" t="n">
        <v>23.7</v>
      </c>
      <c r="BF47" s="604">
        <f>IFERROR(((IF(BE47&gt;0, BE47, IF(BD47&gt;0, BD47, 0))))*INDEX(Assumptions!$B:$B,MATCH(AB47,Assumptions!$A:$A,0)),0)</f>
        <v/>
      </c>
      <c r="BG47" s="604">
        <f>IFERROR(((IF(BE47&gt;0, BE47, IF(BD47&gt;0, BD47, 0))))*INDEX(Assumptions!$C:$C,MATCH(AB47,Assumptions!$A:$A,0)),0)</f>
        <v/>
      </c>
      <c r="BH47" s="604">
        <f>IFERROR(((IF(BE47&gt;0, BE47, IF(BD47&gt;0, BD47, 0))))*INDEX(Assumptions!$D:$D,MATCH(AB47,Assumptions!$A:$A,0)),0)</f>
        <v/>
      </c>
      <c r="BI47" s="604">
        <f>IFERROR(((IF(BE47&gt;0, BE47, IF(BD47&gt;0, BD47, 0))))*INDEX(Assumptions!$G:$G,MATCH(AC47,Assumptions!$F:$F,0)),0)</f>
        <v/>
      </c>
      <c r="BJ47" s="604">
        <f>SUM(BF47:BI47)</f>
        <v/>
      </c>
      <c r="BK47" s="383">
        <f>IFERROR(INDEX(Assumptions!$B:$B,MATCH(AB47,Assumptions!$A:$A,0))+INDEX(Assumptions!$C:$C,MATCH(AB47,Assumptions!$A:$A,0))+INDEX(Assumptions!$D:$D,MATCH(AB47,Assumptions!$A:$A,0))+INDEX(Assumptions!$G:$G,MATCH(AC47,Assumptions!$F:$F,0)),0)</f>
        <v/>
      </c>
      <c r="BL47" s="602">
        <f>((IF(BE47&gt;0, BE47, IF(BD47&gt;0, BD47, 0))))+BJ47</f>
        <v/>
      </c>
      <c r="BM47" s="602">
        <f>BP47/BO47</f>
        <v/>
      </c>
      <c r="BN47" s="602">
        <f>BP47/2.38</f>
        <v/>
      </c>
      <c r="BO47" s="374" t="n">
        <v>2.5</v>
      </c>
      <c r="BP47" s="602" t="n">
        <v>129.95</v>
      </c>
      <c r="BQ47" s="384">
        <f>IF(SUM(BD47:BE47)=0,0,(BM47-BL47)/BM47)</f>
        <v/>
      </c>
      <c r="BR47" s="602">
        <f>BC47*CG47</f>
        <v/>
      </c>
      <c r="BS47" s="602" t="n">
        <v>2.2</v>
      </c>
      <c r="BT47" s="602" t="n">
        <v>2.3</v>
      </c>
      <c r="BU47" s="605" t="n">
        <v>42867</v>
      </c>
      <c r="BV47" s="605" t="n"/>
      <c r="BW47" s="386" t="inlineStr">
        <is>
          <t>LAB DIP - APPROVE COLOR</t>
        </is>
      </c>
      <c r="BX47" s="398" t="inlineStr">
        <is>
          <t>NORTHERN LINEN 14566</t>
        </is>
      </c>
      <c r="BY47" s="401" t="inlineStr">
        <is>
          <t>-</t>
        </is>
      </c>
      <c r="BZ47" s="532" t="n"/>
      <c r="CA47" s="386" t="inlineStr">
        <is>
          <t>EX; TN 09-06-2017</t>
        </is>
      </c>
      <c r="CB47" s="386" t="n"/>
      <c r="CC47" s="386" t="n">
        <v>42956</v>
      </c>
      <c r="CD47" s="376" t="inlineStr">
        <is>
          <t>EX 14-Oct-17</t>
        </is>
      </c>
      <c r="CE47" s="376" t="n"/>
      <c r="CF47" s="376" t="n"/>
      <c r="CG47" s="387" t="n">
        <v>15</v>
      </c>
      <c r="CH47" s="435" t="n"/>
      <c r="CI47" s="387" t="inlineStr">
        <is>
          <t>M</t>
        </is>
      </c>
      <c r="CJ47" s="387" t="n"/>
      <c r="CK47" s="387" t="n"/>
      <c r="CL47" s="388" t="n"/>
      <c r="CM47" s="389" t="n"/>
      <c r="CN47" s="389" t="n"/>
      <c r="CO47" s="390" t="n"/>
      <c r="CP47" s="391" t="inlineStr">
        <is>
          <t>-</t>
        </is>
      </c>
      <c r="CQ47" s="391" t="n"/>
      <c r="CR47" s="391" t="n"/>
      <c r="CS47" s="392" t="n"/>
      <c r="CT47" s="393" t="n"/>
      <c r="CU47" s="393" t="n"/>
      <c r="CV47" s="393" t="n"/>
      <c r="CW47" s="393" t="n"/>
      <c r="CX47" s="393" t="n"/>
      <c r="CY47" s="393" t="n"/>
      <c r="CZ47" s="388" t="n"/>
      <c r="DA47" s="388" t="n"/>
      <c r="DB47" s="555" t="n"/>
      <c r="DC47" s="389" t="n"/>
      <c r="DD47" s="389" t="n"/>
      <c r="DE47" s="389" t="n"/>
      <c r="DF47" s="394" t="n">
        <v>114</v>
      </c>
      <c r="DG47" s="394" t="n">
        <v>175</v>
      </c>
      <c r="DH47" s="394" t="n">
        <v>4018328</v>
      </c>
      <c r="DI47" s="395">
        <f>DF47*BM47</f>
        <v/>
      </c>
      <c r="DJ47" s="396">
        <f>DI47-(DG47*BL47)</f>
        <v/>
      </c>
    </row>
    <row customFormat="1" customHeight="1" hidden="1" ht="15" r="48" s="126">
      <c r="A48" s="223" t="n">
        <v>225</v>
      </c>
      <c r="B48" s="223" t="inlineStr">
        <is>
          <t>K180753050</t>
        </is>
      </c>
      <c r="C48" s="223" t="n">
        <v>1090103534</v>
      </c>
      <c r="D48" s="223" t="inlineStr">
        <is>
          <t>Black</t>
        </is>
      </c>
      <c r="E48" s="241" t="n">
        <v>6900</v>
      </c>
      <c r="F48" s="223" t="inlineStr">
        <is>
          <t xml:space="preserve">ENDA </t>
        </is>
      </c>
      <c r="G48" s="223" t="inlineStr">
        <is>
          <t>BLACK</t>
        </is>
      </c>
      <c r="H48" s="223" t="n">
        <v>2</v>
      </c>
      <c r="I48" s="219" t="inlineStr">
        <is>
          <t>x</t>
        </is>
      </c>
      <c r="J48" s="606" t="n">
        <v>43172</v>
      </c>
      <c r="K48" s="223" t="n"/>
      <c r="L48" s="223" t="n"/>
      <c r="M48" s="223" t="inlineStr">
        <is>
          <t>SHIRT L/S</t>
        </is>
      </c>
      <c r="N48" s="223" t="n">
        <v>62053000</v>
      </c>
      <c r="O48" s="102" t="inlineStr">
        <is>
          <t>Men's or boys' shirts of man-made fibres (excl. knitted or crocheted, nightshirts, singlets and other vests)</t>
        </is>
      </c>
      <c r="P48" s="103" t="inlineStr">
        <is>
          <t>MEN</t>
        </is>
      </c>
      <c r="Q48" s="223" t="n"/>
      <c r="R48" s="223" t="n"/>
      <c r="S48" s="223" t="inlineStr">
        <is>
          <t>GD</t>
        </is>
      </c>
      <c r="T48" s="104" t="inlineStr">
        <is>
          <t>-</t>
        </is>
      </c>
      <c r="U48" s="104" t="n"/>
      <c r="V48" s="104" t="inlineStr">
        <is>
          <t>XS-XXL</t>
        </is>
      </c>
      <c r="W48" s="104" t="inlineStr">
        <is>
          <t>-</t>
        </is>
      </c>
      <c r="X48" s="255" t="n"/>
      <c r="Y48" s="104" t="inlineStr">
        <is>
          <t>C/O AW17</t>
        </is>
      </c>
      <c r="Z48" s="104" t="n"/>
      <c r="AA48" s="104" t="n"/>
      <c r="AB48" s="105" t="inlineStr">
        <is>
          <t>TUNISIA</t>
        </is>
      </c>
      <c r="AC48" s="106" t="inlineStr">
        <is>
          <t>ARTLAB</t>
        </is>
      </c>
      <c r="AD48" s="106" t="inlineStr">
        <is>
          <t>ARTLAB</t>
        </is>
      </c>
      <c r="AE48" s="106" t="inlineStr">
        <is>
          <t>BLUE &amp; DYE</t>
        </is>
      </c>
      <c r="AF48" s="223" t="n"/>
      <c r="AG48" s="104" t="inlineStr">
        <is>
          <t>NORTHERN LINEN</t>
        </is>
      </c>
      <c r="AH48" s="374" t="n">
        <v>14566</v>
      </c>
      <c r="AI48" s="104" t="n"/>
      <c r="AJ48" s="104" t="n"/>
      <c r="AK48" s="104" t="inlineStr">
        <is>
          <t>58% Sustainable fabric</t>
        </is>
      </c>
      <c r="AL48" s="104" t="inlineStr">
        <is>
          <t>58% Linen, 42% cotton</t>
        </is>
      </c>
      <c r="AM48" s="104" t="inlineStr">
        <is>
          <t>315g</t>
        </is>
      </c>
      <c r="AN48" s="374" t="n"/>
      <c r="AO48" s="107" t="inlineStr">
        <is>
          <t>5,50 / 155</t>
        </is>
      </c>
      <c r="AP48" s="104" t="n">
        <v>500</v>
      </c>
      <c r="AQ48" s="104" t="inlineStr">
        <is>
          <t>10W</t>
        </is>
      </c>
      <c r="AR48" s="104" t="inlineStr">
        <is>
          <t>100mts ordered by ARTLAB (150M SMS fabric reservation placed 04-07-2017) 20/9: Fabric has been shipped</t>
        </is>
      </c>
      <c r="AS48" s="108" t="n"/>
      <c r="AT48" s="108" t="n"/>
      <c r="AU48" s="108" t="n"/>
      <c r="AV48" s="109" t="n">
        <v>1.83</v>
      </c>
      <c r="AW48" s="607" t="inlineStr">
        <is>
          <t>PETRA</t>
        </is>
      </c>
      <c r="AX48" s="608" t="inlineStr">
        <is>
          <t>EUR</t>
        </is>
      </c>
      <c r="AY48" s="608" t="inlineStr">
        <is>
          <t>FOB</t>
        </is>
      </c>
      <c r="AZ48" s="608" t="inlineStr">
        <is>
          <t>90 DAYS NETT</t>
        </is>
      </c>
      <c r="BA48" s="608" t="inlineStr">
        <is>
          <t>cfmd</t>
        </is>
      </c>
      <c r="BB48" s="608">
        <f>IFERROR((BM48*(1-Assumptions!$K$3))*(1-BK48),0)</f>
        <v/>
      </c>
      <c r="BC48" s="608" t="n">
        <v>60</v>
      </c>
      <c r="BD48" s="608" t="n"/>
      <c r="BE48" s="608" t="n">
        <v>23.7</v>
      </c>
      <c r="BF48" s="609">
        <f>IFERROR(((IF(BE48&gt;0, BE48, IF(BD48&gt;0, BD48, 0))))*INDEX(Assumptions!$B:$B,MATCH(AB48,Assumptions!$A:$A,0)),0)</f>
        <v/>
      </c>
      <c r="BG48" s="609">
        <f>IFERROR(((IF(BE48&gt;0, BE48, IF(BD48&gt;0, BD48, 0))))*INDEX(Assumptions!$C:$C,MATCH(AB48,Assumptions!$A:$A,0)),0)</f>
        <v/>
      </c>
      <c r="BH48" s="609">
        <f>IFERROR(((IF(BE48&gt;0, BE48, IF(BD48&gt;0, BD48, 0))))*INDEX(Assumptions!$D:$D,MATCH(AB48,Assumptions!$A:$A,0)),0)</f>
        <v/>
      </c>
      <c r="BI48" s="609">
        <f>IFERROR(((IF(BE48&gt;0, BE48, IF(BD48&gt;0, BD48, 0))))*INDEX(Assumptions!$G:$G,MATCH(AC48,Assumptions!$F:$F,0)),0)</f>
        <v/>
      </c>
      <c r="BJ48" s="609">
        <f>SUM(BF48:BI48)</f>
        <v/>
      </c>
      <c r="BK48" s="113">
        <f>IFERROR(INDEX(Assumptions!$B:$B,MATCH(AB48,Assumptions!$A:$A,0))+INDEX(Assumptions!$C:$C,MATCH(AB48,Assumptions!$A:$A,0))+INDEX(Assumptions!$D:$D,MATCH(AB48,Assumptions!$A:$A,0))+INDEX(Assumptions!$G:$G,MATCH(AC48,Assumptions!$F:$F,0)),0)</f>
        <v/>
      </c>
      <c r="BL48" s="608">
        <f>((IF(BE48&gt;0, BE48, IF(BD48&gt;0, BD48, 0))))+BJ48</f>
        <v/>
      </c>
      <c r="BM48" s="608">
        <f>BP48/BO48</f>
        <v/>
      </c>
      <c r="BN48" s="608">
        <f>BP48/2.38</f>
        <v/>
      </c>
      <c r="BO48" s="104" t="n">
        <v>2.5</v>
      </c>
      <c r="BP48" s="608" t="n">
        <v>129.95</v>
      </c>
      <c r="BQ48" s="114">
        <f>IF(SUM(BD48:BE48)=0,0,(BM48-BL48)/BM48)</f>
        <v/>
      </c>
      <c r="BR48" s="608">
        <f>BC48*CG48</f>
        <v/>
      </c>
      <c r="BS48" s="608" t="n">
        <v>2.2</v>
      </c>
      <c r="BT48" s="608" t="n">
        <v>2.3</v>
      </c>
      <c r="BU48" s="610" t="n"/>
      <c r="BV48" s="610" t="n"/>
      <c r="BW48" s="115" t="n"/>
      <c r="BX48" s="106" t="n"/>
      <c r="BY48" s="115" t="inlineStr">
        <is>
          <t>-</t>
        </is>
      </c>
      <c r="BZ48" s="530" t="n"/>
      <c r="CA48" s="115" t="n"/>
      <c r="CB48" s="115" t="n"/>
      <c r="CC48" s="115" t="n">
        <v>42956</v>
      </c>
      <c r="CD48" s="106" t="inlineStr">
        <is>
          <t>EX 14-Oct-17</t>
        </is>
      </c>
      <c r="CE48" s="106" t="n"/>
      <c r="CF48" s="106" t="n"/>
      <c r="CG48" s="117" t="n">
        <v>4</v>
      </c>
      <c r="CH48" s="538" t="n"/>
      <c r="CI48" s="117" t="inlineStr">
        <is>
          <t>M</t>
        </is>
      </c>
      <c r="CJ48" s="117" t="n"/>
      <c r="CK48" s="117" t="n"/>
      <c r="CL48" s="118" t="n"/>
      <c r="CM48" s="119" t="n"/>
      <c r="CN48" s="119" t="n"/>
      <c r="CO48" s="120" t="n"/>
      <c r="CP48" s="121" t="inlineStr">
        <is>
          <t>-</t>
        </is>
      </c>
      <c r="CQ48" s="121" t="n"/>
      <c r="CR48" s="121" t="n"/>
      <c r="CS48" s="122" t="n"/>
      <c r="CT48" s="123" t="n"/>
      <c r="CU48" s="123" t="n"/>
      <c r="CV48" s="123" t="n"/>
      <c r="CW48" s="123" t="n"/>
      <c r="CX48" s="123" t="n"/>
      <c r="CY48" s="123" t="n"/>
      <c r="CZ48" s="118" t="n"/>
      <c r="DA48" s="118" t="n"/>
      <c r="DB48" s="575" t="n"/>
      <c r="DC48" s="119" t="n"/>
      <c r="DD48" s="119" t="n"/>
      <c r="DE48" s="119" t="n"/>
      <c r="DF48" s="394" t="n"/>
      <c r="DG48" s="394" t="n"/>
      <c r="DH48" s="394" t="n"/>
      <c r="DI48" s="334">
        <f>DF48*BM48</f>
        <v/>
      </c>
      <c r="DJ48" s="125">
        <f>DI48-(DG48*BL48)</f>
        <v/>
      </c>
    </row>
    <row customFormat="1" customHeight="1" ht="15" r="49" s="397">
      <c r="A49" s="372" t="n">
        <v>230</v>
      </c>
      <c r="B49" s="372" t="inlineStr">
        <is>
          <t>K180753055</t>
        </is>
      </c>
      <c r="C49" s="372" t="n">
        <v>1090400054</v>
      </c>
      <c r="D49" s="241" t="inlineStr">
        <is>
          <t>Mid used</t>
        </is>
      </c>
      <c r="E49" s="430" t="n">
        <v>4020</v>
      </c>
      <c r="F49" s="372" t="inlineStr">
        <is>
          <t xml:space="preserve">GANESH </t>
        </is>
      </c>
      <c r="G49" s="372" t="inlineStr">
        <is>
          <t>MID SHADE</t>
        </is>
      </c>
      <c r="H49" s="372" t="n">
        <v>1</v>
      </c>
      <c r="I49" s="370" t="n"/>
      <c r="J49" s="600" t="n"/>
      <c r="K49" s="372" t="n"/>
      <c r="L49" s="372" t="n"/>
      <c r="M49" s="372" t="inlineStr">
        <is>
          <t>Shirt L/S</t>
        </is>
      </c>
      <c r="N49" s="372" t="n">
        <v>62053000</v>
      </c>
      <c r="O49" s="373" t="inlineStr">
        <is>
          <t>Men's or boys' shirts of man-made fibres (excl. knitted or crocheted, nightshirts, singlets and other vests)</t>
        </is>
      </c>
      <c r="P49" s="584" t="inlineStr">
        <is>
          <t>Mens</t>
        </is>
      </c>
      <c r="Q49" s="372" t="n"/>
      <c r="R49" s="372" t="n"/>
      <c r="S49" s="372" t="inlineStr">
        <is>
          <t>STONE WASH</t>
        </is>
      </c>
      <c r="T49" s="374" t="inlineStr">
        <is>
          <t>-</t>
        </is>
      </c>
      <c r="U49" s="374" t="n"/>
      <c r="V49" s="374" t="inlineStr">
        <is>
          <t>XS-XXL</t>
        </is>
      </c>
      <c r="W49" s="374" t="inlineStr">
        <is>
          <t>-</t>
        </is>
      </c>
      <c r="X49" s="518" t="inlineStr">
        <is>
          <t>XS-XXL mens</t>
        </is>
      </c>
      <c r="Y49" s="374" t="inlineStr">
        <is>
          <t>NEW</t>
        </is>
      </c>
      <c r="Z49" s="374" t="n"/>
      <c r="AA49" s="374" t="n"/>
      <c r="AB49" s="240" t="inlineStr">
        <is>
          <t>Tunisia</t>
        </is>
      </c>
      <c r="AC49" s="240" t="inlineStr">
        <is>
          <t>Artlab</t>
        </is>
      </c>
      <c r="AD49" s="240" t="inlineStr">
        <is>
          <t>Artlab</t>
        </is>
      </c>
      <c r="AE49" s="240" t="inlineStr">
        <is>
          <t>Interwashing</t>
        </is>
      </c>
      <c r="AF49" s="372" t="n"/>
      <c r="AG49" s="374" t="inlineStr">
        <is>
          <t>HEMP FORTEX</t>
        </is>
      </c>
      <c r="AH49" s="374" t="inlineStr">
        <is>
          <t xml:space="preserve">HG14550 DNM-EW </t>
        </is>
      </c>
      <c r="AI49" s="374" t="n"/>
      <c r="AJ49" s="374" t="n"/>
      <c r="AK49" s="374" t="inlineStr">
        <is>
          <t>100% Sustainable fabric</t>
        </is>
      </c>
      <c r="AL49" s="374" t="inlineStr">
        <is>
          <t xml:space="preserve">55% Hemp, 45% organic cotton </t>
        </is>
      </c>
      <c r="AM49" s="374" t="inlineStr">
        <is>
          <t>9,3 oz</t>
        </is>
      </c>
      <c r="AN49" s="374" t="n"/>
      <c r="AO49" s="377" t="inlineStr">
        <is>
          <t>$7,78</t>
        </is>
      </c>
      <c r="AP49" s="374" t="n">
        <v>1000</v>
      </c>
      <c r="AQ49" s="374" t="inlineStr">
        <is>
          <t>11W</t>
        </is>
      </c>
      <c r="AR49" s="374" t="inlineStr">
        <is>
          <t>150 mts ordered by ARTLAB (1551.5m available / 500M booked for SMS)</t>
        </is>
      </c>
      <c r="AS49" s="378" t="n"/>
      <c r="AT49" s="378" t="n"/>
      <c r="AU49" s="378" t="n"/>
      <c r="AV49" s="379" t="n">
        <v>1.71</v>
      </c>
      <c r="AW49" s="601" t="inlineStr">
        <is>
          <t>SONIA</t>
        </is>
      </c>
      <c r="AX49" s="602" t="inlineStr">
        <is>
          <t>EUR</t>
        </is>
      </c>
      <c r="AY49" s="602" t="inlineStr">
        <is>
          <t>FOB</t>
        </is>
      </c>
      <c r="AZ49" s="602" t="inlineStr">
        <is>
          <t>90 DAYS NETT</t>
        </is>
      </c>
      <c r="BA49" s="602" t="n">
        <v>22.9</v>
      </c>
      <c r="BB49" s="602">
        <f>IFERROR((BM49*(1-Assumptions!$K$3))*(1-BK49),0)</f>
        <v/>
      </c>
      <c r="BC49" s="602" t="n">
        <v>60</v>
      </c>
      <c r="BD49" s="602" t="n">
        <v>27.7</v>
      </c>
      <c r="BE49" s="602" t="n">
        <v>27.7</v>
      </c>
      <c r="BF49" s="604">
        <f>IFERROR(((IF(BE49&gt;0, BE49, IF(BD49&gt;0, BD49, 0))))*INDEX(Assumptions!$B:$B,MATCH(AB49,Assumptions!$A:$A,0)),0)</f>
        <v/>
      </c>
      <c r="BG49" s="604">
        <f>IFERROR(((IF(BE49&gt;0, BE49, IF(BD49&gt;0, BD49, 0))))*INDEX(Assumptions!$C:$C,MATCH(AB49,Assumptions!$A:$A,0)),0)</f>
        <v/>
      </c>
      <c r="BH49" s="604">
        <f>IFERROR(((IF(BE49&gt;0, BE49, IF(BD49&gt;0, BD49, 0))))*INDEX(Assumptions!$D:$D,MATCH(AB49,Assumptions!$A:$A,0)),0)</f>
        <v/>
      </c>
      <c r="BI49" s="604">
        <f>IFERROR(((IF(BE49&gt;0, BE49, IF(BD49&gt;0, BD49, 0))))*INDEX(Assumptions!$G:$G,MATCH(AC49,Assumptions!$F:$F,0)),0)</f>
        <v/>
      </c>
      <c r="BJ49" s="604">
        <f>SUM(BF49:BI49)</f>
        <v/>
      </c>
      <c r="BK49" s="383">
        <f>IFERROR(INDEX(Assumptions!$B:$B,MATCH(AB49,Assumptions!$A:$A,0))+INDEX(Assumptions!$C:$C,MATCH(AB49,Assumptions!$A:$A,0))+INDEX(Assumptions!$D:$D,MATCH(AB49,Assumptions!$A:$A,0))+INDEX(Assumptions!$G:$G,MATCH(AC49,Assumptions!$F:$F,0)),0)</f>
        <v/>
      </c>
      <c r="BL49" s="602">
        <f>((IF(BE49&gt;0, BE49, IF(BD49&gt;0, BD49, 0))))+BJ49</f>
        <v/>
      </c>
      <c r="BM49" s="602">
        <f>BP49/BO49</f>
        <v/>
      </c>
      <c r="BN49" s="602">
        <f>BP49/2.38</f>
        <v/>
      </c>
      <c r="BO49" s="374" t="n">
        <v>2.5</v>
      </c>
      <c r="BP49" s="602" t="n">
        <v>129.95</v>
      </c>
      <c r="BQ49" s="384">
        <f>IF(SUM(BD49:BE49)=0,0,(BM49-BL49)/BM49)</f>
        <v/>
      </c>
      <c r="BR49" s="602">
        <f>BC49*CG49</f>
        <v/>
      </c>
      <c r="BS49" s="602" t="n">
        <v>1.4</v>
      </c>
      <c r="BT49" s="602" t="n">
        <v>2</v>
      </c>
      <c r="BU49" s="605" t="n">
        <v>42867</v>
      </c>
      <c r="BV49" s="605" t="n">
        <v>42867</v>
      </c>
      <c r="BW49" s="386" t="n"/>
      <c r="BX49" s="376" t="inlineStr">
        <is>
          <t>HEMPFORTEX HG06271 DENIM - EW</t>
        </is>
      </c>
      <c r="BY49" s="386" t="inlineStr">
        <is>
          <t>M</t>
        </is>
      </c>
      <c r="BZ49" s="433" t="n"/>
      <c r="CA49" s="386" t="n">
        <v>42940</v>
      </c>
      <c r="CB49" s="386" t="n"/>
      <c r="CC49" s="386" t="n">
        <v>42956</v>
      </c>
      <c r="CD49" s="376" t="inlineStr">
        <is>
          <t>EX 14-Oct-17</t>
        </is>
      </c>
      <c r="CE49" s="376" t="n"/>
      <c r="CF49" s="376" t="inlineStr">
        <is>
          <t>Can we do boat shipment iso AIR?! Saves 2 euro!</t>
        </is>
      </c>
      <c r="CG49" s="387" t="n">
        <v>4</v>
      </c>
      <c r="CH49" s="435" t="n"/>
      <c r="CI49" s="387" t="inlineStr">
        <is>
          <t>M</t>
        </is>
      </c>
      <c r="CJ49" s="387" t="n"/>
      <c r="CK49" s="387" t="n"/>
      <c r="CL49" s="388" t="n"/>
      <c r="CM49" s="389" t="n"/>
      <c r="CN49" s="389" t="n"/>
      <c r="CO49" s="390" t="n"/>
      <c r="CP49" s="391" t="inlineStr">
        <is>
          <t>-</t>
        </is>
      </c>
      <c r="CQ49" s="391" t="n"/>
      <c r="CR49" s="391" t="n"/>
      <c r="CS49" s="392" t="n"/>
      <c r="CT49" s="393" t="n"/>
      <c r="CU49" s="393" t="n"/>
      <c r="CV49" s="393" t="n"/>
      <c r="CW49" s="393" t="n"/>
      <c r="CX49" s="393" t="n"/>
      <c r="CY49" s="393" t="n"/>
      <c r="CZ49" s="388" t="n">
        <v>43325</v>
      </c>
      <c r="DA49" s="388" t="inlineStr">
        <is>
          <t>TUNISIA</t>
        </is>
      </c>
      <c r="DB49" s="555" t="inlineStr">
        <is>
          <t>N/A</t>
        </is>
      </c>
      <c r="DC49" s="389" t="n"/>
      <c r="DD49" s="389" t="n"/>
      <c r="DE49" s="389" t="n"/>
      <c r="DF49" s="394" t="n">
        <v>40</v>
      </c>
      <c r="DG49" s="394" t="n">
        <v>106</v>
      </c>
      <c r="DH49" s="394" t="n">
        <v>4018329</v>
      </c>
      <c r="DI49" s="395">
        <f>DF49*BM49</f>
        <v/>
      </c>
      <c r="DJ49" s="396">
        <f>DI49-(DG49*BL49)</f>
        <v/>
      </c>
    </row>
    <row customFormat="1" customHeight="1" ht="15" r="50" s="397">
      <c r="A50" s="372" t="n">
        <v>235</v>
      </c>
      <c r="B50" s="372" t="inlineStr">
        <is>
          <t>K180753060</t>
        </is>
      </c>
      <c r="C50" s="372" t="n">
        <v>1090400055</v>
      </c>
      <c r="D50" s="241" t="inlineStr">
        <is>
          <t>Mid used</t>
        </is>
      </c>
      <c r="E50" s="430" t="n">
        <v>4036</v>
      </c>
      <c r="F50" s="372" t="inlineStr">
        <is>
          <t xml:space="preserve">GANESH </t>
        </is>
      </c>
      <c r="G50" s="372" t="inlineStr">
        <is>
          <t>MID SHADE EMBROIDERY</t>
        </is>
      </c>
      <c r="H50" s="372" t="n">
        <v>1</v>
      </c>
      <c r="I50" s="370" t="n"/>
      <c r="J50" s="600" t="n"/>
      <c r="K50" s="372" t="n"/>
      <c r="L50" s="372" t="n"/>
      <c r="M50" s="372" t="inlineStr">
        <is>
          <t>Shirt L/S</t>
        </is>
      </c>
      <c r="N50" s="372" t="n">
        <v>62053000</v>
      </c>
      <c r="O50" s="373" t="inlineStr">
        <is>
          <t>Men's or boys' shirts of man-made fibres (excl. knitted or crocheted, nightshirts, singlets and other vests)</t>
        </is>
      </c>
      <c r="P50" s="584" t="inlineStr">
        <is>
          <t>Mens</t>
        </is>
      </c>
      <c r="Q50" s="372" t="n"/>
      <c r="R50" s="372" t="n"/>
      <c r="S50" s="372" t="inlineStr">
        <is>
          <t>STONE WASH</t>
        </is>
      </c>
      <c r="T50" s="374" t="inlineStr">
        <is>
          <t>-</t>
        </is>
      </c>
      <c r="U50" s="374" t="n"/>
      <c r="V50" s="374" t="inlineStr">
        <is>
          <t>XS-XXL</t>
        </is>
      </c>
      <c r="W50" s="374" t="inlineStr">
        <is>
          <t>-</t>
        </is>
      </c>
      <c r="X50" s="518" t="inlineStr">
        <is>
          <t>XS-XXL mens</t>
        </is>
      </c>
      <c r="Y50" s="374" t="inlineStr">
        <is>
          <t>NEW</t>
        </is>
      </c>
      <c r="Z50" s="374" t="n"/>
      <c r="AA50" s="374" t="n"/>
      <c r="AB50" s="240" t="inlineStr">
        <is>
          <t>Tunisia</t>
        </is>
      </c>
      <c r="AC50" s="240" t="inlineStr">
        <is>
          <t>Artlab</t>
        </is>
      </c>
      <c r="AD50" s="240" t="inlineStr">
        <is>
          <t>Artlab</t>
        </is>
      </c>
      <c r="AE50" s="240" t="inlineStr">
        <is>
          <t>Interwashing</t>
        </is>
      </c>
      <c r="AF50" s="372" t="n"/>
      <c r="AG50" s="374" t="inlineStr">
        <is>
          <t>HEMP FORTEX</t>
        </is>
      </c>
      <c r="AH50" s="374" t="inlineStr">
        <is>
          <t xml:space="preserve">HG14550 DNM-EW </t>
        </is>
      </c>
      <c r="AI50" s="374" t="n"/>
      <c r="AJ50" s="374" t="n"/>
      <c r="AK50" s="374" t="inlineStr">
        <is>
          <t>100% Sustainable fabric</t>
        </is>
      </c>
      <c r="AL50" s="374" t="inlineStr">
        <is>
          <t xml:space="preserve">55% Hemp, 45% organic cotton </t>
        </is>
      </c>
      <c r="AM50" s="374" t="inlineStr">
        <is>
          <t>9,3 oz</t>
        </is>
      </c>
      <c r="AN50" s="374" t="n"/>
      <c r="AO50" s="377" t="inlineStr">
        <is>
          <t>$7,78</t>
        </is>
      </c>
      <c r="AP50" s="374" t="n">
        <v>1000</v>
      </c>
      <c r="AQ50" s="374" t="inlineStr">
        <is>
          <t>11W</t>
        </is>
      </c>
      <c r="AR50" s="374" t="inlineStr">
        <is>
          <t>150 mts ordered by ARTLAB (1551.5m available / 500M booked for SMS)</t>
        </is>
      </c>
      <c r="AS50" s="378" t="n"/>
      <c r="AT50" s="378" t="n"/>
      <c r="AU50" s="378" t="n"/>
      <c r="AV50" s="379" t="n">
        <v>1.71</v>
      </c>
      <c r="AW50" s="601" t="inlineStr">
        <is>
          <t>SONIA</t>
        </is>
      </c>
      <c r="AX50" s="602" t="inlineStr">
        <is>
          <t>EUR</t>
        </is>
      </c>
      <c r="AY50" s="602" t="inlineStr">
        <is>
          <t>FOB</t>
        </is>
      </c>
      <c r="AZ50" s="602" t="inlineStr">
        <is>
          <t>90 DAYS NETT</t>
        </is>
      </c>
      <c r="BA50" s="602" t="n">
        <v>32</v>
      </c>
      <c r="BB50" s="602">
        <f>IFERROR((BM50*(1-Assumptions!$K$3))*(1-BK50),0)</f>
        <v/>
      </c>
      <c r="BC50" s="602" t="n">
        <v>60</v>
      </c>
      <c r="BD50" s="602" t="n">
        <v>42</v>
      </c>
      <c r="BE50" s="602" t="n">
        <v>42</v>
      </c>
      <c r="BF50" s="604">
        <f>IFERROR(((IF(BE50&gt;0, BE50, IF(BD50&gt;0, BD50, 0))))*INDEX(Assumptions!$B:$B,MATCH(AB50,Assumptions!$A:$A,0)),0)</f>
        <v/>
      </c>
      <c r="BG50" s="604">
        <f>IFERROR(((IF(BE50&gt;0, BE50, IF(BD50&gt;0, BD50, 0))))*INDEX(Assumptions!$C:$C,MATCH(AB50,Assumptions!$A:$A,0)),0)</f>
        <v/>
      </c>
      <c r="BH50" s="604">
        <f>IFERROR(((IF(BE50&gt;0, BE50, IF(BD50&gt;0, BD50, 0))))*INDEX(Assumptions!$D:$D,MATCH(AB50,Assumptions!$A:$A,0)),0)</f>
        <v/>
      </c>
      <c r="BI50" s="604">
        <f>IFERROR(((IF(BE50&gt;0, BE50, IF(BD50&gt;0, BD50, 0))))*INDEX(Assumptions!$G:$G,MATCH(AC50,Assumptions!$F:$F,0)),0)</f>
        <v/>
      </c>
      <c r="BJ50" s="604">
        <f>SUM(BF50:BI50)</f>
        <v/>
      </c>
      <c r="BK50" s="383">
        <f>IFERROR(INDEX(Assumptions!$B:$B,MATCH(AB50,Assumptions!$A:$A,0))+INDEX(Assumptions!$C:$C,MATCH(AB50,Assumptions!$A:$A,0))+INDEX(Assumptions!$D:$D,MATCH(AB50,Assumptions!$A:$A,0))+INDEX(Assumptions!$G:$G,MATCH(AC50,Assumptions!$F:$F,0)),0)</f>
        <v/>
      </c>
      <c r="BL50" s="602">
        <f>((IF(BE50&gt;0, BE50, IF(BD50&gt;0, BD50, 0))))+BJ50</f>
        <v/>
      </c>
      <c r="BM50" s="602">
        <f>BP50/BO50</f>
        <v/>
      </c>
      <c r="BN50" s="602">
        <f>BP50/2.38</f>
        <v/>
      </c>
      <c r="BO50" s="374" t="n">
        <v>2.5</v>
      </c>
      <c r="BP50" s="602" t="n">
        <v>179.95</v>
      </c>
      <c r="BQ50" s="384">
        <f>IF(SUM(BD50:BE50)=0,0,(BM50-BL50)/BM50)</f>
        <v/>
      </c>
      <c r="BR50" s="602">
        <f>BC50*CG50</f>
        <v/>
      </c>
      <c r="BS50" s="602" t="n">
        <v>1.4</v>
      </c>
      <c r="BT50" s="602" t="n">
        <v>14.9</v>
      </c>
      <c r="BU50" s="386" t="n"/>
      <c r="BV50" s="605" t="n"/>
      <c r="BW50" s="386" t="n"/>
      <c r="BX50" s="376" t="n"/>
      <c r="BY50" s="386" t="inlineStr">
        <is>
          <t>-</t>
        </is>
      </c>
      <c r="BZ50" s="433" t="n"/>
      <c r="CA50" s="386" t="n"/>
      <c r="CB50" s="386" t="n"/>
      <c r="CC50" s="386" t="n">
        <v>42956</v>
      </c>
      <c r="CD50" s="376" t="inlineStr">
        <is>
          <t>EX 14-Oct-17</t>
        </is>
      </c>
      <c r="CE50" s="376" t="n"/>
      <c r="CF50" s="376" t="inlineStr">
        <is>
          <t>Can we do boat shipment iso AIR?! Saves 2 euro!</t>
        </is>
      </c>
      <c r="CG50" s="387" t="n">
        <v>15</v>
      </c>
      <c r="CH50" s="435" t="n"/>
      <c r="CI50" s="387" t="inlineStr">
        <is>
          <t>M</t>
        </is>
      </c>
      <c r="CJ50" s="387" t="n"/>
      <c r="CK50" s="387" t="n"/>
      <c r="CL50" s="388" t="n"/>
      <c r="CM50" s="389" t="n"/>
      <c r="CN50" s="389" t="n"/>
      <c r="CO50" s="390" t="n"/>
      <c r="CP50" s="391" t="inlineStr">
        <is>
          <t>-</t>
        </is>
      </c>
      <c r="CQ50" s="391" t="n"/>
      <c r="CR50" s="391" t="n"/>
      <c r="CS50" s="392" t="n"/>
      <c r="CT50" s="393" t="n"/>
      <c r="CU50" s="393" t="n"/>
      <c r="CV50" s="393" t="n"/>
      <c r="CW50" s="393" t="n"/>
      <c r="CX50" s="393" t="n"/>
      <c r="CY50" s="393" t="n"/>
      <c r="CZ50" s="388" t="n">
        <v>43353</v>
      </c>
      <c r="DA50" s="388" t="inlineStr">
        <is>
          <t>HQ</t>
        </is>
      </c>
      <c r="DB50" s="555" t="n">
        <v>0</v>
      </c>
      <c r="DC50" s="389" t="n"/>
      <c r="DD50" s="389" t="inlineStr">
        <is>
          <t>artwork placed 8 cm too low</t>
        </is>
      </c>
      <c r="DE50" s="389" t="n"/>
      <c r="DF50" s="394" t="n">
        <v>69</v>
      </c>
      <c r="DG50" s="394" t="n">
        <v>105</v>
      </c>
      <c r="DH50" s="394" t="n">
        <v>4018331</v>
      </c>
      <c r="DI50" s="395">
        <f>DF50*BM50</f>
        <v/>
      </c>
      <c r="DJ50" s="396">
        <f>DI50-(DG50*BL50)</f>
        <v/>
      </c>
    </row>
    <row customFormat="1" customHeight="1" ht="15" r="51" s="397">
      <c r="A51" s="372" t="n">
        <v>240</v>
      </c>
      <c r="B51" s="372" t="inlineStr">
        <is>
          <t>K180753065</t>
        </is>
      </c>
      <c r="C51" s="372" t="n">
        <v>1090400056</v>
      </c>
      <c r="D51" s="241" t="inlineStr">
        <is>
          <t>Rinse</t>
        </is>
      </c>
      <c r="E51" s="241" t="n">
        <v>2500</v>
      </c>
      <c r="F51" s="372" t="inlineStr">
        <is>
          <t xml:space="preserve">GANESH </t>
        </is>
      </c>
      <c r="G51" s="372" t="inlineStr">
        <is>
          <t>RINSE</t>
        </is>
      </c>
      <c r="H51" s="372" t="n">
        <v>1</v>
      </c>
      <c r="I51" s="370" t="n"/>
      <c r="J51" s="600" t="n"/>
      <c r="K51" s="372" t="n"/>
      <c r="L51" s="372" t="n"/>
      <c r="M51" s="372" t="inlineStr">
        <is>
          <t>Shirt L/S</t>
        </is>
      </c>
      <c r="N51" s="372" t="n">
        <v>62053000</v>
      </c>
      <c r="O51" s="373" t="inlineStr">
        <is>
          <t>Men's or boys' shirts of man-made fibres (excl. knitted or crocheted, nightshirts, singlets and other vests)</t>
        </is>
      </c>
      <c r="P51" s="584" t="inlineStr">
        <is>
          <t>Mens</t>
        </is>
      </c>
      <c r="Q51" s="372" t="n"/>
      <c r="R51" s="372" t="n"/>
      <c r="S51" s="372" t="inlineStr">
        <is>
          <t>RINSE</t>
        </is>
      </c>
      <c r="T51" s="374" t="inlineStr">
        <is>
          <t>-</t>
        </is>
      </c>
      <c r="U51" s="374" t="n"/>
      <c r="V51" s="374" t="inlineStr">
        <is>
          <t>XS-XXL</t>
        </is>
      </c>
      <c r="W51" s="374" t="inlineStr">
        <is>
          <t>-</t>
        </is>
      </c>
      <c r="X51" s="518" t="inlineStr">
        <is>
          <t>XS-XXL mens</t>
        </is>
      </c>
      <c r="Y51" s="374" t="inlineStr">
        <is>
          <t>NEW</t>
        </is>
      </c>
      <c r="Z51" s="374" t="n"/>
      <c r="AA51" s="374" t="n"/>
      <c r="AB51" s="240" t="inlineStr">
        <is>
          <t>Tunisia</t>
        </is>
      </c>
      <c r="AC51" s="240" t="inlineStr">
        <is>
          <t>Artlab</t>
        </is>
      </c>
      <c r="AD51" s="240" t="inlineStr">
        <is>
          <t>Artlab</t>
        </is>
      </c>
      <c r="AE51" s="240" t="inlineStr">
        <is>
          <t>Interwashing</t>
        </is>
      </c>
      <c r="AF51" s="372" t="n"/>
      <c r="AG51" s="374" t="inlineStr">
        <is>
          <t>HEMP FORTEX</t>
        </is>
      </c>
      <c r="AH51" s="374" t="inlineStr">
        <is>
          <t xml:space="preserve">HG14550 DNM-EW </t>
        </is>
      </c>
      <c r="AI51" s="374" t="n"/>
      <c r="AJ51" s="374" t="n"/>
      <c r="AK51" s="374" t="inlineStr">
        <is>
          <t>100% Sustainable fabric</t>
        </is>
      </c>
      <c r="AL51" s="374" t="inlineStr">
        <is>
          <t xml:space="preserve">55% Hemp, 45% organic cotton </t>
        </is>
      </c>
      <c r="AM51" s="374" t="inlineStr">
        <is>
          <t>9,3 oz</t>
        </is>
      </c>
      <c r="AN51" s="374" t="n"/>
      <c r="AO51" s="377" t="inlineStr">
        <is>
          <t>$7,78</t>
        </is>
      </c>
      <c r="AP51" s="374" t="n">
        <v>1000</v>
      </c>
      <c r="AQ51" s="374" t="inlineStr">
        <is>
          <t>11W</t>
        </is>
      </c>
      <c r="AR51" s="374" t="inlineStr">
        <is>
          <t>150 mts ordered by ARTLAB (1551.5m available / 500M booked for SMS)</t>
        </is>
      </c>
      <c r="AS51" s="378" t="n"/>
      <c r="AT51" s="378" t="n"/>
      <c r="AU51" s="378" t="n"/>
      <c r="AV51" s="379" t="n">
        <v>1.71</v>
      </c>
      <c r="AW51" s="601" t="inlineStr">
        <is>
          <t>SONIA</t>
        </is>
      </c>
      <c r="AX51" s="602" t="inlineStr">
        <is>
          <t>EUR</t>
        </is>
      </c>
      <c r="AY51" s="602" t="inlineStr">
        <is>
          <t>FOB</t>
        </is>
      </c>
      <c r="AZ51" s="602" t="inlineStr">
        <is>
          <t>90 DAYS NETT</t>
        </is>
      </c>
      <c r="BA51" s="602" t="n">
        <v>22</v>
      </c>
      <c r="BB51" s="602">
        <f>IFERROR((BM51*(1-Assumptions!$K$3))*(1-BK51),0)</f>
        <v/>
      </c>
      <c r="BC51" s="602" t="n">
        <v>60</v>
      </c>
      <c r="BD51" s="602" t="n">
        <v>27</v>
      </c>
      <c r="BE51" s="602" t="n">
        <v>27</v>
      </c>
      <c r="BF51" s="604">
        <f>IFERROR(((IF(BE51&gt;0, BE51, IF(BD51&gt;0, BD51, 0))))*INDEX(Assumptions!$B:$B,MATCH(AB51,Assumptions!$A:$A,0)),0)</f>
        <v/>
      </c>
      <c r="BG51" s="604">
        <f>IFERROR(((IF(BE51&gt;0, BE51, IF(BD51&gt;0, BD51, 0))))*INDEX(Assumptions!$C:$C,MATCH(AB51,Assumptions!$A:$A,0)),0)</f>
        <v/>
      </c>
      <c r="BH51" s="604">
        <f>IFERROR(((IF(BE51&gt;0, BE51, IF(BD51&gt;0, BD51, 0))))*INDEX(Assumptions!$D:$D,MATCH(AB51,Assumptions!$A:$A,0)),0)</f>
        <v/>
      </c>
      <c r="BI51" s="604">
        <f>IFERROR(((IF(BE51&gt;0, BE51, IF(BD51&gt;0, BD51, 0))))*INDEX(Assumptions!$G:$G,MATCH(AC51,Assumptions!$F:$F,0)),0)</f>
        <v/>
      </c>
      <c r="BJ51" s="604">
        <f>SUM(BF51:BI51)</f>
        <v/>
      </c>
      <c r="BK51" s="383">
        <f>IFERROR(INDEX(Assumptions!$B:$B,MATCH(AB51,Assumptions!$A:$A,0))+INDEX(Assumptions!$C:$C,MATCH(AB51,Assumptions!$A:$A,0))+INDEX(Assumptions!$D:$D,MATCH(AB51,Assumptions!$A:$A,0))+INDEX(Assumptions!$G:$G,MATCH(AC51,Assumptions!$F:$F,0)),0)</f>
        <v/>
      </c>
      <c r="BL51" s="602">
        <f>((IF(BE51&gt;0, BE51, IF(BD51&gt;0, BD51, 0))))+BJ51</f>
        <v/>
      </c>
      <c r="BM51" s="602">
        <f>BP51/BO51</f>
        <v/>
      </c>
      <c r="BN51" s="602">
        <f>BP51/2.38</f>
        <v/>
      </c>
      <c r="BO51" s="374" t="n">
        <v>2.5</v>
      </c>
      <c r="BP51" s="602" t="n">
        <v>129.95</v>
      </c>
      <c r="BQ51" s="384">
        <f>IF(SUM(BD51:BE51)=0,0,(BM51-BL51)/BM51)</f>
        <v/>
      </c>
      <c r="BR51" s="602">
        <f>BC51*CG51</f>
        <v/>
      </c>
      <c r="BS51" s="602" t="n">
        <v>0.75</v>
      </c>
      <c r="BT51" s="602" t="n">
        <v>2.2</v>
      </c>
      <c r="BU51" s="386" t="n"/>
      <c r="BV51" s="605" t="n"/>
      <c r="BW51" s="386" t="n"/>
      <c r="BX51" s="376" t="n"/>
      <c r="BY51" s="386" t="inlineStr">
        <is>
          <t>-</t>
        </is>
      </c>
      <c r="BZ51" s="433" t="n"/>
      <c r="CA51" s="386" t="n">
        <v>42928</v>
      </c>
      <c r="CB51" s="386" t="n"/>
      <c r="CC51" s="386" t="n">
        <v>42956</v>
      </c>
      <c r="CD51" s="376" t="inlineStr">
        <is>
          <t>EX 14-Oct-17</t>
        </is>
      </c>
      <c r="CE51" s="376" t="n"/>
      <c r="CF51" s="376" t="inlineStr">
        <is>
          <t>Can we do boat shipment iso AIR?! Saves 2 euro!</t>
        </is>
      </c>
      <c r="CG51" s="387" t="n">
        <v>15</v>
      </c>
      <c r="CH51" s="435" t="n"/>
      <c r="CI51" s="387" t="inlineStr">
        <is>
          <t>M</t>
        </is>
      </c>
      <c r="CJ51" s="387" t="n"/>
      <c r="CK51" s="387" t="n"/>
      <c r="CL51" s="388" t="n"/>
      <c r="CM51" s="389" t="n"/>
      <c r="CN51" s="389" t="n"/>
      <c r="CO51" s="390" t="n"/>
      <c r="CP51" s="391" t="inlineStr">
        <is>
          <t>-</t>
        </is>
      </c>
      <c r="CQ51" s="391" t="n"/>
      <c r="CR51" s="391" t="n"/>
      <c r="CS51" s="392" t="n"/>
      <c r="CT51" s="393" t="n"/>
      <c r="CU51" s="393" t="n"/>
      <c r="CV51" s="393" t="n"/>
      <c r="CW51" s="393" t="n"/>
      <c r="CX51" s="393" t="n"/>
      <c r="CY51" s="393" t="n"/>
      <c r="CZ51" s="388" t="n">
        <v>43325</v>
      </c>
      <c r="DA51" s="388" t="inlineStr">
        <is>
          <t>TUNISIA</t>
        </is>
      </c>
      <c r="DB51" s="555" t="inlineStr">
        <is>
          <t>N/A</t>
        </is>
      </c>
      <c r="DC51" s="389" t="n"/>
      <c r="DD51" s="389" t="n"/>
      <c r="DE51" s="389" t="n"/>
      <c r="DF51" s="394" t="n">
        <v>49</v>
      </c>
      <c r="DG51" s="394" t="n">
        <v>100</v>
      </c>
      <c r="DH51" s="394" t="n">
        <v>4018334</v>
      </c>
      <c r="DI51" s="395">
        <f>DF51*BM51</f>
        <v/>
      </c>
      <c r="DJ51" s="396">
        <f>DI51-(DG51*BL51)</f>
        <v/>
      </c>
    </row>
    <row customFormat="1" customHeight="1" hidden="1" ht="15" r="52" s="126">
      <c r="A52" s="223" t="n">
        <v>245</v>
      </c>
      <c r="B52" s="223" t="inlineStr">
        <is>
          <t>K180753070</t>
        </is>
      </c>
      <c r="C52" s="223" t="n">
        <v>1090103540</v>
      </c>
      <c r="D52" s="223" t="inlineStr">
        <is>
          <t>BLUE</t>
        </is>
      </c>
      <c r="E52" s="502" t="n">
        <v>8125</v>
      </c>
      <c r="F52" s="223" t="inlineStr">
        <is>
          <t>GED</t>
        </is>
      </c>
      <c r="G52" s="223" t="inlineStr">
        <is>
          <t>BOLD STRIPE</t>
        </is>
      </c>
      <c r="H52" s="223" t="n">
        <v>1</v>
      </c>
      <c r="I52" s="219" t="inlineStr">
        <is>
          <t>x</t>
        </is>
      </c>
      <c r="J52" s="606" t="n">
        <v>43123</v>
      </c>
      <c r="K52" s="223" t="n"/>
      <c r="L52" s="223" t="n"/>
      <c r="M52" s="223" t="inlineStr">
        <is>
          <t>SHIRT L/S</t>
        </is>
      </c>
      <c r="N52" s="223" t="n">
        <v>62053000</v>
      </c>
      <c r="O52" s="102" t="inlineStr">
        <is>
          <t>Men's or boys' shirts of man-made fibres (excl. knitted or crocheted, nightshirts, singlets and other vests)</t>
        </is>
      </c>
      <c r="P52" s="103" t="inlineStr">
        <is>
          <t>MEN</t>
        </is>
      </c>
      <c r="Q52" s="223" t="n"/>
      <c r="R52" s="223" t="n"/>
      <c r="S52" s="223" t="n"/>
      <c r="T52" s="104" t="inlineStr">
        <is>
          <t>-</t>
        </is>
      </c>
      <c r="U52" s="104" t="n"/>
      <c r="V52" s="104" t="inlineStr">
        <is>
          <t>XS-XXL</t>
        </is>
      </c>
      <c r="W52" s="104" t="inlineStr">
        <is>
          <t>-</t>
        </is>
      </c>
      <c r="X52" s="255" t="n"/>
      <c r="Y52" s="104" t="inlineStr">
        <is>
          <t>NEW</t>
        </is>
      </c>
      <c r="Z52" s="104" t="n"/>
      <c r="AA52" s="104" t="n"/>
      <c r="AB52" s="105" t="inlineStr">
        <is>
          <t>BULGARIA</t>
        </is>
      </c>
      <c r="AC52" s="106" t="inlineStr">
        <is>
          <t>UNI TEXTILES</t>
        </is>
      </c>
      <c r="AD52" s="106" t="inlineStr">
        <is>
          <t>COLLAGE</t>
        </is>
      </c>
      <c r="AE52" s="238" t="inlineStr">
        <is>
          <t>ARAMPATZHS  NIKOLAOS &amp; SIA O.E.</t>
        </is>
      </c>
      <c r="AF52" s="223" t="n"/>
      <c r="AG52" s="104" t="inlineStr">
        <is>
          <t>UNITIN</t>
        </is>
      </c>
      <c r="AH52" s="374" t="inlineStr">
        <is>
          <t>SATURN: BOLD STRIPE</t>
        </is>
      </c>
      <c r="AI52" s="104" t="n"/>
      <c r="AJ52" s="104" t="n"/>
      <c r="AK52" s="104" t="inlineStr">
        <is>
          <t>100% Sustainable fabric</t>
        </is>
      </c>
      <c r="AL52" s="104" t="inlineStr">
        <is>
          <t>81% Tencel lyocell 19% Linen</t>
        </is>
      </c>
      <c r="AM52" s="104" t="inlineStr">
        <is>
          <t>145g</t>
        </is>
      </c>
      <c r="AN52" s="374" t="n"/>
      <c r="AO52" s="107" t="inlineStr">
        <is>
          <t>7,15 / 150</t>
        </is>
      </c>
      <c r="AP52" s="104" t="n">
        <v>500</v>
      </c>
      <c r="AQ52" s="104" t="n"/>
      <c r="AR52" s="104" t="inlineStr">
        <is>
          <t>21/07 500M ordered - 22/9: Fabric will arrive 1st week Oct.</t>
        </is>
      </c>
      <c r="AS52" s="108" t="n"/>
      <c r="AT52" s="108" t="n"/>
      <c r="AU52" s="108" t="n"/>
      <c r="AV52" s="109" t="n">
        <v>1.8</v>
      </c>
      <c r="AW52" s="607" t="inlineStr">
        <is>
          <t>COLLAGE</t>
        </is>
      </c>
      <c r="AX52" s="608" t="inlineStr">
        <is>
          <t>EUR</t>
        </is>
      </c>
      <c r="AY52" s="608" t="inlineStr">
        <is>
          <t>FOB</t>
        </is>
      </c>
      <c r="AZ52" s="608" t="inlineStr">
        <is>
          <t>30 DAYS NETT</t>
        </is>
      </c>
      <c r="BA52" s="608" t="n">
        <v>30</v>
      </c>
      <c r="BB52" s="608">
        <f>IFERROR((BM52*(1-Assumptions!$K$3))*(1-BK52),0)</f>
        <v/>
      </c>
      <c r="BC52" s="608">
        <f>BD52*2</f>
        <v/>
      </c>
      <c r="BD52" s="608" t="n">
        <v>31.9</v>
      </c>
      <c r="BE52" s="608" t="n">
        <v>30.9</v>
      </c>
      <c r="BF52" s="609">
        <f>IFERROR(((IF(BE52&gt;0, BE52, IF(BD52&gt;0, BD52, 0))))*INDEX(Assumptions!$B:$B,MATCH(AB52,Assumptions!$A:$A,0)),0)</f>
        <v/>
      </c>
      <c r="BG52" s="609">
        <f>IFERROR(((IF(BE52&gt;0, BE52, IF(BD52&gt;0, BD52, 0))))*INDEX(Assumptions!$C:$C,MATCH(AB52,Assumptions!$A:$A,0)),0)</f>
        <v/>
      </c>
      <c r="BH52" s="609">
        <f>IFERROR(((IF(BE52&gt;0, BE52, IF(BD52&gt;0, BD52, 0))))*INDEX(Assumptions!$D:$D,MATCH(AB52,Assumptions!$A:$A,0)),0)</f>
        <v/>
      </c>
      <c r="BI52" s="609">
        <f>IFERROR(((IF(BE52&gt;0, BE52, IF(BD52&gt;0, BD52, 0))))*INDEX(Assumptions!$G:$G,MATCH(AC52,Assumptions!$F:$F,0)),0)</f>
        <v/>
      </c>
      <c r="BJ52" s="609">
        <f>SUM(BF52:BI52)</f>
        <v/>
      </c>
      <c r="BK52" s="113">
        <f>IFERROR(INDEX(Assumptions!$B:$B,MATCH(AB52,Assumptions!$A:$A,0))+INDEX(Assumptions!$C:$C,MATCH(AB52,Assumptions!$A:$A,0))+INDEX(Assumptions!$D:$D,MATCH(AB52,Assumptions!$A:$A,0))+INDEX(Assumptions!$G:$G,MATCH(AC52,Assumptions!$F:$F,0)),0)</f>
        <v/>
      </c>
      <c r="BL52" s="608">
        <f>((IF(BE52&gt;0, BE52, IF(BD52&gt;0, BD52, 0))))+BJ52</f>
        <v/>
      </c>
      <c r="BM52" s="608">
        <f>BP52/BO52</f>
        <v/>
      </c>
      <c r="BN52" s="608">
        <f>BP52/2.38</f>
        <v/>
      </c>
      <c r="BO52" s="104" t="n">
        <v>2.5</v>
      </c>
      <c r="BP52" s="608" t="n">
        <v>149.95</v>
      </c>
      <c r="BQ52" s="114">
        <f>IF(SUM(BD52:BE52)=0,0,(BM52-BL52)/BM52)</f>
        <v/>
      </c>
      <c r="BR52" s="608">
        <f>BC52*CG52</f>
        <v/>
      </c>
      <c r="BS52" s="608" t="n"/>
      <c r="BT52" s="608" t="n"/>
      <c r="BU52" s="610" t="n">
        <v>42846</v>
      </c>
      <c r="BV52" s="610" t="n">
        <v>42851</v>
      </c>
      <c r="BW52" s="115" t="inlineStr">
        <is>
          <t>-</t>
        </is>
      </c>
      <c r="BX52" s="106" t="inlineStr">
        <is>
          <t>NORTHERN LINEN: 14181 – LI701058BR</t>
        </is>
      </c>
      <c r="BY52" s="115" t="inlineStr">
        <is>
          <t>M</t>
        </is>
      </c>
      <c r="BZ52" s="530" t="n"/>
      <c r="CA52" s="237" t="n">
        <v>42926</v>
      </c>
      <c r="CB52" s="115" t="n"/>
      <c r="CC52" s="115" t="n">
        <v>42961</v>
      </c>
      <c r="CD52" s="105" t="inlineStr">
        <is>
          <t>EX 03-Nov-17</t>
        </is>
      </c>
      <c r="CE52" s="106" t="n"/>
      <c r="CF52" s="106" t="n"/>
      <c r="CG52" s="117" t="n">
        <v>15</v>
      </c>
      <c r="CH52" s="538" t="n"/>
      <c r="CI52" s="117" t="inlineStr">
        <is>
          <t>M</t>
        </is>
      </c>
      <c r="CJ52" s="117" t="n"/>
      <c r="CK52" s="117" t="n"/>
      <c r="CL52" s="118" t="n"/>
      <c r="CM52" s="119" t="n"/>
      <c r="CN52" s="119" t="n"/>
      <c r="CO52" s="120" t="n"/>
      <c r="CP52" s="121" t="n"/>
      <c r="CQ52" s="121" t="n"/>
      <c r="CR52" s="121" t="n"/>
      <c r="CS52" s="122" t="n"/>
      <c r="CT52" s="123" t="n"/>
      <c r="CU52" s="123" t="n"/>
      <c r="CV52" s="123" t="n"/>
      <c r="CW52" s="123" t="n"/>
      <c r="CX52" s="123" t="n"/>
      <c r="CY52" s="123" t="n"/>
      <c r="CZ52" s="118" t="n"/>
      <c r="DA52" s="118" t="n"/>
      <c r="DB52" s="575" t="n"/>
      <c r="DC52" s="119" t="n"/>
      <c r="DD52" s="119" t="n"/>
      <c r="DE52" s="119" t="n"/>
      <c r="DF52" s="394" t="n"/>
      <c r="DG52" s="394" t="n"/>
      <c r="DH52" s="394" t="n"/>
      <c r="DI52" s="334">
        <f>DF52*BM52</f>
        <v/>
      </c>
      <c r="DJ52" s="125">
        <f>DI52-(DG52*BL52)</f>
        <v/>
      </c>
    </row>
    <row customFormat="1" customHeight="1" hidden="1" ht="15" r="53" s="126">
      <c r="A53" s="223" t="n">
        <v>250</v>
      </c>
      <c r="B53" s="223" t="inlineStr">
        <is>
          <t>K180753075</t>
        </is>
      </c>
      <c r="C53" s="223" t="n">
        <v>1090400058</v>
      </c>
      <c r="D53" s="223" t="inlineStr">
        <is>
          <t>Rinse</t>
        </is>
      </c>
      <c r="E53" s="502" t="n">
        <v>2509</v>
      </c>
      <c r="F53" s="223" t="inlineStr">
        <is>
          <t>GAUTHIER</t>
        </is>
      </c>
      <c r="G53" s="223" t="inlineStr">
        <is>
          <t>DARK DENIM</t>
        </is>
      </c>
      <c r="H53" s="223" t="n">
        <v>1</v>
      </c>
      <c r="I53" s="219" t="inlineStr">
        <is>
          <t>x</t>
        </is>
      </c>
      <c r="J53" s="606" t="n">
        <v>43172</v>
      </c>
      <c r="K53" s="223" t="n"/>
      <c r="L53" s="223" t="n"/>
      <c r="M53" s="223" t="inlineStr">
        <is>
          <t>SHIRT L/S</t>
        </is>
      </c>
      <c r="N53" s="223" t="n">
        <v>62053000</v>
      </c>
      <c r="O53" s="102" t="inlineStr">
        <is>
          <t>Men's or boys' shirts of man-made fibres (excl. knitted or crocheted, nightshirts, singlets and other vests)</t>
        </is>
      </c>
      <c r="P53" s="103" t="inlineStr">
        <is>
          <t>MEN</t>
        </is>
      </c>
      <c r="Q53" s="223" t="n"/>
      <c r="R53" s="223" t="n"/>
      <c r="S53" s="223" t="n"/>
      <c r="T53" s="104" t="inlineStr">
        <is>
          <t>-</t>
        </is>
      </c>
      <c r="U53" s="104" t="n"/>
      <c r="V53" s="104" t="inlineStr">
        <is>
          <t>XS-XXL</t>
        </is>
      </c>
      <c r="W53" s="104" t="inlineStr">
        <is>
          <t>-</t>
        </is>
      </c>
      <c r="X53" s="255" t="n"/>
      <c r="Y53" s="104" t="inlineStr">
        <is>
          <t>NEW</t>
        </is>
      </c>
      <c r="Z53" s="104" t="n"/>
      <c r="AA53" s="104" t="n"/>
      <c r="AB53" s="105" t="inlineStr">
        <is>
          <t>BULGARIA</t>
        </is>
      </c>
      <c r="AC53" s="106" t="inlineStr">
        <is>
          <t>UNI TEXTILES</t>
        </is>
      </c>
      <c r="AD53" s="106" t="inlineStr">
        <is>
          <t>COLLAGE</t>
        </is>
      </c>
      <c r="AE53" s="238" t="inlineStr">
        <is>
          <t>ARAMPATZHS  NIKOLAOS &amp; SIA O.E.</t>
        </is>
      </c>
      <c r="AF53" s="223" t="n"/>
      <c r="AG53" s="104" t="inlineStr">
        <is>
          <t>NORTHERN LINEN</t>
        </is>
      </c>
      <c r="AH53" s="374" t="inlineStr">
        <is>
          <t>14561 - LC546117xy</t>
        </is>
      </c>
      <c r="AI53" s="104" t="n"/>
      <c r="AJ53" s="104" t="n"/>
      <c r="AK53" s="104" t="inlineStr">
        <is>
          <t>100% Sustainable fabric</t>
        </is>
      </c>
      <c r="AL53" s="104" t="inlineStr">
        <is>
          <t>60% Linen, 40% cotton</t>
        </is>
      </c>
      <c r="AM53" s="104" t="inlineStr">
        <is>
          <t>190g</t>
        </is>
      </c>
      <c r="AN53" s="374" t="n"/>
      <c r="AO53" s="107" t="inlineStr">
        <is>
          <t>5,20 / 145</t>
        </is>
      </c>
      <c r="AP53" s="104" t="n"/>
      <c r="AQ53" s="104" t="n"/>
      <c r="AR53" s="104" t="inlineStr">
        <is>
          <t>No stock: SMS fabric order of 50M placed 05/07 (lead time 40 days) 20/9: 40mt has been shipped</t>
        </is>
      </c>
      <c r="AS53" s="108" t="n"/>
      <c r="AT53" s="108" t="n"/>
      <c r="AU53" s="108" t="n"/>
      <c r="AV53" s="109" t="n">
        <v>1.6</v>
      </c>
      <c r="AW53" s="607" t="inlineStr">
        <is>
          <t>COLLAGE</t>
        </is>
      </c>
      <c r="AX53" s="608" t="inlineStr">
        <is>
          <t>EUR</t>
        </is>
      </c>
      <c r="AY53" s="608" t="inlineStr">
        <is>
          <t>FOB</t>
        </is>
      </c>
      <c r="AZ53" s="608" t="inlineStr">
        <is>
          <t>30 DAYS NETT</t>
        </is>
      </c>
      <c r="BA53" s="608" t="inlineStr">
        <is>
          <t>cfmd</t>
        </is>
      </c>
      <c r="BB53" s="608">
        <f>IFERROR((BM53*(1-Assumptions!$K$3))*(1-BK53),0)</f>
        <v/>
      </c>
      <c r="BC53" s="608">
        <f>BD53*2</f>
        <v/>
      </c>
      <c r="BD53" s="608" t="n">
        <v>29.9</v>
      </c>
      <c r="BE53" s="608" t="n">
        <v>29.9</v>
      </c>
      <c r="BF53" s="609">
        <f>IFERROR(((IF(BE53&gt;0, BE53, IF(BD53&gt;0, BD53, 0))))*INDEX(Assumptions!$B:$B,MATCH(AB53,Assumptions!$A:$A,0)),0)</f>
        <v/>
      </c>
      <c r="BG53" s="609">
        <f>IFERROR(((IF(BE53&gt;0, BE53, IF(BD53&gt;0, BD53, 0))))*INDEX(Assumptions!$C:$C,MATCH(AB53,Assumptions!$A:$A,0)),0)</f>
        <v/>
      </c>
      <c r="BH53" s="609">
        <f>IFERROR(((IF(BE53&gt;0, BE53, IF(BD53&gt;0, BD53, 0))))*INDEX(Assumptions!$D:$D,MATCH(AB53,Assumptions!$A:$A,0)),0)</f>
        <v/>
      </c>
      <c r="BI53" s="609">
        <f>IFERROR(((IF(BE53&gt;0, BE53, IF(BD53&gt;0, BD53, 0))))*INDEX(Assumptions!$G:$G,MATCH(AC53,Assumptions!$F:$F,0)),0)</f>
        <v/>
      </c>
      <c r="BJ53" s="609">
        <f>SUM(BF53:BI53)</f>
        <v/>
      </c>
      <c r="BK53" s="113">
        <f>IFERROR(INDEX(Assumptions!$B:$B,MATCH(AB53,Assumptions!$A:$A,0))+INDEX(Assumptions!$C:$C,MATCH(AB53,Assumptions!$A:$A,0))+INDEX(Assumptions!$D:$D,MATCH(AB53,Assumptions!$A:$A,0))+INDEX(Assumptions!$G:$G,MATCH(AC53,Assumptions!$F:$F,0)),0)</f>
        <v/>
      </c>
      <c r="BL53" s="608">
        <f>((IF(BE53&gt;0, BE53, IF(BD53&gt;0, BD53, 0))))+BJ53</f>
        <v/>
      </c>
      <c r="BM53" s="608">
        <f>BP53/BO53</f>
        <v/>
      </c>
      <c r="BN53" s="608">
        <f>BP53/2.38</f>
        <v/>
      </c>
      <c r="BO53" s="104" t="n">
        <v>2.5</v>
      </c>
      <c r="BP53" s="608" t="n">
        <v>169.95</v>
      </c>
      <c r="BQ53" s="114">
        <f>IF(SUM(BD53:BE53)=0,0,(BM53-BL53)/BM53)</f>
        <v/>
      </c>
      <c r="BR53" s="608">
        <f>BC53*CG53</f>
        <v/>
      </c>
      <c r="BS53" s="608" t="n"/>
      <c r="BT53" s="608" t="n"/>
      <c r="BU53" s="610" t="n">
        <v>42846</v>
      </c>
      <c r="BV53" s="610" t="n">
        <v>42851</v>
      </c>
      <c r="BW53" s="115" t="inlineStr">
        <is>
          <t>-</t>
        </is>
      </c>
      <c r="BX53" s="106" t="inlineStr">
        <is>
          <t>NORTHERN LINEN: 14561 - LC546117xy</t>
        </is>
      </c>
      <c r="BY53" s="115" t="inlineStr">
        <is>
          <t>M</t>
        </is>
      </c>
      <c r="BZ53" s="530" t="n"/>
      <c r="CA53" s="237" t="n">
        <v>42926</v>
      </c>
      <c r="CB53" s="115" t="n"/>
      <c r="CC53" s="115" t="n">
        <v>42961</v>
      </c>
      <c r="CD53" s="105" t="inlineStr">
        <is>
          <t>EX 14-Oct-17</t>
        </is>
      </c>
      <c r="CE53" s="106" t="n"/>
      <c r="CF53" s="106" t="n"/>
      <c r="CG53" s="117" t="n">
        <v>15</v>
      </c>
      <c r="CH53" s="538" t="n"/>
      <c r="CI53" s="117" t="inlineStr">
        <is>
          <t>M</t>
        </is>
      </c>
      <c r="CJ53" s="117" t="n"/>
      <c r="CK53" s="117" t="n">
        <v>2</v>
      </c>
      <c r="CL53" s="118" t="n"/>
      <c r="CM53" s="119" t="n"/>
      <c r="CN53" s="119" t="n"/>
      <c r="CO53" s="120" t="n"/>
      <c r="CP53" s="121" t="inlineStr">
        <is>
          <t>tba</t>
        </is>
      </c>
      <c r="CQ53" s="121" t="n"/>
      <c r="CR53" s="121" t="n"/>
      <c r="CS53" s="122" t="n"/>
      <c r="CT53" s="123" t="n"/>
      <c r="CU53" s="123" t="n"/>
      <c r="CV53" s="123" t="n"/>
      <c r="CW53" s="123" t="n"/>
      <c r="CX53" s="123" t="n"/>
      <c r="CY53" s="123" t="n"/>
      <c r="CZ53" s="118" t="n"/>
      <c r="DA53" s="118" t="n"/>
      <c r="DB53" s="575" t="n"/>
      <c r="DC53" s="119" t="n"/>
      <c r="DD53" s="119" t="n"/>
      <c r="DE53" s="119" t="n"/>
      <c r="DF53" s="394" t="n"/>
      <c r="DG53" s="394" t="n"/>
      <c r="DH53" s="394" t="n"/>
      <c r="DI53" s="334">
        <f>DF53*BM53</f>
        <v/>
      </c>
      <c r="DJ53" s="125">
        <f>DI53-(DG53*BL53)</f>
        <v/>
      </c>
    </row>
    <row customFormat="1" customHeight="1" ht="15" r="54" s="397">
      <c r="A54" s="372" t="n">
        <v>255</v>
      </c>
      <c r="B54" s="372" t="inlineStr">
        <is>
          <t>K180753080</t>
        </is>
      </c>
      <c r="C54" s="372" t="n">
        <v>1090103535</v>
      </c>
      <c r="D54" s="241" t="inlineStr">
        <is>
          <t>Brown</t>
        </is>
      </c>
      <c r="E54" s="430" t="n">
        <v>7509</v>
      </c>
      <c r="F54" s="372" t="inlineStr">
        <is>
          <t>HAKAN</t>
        </is>
      </c>
      <c r="G54" s="372" t="inlineStr">
        <is>
          <t xml:space="preserve">SATCHEL TAN </t>
        </is>
      </c>
      <c r="H54" s="372" t="n">
        <v>1</v>
      </c>
      <c r="I54" s="370" t="n"/>
      <c r="J54" s="600" t="n"/>
      <c r="K54" s="372" t="n"/>
      <c r="L54" s="372" t="n"/>
      <c r="M54" s="372" t="inlineStr">
        <is>
          <t>Shirt L/S</t>
        </is>
      </c>
      <c r="N54" s="372" t="n">
        <v>62053000</v>
      </c>
      <c r="O54" s="373" t="inlineStr">
        <is>
          <t>Men's or boys' shirts of man-made fibres (excl. knitted or crocheted, nightshirts, singlets and other vests)</t>
        </is>
      </c>
      <c r="P54" s="584" t="inlineStr">
        <is>
          <t>Mens</t>
        </is>
      </c>
      <c r="Q54" s="372" t="n"/>
      <c r="R54" s="372" t="n"/>
      <c r="S54" s="372" t="inlineStr">
        <is>
          <t>GD</t>
        </is>
      </c>
      <c r="T54" s="374" t="inlineStr">
        <is>
          <t>-</t>
        </is>
      </c>
      <c r="U54" s="374" t="n"/>
      <c r="V54" s="374" t="inlineStr">
        <is>
          <t>XS-XXL</t>
        </is>
      </c>
      <c r="W54" s="374" t="inlineStr">
        <is>
          <t>-</t>
        </is>
      </c>
      <c r="X54" s="518" t="inlineStr">
        <is>
          <t>XS-XXL mens</t>
        </is>
      </c>
      <c r="Y54" s="374" t="inlineStr">
        <is>
          <t>C/O SS18</t>
        </is>
      </c>
      <c r="Z54" s="374" t="n"/>
      <c r="AA54" s="374" t="n"/>
      <c r="AB54" s="398" t="inlineStr">
        <is>
          <t>Tunisia</t>
        </is>
      </c>
      <c r="AC54" s="376" t="inlineStr">
        <is>
          <t>Artlab</t>
        </is>
      </c>
      <c r="AD54" s="376" t="inlineStr">
        <is>
          <t>Artlab</t>
        </is>
      </c>
      <c r="AE54" s="376" t="inlineStr">
        <is>
          <t>Blue &amp; Dye</t>
        </is>
      </c>
      <c r="AF54" s="372" t="n"/>
      <c r="AG54" s="374" t="inlineStr">
        <is>
          <t>HEMP FORTEX</t>
        </is>
      </c>
      <c r="AH54" s="374" t="inlineStr">
        <is>
          <t>HG212 CORD</t>
        </is>
      </c>
      <c r="AI54" s="374" t="n"/>
      <c r="AJ54" s="374" t="n"/>
      <c r="AK54" s="374" t="inlineStr">
        <is>
          <t>100% Sustainable fabric</t>
        </is>
      </c>
      <c r="AL54" s="374" t="inlineStr">
        <is>
          <t xml:space="preserve">55% Hemp, 45% organic cotton </t>
        </is>
      </c>
      <c r="AM54" s="374" t="inlineStr">
        <is>
          <t>TBC</t>
        </is>
      </c>
      <c r="AN54" s="374" t="n"/>
      <c r="AO54" s="377" t="inlineStr">
        <is>
          <t>$5,10 / 56"</t>
        </is>
      </c>
      <c r="AP54" s="374" t="n">
        <v>2000</v>
      </c>
      <c r="AQ54" s="374" t="inlineStr">
        <is>
          <t>6-8W</t>
        </is>
      </c>
      <c r="AR54" s="374" t="inlineStr">
        <is>
          <t>350mts ordered by ARTLAB (1813.52m PFD available / 300M booked for SMS)</t>
        </is>
      </c>
      <c r="AS54" s="378" t="n"/>
      <c r="AT54" s="378" t="n"/>
      <c r="AU54" s="378" t="n"/>
      <c r="AV54" s="379" t="n">
        <v>1.55</v>
      </c>
      <c r="AW54" s="601" t="inlineStr">
        <is>
          <t>PETRA</t>
        </is>
      </c>
      <c r="AX54" s="602" t="inlineStr">
        <is>
          <t>EUR</t>
        </is>
      </c>
      <c r="AY54" s="602" t="inlineStr">
        <is>
          <t>FOB</t>
        </is>
      </c>
      <c r="AZ54" s="602" t="inlineStr">
        <is>
          <t>90 DAYS NETT</t>
        </is>
      </c>
      <c r="BA54" s="602" t="inlineStr">
        <is>
          <t>cfmd</t>
        </is>
      </c>
      <c r="BB54" s="602">
        <f>IFERROR((BM54*(1-Assumptions!$K$3))*(1-BK54),0)</f>
        <v/>
      </c>
      <c r="BC54" s="602" t="n">
        <v>60</v>
      </c>
      <c r="BD54" s="602" t="n">
        <v>27.5</v>
      </c>
      <c r="BE54" s="602" t="n">
        <v>27.3</v>
      </c>
      <c r="BF54" s="604">
        <f>IFERROR(((IF(BE54&gt;0, BE54, IF(BD54&gt;0, BD54, 0))))*INDEX(Assumptions!$B:$B,MATCH(AB54,Assumptions!$A:$A,0)),0)</f>
        <v/>
      </c>
      <c r="BG54" s="604">
        <f>IFERROR(((IF(BE54&gt;0, BE54, IF(BD54&gt;0, BD54, 0))))*INDEX(Assumptions!$C:$C,MATCH(AB54,Assumptions!$A:$A,0)),0)</f>
        <v/>
      </c>
      <c r="BH54" s="604">
        <f>IFERROR(((IF(BE54&gt;0, BE54, IF(BD54&gt;0, BD54, 0))))*INDEX(Assumptions!$D:$D,MATCH(AB54,Assumptions!$A:$A,0)),0)</f>
        <v/>
      </c>
      <c r="BI54" s="604">
        <f>IFERROR(((IF(BE54&gt;0, BE54, IF(BD54&gt;0, BD54, 0))))*INDEX(Assumptions!$G:$G,MATCH(AC54,Assumptions!$F:$F,0)),0)</f>
        <v/>
      </c>
      <c r="BJ54" s="604">
        <f>SUM(BF54:BI54)</f>
        <v/>
      </c>
      <c r="BK54" s="383">
        <f>IFERROR(INDEX(Assumptions!$B:$B,MATCH(AB54,Assumptions!$A:$A,0))+INDEX(Assumptions!$C:$C,MATCH(AB54,Assumptions!$A:$A,0))+INDEX(Assumptions!$D:$D,MATCH(AB54,Assumptions!$A:$A,0))+INDEX(Assumptions!$G:$G,MATCH(AC54,Assumptions!$F:$F,0)),0)</f>
        <v/>
      </c>
      <c r="BL54" s="602">
        <f>((IF(BE54&gt;0, BE54, IF(BD54&gt;0, BD54, 0))))+BJ54</f>
        <v/>
      </c>
      <c r="BM54" s="602">
        <f>BP54/BO54</f>
        <v/>
      </c>
      <c r="BN54" s="602">
        <f>BP54/2.38</f>
        <v/>
      </c>
      <c r="BO54" s="374" t="n">
        <v>2.5</v>
      </c>
      <c r="BP54" s="602" t="n">
        <v>139.95</v>
      </c>
      <c r="BQ54" s="384">
        <f>IF(SUM(BD54:BE54)=0,0,(BM54-BL54)/BM54)</f>
        <v/>
      </c>
      <c r="BR54" s="602">
        <f>BC54*CG54</f>
        <v/>
      </c>
      <c r="BS54" s="602" t="n">
        <v>2.2</v>
      </c>
      <c r="BT54" s="618" t="n">
        <v>3.55</v>
      </c>
      <c r="BU54" s="605" t="n">
        <v>42867</v>
      </c>
      <c r="BV54" s="605" t="n"/>
      <c r="BW54" s="386" t="inlineStr">
        <is>
          <t>LAB DIP - APPROVE COLOR</t>
        </is>
      </c>
      <c r="BX54" s="376" t="inlineStr">
        <is>
          <t>HEMPFORTEX HG212 CORD</t>
        </is>
      </c>
      <c r="BY54" s="401" t="inlineStr">
        <is>
          <t>-</t>
        </is>
      </c>
      <c r="BZ54" s="532" t="n"/>
      <c r="CA54" s="386" t="inlineStr">
        <is>
          <t>EX; TN 09-06-2017</t>
        </is>
      </c>
      <c r="CB54" s="386" t="n"/>
      <c r="CC54" s="386" t="n">
        <v>42956</v>
      </c>
      <c r="CD54" s="376" t="inlineStr">
        <is>
          <t>EX 14-Oct-17</t>
        </is>
      </c>
      <c r="CE54" s="376" t="n"/>
      <c r="CF54" s="376" t="inlineStr">
        <is>
          <t>Can we do boat shipment iso AIR?! Saves 2 euro!</t>
        </is>
      </c>
      <c r="CG54" s="387" t="n">
        <v>5</v>
      </c>
      <c r="CH54" s="435" t="n"/>
      <c r="CI54" s="387" t="inlineStr">
        <is>
          <t>M</t>
        </is>
      </c>
      <c r="CJ54" s="387" t="n"/>
      <c r="CK54" s="387" t="n"/>
      <c r="CL54" s="388" t="n"/>
      <c r="CM54" s="389" t="n"/>
      <c r="CN54" s="389" t="n"/>
      <c r="CO54" s="390" t="n"/>
      <c r="CP54" s="391" t="inlineStr">
        <is>
          <t>-</t>
        </is>
      </c>
      <c r="CQ54" s="391" t="n"/>
      <c r="CR54" s="391" t="n"/>
      <c r="CS54" s="392" t="n"/>
      <c r="CT54" s="393" t="n"/>
      <c r="CU54" s="393" t="n"/>
      <c r="CV54" s="393" t="n"/>
      <c r="CW54" s="393" t="n"/>
      <c r="CX54" s="393" t="n"/>
      <c r="CY54" s="393" t="n"/>
      <c r="CZ54" s="388" t="n">
        <v>43353</v>
      </c>
      <c r="DA54" s="388" t="inlineStr">
        <is>
          <t>TUNISIA</t>
        </is>
      </c>
      <c r="DB54" s="555" t="n">
        <v>5</v>
      </c>
      <c r="DC54" s="389" t="n"/>
      <c r="DD54" s="389" t="n"/>
      <c r="DE54" s="389" t="n"/>
      <c r="DF54" s="394" t="n">
        <v>196</v>
      </c>
      <c r="DG54" s="394" t="n">
        <v>275</v>
      </c>
      <c r="DH54" s="394" t="n">
        <v>4018335</v>
      </c>
      <c r="DI54" s="395">
        <f>DF54*BM54</f>
        <v/>
      </c>
      <c r="DJ54" s="396">
        <f>DI54-(DG54*BL54)</f>
        <v/>
      </c>
    </row>
    <row customFormat="1" customHeight="1" ht="15" r="55" s="397">
      <c r="A55" s="372" t="n">
        <v>260</v>
      </c>
      <c r="B55" s="372" t="inlineStr">
        <is>
          <t>K180753085</t>
        </is>
      </c>
      <c r="C55" s="372" t="n">
        <v>1090103536</v>
      </c>
      <c r="D55" s="372" t="inlineStr">
        <is>
          <t>Red</t>
        </is>
      </c>
      <c r="E55" s="430" t="n">
        <v>7915</v>
      </c>
      <c r="F55" s="372" t="inlineStr">
        <is>
          <t>HAKAN</t>
        </is>
      </c>
      <c r="G55" s="372" t="inlineStr">
        <is>
          <t>CORDOVAN</t>
        </is>
      </c>
      <c r="H55" s="372" t="n">
        <v>2</v>
      </c>
      <c r="I55" s="370" t="n"/>
      <c r="J55" s="600" t="n"/>
      <c r="K55" s="372" t="n"/>
      <c r="L55" s="372" t="n"/>
      <c r="M55" s="372" t="inlineStr">
        <is>
          <t>Shirt L/S</t>
        </is>
      </c>
      <c r="N55" s="372" t="n">
        <v>62053000</v>
      </c>
      <c r="O55" s="373" t="inlineStr">
        <is>
          <t>Men's or boys' shirts of man-made fibres (excl. knitted or crocheted, nightshirts, singlets and other vests)</t>
        </is>
      </c>
      <c r="P55" s="584" t="inlineStr">
        <is>
          <t>Mens</t>
        </is>
      </c>
      <c r="Q55" s="372" t="n"/>
      <c r="R55" s="372" t="n"/>
      <c r="S55" s="372" t="inlineStr">
        <is>
          <t>GD</t>
        </is>
      </c>
      <c r="T55" s="374" t="inlineStr">
        <is>
          <t>-</t>
        </is>
      </c>
      <c r="U55" s="374" t="n"/>
      <c r="V55" s="374" t="inlineStr">
        <is>
          <t>XS-XXL</t>
        </is>
      </c>
      <c r="W55" s="374" t="inlineStr">
        <is>
          <t>-</t>
        </is>
      </c>
      <c r="X55" s="518" t="inlineStr">
        <is>
          <t>XS-XXL mens</t>
        </is>
      </c>
      <c r="Y55" s="374" t="inlineStr">
        <is>
          <t>C/O SS18</t>
        </is>
      </c>
      <c r="Z55" s="374" t="n"/>
      <c r="AA55" s="374" t="n"/>
      <c r="AB55" s="398" t="inlineStr">
        <is>
          <t>Tunisia</t>
        </is>
      </c>
      <c r="AC55" s="376" t="inlineStr">
        <is>
          <t>Artlab</t>
        </is>
      </c>
      <c r="AD55" s="376" t="inlineStr">
        <is>
          <t>Artlab</t>
        </is>
      </c>
      <c r="AE55" s="376" t="inlineStr">
        <is>
          <t>Blue &amp; Dye</t>
        </is>
      </c>
      <c r="AF55" s="372" t="n"/>
      <c r="AG55" s="374" t="inlineStr">
        <is>
          <t>HEMP FORTEX</t>
        </is>
      </c>
      <c r="AH55" s="374" t="inlineStr">
        <is>
          <t>HG212 CORD</t>
        </is>
      </c>
      <c r="AI55" s="374" t="n"/>
      <c r="AJ55" s="374" t="n"/>
      <c r="AK55" s="374" t="inlineStr">
        <is>
          <t>100% Sustainable fabric</t>
        </is>
      </c>
      <c r="AL55" s="374" t="inlineStr">
        <is>
          <t xml:space="preserve">55% Hemp, 45% organic cotton </t>
        </is>
      </c>
      <c r="AM55" s="374" t="inlineStr">
        <is>
          <t>TBC</t>
        </is>
      </c>
      <c r="AN55" s="374" t="n"/>
      <c r="AO55" s="377" t="inlineStr">
        <is>
          <t>$5,10 / 56"</t>
        </is>
      </c>
      <c r="AP55" s="374" t="n">
        <v>2000</v>
      </c>
      <c r="AQ55" s="374" t="inlineStr">
        <is>
          <t>6-8W</t>
        </is>
      </c>
      <c r="AR55" s="374" t="inlineStr">
        <is>
          <t>350mts ordered by ARTLAB (1813.52m PFD available / 300M booked for SMS)</t>
        </is>
      </c>
      <c r="AS55" s="378" t="n"/>
      <c r="AT55" s="378" t="n"/>
      <c r="AU55" s="378" t="n"/>
      <c r="AV55" s="379" t="n">
        <v>1.55</v>
      </c>
      <c r="AW55" s="601" t="inlineStr">
        <is>
          <t>PETRA</t>
        </is>
      </c>
      <c r="AX55" s="602" t="inlineStr">
        <is>
          <t>EUR</t>
        </is>
      </c>
      <c r="AY55" s="602" t="inlineStr">
        <is>
          <t>FOB</t>
        </is>
      </c>
      <c r="AZ55" s="602" t="inlineStr">
        <is>
          <t>90 DAYS NETT</t>
        </is>
      </c>
      <c r="BA55" s="602" t="inlineStr">
        <is>
          <t>cfmd</t>
        </is>
      </c>
      <c r="BB55" s="602">
        <f>IFERROR((BM55*(1-Assumptions!$K$3))*(1-BK55),0)</f>
        <v/>
      </c>
      <c r="BC55" s="602" t="n">
        <v>60</v>
      </c>
      <c r="BD55" s="602" t="n">
        <v>27.5</v>
      </c>
      <c r="BE55" s="602" t="n">
        <v>27.3</v>
      </c>
      <c r="BF55" s="604">
        <f>IFERROR(((IF(BE55&gt;0, BE55, IF(BD55&gt;0, BD55, 0))))*INDEX(Assumptions!$B:$B,MATCH(AB55,Assumptions!$A:$A,0)),0)</f>
        <v/>
      </c>
      <c r="BG55" s="604">
        <f>IFERROR(((IF(BE55&gt;0, BE55, IF(BD55&gt;0, BD55, 0))))*INDEX(Assumptions!$C:$C,MATCH(AB55,Assumptions!$A:$A,0)),0)</f>
        <v/>
      </c>
      <c r="BH55" s="604">
        <f>IFERROR(((IF(BE55&gt;0, BE55, IF(BD55&gt;0, BD55, 0))))*INDEX(Assumptions!$D:$D,MATCH(AB55,Assumptions!$A:$A,0)),0)</f>
        <v/>
      </c>
      <c r="BI55" s="604">
        <f>IFERROR(((IF(BE55&gt;0, BE55, IF(BD55&gt;0, BD55, 0))))*INDEX(Assumptions!$G:$G,MATCH(AC55,Assumptions!$F:$F,0)),0)</f>
        <v/>
      </c>
      <c r="BJ55" s="604">
        <f>SUM(BF55:BI55)</f>
        <v/>
      </c>
      <c r="BK55" s="383">
        <f>IFERROR(INDEX(Assumptions!$B:$B,MATCH(AB55,Assumptions!$A:$A,0))+INDEX(Assumptions!$C:$C,MATCH(AB55,Assumptions!$A:$A,0))+INDEX(Assumptions!$D:$D,MATCH(AB55,Assumptions!$A:$A,0))+INDEX(Assumptions!$G:$G,MATCH(AC55,Assumptions!$F:$F,0)),0)</f>
        <v/>
      </c>
      <c r="BL55" s="602">
        <f>((IF(BE55&gt;0, BE55, IF(BD55&gt;0, BD55, 0))))+BJ55</f>
        <v/>
      </c>
      <c r="BM55" s="602">
        <f>BP55/BO55</f>
        <v/>
      </c>
      <c r="BN55" s="602">
        <f>BP55/2.38</f>
        <v/>
      </c>
      <c r="BO55" s="374" t="n">
        <v>2.5</v>
      </c>
      <c r="BP55" s="602" t="n">
        <v>139.95</v>
      </c>
      <c r="BQ55" s="384">
        <f>IF(SUM(BD55:BE55)=0,0,(BM55-BL55)/BM55)</f>
        <v/>
      </c>
      <c r="BR55" s="602">
        <f>BC55*CG55</f>
        <v/>
      </c>
      <c r="BS55" s="602" t="n">
        <v>2.2</v>
      </c>
      <c r="BT55" s="618" t="n">
        <v>3.55</v>
      </c>
      <c r="BU55" s="386" t="n"/>
      <c r="BV55" s="605" t="n"/>
      <c r="BW55" s="386" t="inlineStr">
        <is>
          <t>LAB DIP - APPROVE COLOR</t>
        </is>
      </c>
      <c r="BX55" s="376" t="inlineStr">
        <is>
          <t>HEMPFORTEX HG212 CORD</t>
        </is>
      </c>
      <c r="BY55" s="386" t="inlineStr">
        <is>
          <t>-</t>
        </is>
      </c>
      <c r="BZ55" s="433" t="n"/>
      <c r="CA55" s="386" t="n"/>
      <c r="CB55" s="386" t="n"/>
      <c r="CC55" s="386" t="n">
        <v>42956</v>
      </c>
      <c r="CD55" s="376" t="inlineStr">
        <is>
          <t>EX 14-Oct-17</t>
        </is>
      </c>
      <c r="CE55" s="376" t="n"/>
      <c r="CF55" s="376" t="inlineStr">
        <is>
          <t>Can we do boat shipment iso AIR?! Saves 2 euro!</t>
        </is>
      </c>
      <c r="CG55" s="387" t="n">
        <v>15</v>
      </c>
      <c r="CH55" s="435" t="n"/>
      <c r="CI55" s="387" t="inlineStr">
        <is>
          <t>M</t>
        </is>
      </c>
      <c r="CJ55" s="387" t="n"/>
      <c r="CK55" s="387" t="n"/>
      <c r="CL55" s="388" t="n"/>
      <c r="CM55" s="389" t="n"/>
      <c r="CN55" s="389" t="n"/>
      <c r="CO55" s="390" t="n"/>
      <c r="CP55" s="391" t="inlineStr">
        <is>
          <t>-</t>
        </is>
      </c>
      <c r="CQ55" s="391" t="n"/>
      <c r="CR55" s="391" t="n"/>
      <c r="CS55" s="392" t="n"/>
      <c r="CT55" s="393" t="n"/>
      <c r="CU55" s="393" t="n"/>
      <c r="CV55" s="393" t="n"/>
      <c r="CW55" s="393" t="n"/>
      <c r="CX55" s="393" t="n"/>
      <c r="CY55" s="393" t="n"/>
      <c r="CZ55" s="388" t="n">
        <v>43353</v>
      </c>
      <c r="DA55" s="388" t="inlineStr">
        <is>
          <t>TUNISIA</t>
        </is>
      </c>
      <c r="DB55" s="555" t="n">
        <v>5</v>
      </c>
      <c r="DC55" s="389" t="n"/>
      <c r="DD55" s="389" t="n"/>
      <c r="DE55" s="389" t="n"/>
      <c r="DF55" s="394" t="n">
        <v>183</v>
      </c>
      <c r="DG55" s="394" t="n">
        <v>274</v>
      </c>
      <c r="DH55" s="394" t="n">
        <v>4018338</v>
      </c>
      <c r="DI55" s="395">
        <f>DF55*BM55</f>
        <v/>
      </c>
      <c r="DJ55" s="396">
        <f>DI55-(DG55*BL55)</f>
        <v/>
      </c>
    </row>
    <row customFormat="1" customHeight="1" hidden="1" ht="15" r="56" s="126">
      <c r="A56" s="223" t="n">
        <v>265</v>
      </c>
      <c r="B56" s="223" t="inlineStr">
        <is>
          <t>K180754005</t>
        </is>
      </c>
      <c r="C56" s="223" t="n">
        <v>1070101067</v>
      </c>
      <c r="D56" s="223" t="inlineStr">
        <is>
          <t>BLUE</t>
        </is>
      </c>
      <c r="E56" s="502" t="inlineStr">
        <is>
          <t>-</t>
        </is>
      </c>
      <c r="F56" s="223" t="inlineStr">
        <is>
          <t>GENTIAN</t>
        </is>
      </c>
      <c r="G56" s="223" t="inlineStr">
        <is>
          <t xml:space="preserve">NAVY STRIPE WAFFLE </t>
        </is>
      </c>
      <c r="H56" s="223" t="n">
        <v>1</v>
      </c>
      <c r="I56" s="219" t="inlineStr">
        <is>
          <t>x</t>
        </is>
      </c>
      <c r="J56" s="606" t="n">
        <v>43123</v>
      </c>
      <c r="K56" s="223" t="n"/>
      <c r="L56" s="223" t="n"/>
      <c r="M56" s="223" t="inlineStr">
        <is>
          <t xml:space="preserve">TEES L/S </t>
        </is>
      </c>
      <c r="N56" s="223" t="n">
        <v>61091000</v>
      </c>
      <c r="O56" s="102" t="inlineStr">
        <is>
          <t>T-shirts, singlets and other vests of cotton, knitted or crocheted</t>
        </is>
      </c>
      <c r="P56" s="103" t="inlineStr">
        <is>
          <t>MEN</t>
        </is>
      </c>
      <c r="Q56" s="223" t="n"/>
      <c r="R56" s="223" t="n"/>
      <c r="S56" s="223" t="inlineStr">
        <is>
          <t>YARN DYE</t>
        </is>
      </c>
      <c r="T56" s="104" t="inlineStr">
        <is>
          <t>-</t>
        </is>
      </c>
      <c r="U56" s="104" t="n"/>
      <c r="V56" s="104" t="inlineStr">
        <is>
          <t>XS-XXL</t>
        </is>
      </c>
      <c r="W56" s="104" t="inlineStr">
        <is>
          <t>-</t>
        </is>
      </c>
      <c r="X56" s="255" t="n"/>
      <c r="Y56" s="104" t="inlineStr">
        <is>
          <t>NEW</t>
        </is>
      </c>
      <c r="Z56" s="104" t="n"/>
      <c r="AA56" s="104" t="n"/>
      <c r="AB56" s="249" t="inlineStr">
        <is>
          <t>FYROM</t>
        </is>
      </c>
      <c r="AC56" s="106" t="inlineStr">
        <is>
          <t>UNI TEXTILES</t>
        </is>
      </c>
      <c r="AD56" s="106" t="inlineStr">
        <is>
          <t>NEW POWER</t>
        </is>
      </c>
      <c r="AE56" s="106" t="inlineStr">
        <is>
          <t>ALEXANDROS</t>
        </is>
      </c>
      <c r="AF56" s="223" t="n"/>
      <c r="AG56" s="104" t="inlineStr">
        <is>
          <t>HELLAS COTTON</t>
        </is>
      </c>
      <c r="AH56" s="374" t="inlineStr">
        <is>
          <t>R15225 YD</t>
        </is>
      </c>
      <c r="AI56" s="104" t="n"/>
      <c r="AJ56" s="104" t="n"/>
      <c r="AK56" s="104" t="inlineStr">
        <is>
          <t>100% Sustainable fabric</t>
        </is>
      </c>
      <c r="AL56" s="104" t="inlineStr">
        <is>
          <t>100% Organic cotton</t>
        </is>
      </c>
      <c r="AM56" s="104" t="inlineStr">
        <is>
          <t>330g</t>
        </is>
      </c>
      <c r="AN56" s="374" t="n"/>
      <c r="AO56" s="107" t="inlineStr">
        <is>
          <t>16,5kg</t>
        </is>
      </c>
      <c r="AP56" s="104" t="inlineStr">
        <is>
          <t>TBC</t>
        </is>
      </c>
      <c r="AQ56" s="104" t="inlineStr">
        <is>
          <t>TBC</t>
        </is>
      </c>
      <c r="AR56" s="104" t="inlineStr">
        <is>
          <t>NEW POWER needs to order yarn: 16x SMS + extra meters to stock for 3/4 pcs</t>
        </is>
      </c>
      <c r="AS56" s="108" t="n"/>
      <c r="AT56" s="108" t="n"/>
      <c r="AU56" s="108" t="n"/>
      <c r="AV56" s="109" t="inlineStr">
        <is>
          <t>,714kg</t>
        </is>
      </c>
      <c r="AW56" s="607" t="inlineStr">
        <is>
          <t>NEW POWER</t>
        </is>
      </c>
      <c r="AX56" s="608" t="inlineStr">
        <is>
          <t>EUR</t>
        </is>
      </c>
      <c r="AY56" s="608" t="inlineStr">
        <is>
          <t>CIF</t>
        </is>
      </c>
      <c r="AZ56" s="608" t="inlineStr">
        <is>
          <t>30 DAYS NETT</t>
        </is>
      </c>
      <c r="BA56" s="608" t="n">
        <v>23</v>
      </c>
      <c r="BB56" s="608">
        <f>IFERROR((BM56*(1-Assumptions!$K$3))*(1-BK56),0)</f>
        <v/>
      </c>
      <c r="BC56" s="608">
        <f>BD56*2</f>
        <v/>
      </c>
      <c r="BD56" s="608" t="n">
        <v>24.5</v>
      </c>
      <c r="BE56" s="608" t="n">
        <v>24.5</v>
      </c>
      <c r="BF56" s="617">
        <f>IFERROR(((IF(BE56&gt;0, BE56, IF(BD56&gt;0, BD56, 0))))*INDEX(Assumptions!$B:$B,MATCH(AB56,Assumptions!$A:$A,0)),0)</f>
        <v/>
      </c>
      <c r="BG56" s="609">
        <f>IFERROR(((IF(BE56&gt;0, BE56, IF(BD56&gt;0, BD56, 0))))*INDEX(Assumptions!$C:$C,MATCH(AB56,Assumptions!$A:$A,0)),0)</f>
        <v/>
      </c>
      <c r="BH56" s="604">
        <f>IFERROR(((IF(BE56&gt;0, BE56, IF(BD56&gt;0, BD56, 0))))*INDEX(Assumptions!$D:$D,MATCH(AB56,Assumptions!$A:$A,0)),0)</f>
        <v/>
      </c>
      <c r="BI56" s="609">
        <f>IFERROR(((IF(BE56&gt;0, BE56, IF(BD56&gt;0, BD56, 0))))*INDEX(Assumptions!$G:$G,MATCH(AC56,Assumptions!$F:$F,0)),0)</f>
        <v/>
      </c>
      <c r="BJ56" s="609">
        <f>SUM(BF56:BI56)</f>
        <v/>
      </c>
      <c r="BK56" s="113">
        <f>IFERROR(INDEX(Assumptions!$B:$B,MATCH(AB56,Assumptions!$A:$A,0))+INDEX(Assumptions!$C:$C,MATCH(AB56,Assumptions!$A:$A,0))+INDEX(Assumptions!$D:$D,MATCH(AB56,Assumptions!$A:$A,0))+INDEX(Assumptions!$G:$G,MATCH(AC56,Assumptions!$F:$F,0)),0)</f>
        <v/>
      </c>
      <c r="BL56" s="608">
        <f>((IF(BE56&gt;0, BE56, IF(BD56&gt;0, BD56, 0))))+BJ56</f>
        <v/>
      </c>
      <c r="BM56" s="608">
        <f>BP56/BO56</f>
        <v/>
      </c>
      <c r="BN56" s="608">
        <f>BP56/2.38</f>
        <v/>
      </c>
      <c r="BO56" s="104" t="n">
        <v>2.5</v>
      </c>
      <c r="BP56" s="608" t="n">
        <v>119.95</v>
      </c>
      <c r="BQ56" s="114">
        <f>IF(SUM(BD56:BE56)=0,0,(BM56-BL56)/BM56)</f>
        <v/>
      </c>
      <c r="BR56" s="608">
        <f>BC56*CG56</f>
        <v/>
      </c>
      <c r="BS56" s="608" t="n">
        <v>0.75</v>
      </c>
      <c r="BT56" s="608" t="n">
        <v>1.6</v>
      </c>
      <c r="BU56" s="610" t="n">
        <v>42846</v>
      </c>
      <c r="BV56" s="610" t="n">
        <v>42851</v>
      </c>
      <c r="BW56" s="221" t="inlineStr">
        <is>
          <t>MISSING Y/D</t>
        </is>
      </c>
      <c r="BX56" s="106" t="inlineStr">
        <is>
          <t>Pls send proto in the correct fabric + colour for approval</t>
        </is>
      </c>
      <c r="BY56" s="115" t="inlineStr">
        <is>
          <t>M</t>
        </is>
      </c>
      <c r="BZ56" s="530" t="n"/>
      <c r="CA56" s="250" t="n">
        <v>42926</v>
      </c>
      <c r="CB56" s="115" t="n"/>
      <c r="CC56" s="115" t="n"/>
      <c r="CD56" s="106" t="inlineStr">
        <is>
          <t>EX 14-Oct-17 - 4 pcs</t>
        </is>
      </c>
      <c r="CE56" s="106" t="n"/>
      <c r="CF56" s="106" t="n"/>
      <c r="CG56" s="117" t="n">
        <v>15</v>
      </c>
      <c r="CH56" s="538" t="n"/>
      <c r="CI56" s="117" t="inlineStr">
        <is>
          <t>M</t>
        </is>
      </c>
      <c r="CJ56" s="117" t="n"/>
      <c r="CK56" s="117" t="n"/>
      <c r="CL56" s="118" t="n"/>
      <c r="CM56" s="119" t="n"/>
      <c r="CN56" s="119" t="n"/>
      <c r="CO56" s="120" t="n"/>
      <c r="CP56" s="121" t="n"/>
      <c r="CQ56" s="121" t="n"/>
      <c r="CR56" s="121" t="n"/>
      <c r="CS56" s="122" t="n"/>
      <c r="CT56" s="123" t="n"/>
      <c r="CU56" s="123" t="n"/>
      <c r="CV56" s="123" t="n"/>
      <c r="CW56" s="123" t="n"/>
      <c r="CX56" s="123" t="n"/>
      <c r="CY56" s="123" t="n"/>
      <c r="CZ56" s="118" t="n"/>
      <c r="DA56" s="118" t="n"/>
      <c r="DB56" s="575" t="n"/>
      <c r="DC56" s="119" t="n"/>
      <c r="DD56" s="119" t="n"/>
      <c r="DE56" s="119" t="n"/>
      <c r="DF56" s="394" t="n"/>
      <c r="DG56" s="394" t="n"/>
      <c r="DH56" s="394" t="n"/>
      <c r="DI56" s="334">
        <f>DF56*BM56</f>
        <v/>
      </c>
      <c r="DJ56" s="125">
        <f>DI56-(DG56*BL56)</f>
        <v/>
      </c>
    </row>
    <row customFormat="1" customHeight="1" hidden="1" ht="15" r="57" s="126">
      <c r="A57" s="223" t="n">
        <v>270</v>
      </c>
      <c r="B57" s="223" t="inlineStr">
        <is>
          <t>K180754010</t>
        </is>
      </c>
      <c r="C57" s="223" t="n">
        <v>1070101068</v>
      </c>
      <c r="D57" s="223" t="inlineStr">
        <is>
          <t>BLUE</t>
        </is>
      </c>
      <c r="E57" s="502" t="inlineStr">
        <is>
          <t>-</t>
        </is>
      </c>
      <c r="F57" s="223" t="inlineStr">
        <is>
          <t>GENTIAN</t>
        </is>
      </c>
      <c r="G57" s="223" t="inlineStr">
        <is>
          <t xml:space="preserve">NAVY WAFFLE </t>
        </is>
      </c>
      <c r="H57" s="223" t="n">
        <v>1</v>
      </c>
      <c r="I57" s="219" t="inlineStr">
        <is>
          <t>x</t>
        </is>
      </c>
      <c r="J57" s="606" t="n">
        <v>43123</v>
      </c>
      <c r="K57" s="223" t="n"/>
      <c r="L57" s="223" t="n"/>
      <c r="M57" s="223" t="inlineStr">
        <is>
          <t xml:space="preserve">TEES L/S </t>
        </is>
      </c>
      <c r="N57" s="223" t="n">
        <v>61091000</v>
      </c>
      <c r="O57" s="102" t="inlineStr">
        <is>
          <t>T-shirts, singlets and other vests of cotton, knitted or crocheted</t>
        </is>
      </c>
      <c r="P57" s="103" t="inlineStr">
        <is>
          <t>MEN</t>
        </is>
      </c>
      <c r="Q57" s="223" t="n"/>
      <c r="R57" s="223" t="n"/>
      <c r="S57" s="223" t="inlineStr">
        <is>
          <t>GARMENT DYE / PIECE DYE</t>
        </is>
      </c>
      <c r="T57" s="104" t="inlineStr">
        <is>
          <t>-</t>
        </is>
      </c>
      <c r="U57" s="104" t="n"/>
      <c r="V57" s="104" t="inlineStr">
        <is>
          <t>XS-XXL</t>
        </is>
      </c>
      <c r="W57" s="104" t="inlineStr">
        <is>
          <t>-</t>
        </is>
      </c>
      <c r="X57" s="255" t="n"/>
      <c r="Y57" s="104" t="inlineStr">
        <is>
          <t>NEW</t>
        </is>
      </c>
      <c r="Z57" s="104" t="n"/>
      <c r="AA57" s="104" t="n"/>
      <c r="AB57" s="249" t="inlineStr">
        <is>
          <t>FYROM</t>
        </is>
      </c>
      <c r="AC57" s="106" t="inlineStr">
        <is>
          <t>UNI TEXTILES</t>
        </is>
      </c>
      <c r="AD57" s="106" t="inlineStr">
        <is>
          <t>NEW POWER</t>
        </is>
      </c>
      <c r="AE57" s="106" t="inlineStr">
        <is>
          <t>ALEXANDROS</t>
        </is>
      </c>
      <c r="AF57" s="223" t="n"/>
      <c r="AG57" s="104" t="inlineStr">
        <is>
          <t>HELLAS COTTON</t>
        </is>
      </c>
      <c r="AH57" s="374" t="inlineStr">
        <is>
          <t>R15225</t>
        </is>
      </c>
      <c r="AI57" s="104" t="n"/>
      <c r="AJ57" s="104" t="n"/>
      <c r="AK57" s="104" t="inlineStr">
        <is>
          <t>100% Sustainable fabric</t>
        </is>
      </c>
      <c r="AL57" s="104" t="inlineStr">
        <is>
          <t>100% Organic cotton</t>
        </is>
      </c>
      <c r="AM57" s="104" t="inlineStr">
        <is>
          <t>330g</t>
        </is>
      </c>
      <c r="AN57" s="374" t="n"/>
      <c r="AO57" s="107" t="inlineStr">
        <is>
          <t>14,9kg</t>
        </is>
      </c>
      <c r="AP57" s="104" t="inlineStr">
        <is>
          <t>TBC</t>
        </is>
      </c>
      <c r="AQ57" s="104" t="inlineStr">
        <is>
          <t>TBC</t>
        </is>
      </c>
      <c r="AR57" s="104" t="inlineStr">
        <is>
          <t>NEW POWER needs to order yarn: 16x SMS + extra meters to stock for 3/4 pcs</t>
        </is>
      </c>
      <c r="AS57" s="108" t="n"/>
      <c r="AT57" s="108" t="n"/>
      <c r="AU57" s="108" t="n"/>
      <c r="AV57" s="109" t="inlineStr">
        <is>
          <t>,666kg</t>
        </is>
      </c>
      <c r="AW57" s="607" t="inlineStr">
        <is>
          <t>NEW POWER</t>
        </is>
      </c>
      <c r="AX57" s="608" t="inlineStr">
        <is>
          <t>EUR</t>
        </is>
      </c>
      <c r="AY57" s="608" t="inlineStr">
        <is>
          <t>CIF</t>
        </is>
      </c>
      <c r="AZ57" s="608" t="inlineStr">
        <is>
          <t>30 DAYS NETT</t>
        </is>
      </c>
      <c r="BA57" s="608" t="n">
        <v>19</v>
      </c>
      <c r="BB57" s="608">
        <f>IFERROR((BM57*(1-Assumptions!$K$3))*(1-BK57),0)</f>
        <v/>
      </c>
      <c r="BC57" s="608">
        <f>BD57*2</f>
        <v/>
      </c>
      <c r="BD57" s="608" t="n">
        <v>19.8</v>
      </c>
      <c r="BE57" s="608" t="n">
        <v>19.8</v>
      </c>
      <c r="BF57" s="617">
        <f>IFERROR(((IF(BE57&gt;0, BE57, IF(BD57&gt;0, BD57, 0))))*INDEX(Assumptions!$B:$B,MATCH(AB57,Assumptions!$A:$A,0)),0)</f>
        <v/>
      </c>
      <c r="BG57" s="609">
        <f>IFERROR(((IF(BE57&gt;0, BE57, IF(BD57&gt;0, BD57, 0))))*INDEX(Assumptions!$C:$C,MATCH(AB57,Assumptions!$A:$A,0)),0)</f>
        <v/>
      </c>
      <c r="BH57" s="604">
        <f>IFERROR(((IF(BE57&gt;0, BE57, IF(BD57&gt;0, BD57, 0))))*INDEX(Assumptions!$D:$D,MATCH(AB57,Assumptions!$A:$A,0)),0)</f>
        <v/>
      </c>
      <c r="BI57" s="609">
        <f>IFERROR(((IF(BE57&gt;0, BE57, IF(BD57&gt;0, BD57, 0))))*INDEX(Assumptions!$G:$G,MATCH(AC57,Assumptions!$F:$F,0)),0)</f>
        <v/>
      </c>
      <c r="BJ57" s="609">
        <f>SUM(BF57:BI57)</f>
        <v/>
      </c>
      <c r="BK57" s="113">
        <f>IFERROR(INDEX(Assumptions!$B:$B,MATCH(AB57,Assumptions!$A:$A,0))+INDEX(Assumptions!$C:$C,MATCH(AB57,Assumptions!$A:$A,0))+INDEX(Assumptions!$D:$D,MATCH(AB57,Assumptions!$A:$A,0))+INDEX(Assumptions!$G:$G,MATCH(AC57,Assumptions!$F:$F,0)),0)</f>
        <v/>
      </c>
      <c r="BL57" s="608">
        <f>((IF(BE57&gt;0, BE57, IF(BD57&gt;0, BD57, 0))))+BJ57</f>
        <v/>
      </c>
      <c r="BM57" s="608">
        <f>BP57/BO57</f>
        <v/>
      </c>
      <c r="BN57" s="608">
        <f>BP57/2.38</f>
        <v/>
      </c>
      <c r="BO57" s="104" t="n">
        <v>2.5</v>
      </c>
      <c r="BP57" s="608" t="n">
        <v>99.95</v>
      </c>
      <c r="BQ57" s="114">
        <f>IF(SUM(BD57:BE57)=0,0,(BM57-BL57)/BM57)</f>
        <v/>
      </c>
      <c r="BR57" s="608">
        <f>BC57*CG57</f>
        <v/>
      </c>
      <c r="BS57" s="608" t="n">
        <v>0.75</v>
      </c>
      <c r="BT57" s="608" t="n">
        <v>1.6</v>
      </c>
      <c r="BU57" s="610" t="n">
        <v>42846</v>
      </c>
      <c r="BV57" s="610" t="n">
        <v>42851</v>
      </c>
      <c r="BW57" s="115" t="inlineStr">
        <is>
          <t xml:space="preserve">APPROVED AS PROTO </t>
        </is>
      </c>
      <c r="BX57" s="106" t="inlineStr">
        <is>
          <t>Send fabric swatch for quality and color for approval</t>
        </is>
      </c>
      <c r="BY57" s="115" t="inlineStr">
        <is>
          <t>-</t>
        </is>
      </c>
      <c r="BZ57" s="530" t="n"/>
      <c r="CA57" s="115" t="n"/>
      <c r="CB57" s="115" t="n"/>
      <c r="CC57" s="115" t="n"/>
      <c r="CD57" s="106" t="inlineStr">
        <is>
          <t>EX 14-Oct-17 - 4 pcs</t>
        </is>
      </c>
      <c r="CE57" s="106" t="n"/>
      <c r="CF57" s="106" t="n"/>
      <c r="CG57" s="117" t="n">
        <v>4</v>
      </c>
      <c r="CH57" s="538" t="n"/>
      <c r="CI57" s="117" t="inlineStr">
        <is>
          <t>M</t>
        </is>
      </c>
      <c r="CJ57" s="117" t="n"/>
      <c r="CK57" s="117" t="n"/>
      <c r="CL57" s="118" t="n"/>
      <c r="CM57" s="119" t="n"/>
      <c r="CN57" s="119" t="n"/>
      <c r="CO57" s="120" t="n"/>
      <c r="CP57" s="121" t="n"/>
      <c r="CQ57" s="121" t="n"/>
      <c r="CR57" s="121" t="n"/>
      <c r="CS57" s="122" t="n"/>
      <c r="CT57" s="123" t="n"/>
      <c r="CU57" s="123" t="n"/>
      <c r="CV57" s="123" t="n"/>
      <c r="CW57" s="123" t="n"/>
      <c r="CX57" s="123" t="n"/>
      <c r="CY57" s="123" t="n"/>
      <c r="CZ57" s="118" t="n"/>
      <c r="DA57" s="118" t="n"/>
      <c r="DB57" s="575" t="n"/>
      <c r="DC57" s="119" t="n"/>
      <c r="DD57" s="119" t="n"/>
      <c r="DE57" s="119" t="n"/>
      <c r="DF57" s="394" t="n"/>
      <c r="DG57" s="394" t="n"/>
      <c r="DH57" s="394" t="n"/>
      <c r="DI57" s="334">
        <f>DF57*BM57</f>
        <v/>
      </c>
      <c r="DJ57" s="125">
        <f>DI57-(DG57*BL57)</f>
        <v/>
      </c>
    </row>
    <row customFormat="1" customHeight="1" hidden="1" ht="15" r="58" s="397">
      <c r="A58" s="372" t="n">
        <v>275</v>
      </c>
      <c r="B58" s="372" t="inlineStr">
        <is>
          <t>K180754015</t>
        </is>
      </c>
      <c r="C58" s="372" t="n">
        <v>1070101069</v>
      </c>
      <c r="D58" s="241" t="inlineStr">
        <is>
          <t>Off white</t>
        </is>
      </c>
      <c r="E58" s="430" t="n">
        <v>7200</v>
      </c>
      <c r="F58" s="372" t="inlineStr">
        <is>
          <t>RICHARD</t>
        </is>
      </c>
      <c r="G58" s="372" t="inlineStr">
        <is>
          <t>OFF WHITE</t>
        </is>
      </c>
      <c r="H58" s="372" t="n">
        <v>1</v>
      </c>
      <c r="I58" s="370" t="n"/>
      <c r="J58" s="600" t="n"/>
      <c r="K58" s="372" t="n"/>
      <c r="L58" s="372" t="n"/>
      <c r="M58" s="372" t="inlineStr">
        <is>
          <t xml:space="preserve">Tee L/S </t>
        </is>
      </c>
      <c r="N58" s="372" t="n">
        <v>61091000</v>
      </c>
      <c r="O58" s="373" t="inlineStr">
        <is>
          <t>T-shirts, singlets and other vests of cotton, knitted or crocheted</t>
        </is>
      </c>
      <c r="P58" s="584" t="inlineStr">
        <is>
          <t>Mens</t>
        </is>
      </c>
      <c r="Q58" s="372" t="n"/>
      <c r="R58" s="372" t="n"/>
      <c r="S58" s="372" t="inlineStr">
        <is>
          <t>GARMENT DYE / PIECE DYE</t>
        </is>
      </c>
      <c r="T58" s="374" t="inlineStr">
        <is>
          <t>-</t>
        </is>
      </c>
      <c r="U58" s="374" t="n"/>
      <c r="V58" s="374" t="inlineStr">
        <is>
          <t>XS-XXL</t>
        </is>
      </c>
      <c r="W58" s="374" t="inlineStr">
        <is>
          <t>-</t>
        </is>
      </c>
      <c r="X58" s="518" t="inlineStr">
        <is>
          <t>XS-XXL mens</t>
        </is>
      </c>
      <c r="Y58" s="374" t="inlineStr">
        <is>
          <t>NEW</t>
        </is>
      </c>
      <c r="Z58" s="374" t="n"/>
      <c r="AA58" s="374" t="n"/>
      <c r="AB58" s="405" t="inlineStr">
        <is>
          <t>FYROM</t>
        </is>
      </c>
      <c r="AC58" s="240" t="inlineStr">
        <is>
          <t>Uni Textiles</t>
        </is>
      </c>
      <c r="AD58" s="240" t="inlineStr">
        <is>
          <t>New Power</t>
        </is>
      </c>
      <c r="AE58" s="376" t="inlineStr">
        <is>
          <t>ALEXANDROS</t>
        </is>
      </c>
      <c r="AF58" s="372" t="n"/>
      <c r="AG58" s="374" t="inlineStr">
        <is>
          <t>HELLAS COTTON</t>
        </is>
      </c>
      <c r="AH58" s="523" t="n">
        <v>120112150000001</v>
      </c>
      <c r="AI58" s="374" t="n"/>
      <c r="AJ58" s="374" t="n"/>
      <c r="AK58" s="374" t="inlineStr">
        <is>
          <t>100% Sustainable fabric</t>
        </is>
      </c>
      <c r="AL58" s="374" t="inlineStr">
        <is>
          <t>100% Organic cotton</t>
        </is>
      </c>
      <c r="AM58" s="374" t="inlineStr">
        <is>
          <t>TBC</t>
        </is>
      </c>
      <c r="AN58" s="374" t="n">
        <v>490</v>
      </c>
      <c r="AO58" s="377" t="inlineStr">
        <is>
          <t>11,5kg</t>
        </is>
      </c>
      <c r="AP58" s="374" t="n"/>
      <c r="AQ58" s="374" t="n"/>
      <c r="AR58" s="374" t="inlineStr">
        <is>
          <t>NEW POWER needs to order yarn: 16x SMS + extra meters to stock for 3/4 pcs</t>
        </is>
      </c>
      <c r="AS58" s="378" t="n"/>
      <c r="AT58" s="378" t="n"/>
      <c r="AU58" s="378" t="n"/>
      <c r="AV58" s="379" t="inlineStr">
        <is>
          <t>,714kg</t>
        </is>
      </c>
      <c r="AW58" s="601" t="inlineStr">
        <is>
          <t>NEW POWER</t>
        </is>
      </c>
      <c r="AX58" s="602" t="inlineStr">
        <is>
          <t>EUR</t>
        </is>
      </c>
      <c r="AY58" s="602" t="inlineStr">
        <is>
          <t>CIF</t>
        </is>
      </c>
      <c r="AZ58" s="602" t="inlineStr">
        <is>
          <t>30 DAYS NETT</t>
        </is>
      </c>
      <c r="BA58" s="602" t="n">
        <v>16.9</v>
      </c>
      <c r="BB58" s="602">
        <f>IFERROR((BM58*(1-Assumptions!$K$3))*(1-BK58),0)</f>
        <v/>
      </c>
      <c r="BC58" s="602">
        <f>BD58*2</f>
        <v/>
      </c>
      <c r="BD58" s="602" t="n">
        <v>21.9</v>
      </c>
      <c r="BE58" s="602" t="n">
        <v>17.5</v>
      </c>
      <c r="BF58" s="617">
        <f>IFERROR(((IF(BE58&gt;0, BE58, IF(BD58&gt;0, BD58, 0))))*INDEX(Assumptions!$B:$B,MATCH(AB58,Assumptions!$A:$A,0)),0)</f>
        <v/>
      </c>
      <c r="BG58" s="604">
        <f>IFERROR(((IF(BE58&gt;0, BE58, IF(BD58&gt;0, BD58, 0))))*INDEX(Assumptions!$C:$C,MATCH(AB58,Assumptions!$A:$A,0)),0)</f>
        <v/>
      </c>
      <c r="BH58" s="604">
        <f>IFERROR(((IF(BE58&gt;0, BE58, IF(BD58&gt;0, BD58, 0))))*INDEX(Assumptions!$D:$D,MATCH(AB58,Assumptions!$A:$A,0)),0)</f>
        <v/>
      </c>
      <c r="BI58" s="604">
        <f>IFERROR(((IF(BE58&gt;0, BE58, IF(BD58&gt;0, BD58, 0))))*INDEX(Assumptions!$G:$G,MATCH(AC58,Assumptions!$F:$F,0)),0)</f>
        <v/>
      </c>
      <c r="BJ58" s="604">
        <f>SUM(BF58:BI58)</f>
        <v/>
      </c>
      <c r="BK58" s="383">
        <f>IFERROR(INDEX(Assumptions!$B:$B,MATCH(AB58,Assumptions!$A:$A,0))+INDEX(Assumptions!$C:$C,MATCH(AB58,Assumptions!$A:$A,0))+INDEX(Assumptions!$D:$D,MATCH(AB58,Assumptions!$A:$A,0))+INDEX(Assumptions!$G:$G,MATCH(AC58,Assumptions!$F:$F,0)),0)</f>
        <v/>
      </c>
      <c r="BL58" s="602">
        <f>((IF(BE58&gt;0, BE58, IF(BD58&gt;0, BD58, 0))))+BJ58</f>
        <v/>
      </c>
      <c r="BM58" s="602">
        <f>BP58/BO58</f>
        <v/>
      </c>
      <c r="BN58" s="602">
        <f>BP58/2.38</f>
        <v/>
      </c>
      <c r="BO58" s="374" t="n">
        <v>2.5</v>
      </c>
      <c r="BP58" s="602" t="n">
        <v>89.95</v>
      </c>
      <c r="BQ58" s="384">
        <f>IF(SUM(BD58:BE58)=0,0,(BM58-BL58)/BM58)</f>
        <v/>
      </c>
      <c r="BR58" s="602">
        <f>BC58*CG58</f>
        <v/>
      </c>
      <c r="BS58" s="602" t="n">
        <v>0.75</v>
      </c>
      <c r="BT58" s="602" t="n">
        <v>1.6</v>
      </c>
      <c r="BU58" s="605" t="n">
        <v>42846</v>
      </c>
      <c r="BV58" s="605" t="n">
        <v>42851</v>
      </c>
      <c r="BW58" s="408" t="inlineStr">
        <is>
          <t>L/D approved</t>
        </is>
      </c>
      <c r="BX58" s="376" t="inlineStr">
        <is>
          <t>Pls send proto in the correct fabric quality  + color for approval</t>
        </is>
      </c>
      <c r="BY58" s="386" t="inlineStr">
        <is>
          <t>X M</t>
        </is>
      </c>
      <c r="BZ58" s="433" t="n"/>
      <c r="CA58" s="408" t="n">
        <v>42933</v>
      </c>
      <c r="CB58" s="386" t="n"/>
      <c r="CC58" s="386" t="n"/>
      <c r="CD58" s="376" t="inlineStr">
        <is>
          <t xml:space="preserve">EX 14-Oct-17 </t>
        </is>
      </c>
      <c r="CE58" s="376" t="n"/>
      <c r="CF58" s="376" t="inlineStr">
        <is>
          <t>Too expensive!</t>
        </is>
      </c>
      <c r="CG58" s="387" t="n">
        <v>15</v>
      </c>
      <c r="CH58" s="435" t="n"/>
      <c r="CI58" s="387" t="inlineStr">
        <is>
          <t>M</t>
        </is>
      </c>
      <c r="CJ58" s="387" t="n"/>
      <c r="CK58" s="387" t="n"/>
      <c r="CL58" s="388" t="n"/>
      <c r="CM58" s="389" t="n"/>
      <c r="CN58" s="389" t="n"/>
      <c r="CO58" s="390" t="n"/>
      <c r="CP58" s="391" t="n"/>
      <c r="CQ58" s="391" t="n"/>
      <c r="CR58" s="391" t="n"/>
      <c r="CS58" s="392" t="n"/>
      <c r="CT58" s="393" t="n"/>
      <c r="CU58" s="393" t="n"/>
      <c r="CV58" s="393" t="n"/>
      <c r="CW58" s="393" t="n"/>
      <c r="CX58" s="393" t="n"/>
      <c r="CY58" s="393" t="n"/>
      <c r="CZ58" s="388" t="n">
        <v>43251</v>
      </c>
      <c r="DA58" s="388" t="inlineStr">
        <is>
          <t>HQ</t>
        </is>
      </c>
      <c r="DB58" s="576" t="inlineStr">
        <is>
          <t>2</t>
        </is>
      </c>
      <c r="DC58" s="389" t="n"/>
      <c r="DD58" s="389" t="n"/>
      <c r="DE58" s="389" t="n"/>
      <c r="DF58" s="394" t="n">
        <v>47</v>
      </c>
      <c r="DG58" s="394" t="n">
        <v>74</v>
      </c>
      <c r="DH58" s="394" t="n">
        <v>4018299</v>
      </c>
      <c r="DI58" s="395">
        <f>DF58*BM58</f>
        <v/>
      </c>
      <c r="DJ58" s="396">
        <f>DI58-(DG58*BL58)</f>
        <v/>
      </c>
    </row>
    <row customFormat="1" customHeight="1" hidden="1" ht="15" r="59" s="397">
      <c r="A59" s="372" t="n">
        <v>280</v>
      </c>
      <c r="B59" s="372" t="inlineStr">
        <is>
          <t>K180754020</t>
        </is>
      </c>
      <c r="C59" s="372" t="n">
        <v>1070101070</v>
      </c>
      <c r="D59" s="241" t="inlineStr">
        <is>
          <t>Black</t>
        </is>
      </c>
      <c r="E59" s="241" t="n">
        <v>6900</v>
      </c>
      <c r="F59" s="372" t="inlineStr">
        <is>
          <t>RICHARD</t>
        </is>
      </c>
      <c r="G59" s="372" t="inlineStr">
        <is>
          <t>BLACK</t>
        </is>
      </c>
      <c r="H59" s="372" t="n">
        <v>2</v>
      </c>
      <c r="I59" s="370" t="n"/>
      <c r="J59" s="600" t="n"/>
      <c r="K59" s="372" t="n"/>
      <c r="L59" s="372" t="n"/>
      <c r="M59" s="372" t="inlineStr">
        <is>
          <t xml:space="preserve">Tee L/S </t>
        </is>
      </c>
      <c r="N59" s="372" t="n">
        <v>61091000</v>
      </c>
      <c r="O59" s="373" t="inlineStr">
        <is>
          <t>T-shirts, singlets and other vests of cotton, knitted or crocheted</t>
        </is>
      </c>
      <c r="P59" s="584" t="inlineStr">
        <is>
          <t>Mens</t>
        </is>
      </c>
      <c r="Q59" s="372" t="n"/>
      <c r="R59" s="372" t="n"/>
      <c r="S59" s="372" t="inlineStr">
        <is>
          <t>GARMENT DYE / PIECE DYE</t>
        </is>
      </c>
      <c r="T59" s="374" t="inlineStr">
        <is>
          <t>-</t>
        </is>
      </c>
      <c r="U59" s="374" t="n"/>
      <c r="V59" s="374" t="inlineStr">
        <is>
          <t>XS-XXL</t>
        </is>
      </c>
      <c r="W59" s="374" t="inlineStr">
        <is>
          <t>-</t>
        </is>
      </c>
      <c r="X59" s="518" t="inlineStr">
        <is>
          <t>XS-XXL mens</t>
        </is>
      </c>
      <c r="Y59" s="374" t="inlineStr">
        <is>
          <t>NEW</t>
        </is>
      </c>
      <c r="Z59" s="374" t="n"/>
      <c r="AA59" s="374" t="n"/>
      <c r="AB59" s="405" t="inlineStr">
        <is>
          <t>FYROM</t>
        </is>
      </c>
      <c r="AC59" s="240" t="inlineStr">
        <is>
          <t>Uni Textiles</t>
        </is>
      </c>
      <c r="AD59" s="240" t="inlineStr">
        <is>
          <t>New Power</t>
        </is>
      </c>
      <c r="AE59" s="376" t="inlineStr">
        <is>
          <t>ALEXANDROS</t>
        </is>
      </c>
      <c r="AF59" s="372" t="n"/>
      <c r="AG59" s="374" t="inlineStr">
        <is>
          <t>HELLAS COTTON</t>
        </is>
      </c>
      <c r="AH59" s="523" t="n">
        <v>120112150000001</v>
      </c>
      <c r="AI59" s="374" t="n"/>
      <c r="AJ59" s="374" t="n"/>
      <c r="AK59" s="374" t="inlineStr">
        <is>
          <t>100% Sustainable fabric</t>
        </is>
      </c>
      <c r="AL59" s="374" t="inlineStr">
        <is>
          <t>100% Organic cotton</t>
        </is>
      </c>
      <c r="AM59" s="374" t="inlineStr">
        <is>
          <t>TBC</t>
        </is>
      </c>
      <c r="AN59" s="374" t="n">
        <v>490</v>
      </c>
      <c r="AO59" s="377" t="inlineStr">
        <is>
          <t>11,5kg</t>
        </is>
      </c>
      <c r="AP59" s="374" t="n"/>
      <c r="AQ59" s="374" t="n"/>
      <c r="AR59" s="374" t="inlineStr">
        <is>
          <t>NEW POWER needs to order yarn: 16x SMS + extra meters to stock for 3/4 pcs</t>
        </is>
      </c>
      <c r="AS59" s="378" t="n"/>
      <c r="AT59" s="378" t="n"/>
      <c r="AU59" s="378" t="n"/>
      <c r="AV59" s="379" t="inlineStr">
        <is>
          <t>,714kg</t>
        </is>
      </c>
      <c r="AW59" s="601" t="inlineStr">
        <is>
          <t>NEW POWER</t>
        </is>
      </c>
      <c r="AX59" s="602" t="inlineStr">
        <is>
          <t>EUR</t>
        </is>
      </c>
      <c r="AY59" s="602" t="inlineStr">
        <is>
          <t>CIF</t>
        </is>
      </c>
      <c r="AZ59" s="602" t="inlineStr">
        <is>
          <t>30 DAYS NETT</t>
        </is>
      </c>
      <c r="BA59" s="602" t="n">
        <v>16.9</v>
      </c>
      <c r="BB59" s="602">
        <f>IFERROR((BM59*(1-Assumptions!$K$3))*(1-BK59),0)</f>
        <v/>
      </c>
      <c r="BC59" s="602">
        <f>BD59*2</f>
        <v/>
      </c>
      <c r="BD59" s="602" t="n">
        <v>21.9</v>
      </c>
      <c r="BE59" s="602" t="n">
        <v>17.5</v>
      </c>
      <c r="BF59" s="617">
        <f>IFERROR(((IF(BE59&gt;0, BE59, IF(BD59&gt;0, BD59, 0))))*INDEX(Assumptions!$B:$B,MATCH(AB59,Assumptions!$A:$A,0)),0)</f>
        <v/>
      </c>
      <c r="BG59" s="604">
        <f>IFERROR(((IF(BE59&gt;0, BE59, IF(BD59&gt;0, BD59, 0))))*INDEX(Assumptions!$C:$C,MATCH(AB59,Assumptions!$A:$A,0)),0)</f>
        <v/>
      </c>
      <c r="BH59" s="604">
        <f>IFERROR(((IF(BE59&gt;0, BE59, IF(BD59&gt;0, BD59, 0))))*INDEX(Assumptions!$D:$D,MATCH(AB59,Assumptions!$A:$A,0)),0)</f>
        <v/>
      </c>
      <c r="BI59" s="604">
        <f>IFERROR(((IF(BE59&gt;0, BE59, IF(BD59&gt;0, BD59, 0))))*INDEX(Assumptions!$G:$G,MATCH(AC59,Assumptions!$F:$F,0)),0)</f>
        <v/>
      </c>
      <c r="BJ59" s="604">
        <f>SUM(BF59:BI59)</f>
        <v/>
      </c>
      <c r="BK59" s="383">
        <f>IFERROR(INDEX(Assumptions!$B:$B,MATCH(AB59,Assumptions!$A:$A,0))+INDEX(Assumptions!$C:$C,MATCH(AB59,Assumptions!$A:$A,0))+INDEX(Assumptions!$D:$D,MATCH(AB59,Assumptions!$A:$A,0))+INDEX(Assumptions!$G:$G,MATCH(AC59,Assumptions!$F:$F,0)),0)</f>
        <v/>
      </c>
      <c r="BL59" s="602">
        <f>((IF(BE59&gt;0, BE59, IF(BD59&gt;0, BD59, 0))))+BJ59</f>
        <v/>
      </c>
      <c r="BM59" s="602">
        <f>BP59/BO59</f>
        <v/>
      </c>
      <c r="BN59" s="602">
        <f>BP59/2.38</f>
        <v/>
      </c>
      <c r="BO59" s="374" t="n">
        <v>2.5</v>
      </c>
      <c r="BP59" s="602" t="n">
        <v>89.95</v>
      </c>
      <c r="BQ59" s="384">
        <f>IF(SUM(BD59:BE59)=0,0,(BM59-BL59)/BM59)</f>
        <v/>
      </c>
      <c r="BR59" s="602">
        <f>BC59*CG59</f>
        <v/>
      </c>
      <c r="BS59" s="602" t="n">
        <v>0.75</v>
      </c>
      <c r="BT59" s="602" t="n">
        <v>1.6</v>
      </c>
      <c r="BU59" s="605" t="n">
        <v>42846</v>
      </c>
      <c r="BV59" s="605" t="n">
        <v>42851</v>
      </c>
      <c r="BW59" s="408" t="inlineStr">
        <is>
          <t>L/D approved</t>
        </is>
      </c>
      <c r="BX59" s="376" t="inlineStr">
        <is>
          <t>Pls send lab dip in correct fabric + color for approval</t>
        </is>
      </c>
      <c r="BY59" s="386" t="inlineStr">
        <is>
          <t>-</t>
        </is>
      </c>
      <c r="BZ59" s="433" t="n"/>
      <c r="CA59" s="386" t="n"/>
      <c r="CB59" s="386" t="n"/>
      <c r="CC59" s="386" t="n"/>
      <c r="CD59" s="376" t="inlineStr">
        <is>
          <t>EX 14-Oct-17</t>
        </is>
      </c>
      <c r="CE59" s="376" t="n"/>
      <c r="CF59" s="376" t="inlineStr">
        <is>
          <t>Too expensive!</t>
        </is>
      </c>
      <c r="CG59" s="387" t="n">
        <v>4</v>
      </c>
      <c r="CH59" s="435" t="n"/>
      <c r="CI59" s="387" t="inlineStr">
        <is>
          <t>M</t>
        </is>
      </c>
      <c r="CJ59" s="387" t="n"/>
      <c r="CK59" s="387" t="n"/>
      <c r="CL59" s="388" t="n"/>
      <c r="CM59" s="389" t="n"/>
      <c r="CN59" s="389" t="n"/>
      <c r="CO59" s="390" t="n"/>
      <c r="CP59" s="391" t="n"/>
      <c r="CQ59" s="391" t="n"/>
      <c r="CR59" s="391" t="n"/>
      <c r="CS59" s="392" t="n"/>
      <c r="CT59" s="393" t="n"/>
      <c r="CU59" s="393" t="n"/>
      <c r="CV59" s="393" t="n"/>
      <c r="CW59" s="393" t="n"/>
      <c r="CX59" s="393" t="n"/>
      <c r="CY59" s="393" t="n"/>
      <c r="CZ59" s="388" t="n">
        <v>43251</v>
      </c>
      <c r="DA59" s="388" t="inlineStr">
        <is>
          <t>HQ</t>
        </is>
      </c>
      <c r="DB59" s="576" t="inlineStr">
        <is>
          <t>2</t>
        </is>
      </c>
      <c r="DC59" s="389" t="n"/>
      <c r="DD59" s="389" t="n"/>
      <c r="DE59" s="389" t="n"/>
      <c r="DF59" s="394" t="n">
        <v>26</v>
      </c>
      <c r="DG59" s="394" t="n">
        <v>75</v>
      </c>
      <c r="DH59" s="394" t="n">
        <v>4018300</v>
      </c>
      <c r="DI59" s="395">
        <f>DF59*BM59</f>
        <v/>
      </c>
      <c r="DJ59" s="396">
        <f>DI59-(DG59*BL59)</f>
        <v/>
      </c>
    </row>
    <row customFormat="1" customHeight="1" hidden="1" ht="15" r="60" s="397">
      <c r="A60" s="372" t="n">
        <v>285</v>
      </c>
      <c r="B60" s="372" t="inlineStr">
        <is>
          <t>K180754025</t>
        </is>
      </c>
      <c r="C60" s="372" t="n">
        <v>1070101071</v>
      </c>
      <c r="D60" s="372" t="inlineStr">
        <is>
          <t>Green</t>
        </is>
      </c>
      <c r="E60" s="430" t="n">
        <v>7609</v>
      </c>
      <c r="F60" s="372" t="inlineStr">
        <is>
          <t>RICHARD</t>
        </is>
      </c>
      <c r="G60" s="372" t="inlineStr">
        <is>
          <t>DUCK GREEN</t>
        </is>
      </c>
      <c r="H60" s="372" t="n">
        <v>1</v>
      </c>
      <c r="I60" s="370" t="n"/>
      <c r="J60" s="600" t="n"/>
      <c r="K60" s="372" t="n"/>
      <c r="L60" s="372" t="n"/>
      <c r="M60" s="372" t="inlineStr">
        <is>
          <t xml:space="preserve">Tee L/S </t>
        </is>
      </c>
      <c r="N60" s="372" t="n">
        <v>61091000</v>
      </c>
      <c r="O60" s="373" t="inlineStr">
        <is>
          <t>T-shirts, singlets and other vests of cotton, knitted or crocheted</t>
        </is>
      </c>
      <c r="P60" s="584" t="inlineStr">
        <is>
          <t>Mens</t>
        </is>
      </c>
      <c r="Q60" s="372" t="n"/>
      <c r="R60" s="372" t="n"/>
      <c r="S60" s="372" t="inlineStr">
        <is>
          <t>GARMENT DYE / PIECE DYE</t>
        </is>
      </c>
      <c r="T60" s="374" t="inlineStr">
        <is>
          <t>-</t>
        </is>
      </c>
      <c r="U60" s="374" t="n"/>
      <c r="V60" s="374" t="inlineStr">
        <is>
          <t>XS-XXL</t>
        </is>
      </c>
      <c r="W60" s="374" t="inlineStr">
        <is>
          <t>-</t>
        </is>
      </c>
      <c r="X60" s="518" t="inlineStr">
        <is>
          <t>XS-XXL mens</t>
        </is>
      </c>
      <c r="Y60" s="374" t="inlineStr">
        <is>
          <t>NEW</t>
        </is>
      </c>
      <c r="Z60" s="374" t="n"/>
      <c r="AA60" s="374" t="n"/>
      <c r="AB60" s="405" t="inlineStr">
        <is>
          <t>FYROM</t>
        </is>
      </c>
      <c r="AC60" s="240" t="inlineStr">
        <is>
          <t>Uni Textiles</t>
        </is>
      </c>
      <c r="AD60" s="240" t="inlineStr">
        <is>
          <t>New Power</t>
        </is>
      </c>
      <c r="AE60" s="376" t="inlineStr">
        <is>
          <t>ALEXANDROS</t>
        </is>
      </c>
      <c r="AF60" s="372" t="n"/>
      <c r="AG60" s="374" t="inlineStr">
        <is>
          <t>HELLAS COTTON</t>
        </is>
      </c>
      <c r="AH60" s="523" t="n">
        <v>120112150000001</v>
      </c>
      <c r="AI60" s="374" t="n"/>
      <c r="AJ60" s="374" t="n"/>
      <c r="AK60" s="374" t="inlineStr">
        <is>
          <t>100% Sustainable fabric</t>
        </is>
      </c>
      <c r="AL60" s="374" t="inlineStr">
        <is>
          <t>100% Organic cotton</t>
        </is>
      </c>
      <c r="AM60" s="374" t="inlineStr">
        <is>
          <t>TBC</t>
        </is>
      </c>
      <c r="AN60" s="374" t="n">
        <v>490</v>
      </c>
      <c r="AO60" s="377" t="inlineStr">
        <is>
          <t>11,5kg</t>
        </is>
      </c>
      <c r="AP60" s="374" t="n"/>
      <c r="AQ60" s="374" t="n"/>
      <c r="AR60" s="374" t="inlineStr">
        <is>
          <t>NEW POWER needs to order yarn: 16x SMS + extra meters to stock for 3/4 pcs</t>
        </is>
      </c>
      <c r="AS60" s="378" t="n"/>
      <c r="AT60" s="378" t="n"/>
      <c r="AU60" s="378" t="n"/>
      <c r="AV60" s="379" t="inlineStr">
        <is>
          <t>,714kg</t>
        </is>
      </c>
      <c r="AW60" s="601" t="inlineStr">
        <is>
          <t>NEW POWER</t>
        </is>
      </c>
      <c r="AX60" s="602" t="inlineStr">
        <is>
          <t>EUR</t>
        </is>
      </c>
      <c r="AY60" s="602" t="inlineStr">
        <is>
          <t>CIF</t>
        </is>
      </c>
      <c r="AZ60" s="602" t="inlineStr">
        <is>
          <t>30 DAYS NETT</t>
        </is>
      </c>
      <c r="BA60" s="602" t="n">
        <v>16.9</v>
      </c>
      <c r="BB60" s="602">
        <f>IFERROR((BM60*(1-Assumptions!$K$3))*(1-BK60),0)</f>
        <v/>
      </c>
      <c r="BC60" s="602">
        <f>BD60*2</f>
        <v/>
      </c>
      <c r="BD60" s="602" t="n">
        <v>21.9</v>
      </c>
      <c r="BE60" s="602" t="n">
        <v>17.5</v>
      </c>
      <c r="BF60" s="617">
        <f>IFERROR(((IF(BE60&gt;0, BE60, IF(BD60&gt;0, BD60, 0))))*INDEX(Assumptions!$B:$B,MATCH(AB60,Assumptions!$A:$A,0)),0)</f>
        <v/>
      </c>
      <c r="BG60" s="604">
        <f>IFERROR(((IF(BE60&gt;0, BE60, IF(BD60&gt;0, BD60, 0))))*INDEX(Assumptions!$C:$C,MATCH(AB60,Assumptions!$A:$A,0)),0)</f>
        <v/>
      </c>
      <c r="BH60" s="604">
        <f>IFERROR(((IF(BE60&gt;0, BE60, IF(BD60&gt;0, BD60, 0))))*INDEX(Assumptions!$D:$D,MATCH(AB60,Assumptions!$A:$A,0)),0)</f>
        <v/>
      </c>
      <c r="BI60" s="604">
        <f>IFERROR(((IF(BE60&gt;0, BE60, IF(BD60&gt;0, BD60, 0))))*INDEX(Assumptions!$G:$G,MATCH(AC60,Assumptions!$F:$F,0)),0)</f>
        <v/>
      </c>
      <c r="BJ60" s="604">
        <f>SUM(BF60:BI60)</f>
        <v/>
      </c>
      <c r="BK60" s="383">
        <f>IFERROR(INDEX(Assumptions!$B:$B,MATCH(AB60,Assumptions!$A:$A,0))+INDEX(Assumptions!$C:$C,MATCH(AB60,Assumptions!$A:$A,0))+INDEX(Assumptions!$D:$D,MATCH(AB60,Assumptions!$A:$A,0))+INDEX(Assumptions!$G:$G,MATCH(AC60,Assumptions!$F:$F,0)),0)</f>
        <v/>
      </c>
      <c r="BL60" s="602">
        <f>((IF(BE60&gt;0, BE60, IF(BD60&gt;0, BD60, 0))))+BJ60</f>
        <v/>
      </c>
      <c r="BM60" s="602">
        <f>BP60/BO60</f>
        <v/>
      </c>
      <c r="BN60" s="602">
        <f>BP60/2.38</f>
        <v/>
      </c>
      <c r="BO60" s="374" t="n">
        <v>2.5</v>
      </c>
      <c r="BP60" s="602" t="n">
        <v>89.95</v>
      </c>
      <c r="BQ60" s="384">
        <f>IF(SUM(BD60:BE60)=0,0,(BM60-BL60)/BM60)</f>
        <v/>
      </c>
      <c r="BR60" s="602">
        <f>BC60*CG60</f>
        <v/>
      </c>
      <c r="BS60" s="602" t="n">
        <v>0.75</v>
      </c>
      <c r="BT60" s="602" t="n">
        <v>1.6</v>
      </c>
      <c r="BU60" s="605" t="n">
        <v>42846</v>
      </c>
      <c r="BV60" s="605" t="n">
        <v>42851</v>
      </c>
      <c r="BW60" s="408" t="inlineStr">
        <is>
          <t>L/D approved</t>
        </is>
      </c>
      <c r="BX60" s="376" t="inlineStr">
        <is>
          <t>Pls send lab dip in correct fabric + color for approval</t>
        </is>
      </c>
      <c r="BY60" s="386" t="inlineStr">
        <is>
          <t>-</t>
        </is>
      </c>
      <c r="BZ60" s="433" t="n"/>
      <c r="CA60" s="386" t="n"/>
      <c r="CB60" s="386" t="n"/>
      <c r="CC60" s="386" t="n"/>
      <c r="CD60" s="376" t="inlineStr">
        <is>
          <t>EX 14-Oct-17</t>
        </is>
      </c>
      <c r="CE60" s="376" t="n"/>
      <c r="CF60" s="376" t="inlineStr">
        <is>
          <t>Too expensive!</t>
        </is>
      </c>
      <c r="CG60" s="387" t="n">
        <v>15</v>
      </c>
      <c r="CH60" s="435" t="n"/>
      <c r="CI60" s="387" t="inlineStr">
        <is>
          <t>M</t>
        </is>
      </c>
      <c r="CJ60" s="387" t="n"/>
      <c r="CK60" s="387" t="n"/>
      <c r="CL60" s="388" t="n"/>
      <c r="CM60" s="389" t="n"/>
      <c r="CN60" s="389" t="n"/>
      <c r="CO60" s="390" t="n"/>
      <c r="CP60" s="391" t="n"/>
      <c r="CQ60" s="391" t="n"/>
      <c r="CR60" s="391" t="n"/>
      <c r="CS60" s="392" t="n"/>
      <c r="CT60" s="393" t="n"/>
      <c r="CU60" s="393" t="n"/>
      <c r="CV60" s="393" t="n"/>
      <c r="CW60" s="393" t="n"/>
      <c r="CX60" s="393" t="n"/>
      <c r="CY60" s="393" t="n"/>
      <c r="CZ60" s="388" t="n">
        <v>43252</v>
      </c>
      <c r="DA60" s="388" t="inlineStr">
        <is>
          <t>HQ</t>
        </is>
      </c>
      <c r="DB60" s="576" t="inlineStr">
        <is>
          <t>1</t>
        </is>
      </c>
      <c r="DC60" s="389" t="n"/>
      <c r="DD60" s="389" t="n"/>
      <c r="DE60" s="389" t="n"/>
      <c r="DF60" s="394" t="n">
        <v>39</v>
      </c>
      <c r="DG60" s="394" t="n">
        <v>75</v>
      </c>
      <c r="DH60" s="394" t="n">
        <v>4018301</v>
      </c>
      <c r="DI60" s="395">
        <f>DF60*BM60</f>
        <v/>
      </c>
      <c r="DJ60" s="396">
        <f>DI60-(DG60*BL60)</f>
        <v/>
      </c>
    </row>
    <row customFormat="1" customHeight="1" hidden="1" ht="15" r="61" s="126">
      <c r="A61" s="223" t="n">
        <v>290</v>
      </c>
      <c r="B61" s="223" t="inlineStr">
        <is>
          <t>K180754030</t>
        </is>
      </c>
      <c r="C61" s="223" t="n">
        <v>1070101072</v>
      </c>
      <c r="D61" s="223" t="inlineStr">
        <is>
          <t>BLUE</t>
        </is>
      </c>
      <c r="E61" s="502" t="inlineStr">
        <is>
          <t>-</t>
        </is>
      </c>
      <c r="F61" s="223" t="inlineStr">
        <is>
          <t>HANNIBAL</t>
        </is>
      </c>
      <c r="G61" s="223" t="inlineStr">
        <is>
          <t xml:space="preserve">NAVY STRIPE </t>
        </is>
      </c>
      <c r="H61" s="223" t="n">
        <v>1</v>
      </c>
      <c r="I61" s="219" t="inlineStr">
        <is>
          <t>x</t>
        </is>
      </c>
      <c r="J61" s="606" t="n">
        <v>43123</v>
      </c>
      <c r="K61" s="223" t="n"/>
      <c r="L61" s="223" t="n"/>
      <c r="M61" s="223" t="inlineStr">
        <is>
          <t xml:space="preserve">TEES L/S </t>
        </is>
      </c>
      <c r="N61" s="223" t="n">
        <v>61091000</v>
      </c>
      <c r="O61" s="102" t="inlineStr">
        <is>
          <t>T-shirts, singlets and other vests of cotton, knitted or crocheted</t>
        </is>
      </c>
      <c r="P61" s="103" t="inlineStr">
        <is>
          <t>MEN</t>
        </is>
      </c>
      <c r="Q61" s="223" t="n"/>
      <c r="R61" s="223" t="n"/>
      <c r="S61" s="223" t="inlineStr">
        <is>
          <t>YARN DYE</t>
        </is>
      </c>
      <c r="T61" s="104" t="inlineStr">
        <is>
          <t>-</t>
        </is>
      </c>
      <c r="U61" s="104" t="n"/>
      <c r="V61" s="104" t="inlineStr">
        <is>
          <t>XS-XXL</t>
        </is>
      </c>
      <c r="W61" s="104" t="inlineStr">
        <is>
          <t>-</t>
        </is>
      </c>
      <c r="X61" s="255" t="n"/>
      <c r="Y61" s="104" t="inlineStr">
        <is>
          <t>NEW</t>
        </is>
      </c>
      <c r="Z61" s="104" t="n"/>
      <c r="AA61" s="104" t="n"/>
      <c r="AB61" s="249" t="inlineStr">
        <is>
          <t>FYROM</t>
        </is>
      </c>
      <c r="AC61" s="106" t="inlineStr">
        <is>
          <t>UNI TEXTILES</t>
        </is>
      </c>
      <c r="AD61" s="106" t="inlineStr">
        <is>
          <t>NEW POWER</t>
        </is>
      </c>
      <c r="AE61" s="106" t="inlineStr">
        <is>
          <t>ALEXANDROS</t>
        </is>
      </c>
      <c r="AF61" s="223" t="n"/>
      <c r="AG61" s="104" t="inlineStr">
        <is>
          <t>HELLAS COTTON</t>
        </is>
      </c>
      <c r="AH61" s="374" t="inlineStr">
        <is>
          <t xml:space="preserve">FABRIC AS FEINA SS17 YD STRIPE (100%ORGANIC COTTON) </t>
        </is>
      </c>
      <c r="AI61" s="104" t="n"/>
      <c r="AJ61" s="104" t="n"/>
      <c r="AK61" s="104" t="inlineStr">
        <is>
          <t>100% Sustainable fabric</t>
        </is>
      </c>
      <c r="AL61" s="104" t="inlineStr">
        <is>
          <t>100% Organic cotton</t>
        </is>
      </c>
      <c r="AM61" s="104" t="inlineStr">
        <is>
          <t>280g</t>
        </is>
      </c>
      <c r="AN61" s="374" t="n"/>
      <c r="AO61" s="107" t="inlineStr">
        <is>
          <t>16,9kg</t>
        </is>
      </c>
      <c r="AP61" s="104" t="inlineStr">
        <is>
          <t>TBC</t>
        </is>
      </c>
      <c r="AQ61" s="104" t="n"/>
      <c r="AR61" s="104" t="inlineStr">
        <is>
          <t>NEW POWER needs to order: 16x SMS -+ extra meters stock 3/4 pcs: YD STRIPE 100% ORGANIC COTTON FEINA SS17</t>
        </is>
      </c>
      <c r="AS61" s="108" t="n"/>
      <c r="AT61" s="108" t="n"/>
      <c r="AU61" s="108" t="n"/>
      <c r="AV61" s="109" t="inlineStr">
        <is>
          <t>,666kg</t>
        </is>
      </c>
      <c r="AW61" s="607" t="inlineStr">
        <is>
          <t>NEW POWER</t>
        </is>
      </c>
      <c r="AX61" s="608" t="inlineStr">
        <is>
          <t>EUR</t>
        </is>
      </c>
      <c r="AY61" s="608" t="inlineStr">
        <is>
          <t>CIF</t>
        </is>
      </c>
      <c r="AZ61" s="608" t="inlineStr">
        <is>
          <t>30 DAYS NETT</t>
        </is>
      </c>
      <c r="BA61" s="608" t="n">
        <v>22</v>
      </c>
      <c r="BB61" s="608">
        <f>IFERROR((BM61*(1-Assumptions!$K$3))*(1-BK61),0)</f>
        <v/>
      </c>
      <c r="BC61" s="608">
        <f>BD61*2</f>
        <v/>
      </c>
      <c r="BD61" s="608" t="n">
        <v>15.9</v>
      </c>
      <c r="BE61" s="608" t="n">
        <v>22.5</v>
      </c>
      <c r="BF61" s="617">
        <f>IFERROR(((IF(BE61&gt;0, BE61, IF(BD61&gt;0, BD61, 0))))*INDEX(Assumptions!$B:$B,MATCH(AB61,Assumptions!$A:$A,0)),0)</f>
        <v/>
      </c>
      <c r="BG61" s="609">
        <f>IFERROR(((IF(BE61&gt;0, BE61, IF(BD61&gt;0, BD61, 0))))*INDEX(Assumptions!$C:$C,MATCH(AB61,Assumptions!$A:$A,0)),0)</f>
        <v/>
      </c>
      <c r="BH61" s="604">
        <f>IFERROR(((IF(BE61&gt;0, BE61, IF(BD61&gt;0, BD61, 0))))*INDEX(Assumptions!$D:$D,MATCH(AB61,Assumptions!$A:$A,0)),0)</f>
        <v/>
      </c>
      <c r="BI61" s="609">
        <f>IFERROR(((IF(BE61&gt;0, BE61, IF(BD61&gt;0, BD61, 0))))*INDEX(Assumptions!$G:$G,MATCH(AC61,Assumptions!$F:$F,0)),0)</f>
        <v/>
      </c>
      <c r="BJ61" s="609">
        <f>SUM(BF61:BI61)</f>
        <v/>
      </c>
      <c r="BK61" s="113">
        <f>IFERROR(INDEX(Assumptions!$B:$B,MATCH(AB61,Assumptions!$A:$A,0))+INDEX(Assumptions!$C:$C,MATCH(AB61,Assumptions!$A:$A,0))+INDEX(Assumptions!$D:$D,MATCH(AB61,Assumptions!$A:$A,0))+INDEX(Assumptions!$G:$G,MATCH(AC61,Assumptions!$F:$F,0)),0)</f>
        <v/>
      </c>
      <c r="BL61" s="608">
        <f>((IF(BE61&gt;0, BE61, IF(BD61&gt;0, BD61, 0))))+BJ61</f>
        <v/>
      </c>
      <c r="BM61" s="608">
        <f>BP61/BO61</f>
        <v/>
      </c>
      <c r="BN61" s="608">
        <f>BP61/2.38</f>
        <v/>
      </c>
      <c r="BO61" s="104" t="n">
        <v>2.5</v>
      </c>
      <c r="BP61" s="608" t="n">
        <v>99.95</v>
      </c>
      <c r="BQ61" s="114">
        <f>IF(SUM(BD61:BE61)=0,0,(BM61-BL61)/BM61)</f>
        <v/>
      </c>
      <c r="BR61" s="608">
        <f>BC61*CG61</f>
        <v/>
      </c>
      <c r="BS61" s="608" t="n">
        <v>0.6</v>
      </c>
      <c r="BT61" s="608" t="n">
        <v>1.6</v>
      </c>
      <c r="BU61" s="610" t="n">
        <v>42846</v>
      </c>
      <c r="BV61" s="610" t="n">
        <v>42851</v>
      </c>
      <c r="BW61" s="250" t="inlineStr">
        <is>
          <t>L/D approved</t>
        </is>
      </c>
      <c r="BX61" s="106" t="inlineStr">
        <is>
          <t>Pls send proto in correct fabric quality + color for approval</t>
        </is>
      </c>
      <c r="BY61" s="115" t="inlineStr">
        <is>
          <t>M</t>
        </is>
      </c>
      <c r="BZ61" s="530" t="n"/>
      <c r="CA61" s="250" t="n">
        <v>42926</v>
      </c>
      <c r="CB61" s="115" t="n"/>
      <c r="CC61" s="115" t="n"/>
      <c r="CD61" s="106" t="inlineStr">
        <is>
          <t>EX 14-Oct-17</t>
        </is>
      </c>
      <c r="CE61" s="106" t="n"/>
      <c r="CF61" s="106" t="n"/>
      <c r="CG61" s="117" t="n">
        <v>15</v>
      </c>
      <c r="CH61" s="538" t="n"/>
      <c r="CI61" s="117" t="inlineStr">
        <is>
          <t>M</t>
        </is>
      </c>
      <c r="CJ61" s="117" t="n"/>
      <c r="CK61" s="117" t="n"/>
      <c r="CL61" s="118" t="n"/>
      <c r="CM61" s="119" t="n"/>
      <c r="CN61" s="119" t="n"/>
      <c r="CO61" s="120" t="n"/>
      <c r="CP61" s="121" t="n"/>
      <c r="CQ61" s="121" t="n"/>
      <c r="CR61" s="121" t="n"/>
      <c r="CS61" s="122" t="n"/>
      <c r="CT61" s="123" t="n"/>
      <c r="CU61" s="123" t="n"/>
      <c r="CV61" s="123" t="n"/>
      <c r="CW61" s="123" t="n"/>
      <c r="CX61" s="123" t="n"/>
      <c r="CY61" s="123" t="n"/>
      <c r="CZ61" s="118" t="n"/>
      <c r="DA61" s="118" t="n"/>
      <c r="DB61" s="575" t="n"/>
      <c r="DC61" s="119" t="n"/>
      <c r="DD61" s="119" t="n"/>
      <c r="DE61" s="119" t="n"/>
      <c r="DF61" s="394" t="n"/>
      <c r="DG61" s="394" t="n"/>
      <c r="DH61" s="394" t="n"/>
      <c r="DI61" s="334">
        <f>DF61*BM61</f>
        <v/>
      </c>
      <c r="DJ61" s="125">
        <f>DI61-(DG61*BL61)</f>
        <v/>
      </c>
    </row>
    <row customFormat="1" customHeight="1" hidden="1" ht="15" r="62" s="397">
      <c r="A62" s="372" t="n">
        <v>295</v>
      </c>
      <c r="B62" s="372" t="inlineStr">
        <is>
          <t>K180754035</t>
        </is>
      </c>
      <c r="C62" s="372" t="n">
        <v>1070101073</v>
      </c>
      <c r="D62" s="372" t="inlineStr">
        <is>
          <t>Green</t>
        </is>
      </c>
      <c r="E62" s="241" t="n">
        <v>7608</v>
      </c>
      <c r="F62" s="372" t="inlineStr">
        <is>
          <t>NEZER</t>
        </is>
      </c>
      <c r="G62" s="372" t="inlineStr">
        <is>
          <t>DARK PINE STRIPE</t>
        </is>
      </c>
      <c r="H62" s="372" t="n">
        <v>2</v>
      </c>
      <c r="I62" s="370" t="n"/>
      <c r="J62" s="600" t="n"/>
      <c r="K62" s="372" t="n"/>
      <c r="L62" s="372" t="n"/>
      <c r="M62" s="372" t="inlineStr">
        <is>
          <t xml:space="preserve">Tee L/S </t>
        </is>
      </c>
      <c r="N62" s="372" t="n">
        <v>61091000</v>
      </c>
      <c r="O62" s="373" t="inlineStr">
        <is>
          <t>T-shirts, singlets and other vests of cotton, knitted or crocheted</t>
        </is>
      </c>
      <c r="P62" s="584" t="inlineStr">
        <is>
          <t>Mens</t>
        </is>
      </c>
      <c r="Q62" s="372" t="n"/>
      <c r="R62" s="372" t="n"/>
      <c r="S62" s="372" t="inlineStr">
        <is>
          <t>YD STRIPE</t>
        </is>
      </c>
      <c r="T62" s="374" t="n"/>
      <c r="U62" s="374" t="n"/>
      <c r="V62" s="374" t="inlineStr">
        <is>
          <t>XS-XXL</t>
        </is>
      </c>
      <c r="W62" s="374" t="inlineStr">
        <is>
          <t>-</t>
        </is>
      </c>
      <c r="X62" s="518" t="inlineStr">
        <is>
          <t>XS-XXL mens</t>
        </is>
      </c>
      <c r="Y62" s="374" t="inlineStr">
        <is>
          <t>C/O SS18</t>
        </is>
      </c>
      <c r="Z62" s="374" t="n"/>
      <c r="AA62" s="374" t="n"/>
      <c r="AB62" s="405" t="inlineStr">
        <is>
          <t>FYROM</t>
        </is>
      </c>
      <c r="AC62" s="240" t="inlineStr">
        <is>
          <t>Uni Textiles</t>
        </is>
      </c>
      <c r="AD62" s="240" t="inlineStr">
        <is>
          <t>New Power</t>
        </is>
      </c>
      <c r="AE62" s="376" t="inlineStr">
        <is>
          <t>ALEXANDROS</t>
        </is>
      </c>
      <c r="AF62" s="372" t="n"/>
      <c r="AG62" s="374" t="inlineStr">
        <is>
          <t>HELLAS COTTON</t>
        </is>
      </c>
      <c r="AH62" s="374" t="inlineStr">
        <is>
          <t xml:space="preserve">FABRIC AS FEINA SS17 YD STRIPE (100%ORGANIC COTTON) </t>
        </is>
      </c>
      <c r="AI62" s="374" t="n"/>
      <c r="AJ62" s="374" t="n"/>
      <c r="AK62" s="374" t="inlineStr">
        <is>
          <t>100% Sustainable fabric</t>
        </is>
      </c>
      <c r="AL62" s="374" t="inlineStr">
        <is>
          <t>100% Organic cotton</t>
        </is>
      </c>
      <c r="AM62" s="374" t="inlineStr">
        <is>
          <t>280g</t>
        </is>
      </c>
      <c r="AN62" s="374" t="n">
        <v>400</v>
      </c>
      <c r="AO62" s="377" t="inlineStr">
        <is>
          <t>11,9kg</t>
        </is>
      </c>
      <c r="AP62" s="374" t="inlineStr">
        <is>
          <t>TBC</t>
        </is>
      </c>
      <c r="AQ62" s="374" t="n"/>
      <c r="AR62" s="374" t="inlineStr">
        <is>
          <t>NEW POWER needs to order: 16x SMS -+ extra meters stock 3/4 pcs: YD STRIPE 100% ORGANIC COTTON FEINA SS17</t>
        </is>
      </c>
      <c r="AS62" s="378" t="n"/>
      <c r="AT62" s="378" t="n"/>
      <c r="AU62" s="378" t="n"/>
      <c r="AV62" s="379" t="inlineStr">
        <is>
          <t>,666kg</t>
        </is>
      </c>
      <c r="AW62" s="601" t="inlineStr">
        <is>
          <t>NEW POWER</t>
        </is>
      </c>
      <c r="AX62" s="602" t="inlineStr">
        <is>
          <t>EUR</t>
        </is>
      </c>
      <c r="AY62" s="602" t="inlineStr">
        <is>
          <t>CIF</t>
        </is>
      </c>
      <c r="AZ62" s="602" t="inlineStr">
        <is>
          <t>30 DAYS NETT</t>
        </is>
      </c>
      <c r="BA62" s="602" t="n">
        <v>17</v>
      </c>
      <c r="BB62" s="602">
        <f>IFERROR((BM62*(1-Assumptions!$K$3))*(1-BK62),0)</f>
        <v/>
      </c>
      <c r="BC62" s="602">
        <f>BD62*2</f>
        <v/>
      </c>
      <c r="BD62" s="602" t="n">
        <v>18.5</v>
      </c>
      <c r="BE62" s="602" t="n">
        <v>18.5</v>
      </c>
      <c r="BF62" s="617">
        <f>IFERROR(((IF(BE62&gt;0, BE62, IF(BD62&gt;0, BD62, 0))))*INDEX(Assumptions!$B:$B,MATCH(AB62,Assumptions!$A:$A,0)),0)</f>
        <v/>
      </c>
      <c r="BG62" s="604">
        <f>IFERROR(((IF(BE62&gt;0, BE62, IF(BD62&gt;0, BD62, 0))))*INDEX(Assumptions!$C:$C,MATCH(AB62,Assumptions!$A:$A,0)),0)</f>
        <v/>
      </c>
      <c r="BH62" s="604">
        <f>IFERROR(((IF(BE62&gt;0, BE62, IF(BD62&gt;0, BD62, 0))))*INDEX(Assumptions!$D:$D,MATCH(AB62,Assumptions!$A:$A,0)),0)</f>
        <v/>
      </c>
      <c r="BI62" s="604">
        <f>IFERROR(((IF(BE62&gt;0, BE62, IF(BD62&gt;0, BD62, 0))))*INDEX(Assumptions!$G:$G,MATCH(AC62,Assumptions!$F:$F,0)),0)</f>
        <v/>
      </c>
      <c r="BJ62" s="604">
        <f>SUM(BF62:BI62)</f>
        <v/>
      </c>
      <c r="BK62" s="383">
        <f>IFERROR(INDEX(Assumptions!$B:$B,MATCH(AB62,Assumptions!$A:$A,0))+INDEX(Assumptions!$C:$C,MATCH(AB62,Assumptions!$A:$A,0))+INDEX(Assumptions!$D:$D,MATCH(AB62,Assumptions!$A:$A,0))+INDEX(Assumptions!$G:$G,MATCH(AC62,Assumptions!$F:$F,0)),0)</f>
        <v/>
      </c>
      <c r="BL62" s="602">
        <f>((IF(BE62&gt;0, BE62, IF(BD62&gt;0, BD62, 0))))+BJ62</f>
        <v/>
      </c>
      <c r="BM62" s="602">
        <f>BP62/BO62</f>
        <v/>
      </c>
      <c r="BN62" s="602">
        <f>BP62/2.38</f>
        <v/>
      </c>
      <c r="BO62" s="374" t="n">
        <v>2.5</v>
      </c>
      <c r="BP62" s="602" t="n">
        <v>89.95</v>
      </c>
      <c r="BQ62" s="384">
        <f>IF(SUM(BD62:BE62)=0,0,(BM62-BL62)/BM62)</f>
        <v/>
      </c>
      <c r="BR62" s="602">
        <f>BC62*CG62</f>
        <v/>
      </c>
      <c r="BS62" s="602" t="n">
        <v>0.8</v>
      </c>
      <c r="BT62" s="602" t="n">
        <v>1.6</v>
      </c>
      <c r="BU62" s="605" t="n"/>
      <c r="BV62" s="605" t="n"/>
      <c r="BW62" s="407" t="inlineStr">
        <is>
          <t>MISSING Y/D</t>
        </is>
      </c>
      <c r="BX62" s="376" t="n"/>
      <c r="BY62" s="386" t="inlineStr">
        <is>
          <t>-</t>
        </is>
      </c>
      <c r="BZ62" s="433" t="n"/>
      <c r="CA62" s="386" t="n"/>
      <c r="CB62" s="386" t="n"/>
      <c r="CC62" s="386" t="n"/>
      <c r="CD62" s="376" t="inlineStr">
        <is>
          <t>Ex fty 20-10-2017 - 4 pcs</t>
        </is>
      </c>
      <c r="CE62" s="376" t="n"/>
      <c r="CF62" s="376" t="n"/>
      <c r="CG62" s="387" t="n">
        <v>4</v>
      </c>
      <c r="CH62" s="435" t="n"/>
      <c r="CI62" s="387" t="inlineStr">
        <is>
          <t>M</t>
        </is>
      </c>
      <c r="CJ62" s="387" t="n"/>
      <c r="CK62" s="387" t="n"/>
      <c r="CL62" s="388" t="n"/>
      <c r="CM62" s="389" t="n"/>
      <c r="CN62" s="389" t="n"/>
      <c r="CO62" s="390" t="n"/>
      <c r="CP62" s="391" t="n"/>
      <c r="CQ62" s="391" t="n"/>
      <c r="CR62" s="391" t="n"/>
      <c r="CS62" s="392" t="n"/>
      <c r="CT62" s="393" t="n"/>
      <c r="CU62" s="393" t="n"/>
      <c r="CV62" s="393" t="n"/>
      <c r="CW62" s="393" t="n"/>
      <c r="CX62" s="393" t="n"/>
      <c r="CY62" s="393" t="n"/>
      <c r="CZ62" s="388" t="n">
        <v>43252</v>
      </c>
      <c r="DA62" s="388" t="inlineStr">
        <is>
          <t>HQ</t>
        </is>
      </c>
      <c r="DB62" s="576" t="inlineStr">
        <is>
          <t>2</t>
        </is>
      </c>
      <c r="DC62" s="389" t="n"/>
      <c r="DD62" s="389" t="n"/>
      <c r="DE62" s="389" t="n"/>
      <c r="DF62" s="394" t="n">
        <v>43</v>
      </c>
      <c r="DG62" s="394" t="n">
        <v>101</v>
      </c>
      <c r="DH62" s="394" t="n">
        <v>4018303</v>
      </c>
      <c r="DI62" s="395">
        <f>DF62*BM62</f>
        <v/>
      </c>
      <c r="DJ62" s="396">
        <f>DI62-(DG62*BL62)</f>
        <v/>
      </c>
    </row>
    <row customFormat="1" customHeight="1" hidden="1" ht="15" r="63" s="397">
      <c r="A63" s="372" t="n">
        <v>300</v>
      </c>
      <c r="B63" s="372" t="inlineStr">
        <is>
          <t>K180754045</t>
        </is>
      </c>
      <c r="C63" s="372" t="n">
        <v>1070101075</v>
      </c>
      <c r="D63" s="372" t="inlineStr">
        <is>
          <t>Red</t>
        </is>
      </c>
      <c r="E63" s="430" t="n">
        <v>7918</v>
      </c>
      <c r="F63" s="372" t="inlineStr">
        <is>
          <t>NEZER</t>
        </is>
      </c>
      <c r="G63" s="372" t="inlineStr">
        <is>
          <t>CORDOVAN STRIPE</t>
        </is>
      </c>
      <c r="H63" s="372" t="n">
        <v>2</v>
      </c>
      <c r="I63" s="370" t="n"/>
      <c r="J63" s="600" t="n"/>
      <c r="K63" s="372" t="n"/>
      <c r="L63" s="372" t="n"/>
      <c r="M63" s="372" t="inlineStr">
        <is>
          <t xml:space="preserve">Tee L/S </t>
        </is>
      </c>
      <c r="N63" s="372" t="n">
        <v>61091000</v>
      </c>
      <c r="O63" s="373" t="inlineStr">
        <is>
          <t>T-shirts, singlets and other vests of cotton, knitted or crocheted</t>
        </is>
      </c>
      <c r="P63" s="584" t="inlineStr">
        <is>
          <t>Mens</t>
        </is>
      </c>
      <c r="Q63" s="372" t="n"/>
      <c r="R63" s="372" t="n"/>
      <c r="S63" s="372" t="inlineStr">
        <is>
          <t>YD STRIPE</t>
        </is>
      </c>
      <c r="T63" s="374" t="n"/>
      <c r="U63" s="374" t="n"/>
      <c r="V63" s="374" t="inlineStr">
        <is>
          <t>XS-XXL</t>
        </is>
      </c>
      <c r="W63" s="374" t="inlineStr">
        <is>
          <t>-</t>
        </is>
      </c>
      <c r="X63" s="518" t="inlineStr">
        <is>
          <t>XS-XXL mens</t>
        </is>
      </c>
      <c r="Y63" s="374" t="inlineStr">
        <is>
          <t>C/O SS18</t>
        </is>
      </c>
      <c r="Z63" s="374" t="n"/>
      <c r="AA63" s="374" t="n"/>
      <c r="AB63" s="405" t="inlineStr">
        <is>
          <t>FYROM</t>
        </is>
      </c>
      <c r="AC63" s="240" t="inlineStr">
        <is>
          <t>Uni Textiles</t>
        </is>
      </c>
      <c r="AD63" s="240" t="inlineStr">
        <is>
          <t>New Power</t>
        </is>
      </c>
      <c r="AE63" s="376" t="inlineStr">
        <is>
          <t>ALEXANDROS</t>
        </is>
      </c>
      <c r="AF63" s="372" t="n"/>
      <c r="AG63" s="374" t="inlineStr">
        <is>
          <t>HELLAS COTTON</t>
        </is>
      </c>
      <c r="AH63" s="374" t="inlineStr">
        <is>
          <t xml:space="preserve">FABRIC AS FEINA SS17 YD STRIPE (100%ORGANIC COTTON) </t>
        </is>
      </c>
      <c r="AI63" s="374" t="n"/>
      <c r="AJ63" s="374" t="n"/>
      <c r="AK63" s="374" t="inlineStr">
        <is>
          <t>100% Sustainable fabric</t>
        </is>
      </c>
      <c r="AL63" s="374" t="inlineStr">
        <is>
          <t>100% Organic cotton</t>
        </is>
      </c>
      <c r="AM63" s="374" t="inlineStr">
        <is>
          <t>280g</t>
        </is>
      </c>
      <c r="AN63" s="374" t="n">
        <v>400</v>
      </c>
      <c r="AO63" s="377" t="inlineStr">
        <is>
          <t>11,9kg</t>
        </is>
      </c>
      <c r="AP63" s="374" t="inlineStr">
        <is>
          <t>TBC</t>
        </is>
      </c>
      <c r="AQ63" s="374" t="n"/>
      <c r="AR63" s="374" t="inlineStr">
        <is>
          <t>NEW POWER needs to order: 16x SMS -+ extra meters stock 3/4 pcs: YD STRIPE 100% ORGANIC COTTON FEINA SS17</t>
        </is>
      </c>
      <c r="AS63" s="378" t="n"/>
      <c r="AT63" s="378" t="n"/>
      <c r="AU63" s="378" t="n"/>
      <c r="AV63" s="379" t="inlineStr">
        <is>
          <t>,666kg</t>
        </is>
      </c>
      <c r="AW63" s="601" t="inlineStr">
        <is>
          <t>NEW POWER</t>
        </is>
      </c>
      <c r="AX63" s="602" t="inlineStr">
        <is>
          <t>EUR</t>
        </is>
      </c>
      <c r="AY63" s="602" t="inlineStr">
        <is>
          <t>CIF</t>
        </is>
      </c>
      <c r="AZ63" s="602" t="inlineStr">
        <is>
          <t>30 DAYS NETT</t>
        </is>
      </c>
      <c r="BA63" s="602" t="n">
        <v>17</v>
      </c>
      <c r="BB63" s="602">
        <f>IFERROR((BM63*(1-Assumptions!$K$3))*(1-BK63),0)</f>
        <v/>
      </c>
      <c r="BC63" s="602">
        <f>BD63*2</f>
        <v/>
      </c>
      <c r="BD63" s="602" t="n">
        <v>18.5</v>
      </c>
      <c r="BE63" s="602" t="n">
        <v>18.5</v>
      </c>
      <c r="BF63" s="617">
        <f>IFERROR(((IF(BE63&gt;0, BE63, IF(BD63&gt;0, BD63, 0))))*INDEX(Assumptions!$B:$B,MATCH(AB63,Assumptions!$A:$A,0)),0)</f>
        <v/>
      </c>
      <c r="BG63" s="604">
        <f>IFERROR(((IF(BE63&gt;0, BE63, IF(BD63&gt;0, BD63, 0))))*INDEX(Assumptions!$C:$C,MATCH(AB63,Assumptions!$A:$A,0)),0)</f>
        <v/>
      </c>
      <c r="BH63" s="604">
        <f>IFERROR(((IF(BE63&gt;0, BE63, IF(BD63&gt;0, BD63, 0))))*INDEX(Assumptions!$D:$D,MATCH(AB63,Assumptions!$A:$A,0)),0)</f>
        <v/>
      </c>
      <c r="BI63" s="604">
        <f>IFERROR(((IF(BE63&gt;0, BE63, IF(BD63&gt;0, BD63, 0))))*INDEX(Assumptions!$G:$G,MATCH(AC63,Assumptions!$F:$F,0)),0)</f>
        <v/>
      </c>
      <c r="BJ63" s="604">
        <f>SUM(BF63:BI63)</f>
        <v/>
      </c>
      <c r="BK63" s="383">
        <f>IFERROR(INDEX(Assumptions!$B:$B,MATCH(AB63,Assumptions!$A:$A,0))+INDEX(Assumptions!$C:$C,MATCH(AB63,Assumptions!$A:$A,0))+INDEX(Assumptions!$D:$D,MATCH(AB63,Assumptions!$A:$A,0))+INDEX(Assumptions!$G:$G,MATCH(AC63,Assumptions!$F:$F,0)),0)</f>
        <v/>
      </c>
      <c r="BL63" s="602">
        <f>((IF(BE63&gt;0, BE63, IF(BD63&gt;0, BD63, 0))))+BJ63</f>
        <v/>
      </c>
      <c r="BM63" s="602">
        <f>BP63/BO63</f>
        <v/>
      </c>
      <c r="BN63" s="602">
        <f>BP63/2.38</f>
        <v/>
      </c>
      <c r="BO63" s="374" t="n">
        <v>2.5</v>
      </c>
      <c r="BP63" s="602" t="n">
        <v>89.95</v>
      </c>
      <c r="BQ63" s="384">
        <f>IF(SUM(BD63:BE63)=0,0,(BM63-BL63)/BM63)</f>
        <v/>
      </c>
      <c r="BR63" s="602">
        <f>BC63*CG63</f>
        <v/>
      </c>
      <c r="BS63" s="602" t="n">
        <v>0.8</v>
      </c>
      <c r="BT63" s="602" t="n">
        <v>1.6</v>
      </c>
      <c r="BU63" s="605" t="n"/>
      <c r="BV63" s="605" t="n"/>
      <c r="BW63" s="407" t="inlineStr">
        <is>
          <t>MISSING Y/D</t>
        </is>
      </c>
      <c r="BX63" s="376" t="n"/>
      <c r="BY63" s="386" t="inlineStr">
        <is>
          <t>-</t>
        </is>
      </c>
      <c r="BZ63" s="433" t="n"/>
      <c r="CA63" s="386" t="n"/>
      <c r="CB63" s="386" t="n"/>
      <c r="CC63" s="386" t="n"/>
      <c r="CD63" s="376" t="inlineStr">
        <is>
          <t>Ex fty 20-10-2017 - 4 pcs</t>
        </is>
      </c>
      <c r="CE63" s="376" t="n"/>
      <c r="CF63" s="376" t="n"/>
      <c r="CG63" s="387" t="n">
        <v>15</v>
      </c>
      <c r="CH63" s="435" t="n"/>
      <c r="CI63" s="387" t="inlineStr">
        <is>
          <t>M</t>
        </is>
      </c>
      <c r="CJ63" s="387" t="n"/>
      <c r="CK63" s="387" t="n"/>
      <c r="CL63" s="388" t="n"/>
      <c r="CM63" s="389" t="n"/>
      <c r="CN63" s="389" t="n"/>
      <c r="CO63" s="390" t="n"/>
      <c r="CP63" s="391" t="n"/>
      <c r="CQ63" s="391" t="n"/>
      <c r="CR63" s="391" t="n"/>
      <c r="CS63" s="392" t="n"/>
      <c r="CT63" s="393" t="n"/>
      <c r="CU63" s="393" t="n"/>
      <c r="CV63" s="393" t="n"/>
      <c r="CW63" s="393" t="n"/>
      <c r="CX63" s="393" t="n"/>
      <c r="CY63" s="393" t="n"/>
      <c r="CZ63" s="388" t="n">
        <v>43252</v>
      </c>
      <c r="DA63" s="388" t="inlineStr">
        <is>
          <t>HQ</t>
        </is>
      </c>
      <c r="DB63" s="576" t="inlineStr">
        <is>
          <t>2</t>
        </is>
      </c>
      <c r="DC63" s="389" t="n"/>
      <c r="DD63" s="389" t="n"/>
      <c r="DE63" s="389" t="n"/>
      <c r="DF63" s="394" t="n">
        <v>81</v>
      </c>
      <c r="DG63" s="394" t="n">
        <v>125</v>
      </c>
      <c r="DH63" s="394" t="n">
        <v>4018306</v>
      </c>
      <c r="DI63" s="395">
        <f>DF63*BM63</f>
        <v/>
      </c>
      <c r="DJ63" s="396">
        <f>DI63-(DG63*BL63)</f>
        <v/>
      </c>
    </row>
    <row customFormat="1" customHeight="1" hidden="1" ht="15" r="64" s="397">
      <c r="A64" s="372" t="n">
        <v>305</v>
      </c>
      <c r="B64" s="372" t="inlineStr">
        <is>
          <t>K180754040</t>
        </is>
      </c>
      <c r="C64" s="372" t="n">
        <v>1070101074</v>
      </c>
      <c r="D64" s="372" t="inlineStr">
        <is>
          <t>Red</t>
        </is>
      </c>
      <c r="E64" s="430" t="n">
        <v>7916</v>
      </c>
      <c r="F64" s="372" t="inlineStr">
        <is>
          <t>NEZER</t>
        </is>
      </c>
      <c r="G64" s="372" t="inlineStr">
        <is>
          <t>CORDOVAN FLEECE</t>
        </is>
      </c>
      <c r="H64" s="372" t="n">
        <v>2</v>
      </c>
      <c r="I64" s="370" t="n"/>
      <c r="J64" s="600" t="n">
        <v>42943</v>
      </c>
      <c r="K64" s="372" t="n"/>
      <c r="L64" s="372" t="n"/>
      <c r="M64" s="372" t="inlineStr">
        <is>
          <t xml:space="preserve">Tee L/S </t>
        </is>
      </c>
      <c r="N64" s="372" t="n">
        <v>61091000</v>
      </c>
      <c r="O64" s="373" t="inlineStr">
        <is>
          <t>T-shirts, singlets and other vests of cotton, knitted or crocheted</t>
        </is>
      </c>
      <c r="P64" s="584" t="inlineStr">
        <is>
          <t>Mens</t>
        </is>
      </c>
      <c r="Q64" s="372" t="n"/>
      <c r="R64" s="372" t="n"/>
      <c r="S64" s="372" t="inlineStr">
        <is>
          <t>FABRIC DYE</t>
        </is>
      </c>
      <c r="T64" s="374" t="inlineStr">
        <is>
          <t>-</t>
        </is>
      </c>
      <c r="U64" s="374" t="n"/>
      <c r="V64" s="374" t="inlineStr">
        <is>
          <t>XS-XXL</t>
        </is>
      </c>
      <c r="W64" s="374" t="inlineStr">
        <is>
          <t>-</t>
        </is>
      </c>
      <c r="X64" s="518" t="inlineStr">
        <is>
          <t>XS-XXL mens</t>
        </is>
      </c>
      <c r="Y64" s="374" t="inlineStr">
        <is>
          <t>C/O</t>
        </is>
      </c>
      <c r="Z64" s="374" t="n"/>
      <c r="AA64" s="374" t="n"/>
      <c r="AB64" s="405" t="inlineStr">
        <is>
          <t>FYROM</t>
        </is>
      </c>
      <c r="AC64" s="240" t="inlineStr">
        <is>
          <t>Uni Textiles</t>
        </is>
      </c>
      <c r="AD64" s="240" t="inlineStr">
        <is>
          <t>New Power</t>
        </is>
      </c>
      <c r="AE64" s="376" t="inlineStr">
        <is>
          <t>ALEXANDROS</t>
        </is>
      </c>
      <c r="AF64" s="372" t="n"/>
      <c r="AG64" s="374" t="inlineStr">
        <is>
          <t>HELLAS COTTON</t>
        </is>
      </c>
      <c r="AH64" s="374" t="inlineStr">
        <is>
          <t>L75-130-150000-116</t>
        </is>
      </c>
      <c r="AI64" s="374" t="n"/>
      <c r="AJ64" s="374" t="n"/>
      <c r="AK64" s="374" t="inlineStr">
        <is>
          <t>100% Sustainable fabric</t>
        </is>
      </c>
      <c r="AL64" s="374" t="inlineStr">
        <is>
          <t>100% Organic cotton</t>
        </is>
      </c>
      <c r="AM64" s="374" t="inlineStr">
        <is>
          <t>260g</t>
        </is>
      </c>
      <c r="AN64" s="374" t="n">
        <v>400</v>
      </c>
      <c r="AO64" s="377" t="inlineStr">
        <is>
          <t>11,9kg</t>
        </is>
      </c>
      <c r="AP64" s="374" t="inlineStr">
        <is>
          <t>NO MOQ</t>
        </is>
      </c>
      <c r="AQ64" s="374" t="n"/>
      <c r="AR64" s="374" t="inlineStr">
        <is>
          <t>NEW POWER: Purple swatch: 16x + extra meters to stock- 3/4 pcs . Pls order the fabric for SMS</t>
        </is>
      </c>
      <c r="AS64" s="378" t="n"/>
      <c r="AT64" s="378" t="n"/>
      <c r="AU64" s="378" t="n"/>
      <c r="AV64" s="379" t="inlineStr">
        <is>
          <t>,666kg</t>
        </is>
      </c>
      <c r="AW64" s="601" t="inlineStr">
        <is>
          <t>NEW POWER</t>
        </is>
      </c>
      <c r="AX64" s="602" t="inlineStr">
        <is>
          <t>EUR</t>
        </is>
      </c>
      <c r="AY64" s="602" t="inlineStr">
        <is>
          <t>CIF</t>
        </is>
      </c>
      <c r="AZ64" s="602" t="inlineStr">
        <is>
          <t>30 DAYS NETT</t>
        </is>
      </c>
      <c r="BA64" s="602" t="inlineStr">
        <is>
          <t>cfmd</t>
        </is>
      </c>
      <c r="BB64" s="602">
        <f>IFERROR((BM64*(1-Assumptions!$K$3))*(1-BK64),0)</f>
        <v/>
      </c>
      <c r="BC64" s="602">
        <f>BD64*2</f>
        <v/>
      </c>
      <c r="BD64" s="602" t="n">
        <v>14.9</v>
      </c>
      <c r="BE64" s="602" t="n">
        <v>14.9</v>
      </c>
      <c r="BF64" s="617">
        <f>IFERROR(((IF(BE64&gt;0, BE64, IF(BD64&gt;0, BD64, 0))))*INDEX(Assumptions!$B:$B,MATCH(AB64,Assumptions!$A:$A,0)),0)</f>
        <v/>
      </c>
      <c r="BG64" s="604">
        <f>IFERROR(((IF(BE64&gt;0, BE64, IF(BD64&gt;0, BD64, 0))))*INDEX(Assumptions!$C:$C,MATCH(AB64,Assumptions!$A:$A,0)),0)</f>
        <v/>
      </c>
      <c r="BH64" s="604">
        <f>IFERROR(((IF(BE64&gt;0, BE64, IF(BD64&gt;0, BD64, 0))))*INDEX(Assumptions!$D:$D,MATCH(AB64,Assumptions!$A:$A,0)),0)</f>
        <v/>
      </c>
      <c r="BI64" s="604">
        <f>IFERROR(((IF(BE64&gt;0, BE64, IF(BD64&gt;0, BD64, 0))))*INDEX(Assumptions!$G:$G,MATCH(AC64,Assumptions!$F:$F,0)),0)</f>
        <v/>
      </c>
      <c r="BJ64" s="604">
        <f>SUM(BF64:BI64)</f>
        <v/>
      </c>
      <c r="BK64" s="383">
        <f>IFERROR(INDEX(Assumptions!$B:$B,MATCH(AB64,Assumptions!$A:$A,0))+INDEX(Assumptions!$C:$C,MATCH(AB64,Assumptions!$A:$A,0))+INDEX(Assumptions!$D:$D,MATCH(AB64,Assumptions!$A:$A,0))+INDEX(Assumptions!$G:$G,MATCH(AC64,Assumptions!$F:$F,0)),0)</f>
        <v/>
      </c>
      <c r="BL64" s="602">
        <f>((IF(BE64&gt;0, BE64, IF(BD64&gt;0, BD64, 0))))+BJ64</f>
        <v/>
      </c>
      <c r="BM64" s="602">
        <f>BP64/BO64</f>
        <v/>
      </c>
      <c r="BN64" s="602">
        <f>BP64/2.38</f>
        <v/>
      </c>
      <c r="BO64" s="374" t="n">
        <v>2.5</v>
      </c>
      <c r="BP64" s="602" t="n">
        <v>79.95</v>
      </c>
      <c r="BQ64" s="384">
        <f>IF(SUM(BD64:BE64)=0,0,(BM64-BL64)/BM64)</f>
        <v/>
      </c>
      <c r="BR64" s="602">
        <f>BC64*CG64</f>
        <v/>
      </c>
      <c r="BS64" s="602" t="n">
        <v>0.6</v>
      </c>
      <c r="BT64" s="602" t="n">
        <v>1.6</v>
      </c>
      <c r="BU64" s="605" t="n"/>
      <c r="BV64" s="605" t="n"/>
      <c r="BW64" s="407" t="inlineStr">
        <is>
          <t>MISSING L/D</t>
        </is>
      </c>
      <c r="BX64" s="376" t="n"/>
      <c r="BY64" s="386" t="n"/>
      <c r="BZ64" s="433" t="n"/>
      <c r="CA64" s="408" t="n"/>
      <c r="CB64" s="386" t="n"/>
      <c r="CC64" s="386" t="n"/>
      <c r="CD64" s="376" t="inlineStr">
        <is>
          <t>Ex fty 20-10-2017 - 4 pcs</t>
        </is>
      </c>
      <c r="CE64" s="376" t="n"/>
      <c r="CF64" s="376" t="n"/>
      <c r="CG64" s="387" t="n">
        <v>15</v>
      </c>
      <c r="CH64" s="435" t="n"/>
      <c r="CI64" s="387" t="inlineStr">
        <is>
          <t>M</t>
        </is>
      </c>
      <c r="CJ64" s="387" t="n"/>
      <c r="CK64" s="387" t="n"/>
      <c r="CL64" s="388" t="n"/>
      <c r="CM64" s="389" t="n"/>
      <c r="CN64" s="389" t="n"/>
      <c r="CO64" s="390" t="n"/>
      <c r="CP64" s="391" t="n"/>
      <c r="CQ64" s="391" t="n"/>
      <c r="CR64" s="391" t="n"/>
      <c r="CS64" s="392" t="n"/>
      <c r="CT64" s="393" t="n"/>
      <c r="CU64" s="393" t="n"/>
      <c r="CV64" s="393" t="n"/>
      <c r="CW64" s="393" t="n"/>
      <c r="CX64" s="393" t="n"/>
      <c r="CY64" s="393" t="n"/>
      <c r="CZ64" s="388" t="n">
        <v>43252</v>
      </c>
      <c r="DA64" s="388" t="inlineStr">
        <is>
          <t>HQ</t>
        </is>
      </c>
      <c r="DB64" s="576" t="inlineStr">
        <is>
          <t>1</t>
        </is>
      </c>
      <c r="DC64" s="389" t="n"/>
      <c r="DD64" s="389" t="n"/>
      <c r="DE64" s="389" t="n"/>
      <c r="DF64" s="394" t="n">
        <v>49</v>
      </c>
      <c r="DG64" s="394" t="n">
        <v>105</v>
      </c>
      <c r="DH64" s="394" t="n">
        <v>4018304</v>
      </c>
      <c r="DI64" s="395">
        <f>DF64*BM64</f>
        <v/>
      </c>
      <c r="DJ64" s="396">
        <f>DI64-(DG64*BL64)</f>
        <v/>
      </c>
    </row>
    <row customFormat="1" customHeight="1" hidden="1" ht="15" r="65" s="126">
      <c r="A65" s="223" t="n">
        <v>310</v>
      </c>
      <c r="B65" s="223" t="inlineStr">
        <is>
          <t>K180754050</t>
        </is>
      </c>
      <c r="C65" s="223" t="n">
        <v>1070505471</v>
      </c>
      <c r="D65" s="223" t="inlineStr">
        <is>
          <t>BLUE</t>
        </is>
      </c>
      <c r="E65" s="502" t="inlineStr">
        <is>
          <t>-</t>
        </is>
      </c>
      <c r="F65" s="223" t="inlineStr">
        <is>
          <t>HIMESH</t>
        </is>
      </c>
      <c r="G65" s="223" t="inlineStr">
        <is>
          <t xml:space="preserve">NAVY STRIPE </t>
        </is>
      </c>
      <c r="H65" s="223" t="n">
        <v>1</v>
      </c>
      <c r="I65" s="219" t="inlineStr">
        <is>
          <t>x</t>
        </is>
      </c>
      <c r="J65" s="606" t="n">
        <v>43123</v>
      </c>
      <c r="K65" s="223" t="n"/>
      <c r="L65" s="223" t="n"/>
      <c r="M65" s="223" t="inlineStr">
        <is>
          <t>TEES S/S</t>
        </is>
      </c>
      <c r="N65" s="223" t="n">
        <v>61091000</v>
      </c>
      <c r="O65" s="102" t="inlineStr">
        <is>
          <t>T-shirts, singlets and other vests of cotton, knitted or crocheted</t>
        </is>
      </c>
      <c r="P65" s="103" t="inlineStr">
        <is>
          <t>MEN</t>
        </is>
      </c>
      <c r="Q65" s="223" t="n"/>
      <c r="R65" s="223" t="n"/>
      <c r="S65" s="223" t="inlineStr">
        <is>
          <t>YARN DYE</t>
        </is>
      </c>
      <c r="T65" s="104" t="inlineStr">
        <is>
          <t>-</t>
        </is>
      </c>
      <c r="U65" s="104" t="n"/>
      <c r="V65" s="104" t="inlineStr">
        <is>
          <t>XS-XXL</t>
        </is>
      </c>
      <c r="W65" s="104" t="inlineStr">
        <is>
          <t>-</t>
        </is>
      </c>
      <c r="X65" s="255" t="n"/>
      <c r="Y65" s="104" t="inlineStr">
        <is>
          <t>NEW</t>
        </is>
      </c>
      <c r="Z65" s="104" t="n"/>
      <c r="AA65" s="104" t="n"/>
      <c r="AB65" s="249" t="inlineStr">
        <is>
          <t>FYROM</t>
        </is>
      </c>
      <c r="AC65" s="106" t="inlineStr">
        <is>
          <t>UNI TEXTILES</t>
        </is>
      </c>
      <c r="AD65" s="106" t="inlineStr">
        <is>
          <t>NEW POWER</t>
        </is>
      </c>
      <c r="AE65" s="106" t="inlineStr">
        <is>
          <t>ALEXANDROS</t>
        </is>
      </c>
      <c r="AF65" s="223" t="n"/>
      <c r="AG65" s="104" t="inlineStr">
        <is>
          <t>HELLAS COTTON</t>
        </is>
      </c>
      <c r="AH65" s="374" t="inlineStr">
        <is>
          <t xml:space="preserve">FABRIC AS FEINA SS17 YD STRIPE (100%ORGANIC COTTON) </t>
        </is>
      </c>
      <c r="AI65" s="104" t="n"/>
      <c r="AJ65" s="104" t="n"/>
      <c r="AK65" s="104" t="inlineStr">
        <is>
          <t>100% Sustainable fabric</t>
        </is>
      </c>
      <c r="AL65" s="104" t="inlineStr">
        <is>
          <t>100% Organic cotton</t>
        </is>
      </c>
      <c r="AM65" s="104" t="inlineStr">
        <is>
          <t>280g</t>
        </is>
      </c>
      <c r="AN65" s="374" t="n"/>
      <c r="AO65" s="107" t="inlineStr">
        <is>
          <t>16,9kg</t>
        </is>
      </c>
      <c r="AP65" s="104" t="inlineStr">
        <is>
          <t>TBC</t>
        </is>
      </c>
      <c r="AQ65" s="104" t="n"/>
      <c r="AR65" s="104" t="inlineStr">
        <is>
          <t>NEW POWER needs to order: 16x SMS -+ extra meters stock 3/4 pcs: YD STRIPE 100% ORGANIC COTTON FEINA SS17</t>
        </is>
      </c>
      <c r="AS65" s="108" t="n"/>
      <c r="AT65" s="108" t="n"/>
      <c r="AU65" s="108" t="n"/>
      <c r="AV65" s="109" t="inlineStr">
        <is>
          <t>,454kg</t>
        </is>
      </c>
      <c r="AW65" s="607" t="inlineStr">
        <is>
          <t>NEW POWER</t>
        </is>
      </c>
      <c r="AX65" s="608" t="inlineStr">
        <is>
          <t>EUR</t>
        </is>
      </c>
      <c r="AY65" s="608" t="inlineStr">
        <is>
          <t>CIF</t>
        </is>
      </c>
      <c r="AZ65" s="608" t="inlineStr">
        <is>
          <t>30 DAYS NETT</t>
        </is>
      </c>
      <c r="BA65" s="608" t="n">
        <v>18</v>
      </c>
      <c r="BB65" s="608">
        <f>IFERROR((BM65*(1-Assumptions!$K$3))*(1-BK65),0)</f>
        <v/>
      </c>
      <c r="BC65" s="608">
        <f>BD65*2</f>
        <v/>
      </c>
      <c r="BD65" s="608" t="n">
        <v>18.5</v>
      </c>
      <c r="BE65" s="608" t="n">
        <v>19.3</v>
      </c>
      <c r="BF65" s="617">
        <f>IFERROR(((IF(BE65&gt;0, BE65, IF(BD65&gt;0, BD65, 0))))*INDEX(Assumptions!$B:$B,MATCH(AB65,Assumptions!$A:$A,0)),0)</f>
        <v/>
      </c>
      <c r="BG65" s="609">
        <f>IFERROR(((IF(BE65&gt;0, BE65, IF(BD65&gt;0, BD65, 0))))*INDEX(Assumptions!$C:$C,MATCH(AB65,Assumptions!$A:$A,0)),0)</f>
        <v/>
      </c>
      <c r="BH65" s="604">
        <f>IFERROR(((IF(BE65&gt;0, BE65, IF(BD65&gt;0, BD65, 0))))*INDEX(Assumptions!$D:$D,MATCH(AB65,Assumptions!$A:$A,0)),0)</f>
        <v/>
      </c>
      <c r="BI65" s="609">
        <f>IFERROR(((IF(BE65&gt;0, BE65, IF(BD65&gt;0, BD65, 0))))*INDEX(Assumptions!$G:$G,MATCH(AC65,Assumptions!$F:$F,0)),0)</f>
        <v/>
      </c>
      <c r="BJ65" s="609">
        <f>SUM(BF65:BI65)</f>
        <v/>
      </c>
      <c r="BK65" s="113">
        <f>IFERROR(INDEX(Assumptions!$B:$B,MATCH(AB65,Assumptions!$A:$A,0))+INDEX(Assumptions!$C:$C,MATCH(AB65,Assumptions!$A:$A,0))+INDEX(Assumptions!$D:$D,MATCH(AB65,Assumptions!$A:$A,0))+INDEX(Assumptions!$G:$G,MATCH(AC65,Assumptions!$F:$F,0)),0)</f>
        <v/>
      </c>
      <c r="BL65" s="608">
        <f>((IF(BE65&gt;0, BE65, IF(BD65&gt;0, BD65, 0))))+BJ65</f>
        <v/>
      </c>
      <c r="BM65" s="608">
        <f>BP65/BO65</f>
        <v/>
      </c>
      <c r="BN65" s="608">
        <f>BP65/2.38</f>
        <v/>
      </c>
      <c r="BO65" s="104" t="n">
        <v>2.5</v>
      </c>
      <c r="BP65" s="608" t="n">
        <v>79.95</v>
      </c>
      <c r="BQ65" s="114">
        <f>IF(SUM(BD65:BE65)=0,0,(BM65-BL65)/BM65)</f>
        <v/>
      </c>
      <c r="BR65" s="608">
        <f>BC65*CG65</f>
        <v/>
      </c>
      <c r="BS65" s="608" t="n">
        <v>0.6</v>
      </c>
      <c r="BT65" s="608" t="n">
        <v>1.6</v>
      </c>
      <c r="BU65" s="610" t="n">
        <v>42846</v>
      </c>
      <c r="BV65" s="610" t="n">
        <v>42851</v>
      </c>
      <c r="BW65" s="250" t="inlineStr">
        <is>
          <t>L/D approved</t>
        </is>
      </c>
      <c r="BX65" s="106" t="inlineStr">
        <is>
          <t>Pls send proto in correct fabric quality + color for approval</t>
        </is>
      </c>
      <c r="BY65" s="115" t="inlineStr">
        <is>
          <t>M</t>
        </is>
      </c>
      <c r="BZ65" s="530" t="n"/>
      <c r="CA65" s="250" t="n">
        <v>42926</v>
      </c>
      <c r="CB65" s="115" t="n"/>
      <c r="CC65" s="115" t="n"/>
      <c r="CD65" s="106" t="inlineStr">
        <is>
          <t>EX 14-Oct-17</t>
        </is>
      </c>
      <c r="CE65" s="106" t="n"/>
      <c r="CF65" s="106" t="n"/>
      <c r="CG65" s="117" t="n">
        <v>6</v>
      </c>
      <c r="CH65" s="538" t="n"/>
      <c r="CI65" s="117" t="inlineStr">
        <is>
          <t>M</t>
        </is>
      </c>
      <c r="CJ65" s="117" t="n"/>
      <c r="CK65" s="117" t="n"/>
      <c r="CL65" s="118" t="n"/>
      <c r="CM65" s="119" t="n"/>
      <c r="CN65" s="119" t="n"/>
      <c r="CO65" s="120" t="n"/>
      <c r="CP65" s="121" t="n"/>
      <c r="CQ65" s="121" t="n"/>
      <c r="CR65" s="121" t="n"/>
      <c r="CS65" s="122" t="n"/>
      <c r="CT65" s="123" t="n"/>
      <c r="CU65" s="123" t="n"/>
      <c r="CV65" s="123" t="n"/>
      <c r="CW65" s="123" t="n"/>
      <c r="CX65" s="123" t="n"/>
      <c r="CY65" s="123" t="n"/>
      <c r="CZ65" s="118" t="n"/>
      <c r="DA65" s="118" t="n"/>
      <c r="DB65" s="575" t="n"/>
      <c r="DC65" s="119" t="n"/>
      <c r="DD65" s="119" t="n"/>
      <c r="DE65" s="119" t="n"/>
      <c r="DF65" s="394" t="n"/>
      <c r="DG65" s="394" t="n"/>
      <c r="DH65" s="394" t="n"/>
      <c r="DI65" s="334">
        <f>DF65*BM65</f>
        <v/>
      </c>
      <c r="DJ65" s="125">
        <f>DI65-(DG65*BL65)</f>
        <v/>
      </c>
    </row>
    <row customFormat="1" customHeight="1" hidden="1" ht="15" r="66" s="126">
      <c r="A66" s="223" t="n">
        <v>315</v>
      </c>
      <c r="B66" s="223" t="inlineStr">
        <is>
          <t>K180754055</t>
        </is>
      </c>
      <c r="C66" s="223" t="n">
        <v>1070505472</v>
      </c>
      <c r="D66" s="223" t="inlineStr">
        <is>
          <t>BLUE</t>
        </is>
      </c>
      <c r="E66" s="502" t="inlineStr">
        <is>
          <t>-</t>
        </is>
      </c>
      <c r="F66" s="223" t="inlineStr">
        <is>
          <t>DARIUS</t>
        </is>
      </c>
      <c r="G66" s="223" t="inlineStr">
        <is>
          <t>NAVY FLEECE</t>
        </is>
      </c>
      <c r="H66" s="223" t="n">
        <v>1</v>
      </c>
      <c r="I66" s="219" t="inlineStr">
        <is>
          <t>x</t>
        </is>
      </c>
      <c r="J66" s="606" t="inlineStr">
        <is>
          <t>27-7 / 13-03</t>
        </is>
      </c>
      <c r="K66" s="223" t="n"/>
      <c r="L66" s="223" t="n"/>
      <c r="M66" s="223" t="inlineStr">
        <is>
          <t>TEES S/S</t>
        </is>
      </c>
      <c r="N66" s="223" t="n">
        <v>61091000</v>
      </c>
      <c r="O66" s="102" t="inlineStr">
        <is>
          <t>T-shirts, singlets and other vests of cotton, knitted or crocheted</t>
        </is>
      </c>
      <c r="P66" s="103" t="inlineStr">
        <is>
          <t>MEN</t>
        </is>
      </c>
      <c r="Q66" s="223" t="n"/>
      <c r="R66" s="223" t="n"/>
      <c r="S66" s="223" t="inlineStr">
        <is>
          <t>FABRIC DYE</t>
        </is>
      </c>
      <c r="T66" s="104" t="inlineStr">
        <is>
          <t>-</t>
        </is>
      </c>
      <c r="U66" s="104" t="n"/>
      <c r="V66" s="104" t="inlineStr">
        <is>
          <t>XS-XXL</t>
        </is>
      </c>
      <c r="W66" s="104" t="inlineStr">
        <is>
          <t>-</t>
        </is>
      </c>
      <c r="X66" s="255" t="n"/>
      <c r="Y66" s="104" t="inlineStr">
        <is>
          <t>C/O</t>
        </is>
      </c>
      <c r="Z66" s="104" t="n"/>
      <c r="AA66" s="104" t="n"/>
      <c r="AB66" s="249" t="inlineStr">
        <is>
          <t>FYROM</t>
        </is>
      </c>
      <c r="AC66" s="106" t="inlineStr">
        <is>
          <t>UNI TEXTILES</t>
        </is>
      </c>
      <c r="AD66" s="106" t="inlineStr">
        <is>
          <t>NEW POWER</t>
        </is>
      </c>
      <c r="AE66" s="106" t="inlineStr">
        <is>
          <t>ALEXANDROS</t>
        </is>
      </c>
      <c r="AF66" s="223" t="n"/>
      <c r="AG66" s="104" t="inlineStr">
        <is>
          <t>HELLAS COTTON</t>
        </is>
      </c>
      <c r="AH66" s="374" t="inlineStr">
        <is>
          <t>L75-130-150000-116</t>
        </is>
      </c>
      <c r="AI66" s="104" t="n"/>
      <c r="AJ66" s="104" t="n"/>
      <c r="AK66" s="104" t="inlineStr">
        <is>
          <t>100% Sustainable fabric</t>
        </is>
      </c>
      <c r="AL66" s="104" t="inlineStr">
        <is>
          <t>100% Organic cotton</t>
        </is>
      </c>
      <c r="AM66" s="104" t="inlineStr">
        <is>
          <t>260g</t>
        </is>
      </c>
      <c r="AN66" s="374" t="n"/>
      <c r="AO66" s="107" t="inlineStr">
        <is>
          <t>11,9kg</t>
        </is>
      </c>
      <c r="AP66" s="104" t="inlineStr">
        <is>
          <t>NO MOQ</t>
        </is>
      </c>
      <c r="AQ66" s="104" t="n"/>
      <c r="AR66" s="104" t="inlineStr">
        <is>
          <t>NEW POWER: Purple swatch: 16x + extra meters to stock- 3/4 pcs . Pls order the fabric for SMS</t>
        </is>
      </c>
      <c r="AS66" s="108" t="n"/>
      <c r="AT66" s="108" t="n"/>
      <c r="AU66" s="108" t="n"/>
      <c r="AV66" s="109" t="inlineStr">
        <is>
          <t>,555kg</t>
        </is>
      </c>
      <c r="AW66" s="607" t="inlineStr">
        <is>
          <t>NEW POWER</t>
        </is>
      </c>
      <c r="AX66" s="608" t="inlineStr">
        <is>
          <t>EUR</t>
        </is>
      </c>
      <c r="AY66" s="608" t="inlineStr">
        <is>
          <t>CIF</t>
        </is>
      </c>
      <c r="AZ66" s="608" t="inlineStr">
        <is>
          <t>30 DAYS NETT</t>
        </is>
      </c>
      <c r="BA66" s="608" t="n">
        <v>11.3</v>
      </c>
      <c r="BB66" s="608">
        <f>IFERROR((BM66*(1-Assumptions!$K$3))*(1-BK66),0)</f>
        <v/>
      </c>
      <c r="BC66" s="608">
        <f>BD66*2</f>
        <v/>
      </c>
      <c r="BD66" s="608" t="n">
        <v>13.6</v>
      </c>
      <c r="BE66" s="608" t="n">
        <v>13.6</v>
      </c>
      <c r="BF66" s="617">
        <f>IFERROR(((IF(BE66&gt;0, BE66, IF(BD66&gt;0, BD66, 0))))*INDEX(Assumptions!$B:$B,MATCH(AB66,Assumptions!$A:$A,0)),0)</f>
        <v/>
      </c>
      <c r="BG66" s="609">
        <f>IFERROR(((IF(BE66&gt;0, BE66, IF(BD66&gt;0, BD66, 0))))*INDEX(Assumptions!$C:$C,MATCH(AB66,Assumptions!$A:$A,0)),0)</f>
        <v/>
      </c>
      <c r="BH66" s="604">
        <f>IFERROR(((IF(BE66&gt;0, BE66, IF(BD66&gt;0, BD66, 0))))*INDEX(Assumptions!$D:$D,MATCH(AB66,Assumptions!$A:$A,0)),0)</f>
        <v/>
      </c>
      <c r="BI66" s="609">
        <f>IFERROR(((IF(BE66&gt;0, BE66, IF(BD66&gt;0, BD66, 0))))*INDEX(Assumptions!$G:$G,MATCH(AC66,Assumptions!$F:$F,0)),0)</f>
        <v/>
      </c>
      <c r="BJ66" s="609">
        <f>SUM(BF66:BI66)</f>
        <v/>
      </c>
      <c r="BK66" s="113">
        <f>IFERROR(INDEX(Assumptions!$B:$B,MATCH(AB66,Assumptions!$A:$A,0))+INDEX(Assumptions!$C:$C,MATCH(AB66,Assumptions!$A:$A,0))+INDEX(Assumptions!$D:$D,MATCH(AB66,Assumptions!$A:$A,0))+INDEX(Assumptions!$G:$G,MATCH(AC66,Assumptions!$F:$F,0)),0)</f>
        <v/>
      </c>
      <c r="BL66" s="608">
        <f>((IF(BE66&gt;0, BE66, IF(BD66&gt;0, BD66, 0))))+BJ66</f>
        <v/>
      </c>
      <c r="BM66" s="608">
        <f>BP66/BO66</f>
        <v/>
      </c>
      <c r="BN66" s="608">
        <f>BP66/2.38</f>
        <v/>
      </c>
      <c r="BO66" s="104" t="n">
        <v>2.5</v>
      </c>
      <c r="BP66" s="608" t="n">
        <v>59.95</v>
      </c>
      <c r="BQ66" s="114">
        <f>IF(SUM(BD66:BE66)=0,0,(BM66-BL66)/BM66)</f>
        <v/>
      </c>
      <c r="BR66" s="608">
        <f>BC66*CG66</f>
        <v/>
      </c>
      <c r="BS66" s="608" t="n">
        <v>0.6</v>
      </c>
      <c r="BT66" s="608" t="n">
        <v>1.6</v>
      </c>
      <c r="BU66" s="610" t="n"/>
      <c r="BV66" s="610" t="n"/>
      <c r="BW66" s="250" t="inlineStr">
        <is>
          <t>APPROVED AS PROTO SULTANA</t>
        </is>
      </c>
      <c r="BX66" s="106" t="n"/>
      <c r="BY66" s="115" t="n"/>
      <c r="BZ66" s="530" t="n"/>
      <c r="CA66" s="250" t="n"/>
      <c r="CB66" s="115" t="n"/>
      <c r="CC66" s="115" t="n"/>
      <c r="CD66" s="106" t="inlineStr">
        <is>
          <t>EX 20-Oct-17 - 4 pcs</t>
        </is>
      </c>
      <c r="CE66" s="106" t="n"/>
      <c r="CF66" s="106" t="inlineStr">
        <is>
          <t>Check Sultana</t>
        </is>
      </c>
      <c r="CG66" s="117" t="n">
        <v>15</v>
      </c>
      <c r="CH66" s="538" t="n"/>
      <c r="CI66" s="117" t="inlineStr">
        <is>
          <t>M</t>
        </is>
      </c>
      <c r="CJ66" s="117" t="n"/>
      <c r="CK66" s="117" t="n"/>
      <c r="CL66" s="118" t="n"/>
      <c r="CM66" s="119" t="n"/>
      <c r="CN66" s="119" t="n"/>
      <c r="CO66" s="120" t="n"/>
      <c r="CP66" s="121" t="n"/>
      <c r="CQ66" s="121" t="n"/>
      <c r="CR66" s="121" t="n"/>
      <c r="CS66" s="122" t="n"/>
      <c r="CT66" s="123" t="n"/>
      <c r="CU66" s="123" t="n"/>
      <c r="CV66" s="123" t="n"/>
      <c r="CW66" s="123" t="n"/>
      <c r="CX66" s="123" t="n"/>
      <c r="CY66" s="123" t="n"/>
      <c r="CZ66" s="118" t="n"/>
      <c r="DA66" s="118" t="n"/>
      <c r="DB66" s="575" t="n"/>
      <c r="DC66" s="119" t="n"/>
      <c r="DD66" s="119" t="n"/>
      <c r="DE66" s="119" t="n"/>
      <c r="DF66" s="394" t="n"/>
      <c r="DG66" s="394" t="n"/>
      <c r="DH66" s="394" t="n"/>
      <c r="DI66" s="334">
        <f>DF66*BM66</f>
        <v/>
      </c>
      <c r="DJ66" s="125">
        <f>DI66-(DG66*BL66)</f>
        <v/>
      </c>
    </row>
    <row customFormat="1" customHeight="1" hidden="1" ht="15" r="67" s="397">
      <c r="A67" s="372" t="n">
        <v>320</v>
      </c>
      <c r="B67" s="372" t="inlineStr">
        <is>
          <t>K180754060</t>
        </is>
      </c>
      <c r="C67" s="372" t="n">
        <v>1070505473</v>
      </c>
      <c r="D67" s="241" t="inlineStr">
        <is>
          <t>Black</t>
        </is>
      </c>
      <c r="E67" s="430" t="n">
        <v>6909</v>
      </c>
      <c r="F67" s="372" t="inlineStr">
        <is>
          <t>DARIUS</t>
        </is>
      </c>
      <c r="G67" s="372" t="inlineStr">
        <is>
          <t>BLACK UNION MADE</t>
        </is>
      </c>
      <c r="H67" s="372" t="n">
        <v>2</v>
      </c>
      <c r="I67" s="370" t="n"/>
      <c r="J67" s="600" t="n"/>
      <c r="K67" s="372" t="n"/>
      <c r="L67" s="372" t="n"/>
      <c r="M67" s="372" t="inlineStr">
        <is>
          <t xml:space="preserve">Tee S/S </t>
        </is>
      </c>
      <c r="N67" s="372" t="n">
        <v>61091000</v>
      </c>
      <c r="O67" s="373" t="inlineStr">
        <is>
          <t>T-shirts, singlets and other vests of cotton, knitted or crocheted</t>
        </is>
      </c>
      <c r="P67" s="584" t="inlineStr">
        <is>
          <t>Mens</t>
        </is>
      </c>
      <c r="Q67" s="372" t="n"/>
      <c r="R67" s="372" t="n"/>
      <c r="S67" s="372" t="inlineStr">
        <is>
          <t>GARMENT DYE / PIECE DYE</t>
        </is>
      </c>
      <c r="T67" s="374" t="inlineStr">
        <is>
          <t>-</t>
        </is>
      </c>
      <c r="U67" s="374" t="n"/>
      <c r="V67" s="374" t="inlineStr">
        <is>
          <t>XS-XXL</t>
        </is>
      </c>
      <c r="W67" s="374" t="inlineStr">
        <is>
          <t>-</t>
        </is>
      </c>
      <c r="X67" s="518" t="inlineStr">
        <is>
          <t>XS-XXL mens</t>
        </is>
      </c>
      <c r="Y67" s="374" t="inlineStr">
        <is>
          <t>C/O</t>
        </is>
      </c>
      <c r="Z67" s="374" t="n"/>
      <c r="AA67" s="374" t="n"/>
      <c r="AB67" s="405" t="inlineStr">
        <is>
          <t>FYROM</t>
        </is>
      </c>
      <c r="AC67" s="240" t="inlineStr">
        <is>
          <t>Uni Textiles</t>
        </is>
      </c>
      <c r="AD67" s="240" t="inlineStr">
        <is>
          <t>New Power</t>
        </is>
      </c>
      <c r="AE67" s="376" t="inlineStr">
        <is>
          <t>ALEXANDROS</t>
        </is>
      </c>
      <c r="AF67" s="372" t="n"/>
      <c r="AG67" s="374" t="inlineStr">
        <is>
          <t>HELLAS COTTON</t>
        </is>
      </c>
      <c r="AH67" s="374" t="inlineStr">
        <is>
          <t>FORMER DARIUS FABRIC QUALITY IN 180GSM</t>
        </is>
      </c>
      <c r="AI67" s="374" t="n"/>
      <c r="AJ67" s="374" t="n"/>
      <c r="AK67" s="374" t="inlineStr">
        <is>
          <t>100% Sustainable fabric</t>
        </is>
      </c>
      <c r="AL67" s="374" t="inlineStr">
        <is>
          <t>100% Organic cotton</t>
        </is>
      </c>
      <c r="AM67" s="374" t="inlineStr">
        <is>
          <t>180g</t>
        </is>
      </c>
      <c r="AN67" s="374" t="n">
        <v>180</v>
      </c>
      <c r="AO67" s="377" t="inlineStr">
        <is>
          <t>10,5kg</t>
        </is>
      </c>
      <c r="AP67" s="374" t="n"/>
      <c r="AQ67" s="374" t="inlineStr">
        <is>
          <t>6W</t>
        </is>
      </c>
      <c r="AR67" s="374" t="inlineStr">
        <is>
          <t xml:space="preserve">NEW POWER needs to order yarn: 16x SMS +extra meters to stock 3/4 pieces </t>
        </is>
      </c>
      <c r="AS67" s="378" t="n"/>
      <c r="AT67" s="378" t="n"/>
      <c r="AU67" s="378" t="n"/>
      <c r="AV67" s="379" t="inlineStr">
        <is>
          <t>,263kg</t>
        </is>
      </c>
      <c r="AW67" s="601" t="inlineStr">
        <is>
          <t>NEW POWER</t>
        </is>
      </c>
      <c r="AX67" s="602" t="inlineStr">
        <is>
          <t>EUR</t>
        </is>
      </c>
      <c r="AY67" s="602" t="inlineStr">
        <is>
          <t>CIF</t>
        </is>
      </c>
      <c r="AZ67" s="602" t="inlineStr">
        <is>
          <t>30 DAYS NETT</t>
        </is>
      </c>
      <c r="BA67" s="602" t="n">
        <v>9</v>
      </c>
      <c r="BB67" s="602">
        <f>IFERROR((BM67*(1-Assumptions!$K$3))*(1-BK67),0)</f>
        <v/>
      </c>
      <c r="BC67" s="602">
        <f>BD67*2</f>
        <v/>
      </c>
      <c r="BD67" s="602" t="n">
        <v>10.7</v>
      </c>
      <c r="BE67" s="602" t="n">
        <v>11.1</v>
      </c>
      <c r="BF67" s="617">
        <f>IFERROR(((IF(BE67&gt;0, BE67, IF(BD67&gt;0, BD67, 0))))*INDEX(Assumptions!$B:$B,MATCH(AB67,Assumptions!$A:$A,0)),0)</f>
        <v/>
      </c>
      <c r="BG67" s="604">
        <f>IFERROR(((IF(BE67&gt;0, BE67, IF(BD67&gt;0, BD67, 0))))*INDEX(Assumptions!$C:$C,MATCH(AB67,Assumptions!$A:$A,0)),0)</f>
        <v/>
      </c>
      <c r="BH67" s="604">
        <f>IFERROR(((IF(BE67&gt;0, BE67, IF(BD67&gt;0, BD67, 0))))*INDEX(Assumptions!$D:$D,MATCH(AB67,Assumptions!$A:$A,0)),0)</f>
        <v/>
      </c>
      <c r="BI67" s="604">
        <f>IFERROR(((IF(BE67&gt;0, BE67, IF(BD67&gt;0, BD67, 0))))*INDEX(Assumptions!$G:$G,MATCH(AC67,Assumptions!$F:$F,0)),0)</f>
        <v/>
      </c>
      <c r="BJ67" s="604">
        <f>SUM(BF67:BI67)</f>
        <v/>
      </c>
      <c r="BK67" s="383">
        <f>IFERROR(INDEX(Assumptions!$B:$B,MATCH(AB67,Assumptions!$A:$A,0))+INDEX(Assumptions!$C:$C,MATCH(AB67,Assumptions!$A:$A,0))+INDEX(Assumptions!$D:$D,MATCH(AB67,Assumptions!$A:$A,0))+INDEX(Assumptions!$G:$G,MATCH(AC67,Assumptions!$F:$F,0)),0)</f>
        <v/>
      </c>
      <c r="BL67" s="602">
        <f>((IF(BE67&gt;0, BE67, IF(BD67&gt;0, BD67, 0))))+BJ67</f>
        <v/>
      </c>
      <c r="BM67" s="602">
        <f>BP67/BO67</f>
        <v/>
      </c>
      <c r="BN67" s="602">
        <f>BP67/2.38</f>
        <v/>
      </c>
      <c r="BO67" s="374" t="n">
        <v>2.5</v>
      </c>
      <c r="BP67" s="602" t="n">
        <v>49.95</v>
      </c>
      <c r="BQ67" s="384">
        <f>IF(SUM(BD67:BE67)=0,0,(BM67-BL67)/BM67)</f>
        <v/>
      </c>
      <c r="BR67" s="602">
        <f>BC67*CG67</f>
        <v/>
      </c>
      <c r="BS67" s="602" t="n">
        <v>0.65</v>
      </c>
      <c r="BT67" s="602" t="n">
        <v>2.3</v>
      </c>
      <c r="BU67" s="605" t="n">
        <v>42846</v>
      </c>
      <c r="BV67" s="605" t="n">
        <v>42851</v>
      </c>
      <c r="BW67" s="408" t="inlineStr">
        <is>
          <t>L/D approved</t>
        </is>
      </c>
      <c r="BX67" s="376" t="inlineStr">
        <is>
          <t>Pls send lab dip + strike off for approval</t>
        </is>
      </c>
      <c r="BY67" s="386" t="inlineStr">
        <is>
          <t>-</t>
        </is>
      </c>
      <c r="BZ67" s="433" t="n"/>
      <c r="CA67" s="386" t="n"/>
      <c r="CB67" s="386" t="n"/>
      <c r="CC67" s="386" t="n"/>
      <c r="CD67" s="376" t="inlineStr">
        <is>
          <t>EX 14-Oct-17 - 4 pcs</t>
        </is>
      </c>
      <c r="CE67" s="376" t="n"/>
      <c r="CF67" s="376" t="inlineStr">
        <is>
          <t>Too expensive! 39,95</t>
        </is>
      </c>
      <c r="CG67" s="387" t="n">
        <v>15</v>
      </c>
      <c r="CH67" s="435" t="n"/>
      <c r="CI67" s="387" t="inlineStr">
        <is>
          <t>M</t>
        </is>
      </c>
      <c r="CJ67" s="387" t="n"/>
      <c r="CK67" s="387" t="n"/>
      <c r="CL67" s="388" t="n"/>
      <c r="CM67" s="389" t="n"/>
      <c r="CN67" s="389" t="n"/>
      <c r="CO67" s="390" t="n"/>
      <c r="CP67" s="391" t="n"/>
      <c r="CQ67" s="391" t="n"/>
      <c r="CR67" s="391" t="n"/>
      <c r="CS67" s="392" t="n"/>
      <c r="CT67" s="393" t="n"/>
      <c r="CU67" s="393" t="n"/>
      <c r="CV67" s="393" t="n"/>
      <c r="CW67" s="393" t="n"/>
      <c r="CX67" s="393" t="n"/>
      <c r="CY67" s="393" t="n"/>
      <c r="CZ67" s="388" t="n">
        <v>43251</v>
      </c>
      <c r="DA67" s="388" t="inlineStr">
        <is>
          <t>HQ</t>
        </is>
      </c>
      <c r="DB67" s="576" t="inlineStr">
        <is>
          <t>2</t>
        </is>
      </c>
      <c r="DC67" s="389" t="n"/>
      <c r="DD67" s="389" t="n"/>
      <c r="DE67" s="389" t="n"/>
      <c r="DF67" s="394" t="n">
        <v>120</v>
      </c>
      <c r="DG67" s="394" t="n">
        <v>173</v>
      </c>
      <c r="DH67" s="394" t="n">
        <v>4018308</v>
      </c>
      <c r="DI67" s="395">
        <f>DF67*BM67</f>
        <v/>
      </c>
      <c r="DJ67" s="396">
        <f>DI67-(DG67*BL67)</f>
        <v/>
      </c>
    </row>
    <row customFormat="1" customHeight="1" hidden="1" ht="15" r="68" s="397">
      <c r="A68" s="372" t="n">
        <v>325</v>
      </c>
      <c r="B68" s="372" t="inlineStr">
        <is>
          <t>K180754065</t>
        </is>
      </c>
      <c r="C68" s="372" t="n">
        <v>1070505474</v>
      </c>
      <c r="D68" s="372" t="inlineStr">
        <is>
          <t>Blue</t>
        </is>
      </c>
      <c r="E68" s="430" t="n">
        <v>8124</v>
      </c>
      <c r="F68" s="372" t="inlineStr">
        <is>
          <t>DARIUS</t>
        </is>
      </c>
      <c r="G68" s="372" t="inlineStr">
        <is>
          <t>NAVY MOUNT FUJI</t>
        </is>
      </c>
      <c r="H68" s="372" t="n">
        <v>1</v>
      </c>
      <c r="I68" s="370" t="n"/>
      <c r="J68" s="600" t="n"/>
      <c r="K68" s="372" t="n"/>
      <c r="L68" s="372" t="n"/>
      <c r="M68" s="372" t="inlineStr">
        <is>
          <t xml:space="preserve">Tee S/S </t>
        </is>
      </c>
      <c r="N68" s="372" t="n">
        <v>61091000</v>
      </c>
      <c r="O68" s="373" t="inlineStr">
        <is>
          <t>T-shirts, singlets and other vests of cotton, knitted or crocheted</t>
        </is>
      </c>
      <c r="P68" s="584" t="inlineStr">
        <is>
          <t>Mens</t>
        </is>
      </c>
      <c r="Q68" s="372" t="n"/>
      <c r="R68" s="372" t="n"/>
      <c r="S68" s="372" t="inlineStr">
        <is>
          <t>GARMENT DYE / PIECE DYE</t>
        </is>
      </c>
      <c r="T68" s="374" t="inlineStr">
        <is>
          <t>-</t>
        </is>
      </c>
      <c r="U68" s="374" t="n"/>
      <c r="V68" s="374" t="inlineStr">
        <is>
          <t>XS-XXL</t>
        </is>
      </c>
      <c r="W68" s="374" t="inlineStr">
        <is>
          <t>-</t>
        </is>
      </c>
      <c r="X68" s="518" t="inlineStr">
        <is>
          <t>XS-XXL mens</t>
        </is>
      </c>
      <c r="Y68" s="374" t="inlineStr">
        <is>
          <t>C/O</t>
        </is>
      </c>
      <c r="Z68" s="374" t="n"/>
      <c r="AA68" s="374" t="n"/>
      <c r="AB68" s="405" t="inlineStr">
        <is>
          <t>FYROM</t>
        </is>
      </c>
      <c r="AC68" s="240" t="inlineStr">
        <is>
          <t>Uni Textiles</t>
        </is>
      </c>
      <c r="AD68" s="240" t="inlineStr">
        <is>
          <t>New Power</t>
        </is>
      </c>
      <c r="AE68" s="376" t="inlineStr">
        <is>
          <t>ALEXANDROS</t>
        </is>
      </c>
      <c r="AF68" s="372" t="n"/>
      <c r="AG68" s="374" t="inlineStr">
        <is>
          <t>HELLAS COTTON</t>
        </is>
      </c>
      <c r="AH68" s="374" t="inlineStr">
        <is>
          <t>FORMER DARIUS FABRIC QUALITY IN 180GSM</t>
        </is>
      </c>
      <c r="AI68" s="374" t="n"/>
      <c r="AJ68" s="374" t="n"/>
      <c r="AK68" s="374" t="inlineStr">
        <is>
          <t>100% Sustainable fabric</t>
        </is>
      </c>
      <c r="AL68" s="374" t="inlineStr">
        <is>
          <t>100% Organic cotton</t>
        </is>
      </c>
      <c r="AM68" s="374" t="inlineStr">
        <is>
          <t>180g</t>
        </is>
      </c>
      <c r="AN68" s="374" t="n">
        <v>180</v>
      </c>
      <c r="AO68" s="377" t="inlineStr">
        <is>
          <t>10,5kg</t>
        </is>
      </c>
      <c r="AP68" s="374" t="n"/>
      <c r="AQ68" s="374" t="inlineStr">
        <is>
          <t>6W</t>
        </is>
      </c>
      <c r="AR68" s="374" t="inlineStr">
        <is>
          <t xml:space="preserve">NEW POWER needs to order yarn: 16x SMS +extra meters to stock 3/4 pieces </t>
        </is>
      </c>
      <c r="AS68" s="378" t="n"/>
      <c r="AT68" s="378" t="n"/>
      <c r="AU68" s="378" t="n"/>
      <c r="AV68" s="379" t="inlineStr">
        <is>
          <t>,263kg</t>
        </is>
      </c>
      <c r="AW68" s="601" t="inlineStr">
        <is>
          <t>NEW POWER</t>
        </is>
      </c>
      <c r="AX68" s="602" t="inlineStr">
        <is>
          <t>EUR</t>
        </is>
      </c>
      <c r="AY68" s="602" t="inlineStr">
        <is>
          <t>CIF</t>
        </is>
      </c>
      <c r="AZ68" s="602" t="inlineStr">
        <is>
          <t>30 DAYS NETT</t>
        </is>
      </c>
      <c r="BA68" s="602" t="n">
        <v>9</v>
      </c>
      <c r="BB68" s="602">
        <f>IFERROR((BM68*(1-Assumptions!$K$3))*(1-BK68),0)</f>
        <v/>
      </c>
      <c r="BC68" s="602">
        <f>BD68*2</f>
        <v/>
      </c>
      <c r="BD68" s="602" t="n">
        <v>10.7</v>
      </c>
      <c r="BE68" s="602" t="n">
        <v>11</v>
      </c>
      <c r="BF68" s="617">
        <f>IFERROR(((IF(BE68&gt;0, BE68, IF(BD68&gt;0, BD68, 0))))*INDEX(Assumptions!$B:$B,MATCH(AB68,Assumptions!$A:$A,0)),0)</f>
        <v/>
      </c>
      <c r="BG68" s="604">
        <f>IFERROR(((IF(BE68&gt;0, BE68, IF(BD68&gt;0, BD68, 0))))*INDEX(Assumptions!$C:$C,MATCH(AB68,Assumptions!$A:$A,0)),0)</f>
        <v/>
      </c>
      <c r="BH68" s="604">
        <f>IFERROR(((IF(BE68&gt;0, BE68, IF(BD68&gt;0, BD68, 0))))*INDEX(Assumptions!$D:$D,MATCH(AB68,Assumptions!$A:$A,0)),0)</f>
        <v/>
      </c>
      <c r="BI68" s="604">
        <f>IFERROR(((IF(BE68&gt;0, BE68, IF(BD68&gt;0, BD68, 0))))*INDEX(Assumptions!$G:$G,MATCH(AC68,Assumptions!$F:$F,0)),0)</f>
        <v/>
      </c>
      <c r="BJ68" s="604">
        <f>SUM(BF68:BI68)</f>
        <v/>
      </c>
      <c r="BK68" s="383">
        <f>IFERROR(INDEX(Assumptions!$B:$B,MATCH(AB68,Assumptions!$A:$A,0))+INDEX(Assumptions!$C:$C,MATCH(AB68,Assumptions!$A:$A,0))+INDEX(Assumptions!$D:$D,MATCH(AB68,Assumptions!$A:$A,0))+INDEX(Assumptions!$G:$G,MATCH(AC68,Assumptions!$F:$F,0)),0)</f>
        <v/>
      </c>
      <c r="BL68" s="602">
        <f>((IF(BE68&gt;0, BE68, IF(BD68&gt;0, BD68, 0))))+BJ68</f>
        <v/>
      </c>
      <c r="BM68" s="602">
        <f>BP68/BO68</f>
        <v/>
      </c>
      <c r="BN68" s="602">
        <f>BP68/2.38</f>
        <v/>
      </c>
      <c r="BO68" s="374" t="n">
        <v>2.5</v>
      </c>
      <c r="BP68" s="602" t="n">
        <v>49.95</v>
      </c>
      <c r="BQ68" s="384">
        <f>IF(SUM(BD68:BE68)=0,0,(BM68-BL68)/BM68)</f>
        <v/>
      </c>
      <c r="BR68" s="602">
        <f>BC68*CG68</f>
        <v/>
      </c>
      <c r="BS68" s="602" t="n">
        <v>0.65</v>
      </c>
      <c r="BT68" s="602" t="n">
        <v>2.05</v>
      </c>
      <c r="BU68" s="605" t="n">
        <v>42846</v>
      </c>
      <c r="BV68" s="605" t="n">
        <v>42851</v>
      </c>
      <c r="BW68" s="408" t="inlineStr">
        <is>
          <t>L/D approved</t>
        </is>
      </c>
      <c r="BX68" s="376" t="inlineStr">
        <is>
          <t>Pls send lab dip + strike off for approval</t>
        </is>
      </c>
      <c r="BY68" s="386" t="inlineStr">
        <is>
          <t>-</t>
        </is>
      </c>
      <c r="BZ68" s="433" t="n"/>
      <c r="CA68" s="386" t="n"/>
      <c r="CB68" s="386" t="n"/>
      <c r="CC68" s="386" t="n"/>
      <c r="CD68" s="376" t="inlineStr">
        <is>
          <t>EX 14-Oct-17 - 4 pcs</t>
        </is>
      </c>
      <c r="CE68" s="376" t="n"/>
      <c r="CF68" s="376" t="inlineStr">
        <is>
          <t>Too expensive! 39,95</t>
        </is>
      </c>
      <c r="CG68" s="387" t="n">
        <v>15</v>
      </c>
      <c r="CH68" s="435" t="n"/>
      <c r="CI68" s="387" t="inlineStr">
        <is>
          <t>M</t>
        </is>
      </c>
      <c r="CJ68" s="387" t="n"/>
      <c r="CK68" s="387" t="n"/>
      <c r="CL68" s="388" t="n"/>
      <c r="CM68" s="389" t="n"/>
      <c r="CN68" s="389" t="n"/>
      <c r="CO68" s="390" t="n"/>
      <c r="CP68" s="391" t="n"/>
      <c r="CQ68" s="391" t="n"/>
      <c r="CR68" s="391" t="n"/>
      <c r="CS68" s="392" t="n"/>
      <c r="CT68" s="393" t="n"/>
      <c r="CU68" s="393" t="n"/>
      <c r="CV68" s="393" t="n"/>
      <c r="CW68" s="393" t="n"/>
      <c r="CX68" s="393" t="n"/>
      <c r="CY68" s="393" t="n"/>
      <c r="CZ68" s="388" t="n">
        <v>43251</v>
      </c>
      <c r="DA68" s="388" t="inlineStr">
        <is>
          <t>HQ</t>
        </is>
      </c>
      <c r="DB68" s="576" t="inlineStr">
        <is>
          <t>2</t>
        </is>
      </c>
      <c r="DC68" s="389" t="n"/>
      <c r="DD68" s="389" t="n"/>
      <c r="DE68" s="389" t="n"/>
      <c r="DF68" s="394" t="n">
        <v>122</v>
      </c>
      <c r="DG68" s="394" t="n">
        <v>200</v>
      </c>
      <c r="DH68" s="394" t="n">
        <v>4018310</v>
      </c>
      <c r="DI68" s="395">
        <f>DF68*BM68</f>
        <v/>
      </c>
      <c r="DJ68" s="396">
        <f>DI68-(DG68*BL68)</f>
        <v/>
      </c>
    </row>
    <row customFormat="1" customHeight="1" hidden="1" ht="15" r="69" s="397">
      <c r="A69" s="372" t="n">
        <v>330</v>
      </c>
      <c r="B69" s="372" t="inlineStr">
        <is>
          <t>K180754070</t>
        </is>
      </c>
      <c r="C69" s="372" t="n">
        <v>1070505475</v>
      </c>
      <c r="D69" s="372" t="inlineStr">
        <is>
          <t>White</t>
        </is>
      </c>
      <c r="E69" s="430" t="n">
        <v>7110</v>
      </c>
      <c r="F69" s="372" t="inlineStr">
        <is>
          <t>DARIUS</t>
        </is>
      </c>
      <c r="G69" s="372" t="inlineStr">
        <is>
          <t>WHITE MOUNT FUJI</t>
        </is>
      </c>
      <c r="H69" s="372" t="n">
        <v>1</v>
      </c>
      <c r="I69" s="370" t="n"/>
      <c r="J69" s="600" t="n"/>
      <c r="K69" s="372" t="n"/>
      <c r="L69" s="372" t="n"/>
      <c r="M69" s="372" t="inlineStr">
        <is>
          <t xml:space="preserve">Tee S/S </t>
        </is>
      </c>
      <c r="N69" s="372" t="n">
        <v>61091000</v>
      </c>
      <c r="O69" s="373" t="inlineStr">
        <is>
          <t>T-shirts, singlets and other vests of cotton, knitted or crocheted</t>
        </is>
      </c>
      <c r="P69" s="584" t="inlineStr">
        <is>
          <t>Mens</t>
        </is>
      </c>
      <c r="Q69" s="372" t="n"/>
      <c r="R69" s="372" t="n"/>
      <c r="S69" s="372" t="inlineStr">
        <is>
          <t>GARMENT DYE / PIECE DYE</t>
        </is>
      </c>
      <c r="T69" s="374" t="inlineStr">
        <is>
          <t>-</t>
        </is>
      </c>
      <c r="U69" s="374" t="n"/>
      <c r="V69" s="374" t="inlineStr">
        <is>
          <t>XS-XXL</t>
        </is>
      </c>
      <c r="W69" s="374" t="inlineStr">
        <is>
          <t>-</t>
        </is>
      </c>
      <c r="X69" s="518" t="inlineStr">
        <is>
          <t>XS-XXL mens</t>
        </is>
      </c>
      <c r="Y69" s="374" t="inlineStr">
        <is>
          <t>C/O</t>
        </is>
      </c>
      <c r="Z69" s="374" t="n"/>
      <c r="AA69" s="374" t="n"/>
      <c r="AB69" s="405" t="inlineStr">
        <is>
          <t>FYROM</t>
        </is>
      </c>
      <c r="AC69" s="240" t="inlineStr">
        <is>
          <t>Uni Textiles</t>
        </is>
      </c>
      <c r="AD69" s="240" t="inlineStr">
        <is>
          <t>New Power</t>
        </is>
      </c>
      <c r="AE69" s="376" t="inlineStr">
        <is>
          <t>ALEXANDROS</t>
        </is>
      </c>
      <c r="AF69" s="372" t="n"/>
      <c r="AG69" s="374" t="inlineStr">
        <is>
          <t>HELLAS COTTON</t>
        </is>
      </c>
      <c r="AH69" s="374" t="inlineStr">
        <is>
          <t>FORMER DARIUS FABRIC QUALITY IN 180GSM</t>
        </is>
      </c>
      <c r="AI69" s="374" t="n"/>
      <c r="AJ69" s="374" t="n"/>
      <c r="AK69" s="374" t="inlineStr">
        <is>
          <t>100% Sustainable fabric</t>
        </is>
      </c>
      <c r="AL69" s="374" t="inlineStr">
        <is>
          <t>100% Organic cotton</t>
        </is>
      </c>
      <c r="AM69" s="374" t="inlineStr">
        <is>
          <t>180g</t>
        </is>
      </c>
      <c r="AN69" s="374" t="n">
        <v>180</v>
      </c>
      <c r="AO69" s="377" t="inlineStr">
        <is>
          <t>10,5kg</t>
        </is>
      </c>
      <c r="AP69" s="374" t="n"/>
      <c r="AQ69" s="374" t="inlineStr">
        <is>
          <t>6W</t>
        </is>
      </c>
      <c r="AR69" s="374" t="inlineStr">
        <is>
          <t>NEW POWER needs to order yarn: 16x SMS +extra meters to stock 3/4 pieces Plus: production order 200pcs in #White.</t>
        </is>
      </c>
      <c r="AS69" s="378" t="n"/>
      <c r="AT69" s="378" t="n"/>
      <c r="AU69" s="378" t="n"/>
      <c r="AV69" s="379" t="inlineStr">
        <is>
          <t>,263kg</t>
        </is>
      </c>
      <c r="AW69" s="601" t="inlineStr">
        <is>
          <t>NEW POWER</t>
        </is>
      </c>
      <c r="AX69" s="602" t="inlineStr">
        <is>
          <t>EUR</t>
        </is>
      </c>
      <c r="AY69" s="602" t="inlineStr">
        <is>
          <t>CIF</t>
        </is>
      </c>
      <c r="AZ69" s="602" t="inlineStr">
        <is>
          <t>30 DAYS NETT</t>
        </is>
      </c>
      <c r="BA69" s="602" t="n">
        <v>9</v>
      </c>
      <c r="BB69" s="602">
        <f>IFERROR((BM69*(1-Assumptions!$K$3))*(1-BK69),0)</f>
        <v/>
      </c>
      <c r="BC69" s="602">
        <f>BD69*2</f>
        <v/>
      </c>
      <c r="BD69" s="602" t="n">
        <v>10.7</v>
      </c>
      <c r="BE69" s="602" t="n">
        <v>9.5</v>
      </c>
      <c r="BF69" s="617">
        <f>IFERROR(((IF(BE69&gt;0, BE69, IF(BD69&gt;0, BD69, 0))))*INDEX(Assumptions!$B:$B,MATCH(AB69,Assumptions!$A:$A,0)),0)</f>
        <v/>
      </c>
      <c r="BG69" s="604">
        <f>IFERROR(((IF(BE69&gt;0, BE69, IF(BD69&gt;0, BD69, 0))))*INDEX(Assumptions!$C:$C,MATCH(AB69,Assumptions!$A:$A,0)),0)</f>
        <v/>
      </c>
      <c r="BH69" s="604">
        <f>IFERROR(((IF(BE69&gt;0, BE69, IF(BD69&gt;0, BD69, 0))))*INDEX(Assumptions!$D:$D,MATCH(AB69,Assumptions!$A:$A,0)),0)</f>
        <v/>
      </c>
      <c r="BI69" s="604">
        <f>IFERROR(((IF(BE69&gt;0, BE69, IF(BD69&gt;0, BD69, 0))))*INDEX(Assumptions!$G:$G,MATCH(AC69,Assumptions!$F:$F,0)),0)</f>
        <v/>
      </c>
      <c r="BJ69" s="604">
        <f>SUM(BF69:BI69)</f>
        <v/>
      </c>
      <c r="BK69" s="383">
        <f>IFERROR(INDEX(Assumptions!$B:$B,MATCH(AB69,Assumptions!$A:$A,0))+INDEX(Assumptions!$C:$C,MATCH(AB69,Assumptions!$A:$A,0))+INDEX(Assumptions!$D:$D,MATCH(AB69,Assumptions!$A:$A,0))+INDEX(Assumptions!$G:$G,MATCH(AC69,Assumptions!$F:$F,0)),0)</f>
        <v/>
      </c>
      <c r="BL69" s="602">
        <f>((IF(BE69&gt;0, BE69, IF(BD69&gt;0, BD69, 0))))+BJ69</f>
        <v/>
      </c>
      <c r="BM69" s="602">
        <f>BP69/BO69</f>
        <v/>
      </c>
      <c r="BN69" s="602">
        <f>BP69/2.38</f>
        <v/>
      </c>
      <c r="BO69" s="374" t="n">
        <v>2.5</v>
      </c>
      <c r="BP69" s="602" t="n">
        <v>49.95</v>
      </c>
      <c r="BQ69" s="384">
        <f>IF(SUM(BD69:BE69)=0,0,(BM69-BL69)/BM69)</f>
        <v/>
      </c>
      <c r="BR69" s="602">
        <f>BC69*CG69</f>
        <v/>
      </c>
      <c r="BS69" s="602" t="n">
        <v>0.65</v>
      </c>
      <c r="BT69" s="602" t="n">
        <v>2.05</v>
      </c>
      <c r="BU69" s="605" t="n">
        <v>42846</v>
      </c>
      <c r="BV69" s="605" t="n">
        <v>42851</v>
      </c>
      <c r="BW69" s="408" t="inlineStr">
        <is>
          <t>L/D approved</t>
        </is>
      </c>
      <c r="BX69" s="376" t="inlineStr">
        <is>
          <t>Pls send lab dip + strike off for approval</t>
        </is>
      </c>
      <c r="BY69" s="386" t="inlineStr">
        <is>
          <t>-</t>
        </is>
      </c>
      <c r="BZ69" s="433" t="n"/>
      <c r="CA69" s="386" t="n"/>
      <c r="CB69" s="386" t="n"/>
      <c r="CC69" s="386" t="n"/>
      <c r="CD69" s="376" t="inlineStr">
        <is>
          <t>EX 14-Oct-17 - 4 pcs</t>
        </is>
      </c>
      <c r="CE69" s="376" t="n"/>
      <c r="CF69" s="376" t="inlineStr">
        <is>
          <t>Too expensive! 39,95</t>
        </is>
      </c>
      <c r="CG69" s="387" t="n">
        <v>15</v>
      </c>
      <c r="CH69" s="435" t="n"/>
      <c r="CI69" s="387" t="inlineStr">
        <is>
          <t>M</t>
        </is>
      </c>
      <c r="CJ69" s="387" t="n"/>
      <c r="CK69" s="387" t="n"/>
      <c r="CL69" s="388" t="n"/>
      <c r="CM69" s="389" t="n"/>
      <c r="CN69" s="389" t="n"/>
      <c r="CO69" s="390" t="n"/>
      <c r="CP69" s="391" t="n"/>
      <c r="CQ69" s="391" t="n"/>
      <c r="CR69" s="391" t="n"/>
      <c r="CS69" s="392" t="n"/>
      <c r="CT69" s="393" t="n"/>
      <c r="CU69" s="393" t="n"/>
      <c r="CV69" s="393" t="n"/>
      <c r="CW69" s="393" t="n"/>
      <c r="CX69" s="393" t="n"/>
      <c r="CY69" s="393" t="n"/>
      <c r="CZ69" s="388" t="n">
        <v>43251</v>
      </c>
      <c r="DA69" s="388" t="inlineStr">
        <is>
          <t>HQ</t>
        </is>
      </c>
      <c r="DB69" s="576" t="inlineStr">
        <is>
          <t>2</t>
        </is>
      </c>
      <c r="DC69" s="389" t="n"/>
      <c r="DD69" s="389" t="n"/>
      <c r="DE69" s="389" t="n"/>
      <c r="DF69" s="394" t="n">
        <v>428</v>
      </c>
      <c r="DG69" s="394" t="n">
        <v>554</v>
      </c>
      <c r="DH69" s="394" t="n">
        <v>4018312</v>
      </c>
      <c r="DI69" s="395">
        <f>DF69*BM69</f>
        <v/>
      </c>
      <c r="DJ69" s="396">
        <f>DI69-(DG69*BL69)</f>
        <v/>
      </c>
    </row>
    <row customFormat="1" customHeight="1" hidden="1" ht="15" r="70" s="397">
      <c r="A70" s="372" t="n">
        <v>335</v>
      </c>
      <c r="B70" s="372" t="inlineStr">
        <is>
          <t>K180754075</t>
        </is>
      </c>
      <c r="C70" s="372" t="n">
        <v>1070505476</v>
      </c>
      <c r="D70" s="241" t="inlineStr">
        <is>
          <t>Black</t>
        </is>
      </c>
      <c r="E70" s="430" t="n">
        <v>6910</v>
      </c>
      <c r="F70" s="372" t="inlineStr">
        <is>
          <t>DARIUS</t>
        </is>
      </c>
      <c r="G70" s="372" t="inlineStr">
        <is>
          <t>BLACK ROBOT</t>
        </is>
      </c>
      <c r="H70" s="372" t="n">
        <v>2</v>
      </c>
      <c r="I70" s="370" t="n"/>
      <c r="J70" s="600" t="n"/>
      <c r="K70" s="372" t="n"/>
      <c r="L70" s="372" t="n"/>
      <c r="M70" s="372" t="inlineStr">
        <is>
          <t xml:space="preserve">Tee S/S </t>
        </is>
      </c>
      <c r="N70" s="372" t="n">
        <v>61091000</v>
      </c>
      <c r="O70" s="373" t="inlineStr">
        <is>
          <t>T-shirts, singlets and other vests of cotton, knitted or crocheted</t>
        </is>
      </c>
      <c r="P70" s="584" t="inlineStr">
        <is>
          <t>Mens</t>
        </is>
      </c>
      <c r="Q70" s="372" t="n"/>
      <c r="R70" s="372" t="n"/>
      <c r="S70" s="372" t="inlineStr">
        <is>
          <t>GARMENT DYE / PIECE DYE</t>
        </is>
      </c>
      <c r="T70" s="374" t="inlineStr">
        <is>
          <t>-</t>
        </is>
      </c>
      <c r="U70" s="374" t="n"/>
      <c r="V70" s="374" t="inlineStr">
        <is>
          <t>XS-XXL</t>
        </is>
      </c>
      <c r="W70" s="374" t="inlineStr">
        <is>
          <t>-</t>
        </is>
      </c>
      <c r="X70" s="518" t="inlineStr">
        <is>
          <t>XS-XXL mens</t>
        </is>
      </c>
      <c r="Y70" s="374" t="inlineStr">
        <is>
          <t>C/O</t>
        </is>
      </c>
      <c r="Z70" s="374" t="n"/>
      <c r="AA70" s="374" t="n"/>
      <c r="AB70" s="405" t="inlineStr">
        <is>
          <t>FYROM</t>
        </is>
      </c>
      <c r="AC70" s="240" t="inlineStr">
        <is>
          <t>Uni Textiles</t>
        </is>
      </c>
      <c r="AD70" s="240" t="inlineStr">
        <is>
          <t>New Power</t>
        </is>
      </c>
      <c r="AE70" s="376" t="inlineStr">
        <is>
          <t>ALEXANDROS</t>
        </is>
      </c>
      <c r="AF70" s="372" t="n"/>
      <c r="AG70" s="374" t="inlineStr">
        <is>
          <t>HELLAS COTTON</t>
        </is>
      </c>
      <c r="AH70" s="374" t="inlineStr">
        <is>
          <t>FORMER DARIUS FABRIC QUALITY IN 180GSM</t>
        </is>
      </c>
      <c r="AI70" s="374" t="n"/>
      <c r="AJ70" s="374" t="n"/>
      <c r="AK70" s="374" t="inlineStr">
        <is>
          <t>100% Sustainable fabric</t>
        </is>
      </c>
      <c r="AL70" s="374" t="inlineStr">
        <is>
          <t>100% Organic cotton</t>
        </is>
      </c>
      <c r="AM70" s="374" t="inlineStr">
        <is>
          <t>180g</t>
        </is>
      </c>
      <c r="AN70" s="374" t="n">
        <v>180</v>
      </c>
      <c r="AO70" s="377" t="inlineStr">
        <is>
          <t>10,5kg</t>
        </is>
      </c>
      <c r="AP70" s="374" t="n"/>
      <c r="AQ70" s="374" t="inlineStr">
        <is>
          <t>6W</t>
        </is>
      </c>
      <c r="AR70" s="374" t="inlineStr">
        <is>
          <t xml:space="preserve">NEW POWER needs to order: 16x SMS +extra meters to stock 3/4 pieces. </t>
        </is>
      </c>
      <c r="AS70" s="378" t="n"/>
      <c r="AT70" s="378" t="n"/>
      <c r="AU70" s="378" t="n"/>
      <c r="AV70" s="379" t="inlineStr">
        <is>
          <t>,263kg</t>
        </is>
      </c>
      <c r="AW70" s="601" t="inlineStr">
        <is>
          <t>NEW POWER</t>
        </is>
      </c>
      <c r="AX70" s="602" t="inlineStr">
        <is>
          <t>EUR</t>
        </is>
      </c>
      <c r="AY70" s="602" t="inlineStr">
        <is>
          <t>CIF</t>
        </is>
      </c>
      <c r="AZ70" s="602" t="inlineStr">
        <is>
          <t>30 DAYS NETT</t>
        </is>
      </c>
      <c r="BA70" s="602" t="n">
        <v>9</v>
      </c>
      <c r="BB70" s="602">
        <f>IFERROR((BM70*(1-Assumptions!$K$3))*(1-BK70),0)</f>
        <v/>
      </c>
      <c r="BC70" s="602">
        <f>BD70*2</f>
        <v/>
      </c>
      <c r="BD70" s="602" t="n">
        <v>10.6</v>
      </c>
      <c r="BE70" s="602" t="n">
        <v>10.7</v>
      </c>
      <c r="BF70" s="617">
        <f>IFERROR(((IF(BE70&gt;0, BE70, IF(BD70&gt;0, BD70, 0))))*INDEX(Assumptions!$B:$B,MATCH(AB70,Assumptions!$A:$A,0)),0)</f>
        <v/>
      </c>
      <c r="BG70" s="604">
        <f>IFERROR(((IF(BE70&gt;0, BE70, IF(BD70&gt;0, BD70, 0))))*INDEX(Assumptions!$C:$C,MATCH(AB70,Assumptions!$A:$A,0)),0)</f>
        <v/>
      </c>
      <c r="BH70" s="604">
        <f>IFERROR(((IF(BE70&gt;0, BE70, IF(BD70&gt;0, BD70, 0))))*INDEX(Assumptions!$D:$D,MATCH(AB70,Assumptions!$A:$A,0)),0)</f>
        <v/>
      </c>
      <c r="BI70" s="604">
        <f>IFERROR(((IF(BE70&gt;0, BE70, IF(BD70&gt;0, BD70, 0))))*INDEX(Assumptions!$G:$G,MATCH(AC70,Assumptions!$F:$F,0)),0)</f>
        <v/>
      </c>
      <c r="BJ70" s="604">
        <f>SUM(BF70:BI70)</f>
        <v/>
      </c>
      <c r="BK70" s="383">
        <f>IFERROR(INDEX(Assumptions!$B:$B,MATCH(AB70,Assumptions!$A:$A,0))+INDEX(Assumptions!$C:$C,MATCH(AB70,Assumptions!$A:$A,0))+INDEX(Assumptions!$D:$D,MATCH(AB70,Assumptions!$A:$A,0))+INDEX(Assumptions!$G:$G,MATCH(AC70,Assumptions!$F:$F,0)),0)</f>
        <v/>
      </c>
      <c r="BL70" s="602">
        <f>((IF(BE70&gt;0, BE70, IF(BD70&gt;0, BD70, 0))))+BJ70</f>
        <v/>
      </c>
      <c r="BM70" s="602">
        <f>BP70/BO70</f>
        <v/>
      </c>
      <c r="BN70" s="602">
        <f>BP70/2.38</f>
        <v/>
      </c>
      <c r="BO70" s="374" t="n">
        <v>2.5</v>
      </c>
      <c r="BP70" s="602" t="n">
        <v>49.95</v>
      </c>
      <c r="BQ70" s="384">
        <f>IF(SUM(BD70:BE70)=0,0,(BM70-BL70)/BM70)</f>
        <v/>
      </c>
      <c r="BR70" s="602">
        <f>BC70*CG70</f>
        <v/>
      </c>
      <c r="BS70" s="602" t="n">
        <v>0.65</v>
      </c>
      <c r="BT70" s="602" t="n">
        <v>1.95</v>
      </c>
      <c r="BU70" s="605" t="n">
        <v>42846</v>
      </c>
      <c r="BV70" s="605" t="n">
        <v>42851</v>
      </c>
      <c r="BW70" s="408" t="inlineStr">
        <is>
          <t>L/D approved</t>
        </is>
      </c>
      <c r="BX70" s="376" t="inlineStr">
        <is>
          <t>Pls send lab dip + strike off for approval</t>
        </is>
      </c>
      <c r="BY70" s="386" t="inlineStr">
        <is>
          <t>-</t>
        </is>
      </c>
      <c r="BZ70" s="433" t="n"/>
      <c r="CA70" s="386" t="n"/>
      <c r="CB70" s="386" t="n"/>
      <c r="CC70" s="386" t="n"/>
      <c r="CD70" s="376" t="inlineStr">
        <is>
          <t>EX 14-Oct-17 - 4 pcs</t>
        </is>
      </c>
      <c r="CE70" s="376" t="n"/>
      <c r="CF70" s="376" t="inlineStr">
        <is>
          <t>Too expensive! 39,95</t>
        </is>
      </c>
      <c r="CG70" s="387" t="n">
        <v>15</v>
      </c>
      <c r="CH70" s="435" t="n"/>
      <c r="CI70" s="387" t="inlineStr">
        <is>
          <t>M</t>
        </is>
      </c>
      <c r="CJ70" s="387" t="n"/>
      <c r="CK70" s="387" t="n"/>
      <c r="CL70" s="388" t="n"/>
      <c r="CM70" s="389" t="n"/>
      <c r="CN70" s="389" t="n"/>
      <c r="CO70" s="390" t="n"/>
      <c r="CP70" s="391" t="n"/>
      <c r="CQ70" s="391" t="n"/>
      <c r="CR70" s="391" t="n"/>
      <c r="CS70" s="392" t="n"/>
      <c r="CT70" s="393" t="n"/>
      <c r="CU70" s="393" t="n"/>
      <c r="CV70" s="393" t="n"/>
      <c r="CW70" s="393" t="n"/>
      <c r="CX70" s="393" t="n"/>
      <c r="CY70" s="393" t="n"/>
      <c r="CZ70" s="388" t="n">
        <v>43251</v>
      </c>
      <c r="DA70" s="388" t="inlineStr">
        <is>
          <t>HQ</t>
        </is>
      </c>
      <c r="DB70" s="576" t="inlineStr">
        <is>
          <t>2</t>
        </is>
      </c>
      <c r="DC70" s="389" t="n"/>
      <c r="DD70" s="389" t="n"/>
      <c r="DE70" s="389" t="n"/>
      <c r="DF70" s="394" t="n">
        <v>167</v>
      </c>
      <c r="DG70" s="394" t="n">
        <v>224</v>
      </c>
      <c r="DH70" s="394" t="n">
        <v>4018399</v>
      </c>
      <c r="DI70" s="395">
        <f>DF70*BM70</f>
        <v/>
      </c>
      <c r="DJ70" s="396">
        <f>DI70-(DG70*BL70)</f>
        <v/>
      </c>
    </row>
    <row customFormat="1" customHeight="1" hidden="1" ht="15" r="71" s="397">
      <c r="A71" s="372" t="n">
        <v>340</v>
      </c>
      <c r="B71" s="372" t="inlineStr">
        <is>
          <t>K180754080</t>
        </is>
      </c>
      <c r="C71" s="372" t="n">
        <v>1070505477</v>
      </c>
      <c r="D71" s="372" t="inlineStr">
        <is>
          <t>Red</t>
        </is>
      </c>
      <c r="E71" s="430" t="n">
        <v>7917</v>
      </c>
      <c r="F71" s="372" t="inlineStr">
        <is>
          <t>DARIUS</t>
        </is>
      </c>
      <c r="G71" s="372" t="inlineStr">
        <is>
          <t>CORDOVAN KINGS CO</t>
        </is>
      </c>
      <c r="H71" s="372" t="n">
        <v>2</v>
      </c>
      <c r="I71" s="370" t="n"/>
      <c r="J71" s="600" t="n"/>
      <c r="K71" s="372" t="n"/>
      <c r="L71" s="372" t="n"/>
      <c r="M71" s="372" t="inlineStr">
        <is>
          <t xml:space="preserve">Tee S/S </t>
        </is>
      </c>
      <c r="N71" s="372" t="n">
        <v>61091000</v>
      </c>
      <c r="O71" s="373" t="inlineStr">
        <is>
          <t>T-shirts, singlets and other vests of cotton, knitted or crocheted</t>
        </is>
      </c>
      <c r="P71" s="584" t="inlineStr">
        <is>
          <t>Mens</t>
        </is>
      </c>
      <c r="Q71" s="372" t="n"/>
      <c r="R71" s="372" t="n"/>
      <c r="S71" s="372" t="inlineStr">
        <is>
          <t>GARMENT DYE / PIECE DYE</t>
        </is>
      </c>
      <c r="T71" s="374" t="inlineStr">
        <is>
          <t>-</t>
        </is>
      </c>
      <c r="U71" s="374" t="n"/>
      <c r="V71" s="374" t="inlineStr">
        <is>
          <t>XS-XXL</t>
        </is>
      </c>
      <c r="W71" s="374" t="inlineStr">
        <is>
          <t>-</t>
        </is>
      </c>
      <c r="X71" s="518" t="inlineStr">
        <is>
          <t>XS-XXL mens</t>
        </is>
      </c>
      <c r="Y71" s="374" t="inlineStr">
        <is>
          <t>C/O</t>
        </is>
      </c>
      <c r="Z71" s="374" t="n"/>
      <c r="AA71" s="374" t="n"/>
      <c r="AB71" s="405" t="inlineStr">
        <is>
          <t>FYROM</t>
        </is>
      </c>
      <c r="AC71" s="240" t="inlineStr">
        <is>
          <t>Uni Textiles</t>
        </is>
      </c>
      <c r="AD71" s="240" t="inlineStr">
        <is>
          <t>New Power</t>
        </is>
      </c>
      <c r="AE71" s="376" t="inlineStr">
        <is>
          <t>ALEXANDROS</t>
        </is>
      </c>
      <c r="AF71" s="372" t="n"/>
      <c r="AG71" s="374" t="inlineStr">
        <is>
          <t>HELLAS COTTON</t>
        </is>
      </c>
      <c r="AH71" s="374" t="inlineStr">
        <is>
          <t>FORMER DARIUS FABRIC QUALITY IN 180GSM</t>
        </is>
      </c>
      <c r="AI71" s="374" t="n"/>
      <c r="AJ71" s="374" t="n"/>
      <c r="AK71" s="374" t="inlineStr">
        <is>
          <t>100% Sustainable fabric</t>
        </is>
      </c>
      <c r="AL71" s="374" t="inlineStr">
        <is>
          <t>100% Organic cotton</t>
        </is>
      </c>
      <c r="AM71" s="374" t="inlineStr">
        <is>
          <t>180g</t>
        </is>
      </c>
      <c r="AN71" s="374" t="n">
        <v>180</v>
      </c>
      <c r="AO71" s="377" t="inlineStr">
        <is>
          <t>10,5kg</t>
        </is>
      </c>
      <c r="AP71" s="374" t="n"/>
      <c r="AQ71" s="374" t="inlineStr">
        <is>
          <t>6W</t>
        </is>
      </c>
      <c r="AR71" s="374" t="inlineStr">
        <is>
          <t xml:space="preserve">NEW POWER needs to order yarn: 16x SMS +extra meters to stock 3/4 pieces </t>
        </is>
      </c>
      <c r="AS71" s="378" t="n"/>
      <c r="AT71" s="378" t="n"/>
      <c r="AU71" s="378" t="n"/>
      <c r="AV71" s="379" t="inlineStr">
        <is>
          <t>,263kg</t>
        </is>
      </c>
      <c r="AW71" s="601" t="inlineStr">
        <is>
          <t>NEW POWER</t>
        </is>
      </c>
      <c r="AX71" s="602" t="inlineStr">
        <is>
          <t>EUR</t>
        </is>
      </c>
      <c r="AY71" s="602" t="inlineStr">
        <is>
          <t>CIF</t>
        </is>
      </c>
      <c r="AZ71" s="602" t="inlineStr">
        <is>
          <t>30 DAYS NETT</t>
        </is>
      </c>
      <c r="BA71" s="602" t="n">
        <v>9</v>
      </c>
      <c r="BB71" s="602">
        <f>IFERROR((BM71*(1-Assumptions!$K$3))*(1-BK71),0)</f>
        <v/>
      </c>
      <c r="BC71" s="602">
        <f>BD71*2</f>
        <v/>
      </c>
      <c r="BD71" s="602" t="n">
        <v>11.1</v>
      </c>
      <c r="BE71" s="602" t="n">
        <v>11.1</v>
      </c>
      <c r="BF71" s="617">
        <f>IFERROR(((IF(BE71&gt;0, BE71, IF(BD71&gt;0, BD71, 0))))*INDEX(Assumptions!$B:$B,MATCH(AB71,Assumptions!$A:$A,0)),0)</f>
        <v/>
      </c>
      <c r="BG71" s="604">
        <f>IFERROR(((IF(BE71&gt;0, BE71, IF(BD71&gt;0, BD71, 0))))*INDEX(Assumptions!$C:$C,MATCH(AB71,Assumptions!$A:$A,0)),0)</f>
        <v/>
      </c>
      <c r="BH71" s="604">
        <f>IFERROR(((IF(BE71&gt;0, BE71, IF(BD71&gt;0, BD71, 0))))*INDEX(Assumptions!$D:$D,MATCH(AB71,Assumptions!$A:$A,0)),0)</f>
        <v/>
      </c>
      <c r="BI71" s="604">
        <f>IFERROR(((IF(BE71&gt;0, BE71, IF(BD71&gt;0, BD71, 0))))*INDEX(Assumptions!$G:$G,MATCH(AC71,Assumptions!$F:$F,0)),0)</f>
        <v/>
      </c>
      <c r="BJ71" s="604">
        <f>SUM(BF71:BI71)</f>
        <v/>
      </c>
      <c r="BK71" s="383">
        <f>IFERROR(INDEX(Assumptions!$B:$B,MATCH(AB71,Assumptions!$A:$A,0))+INDEX(Assumptions!$C:$C,MATCH(AB71,Assumptions!$A:$A,0))+INDEX(Assumptions!$D:$D,MATCH(AB71,Assumptions!$A:$A,0))+INDEX(Assumptions!$G:$G,MATCH(AC71,Assumptions!$F:$F,0)),0)</f>
        <v/>
      </c>
      <c r="BL71" s="602">
        <f>((IF(BE71&gt;0, BE71, IF(BD71&gt;0, BD71, 0))))+BJ71</f>
        <v/>
      </c>
      <c r="BM71" s="602">
        <f>BP71/BO71</f>
        <v/>
      </c>
      <c r="BN71" s="602">
        <f>BP71/2.38</f>
        <v/>
      </c>
      <c r="BO71" s="374" t="n">
        <v>2.5</v>
      </c>
      <c r="BP71" s="602" t="n">
        <v>49.95</v>
      </c>
      <c r="BQ71" s="384">
        <f>IF(SUM(BD71:BE71)=0,0,(BM71-BL71)/BM71)</f>
        <v/>
      </c>
      <c r="BR71" s="602">
        <f>BC71*CG71</f>
        <v/>
      </c>
      <c r="BS71" s="602" t="n">
        <v>0.65</v>
      </c>
      <c r="BT71" s="602" t="n">
        <v>2.3</v>
      </c>
      <c r="BU71" s="605" t="n">
        <v>42846</v>
      </c>
      <c r="BV71" s="605" t="n">
        <v>42851</v>
      </c>
      <c r="BW71" s="408" t="inlineStr">
        <is>
          <t>L/D approved</t>
        </is>
      </c>
      <c r="BX71" s="376" t="inlineStr">
        <is>
          <t>Pls send lab dip + strike off for approval</t>
        </is>
      </c>
      <c r="BY71" s="386" t="inlineStr">
        <is>
          <t>-</t>
        </is>
      </c>
      <c r="BZ71" s="433" t="n"/>
      <c r="CA71" s="386" t="n"/>
      <c r="CB71" s="386" t="n"/>
      <c r="CC71" s="386" t="n"/>
      <c r="CD71" s="376" t="inlineStr">
        <is>
          <t>EX 14-Oct-17 - 4 pcs</t>
        </is>
      </c>
      <c r="CE71" s="376" t="n"/>
      <c r="CF71" s="376" t="inlineStr">
        <is>
          <t>Too expensive! 39,95</t>
        </is>
      </c>
      <c r="CG71" s="387" t="n">
        <v>15</v>
      </c>
      <c r="CH71" s="435" t="n"/>
      <c r="CI71" s="387" t="inlineStr">
        <is>
          <t>M</t>
        </is>
      </c>
      <c r="CJ71" s="387" t="n"/>
      <c r="CK71" s="387" t="n"/>
      <c r="CL71" s="388" t="n"/>
      <c r="CM71" s="389" t="n"/>
      <c r="CN71" s="389" t="n"/>
      <c r="CO71" s="390" t="n"/>
      <c r="CP71" s="391" t="n"/>
      <c r="CQ71" s="391" t="n"/>
      <c r="CR71" s="391" t="n"/>
      <c r="CS71" s="392" t="n"/>
      <c r="CT71" s="393" t="n"/>
      <c r="CU71" s="393" t="n"/>
      <c r="CV71" s="393" t="n"/>
      <c r="CW71" s="393" t="n"/>
      <c r="CX71" s="393" t="n"/>
      <c r="CY71" s="393" t="n"/>
      <c r="CZ71" s="388" t="n">
        <v>43252</v>
      </c>
      <c r="DA71" s="388" t="inlineStr">
        <is>
          <t>HQ</t>
        </is>
      </c>
      <c r="DB71" s="576" t="inlineStr">
        <is>
          <t>1</t>
        </is>
      </c>
      <c r="DC71" s="389" t="n"/>
      <c r="DD71" s="389" t="n"/>
      <c r="DE71" s="389" t="n"/>
      <c r="DF71" s="394" t="n">
        <v>114</v>
      </c>
      <c r="DG71" s="394" t="n">
        <v>155</v>
      </c>
      <c r="DH71" s="394" t="n">
        <v>4018314</v>
      </c>
      <c r="DI71" s="395">
        <f>DF71*BM71</f>
        <v/>
      </c>
      <c r="DJ71" s="396">
        <f>DI71-(DG71*BL71)</f>
        <v/>
      </c>
    </row>
    <row customFormat="1" customHeight="1" hidden="1" ht="15" r="72" s="397">
      <c r="A72" s="372" t="n">
        <v>345</v>
      </c>
      <c r="B72" s="372" t="inlineStr">
        <is>
          <t>K180754085</t>
        </is>
      </c>
      <c r="C72" s="372" t="n">
        <v>1070505478</v>
      </c>
      <c r="D72" s="372" t="inlineStr">
        <is>
          <t>White</t>
        </is>
      </c>
      <c r="E72" s="430" t="n">
        <v>7111</v>
      </c>
      <c r="F72" s="372" t="inlineStr">
        <is>
          <t>DARIUS</t>
        </is>
      </c>
      <c r="G72" s="372" t="inlineStr">
        <is>
          <t>WHITE SMILEY</t>
        </is>
      </c>
      <c r="H72" s="372" t="n">
        <v>1</v>
      </c>
      <c r="I72" s="370" t="n"/>
      <c r="J72" s="600" t="n"/>
      <c r="K72" s="372" t="n"/>
      <c r="L72" s="372" t="n"/>
      <c r="M72" s="372" t="inlineStr">
        <is>
          <t xml:space="preserve">Tee S/S </t>
        </is>
      </c>
      <c r="N72" s="372" t="n">
        <v>61091000</v>
      </c>
      <c r="O72" s="373" t="inlineStr">
        <is>
          <t>T-shirts, singlets and other vests of cotton, knitted or crocheted</t>
        </is>
      </c>
      <c r="P72" s="584" t="inlineStr">
        <is>
          <t>Mens</t>
        </is>
      </c>
      <c r="Q72" s="372" t="n"/>
      <c r="R72" s="372" t="n"/>
      <c r="S72" s="372" t="inlineStr">
        <is>
          <t>GARMENT DYE / PIECE DYE</t>
        </is>
      </c>
      <c r="T72" s="374" t="inlineStr">
        <is>
          <t>-</t>
        </is>
      </c>
      <c r="U72" s="374" t="n"/>
      <c r="V72" s="374" t="inlineStr">
        <is>
          <t>XS-XXL</t>
        </is>
      </c>
      <c r="W72" s="374" t="inlineStr">
        <is>
          <t>-</t>
        </is>
      </c>
      <c r="X72" s="518" t="inlineStr">
        <is>
          <t>XS-XXL mens</t>
        </is>
      </c>
      <c r="Y72" s="374" t="inlineStr">
        <is>
          <t>C/O</t>
        </is>
      </c>
      <c r="Z72" s="374" t="n"/>
      <c r="AA72" s="374" t="n"/>
      <c r="AB72" s="405" t="inlineStr">
        <is>
          <t>FYROM</t>
        </is>
      </c>
      <c r="AC72" s="240" t="inlineStr">
        <is>
          <t>Uni Textiles</t>
        </is>
      </c>
      <c r="AD72" s="240" t="inlineStr">
        <is>
          <t>New Power</t>
        </is>
      </c>
      <c r="AE72" s="376" t="inlineStr">
        <is>
          <t>ALEXANDROS</t>
        </is>
      </c>
      <c r="AF72" s="372" t="n"/>
      <c r="AG72" s="374" t="inlineStr">
        <is>
          <t>HELLAS COTTON</t>
        </is>
      </c>
      <c r="AH72" s="374" t="inlineStr">
        <is>
          <t>FORMER DARIUS FABRIC QUALITY IN 180GSM</t>
        </is>
      </c>
      <c r="AI72" s="374" t="n"/>
      <c r="AJ72" s="374" t="n"/>
      <c r="AK72" s="374" t="inlineStr">
        <is>
          <t>100% Sustainable fabric</t>
        </is>
      </c>
      <c r="AL72" s="374" t="inlineStr">
        <is>
          <t>100% Organic cotton</t>
        </is>
      </c>
      <c r="AM72" s="374" t="inlineStr">
        <is>
          <t>180g</t>
        </is>
      </c>
      <c r="AN72" s="374" t="n">
        <v>180</v>
      </c>
      <c r="AO72" s="377" t="inlineStr">
        <is>
          <t>10,5kg</t>
        </is>
      </c>
      <c r="AP72" s="374" t="n"/>
      <c r="AQ72" s="374" t="inlineStr">
        <is>
          <t>6W</t>
        </is>
      </c>
      <c r="AR72" s="374" t="inlineStr">
        <is>
          <t xml:space="preserve">NEW POWER needs to order yarn: 16x SMS +extra meters to stock 3/4 pieces </t>
        </is>
      </c>
      <c r="AS72" s="378" t="n"/>
      <c r="AT72" s="378" t="n"/>
      <c r="AU72" s="378" t="n"/>
      <c r="AV72" s="379" t="inlineStr">
        <is>
          <t>,263kg</t>
        </is>
      </c>
      <c r="AW72" s="601" t="inlineStr">
        <is>
          <t>NEW POWER</t>
        </is>
      </c>
      <c r="AX72" s="602" t="inlineStr">
        <is>
          <t>EUR</t>
        </is>
      </c>
      <c r="AY72" s="602" t="inlineStr">
        <is>
          <t>CIF</t>
        </is>
      </c>
      <c r="AZ72" s="602" t="inlineStr">
        <is>
          <t>30 DAYS NETT</t>
        </is>
      </c>
      <c r="BA72" s="602" t="n">
        <v>9</v>
      </c>
      <c r="BB72" s="602">
        <f>IFERROR((BM72*(1-Assumptions!$K$3))*(1-BK72),0)</f>
        <v/>
      </c>
      <c r="BC72" s="602">
        <f>BD72*2</f>
        <v/>
      </c>
      <c r="BD72" s="602" t="n">
        <v>10.6</v>
      </c>
      <c r="BE72" s="602" t="n">
        <v>9.4</v>
      </c>
      <c r="BF72" s="617">
        <f>IFERROR(((IF(BE72&gt;0, BE72, IF(BD72&gt;0, BD72, 0))))*INDEX(Assumptions!$B:$B,MATCH(AB72,Assumptions!$A:$A,0)),0)</f>
        <v/>
      </c>
      <c r="BG72" s="604">
        <f>IFERROR(((IF(BE72&gt;0, BE72, IF(BD72&gt;0, BD72, 0))))*INDEX(Assumptions!$C:$C,MATCH(AB72,Assumptions!$A:$A,0)),0)</f>
        <v/>
      </c>
      <c r="BH72" s="604">
        <f>IFERROR(((IF(BE72&gt;0, BE72, IF(BD72&gt;0, BD72, 0))))*INDEX(Assumptions!$D:$D,MATCH(AB72,Assumptions!$A:$A,0)),0)</f>
        <v/>
      </c>
      <c r="BI72" s="604">
        <f>IFERROR(((IF(BE72&gt;0, BE72, IF(BD72&gt;0, BD72, 0))))*INDEX(Assumptions!$G:$G,MATCH(AC72,Assumptions!$F:$F,0)),0)</f>
        <v/>
      </c>
      <c r="BJ72" s="604">
        <f>SUM(BF72:BI72)</f>
        <v/>
      </c>
      <c r="BK72" s="383">
        <f>IFERROR(INDEX(Assumptions!$B:$B,MATCH(AB72,Assumptions!$A:$A,0))+INDEX(Assumptions!$C:$C,MATCH(AB72,Assumptions!$A:$A,0))+INDEX(Assumptions!$D:$D,MATCH(AB72,Assumptions!$A:$A,0))+INDEX(Assumptions!$G:$G,MATCH(AC72,Assumptions!$F:$F,0)),0)</f>
        <v/>
      </c>
      <c r="BL72" s="602">
        <f>((IF(BE72&gt;0, BE72, IF(BD72&gt;0, BD72, 0))))+BJ72</f>
        <v/>
      </c>
      <c r="BM72" s="602">
        <f>BP72/BO72</f>
        <v/>
      </c>
      <c r="BN72" s="602">
        <f>BP72/2.38</f>
        <v/>
      </c>
      <c r="BO72" s="374" t="n">
        <v>2.5</v>
      </c>
      <c r="BP72" s="602" t="n">
        <v>49.95</v>
      </c>
      <c r="BQ72" s="384">
        <f>IF(SUM(BD72:BE72)=0,0,(BM72-BL72)/BM72)</f>
        <v/>
      </c>
      <c r="BR72" s="602">
        <f>BC72*CG72</f>
        <v/>
      </c>
      <c r="BS72" s="602" t="n">
        <v>0.65</v>
      </c>
      <c r="BT72" s="602" t="n">
        <v>1.95</v>
      </c>
      <c r="BU72" s="605" t="n">
        <v>42846</v>
      </c>
      <c r="BV72" s="605" t="n">
        <v>42851</v>
      </c>
      <c r="BW72" s="408" t="inlineStr">
        <is>
          <t>L/D approved</t>
        </is>
      </c>
      <c r="BX72" s="376" t="inlineStr">
        <is>
          <t>Pls send lab dip + strike off for approval</t>
        </is>
      </c>
      <c r="BY72" s="386" t="inlineStr">
        <is>
          <t>-</t>
        </is>
      </c>
      <c r="BZ72" s="433" t="n"/>
      <c r="CA72" s="386" t="n"/>
      <c r="CB72" s="386" t="n"/>
      <c r="CC72" s="386" t="n"/>
      <c r="CD72" s="376" t="inlineStr">
        <is>
          <t>EX 14-Oct-17 - 4 pcs</t>
        </is>
      </c>
      <c r="CE72" s="376" t="n"/>
      <c r="CF72" s="376" t="inlineStr">
        <is>
          <t>Too expensive! 39,95</t>
        </is>
      </c>
      <c r="CG72" s="387" t="n">
        <v>15</v>
      </c>
      <c r="CH72" s="435" t="n"/>
      <c r="CI72" s="387" t="inlineStr">
        <is>
          <t>M</t>
        </is>
      </c>
      <c r="CJ72" s="387" t="n"/>
      <c r="CK72" s="387" t="n"/>
      <c r="CL72" s="388" t="n"/>
      <c r="CM72" s="389" t="n"/>
      <c r="CN72" s="389" t="n"/>
      <c r="CO72" s="390" t="n"/>
      <c r="CP72" s="391" t="n"/>
      <c r="CQ72" s="391" t="n"/>
      <c r="CR72" s="391" t="n"/>
      <c r="CS72" s="392" t="n"/>
      <c r="CT72" s="393" t="n"/>
      <c r="CU72" s="393" t="n"/>
      <c r="CV72" s="393" t="n"/>
      <c r="CW72" s="393" t="n"/>
      <c r="CX72" s="393" t="n"/>
      <c r="CY72" s="393" t="n"/>
      <c r="CZ72" s="388" t="n">
        <v>43251</v>
      </c>
      <c r="DA72" s="388" t="inlineStr">
        <is>
          <t>HQ</t>
        </is>
      </c>
      <c r="DB72" s="576" t="inlineStr">
        <is>
          <t>2</t>
        </is>
      </c>
      <c r="DC72" s="389" t="n"/>
      <c r="DD72" s="389" t="n"/>
      <c r="DE72" s="389" t="n"/>
      <c r="DF72" s="394" t="n">
        <v>482</v>
      </c>
      <c r="DG72" s="394" t="n">
        <v>604</v>
      </c>
      <c r="DH72" s="394" t="n">
        <v>4018400</v>
      </c>
      <c r="DI72" s="395">
        <f>DF72*BM72</f>
        <v/>
      </c>
      <c r="DJ72" s="396">
        <f>DI72-(DG72*BL72)</f>
        <v/>
      </c>
    </row>
    <row customFormat="1" customHeight="1" hidden="1" ht="15" r="73" s="126">
      <c r="A73" s="223" t="n">
        <v>350</v>
      </c>
      <c r="B73" s="223" t="inlineStr">
        <is>
          <t>K180754090</t>
        </is>
      </c>
      <c r="C73" s="223" t="n">
        <v>1070505479</v>
      </c>
      <c r="D73" s="223" t="inlineStr">
        <is>
          <t>GREEN</t>
        </is>
      </c>
      <c r="E73" s="502" t="n">
        <v>7608</v>
      </c>
      <c r="F73" s="223" t="inlineStr">
        <is>
          <t>DARIUS</t>
        </is>
      </c>
      <c r="G73" s="223" t="inlineStr">
        <is>
          <t>DARK PINE STRIPE</t>
        </is>
      </c>
      <c r="H73" s="223" t="n">
        <v>2</v>
      </c>
      <c r="I73" s="219" t="inlineStr">
        <is>
          <t>x</t>
        </is>
      </c>
      <c r="J73" s="606" t="n">
        <v>43172</v>
      </c>
      <c r="K73" s="223" t="n"/>
      <c r="L73" s="223" t="n"/>
      <c r="M73" s="223" t="inlineStr">
        <is>
          <t>TEES S/S</t>
        </is>
      </c>
      <c r="N73" s="223" t="n">
        <v>61091000</v>
      </c>
      <c r="O73" s="102" t="inlineStr">
        <is>
          <t>T-shirts, singlets and other vests of cotton, knitted or crocheted</t>
        </is>
      </c>
      <c r="P73" s="103" t="inlineStr">
        <is>
          <t>MEN</t>
        </is>
      </c>
      <c r="Q73" s="223" t="n"/>
      <c r="R73" s="223" t="n"/>
      <c r="S73" s="223" t="inlineStr">
        <is>
          <t>YD STRIPE</t>
        </is>
      </c>
      <c r="T73" s="104" t="inlineStr">
        <is>
          <t>-</t>
        </is>
      </c>
      <c r="U73" s="104" t="n"/>
      <c r="V73" s="104" t="inlineStr">
        <is>
          <t>XS-XXL</t>
        </is>
      </c>
      <c r="W73" s="104" t="inlineStr">
        <is>
          <t>-</t>
        </is>
      </c>
      <c r="X73" s="255" t="n"/>
      <c r="Y73" s="104" t="inlineStr">
        <is>
          <t>C/O</t>
        </is>
      </c>
      <c r="Z73" s="104" t="n"/>
      <c r="AA73" s="104" t="n"/>
      <c r="AB73" s="249" t="inlineStr">
        <is>
          <t>FYROM</t>
        </is>
      </c>
      <c r="AC73" s="106" t="inlineStr">
        <is>
          <t>UNI TEXTILES</t>
        </is>
      </c>
      <c r="AD73" s="106" t="inlineStr">
        <is>
          <t>NEW POWER</t>
        </is>
      </c>
      <c r="AE73" s="106" t="inlineStr">
        <is>
          <t>ALEXANDROS</t>
        </is>
      </c>
      <c r="AF73" s="223" t="n"/>
      <c r="AG73" s="104" t="inlineStr">
        <is>
          <t>HELLAS COTTON</t>
        </is>
      </c>
      <c r="AH73" s="374" t="inlineStr">
        <is>
          <t xml:space="preserve">FABRIC AS FEINA SS17 YD STRIPE (100%ORGANIC COTTON) </t>
        </is>
      </c>
      <c r="AI73" s="104" t="n"/>
      <c r="AJ73" s="104" t="n"/>
      <c r="AK73" s="104" t="inlineStr">
        <is>
          <t>100% Sustainable fabric</t>
        </is>
      </c>
      <c r="AL73" s="104" t="inlineStr">
        <is>
          <t>100% Organic cotton</t>
        </is>
      </c>
      <c r="AM73" s="104" t="inlineStr">
        <is>
          <t>280g</t>
        </is>
      </c>
      <c r="AN73" s="374" t="n"/>
      <c r="AO73" s="107" t="inlineStr">
        <is>
          <t>11,9kg</t>
        </is>
      </c>
      <c r="AP73" s="104" t="inlineStr">
        <is>
          <t>TBC</t>
        </is>
      </c>
      <c r="AQ73" s="104" t="n"/>
      <c r="AR73" s="104" t="inlineStr">
        <is>
          <t>NEW POWER needs to order: 16x SMS -+ extra meters stock 3/4 pcs: YD STRIPE 100% ORGANIC COTTON FEINA SS17</t>
        </is>
      </c>
      <c r="AS73" s="108" t="n"/>
      <c r="AT73" s="108" t="n"/>
      <c r="AU73" s="108" t="n"/>
      <c r="AV73" s="109" t="inlineStr">
        <is>
          <t>,400kg</t>
        </is>
      </c>
      <c r="AW73" s="607" t="inlineStr">
        <is>
          <t>NEW POWER</t>
        </is>
      </c>
      <c r="AX73" s="608" t="inlineStr">
        <is>
          <t>EUR</t>
        </is>
      </c>
      <c r="AY73" s="608" t="inlineStr">
        <is>
          <t>CIF</t>
        </is>
      </c>
      <c r="AZ73" s="608" t="inlineStr">
        <is>
          <t>30 DAYS NETT</t>
        </is>
      </c>
      <c r="BA73" s="608" t="n">
        <v>15</v>
      </c>
      <c r="BB73" s="608">
        <f>IFERROR((BM73*(1-Assumptions!$K$3))*(1-BK73),0)</f>
        <v/>
      </c>
      <c r="BC73" s="608">
        <f>BD73*2</f>
        <v/>
      </c>
      <c r="BD73" s="608" t="n">
        <v>15.8</v>
      </c>
      <c r="BE73" s="608" t="n">
        <v>15.8</v>
      </c>
      <c r="BF73" s="617">
        <f>IFERROR(((IF(BE73&gt;0, BE73, IF(BD73&gt;0, BD73, 0))))*INDEX(Assumptions!$B:$B,MATCH(AB73,Assumptions!$A:$A,0)),0)</f>
        <v/>
      </c>
      <c r="BG73" s="609">
        <f>IFERROR(((IF(BE73&gt;0, BE73, IF(BD73&gt;0, BD73, 0))))*INDEX(Assumptions!$C:$C,MATCH(AB73,Assumptions!$A:$A,0)),0)</f>
        <v/>
      </c>
      <c r="BH73" s="604">
        <f>IFERROR(((IF(BE73&gt;0, BE73, IF(BD73&gt;0, BD73, 0))))*INDEX(Assumptions!$D:$D,MATCH(AB73,Assumptions!$A:$A,0)),0)</f>
        <v/>
      </c>
      <c r="BI73" s="609">
        <f>IFERROR(((IF(BE73&gt;0, BE73, IF(BD73&gt;0, BD73, 0))))*INDEX(Assumptions!$G:$G,MATCH(AC73,Assumptions!$F:$F,0)),0)</f>
        <v/>
      </c>
      <c r="BJ73" s="609">
        <f>SUM(BF73:BI73)</f>
        <v/>
      </c>
      <c r="BK73" s="113">
        <f>IFERROR(INDEX(Assumptions!$B:$B,MATCH(AB73,Assumptions!$A:$A,0))+INDEX(Assumptions!$C:$C,MATCH(AB73,Assumptions!$A:$A,0))+INDEX(Assumptions!$D:$D,MATCH(AB73,Assumptions!$A:$A,0))+INDEX(Assumptions!$G:$G,MATCH(AC73,Assumptions!$F:$F,0)),0)</f>
        <v/>
      </c>
      <c r="BL73" s="608">
        <f>((IF(BE73&gt;0, BE73, IF(BD73&gt;0, BD73, 0))))+BJ73</f>
        <v/>
      </c>
      <c r="BM73" s="608">
        <f>BP73/BO73</f>
        <v/>
      </c>
      <c r="BN73" s="608">
        <f>BP73/2.38</f>
        <v/>
      </c>
      <c r="BO73" s="104" t="n">
        <v>2.5</v>
      </c>
      <c r="BP73" s="608" t="n">
        <v>69.95</v>
      </c>
      <c r="BQ73" s="114">
        <f>IF(SUM(BD73:BE73)=0,0,(BM73-BL73)/BM73)</f>
        <v/>
      </c>
      <c r="BR73" s="608">
        <f>BC73*CG73</f>
        <v/>
      </c>
      <c r="BS73" s="608" t="n">
        <v>0.7</v>
      </c>
      <c r="BT73" s="608" t="n">
        <v>1.6</v>
      </c>
      <c r="BU73" s="610" t="n">
        <v>42846</v>
      </c>
      <c r="BV73" s="610" t="n">
        <v>42851</v>
      </c>
      <c r="BW73" s="221" t="inlineStr">
        <is>
          <t>MISSING Y/D</t>
        </is>
      </c>
      <c r="BX73" s="106" t="inlineStr">
        <is>
          <t>Pls send lab dip + strike off for approval</t>
        </is>
      </c>
      <c r="BY73" s="115" t="inlineStr">
        <is>
          <t>-</t>
        </is>
      </c>
      <c r="BZ73" s="530" t="n"/>
      <c r="CA73" s="115" t="n"/>
      <c r="CB73" s="115" t="n"/>
      <c r="CC73" s="115" t="n"/>
      <c r="CD73" s="106" t="inlineStr">
        <is>
          <t>EX 20-Oct-17 - 4 pcs</t>
        </is>
      </c>
      <c r="CE73" s="106" t="n"/>
      <c r="CF73" s="106" t="inlineStr">
        <is>
          <t>Too expensive!</t>
        </is>
      </c>
      <c r="CG73" s="117" t="n">
        <v>15</v>
      </c>
      <c r="CH73" s="538" t="n"/>
      <c r="CI73" s="117" t="inlineStr">
        <is>
          <t>M</t>
        </is>
      </c>
      <c r="CJ73" s="117" t="n"/>
      <c r="CK73" s="117" t="n"/>
      <c r="CL73" s="118" t="n"/>
      <c r="CM73" s="119" t="n"/>
      <c r="CN73" s="119" t="n"/>
      <c r="CO73" s="120" t="n"/>
      <c r="CP73" s="121" t="n"/>
      <c r="CQ73" s="121" t="n"/>
      <c r="CR73" s="121" t="n"/>
      <c r="CS73" s="122" t="n"/>
      <c r="CT73" s="123" t="n"/>
      <c r="CU73" s="123" t="n"/>
      <c r="CV73" s="123" t="n"/>
      <c r="CW73" s="123" t="n"/>
      <c r="CX73" s="123" t="n"/>
      <c r="CY73" s="123" t="n"/>
      <c r="CZ73" s="118" t="n"/>
      <c r="DA73" s="118" t="n"/>
      <c r="DB73" s="575" t="n"/>
      <c r="DC73" s="119" t="n"/>
      <c r="DD73" s="119" t="n"/>
      <c r="DE73" s="119" t="n"/>
      <c r="DF73" s="394" t="n"/>
      <c r="DG73" s="394" t="n"/>
      <c r="DH73" s="394" t="n"/>
      <c r="DI73" s="334">
        <f>DF73*BM73</f>
        <v/>
      </c>
      <c r="DJ73" s="125">
        <f>DI73-(DG73*BL73)</f>
        <v/>
      </c>
    </row>
    <row customFormat="1" customHeight="1" hidden="1" ht="15" r="74" s="126">
      <c r="A74" s="223" t="n">
        <v>355</v>
      </c>
      <c r="B74" s="223" t="inlineStr">
        <is>
          <t>K180754095</t>
        </is>
      </c>
      <c r="C74" s="223" t="n">
        <v>1070505480</v>
      </c>
      <c r="D74" s="223" t="inlineStr">
        <is>
          <t>Red</t>
        </is>
      </c>
      <c r="E74" s="502" t="n">
        <v>7918</v>
      </c>
      <c r="F74" s="223" t="inlineStr">
        <is>
          <t>DARIUS</t>
        </is>
      </c>
      <c r="G74" s="223" t="inlineStr">
        <is>
          <t>CORDOVAN STRIPE</t>
        </is>
      </c>
      <c r="H74" s="223" t="n">
        <v>2</v>
      </c>
      <c r="I74" s="219" t="inlineStr">
        <is>
          <t>x</t>
        </is>
      </c>
      <c r="J74" s="606" t="n">
        <v>43172</v>
      </c>
      <c r="K74" s="223" t="n"/>
      <c r="L74" s="223" t="n"/>
      <c r="M74" s="223" t="inlineStr">
        <is>
          <t>TEES S/S</t>
        </is>
      </c>
      <c r="N74" s="223" t="n">
        <v>61091000</v>
      </c>
      <c r="O74" s="102" t="inlineStr">
        <is>
          <t>T-shirts, singlets and other vests of cotton, knitted or crocheted</t>
        </is>
      </c>
      <c r="P74" s="103" t="inlineStr">
        <is>
          <t>MEN</t>
        </is>
      </c>
      <c r="Q74" s="223" t="n"/>
      <c r="R74" s="223" t="n"/>
      <c r="S74" s="223" t="inlineStr">
        <is>
          <t>YD STRIPE</t>
        </is>
      </c>
      <c r="T74" s="104" t="n"/>
      <c r="U74" s="104" t="n"/>
      <c r="V74" s="104" t="inlineStr">
        <is>
          <t>XS-XXL</t>
        </is>
      </c>
      <c r="W74" s="104" t="inlineStr">
        <is>
          <t>-</t>
        </is>
      </c>
      <c r="X74" s="255" t="n"/>
      <c r="Y74" s="104" t="inlineStr">
        <is>
          <t>C/O</t>
        </is>
      </c>
      <c r="Z74" s="104" t="n"/>
      <c r="AA74" s="104" t="n"/>
      <c r="AB74" s="249" t="inlineStr">
        <is>
          <t>FYROM</t>
        </is>
      </c>
      <c r="AC74" s="106" t="inlineStr">
        <is>
          <t>UNI TEXTILES</t>
        </is>
      </c>
      <c r="AD74" s="106" t="inlineStr">
        <is>
          <t>NEW POWER</t>
        </is>
      </c>
      <c r="AE74" s="106" t="inlineStr">
        <is>
          <t>ALEXANDROS</t>
        </is>
      </c>
      <c r="AF74" s="223" t="n"/>
      <c r="AG74" s="104" t="inlineStr">
        <is>
          <t>HELLAS COTTON</t>
        </is>
      </c>
      <c r="AH74" s="374" t="inlineStr">
        <is>
          <t xml:space="preserve">FABRIC AS FEINA SS17 YD STRIPE (100%ORGANIC COTTON) </t>
        </is>
      </c>
      <c r="AI74" s="104" t="n"/>
      <c r="AJ74" s="104" t="n"/>
      <c r="AK74" s="104" t="inlineStr">
        <is>
          <t>100% Sustainable fabric</t>
        </is>
      </c>
      <c r="AL74" s="104" t="inlineStr">
        <is>
          <t>100% Organic cotton</t>
        </is>
      </c>
      <c r="AM74" s="104" t="inlineStr">
        <is>
          <t>280g</t>
        </is>
      </c>
      <c r="AN74" s="374" t="n"/>
      <c r="AO74" s="107" t="inlineStr">
        <is>
          <t>11,9kg</t>
        </is>
      </c>
      <c r="AP74" s="104" t="inlineStr">
        <is>
          <t>TBC</t>
        </is>
      </c>
      <c r="AQ74" s="104" t="n"/>
      <c r="AR74" s="104" t="inlineStr">
        <is>
          <t>NEW POWER needs to order: 16x SMS -+ extra meters stock 3/4 pcs: YD STRIPE 100% ORGANIC COTTON FEINA SS17</t>
        </is>
      </c>
      <c r="AS74" s="108" t="n"/>
      <c r="AT74" s="108" t="n"/>
      <c r="AU74" s="108" t="n"/>
      <c r="AV74" s="109" t="inlineStr">
        <is>
          <t>,400kg</t>
        </is>
      </c>
      <c r="AW74" s="607" t="inlineStr">
        <is>
          <t>NEW POWER</t>
        </is>
      </c>
      <c r="AX74" s="608" t="inlineStr">
        <is>
          <t>EUR</t>
        </is>
      </c>
      <c r="AY74" s="608" t="inlineStr">
        <is>
          <t>CIF</t>
        </is>
      </c>
      <c r="AZ74" s="608" t="inlineStr">
        <is>
          <t>30 DAYS NETT</t>
        </is>
      </c>
      <c r="BA74" s="608" t="n">
        <v>15</v>
      </c>
      <c r="BB74" s="608">
        <f>IFERROR((BM74*(1-Assumptions!$K$3))*(1-BK74),0)</f>
        <v/>
      </c>
      <c r="BC74" s="608">
        <f>BD74*2</f>
        <v/>
      </c>
      <c r="BD74" s="608" t="n">
        <v>15.8</v>
      </c>
      <c r="BE74" s="608" t="n">
        <v>15.8</v>
      </c>
      <c r="BF74" s="617">
        <f>IFERROR(((IF(BE74&gt;0, BE74, IF(BD74&gt;0, BD74, 0))))*INDEX(Assumptions!$B:$B,MATCH(AB74,Assumptions!$A:$A,0)),0)</f>
        <v/>
      </c>
      <c r="BG74" s="609">
        <f>IFERROR(((IF(BE74&gt;0, BE74, IF(BD74&gt;0, BD74, 0))))*INDEX(Assumptions!$C:$C,MATCH(AB74,Assumptions!$A:$A,0)),0)</f>
        <v/>
      </c>
      <c r="BH74" s="604">
        <f>IFERROR(((IF(BE74&gt;0, BE74, IF(BD74&gt;0, BD74, 0))))*INDEX(Assumptions!$D:$D,MATCH(AB74,Assumptions!$A:$A,0)),0)</f>
        <v/>
      </c>
      <c r="BI74" s="609">
        <f>IFERROR(((IF(BE74&gt;0, BE74, IF(BD74&gt;0, BD74, 0))))*INDEX(Assumptions!$G:$G,MATCH(AC74,Assumptions!$F:$F,0)),0)</f>
        <v/>
      </c>
      <c r="BJ74" s="609">
        <f>SUM(BF74:BI74)</f>
        <v/>
      </c>
      <c r="BK74" s="113">
        <f>IFERROR(INDEX(Assumptions!$B:$B,MATCH(AB74,Assumptions!$A:$A,0))+INDEX(Assumptions!$C:$C,MATCH(AB74,Assumptions!$A:$A,0))+INDEX(Assumptions!$D:$D,MATCH(AB74,Assumptions!$A:$A,0))+INDEX(Assumptions!$G:$G,MATCH(AC74,Assumptions!$F:$F,0)),0)</f>
        <v/>
      </c>
      <c r="BL74" s="608">
        <f>((IF(BE74&gt;0, BE74, IF(BD74&gt;0, BD74, 0))))+BJ74</f>
        <v/>
      </c>
      <c r="BM74" s="608">
        <f>BP74/BO74</f>
        <v/>
      </c>
      <c r="BN74" s="608">
        <f>BP74/2.38</f>
        <v/>
      </c>
      <c r="BO74" s="104" t="n">
        <v>2.5</v>
      </c>
      <c r="BP74" s="608" t="n">
        <v>69.95</v>
      </c>
      <c r="BQ74" s="114">
        <f>IF(SUM(BD74:BE74)=0,0,(BM74-BL74)/BM74)</f>
        <v/>
      </c>
      <c r="BR74" s="608">
        <f>BC74*CG74</f>
        <v/>
      </c>
      <c r="BS74" s="608" t="n">
        <v>0.7</v>
      </c>
      <c r="BT74" s="608" t="n">
        <v>1.6</v>
      </c>
      <c r="BU74" s="610" t="n"/>
      <c r="BV74" s="610" t="n"/>
      <c r="BW74" s="221" t="inlineStr">
        <is>
          <t>MISSING Y/D</t>
        </is>
      </c>
      <c r="BX74" s="106" t="n"/>
      <c r="BY74" s="115" t="inlineStr">
        <is>
          <t>-</t>
        </is>
      </c>
      <c r="BZ74" s="530" t="n"/>
      <c r="CA74" s="115" t="n"/>
      <c r="CB74" s="115" t="n"/>
      <c r="CC74" s="115" t="n"/>
      <c r="CD74" s="106" t="inlineStr">
        <is>
          <t>EX 20-Oct-17 - 4 pcs</t>
        </is>
      </c>
      <c r="CE74" s="106" t="n"/>
      <c r="CF74" s="106" t="inlineStr">
        <is>
          <t>Too expensive!</t>
        </is>
      </c>
      <c r="CG74" s="117" t="n">
        <v>4</v>
      </c>
      <c r="CH74" s="538" t="n"/>
      <c r="CI74" s="117" t="inlineStr">
        <is>
          <t>M</t>
        </is>
      </c>
      <c r="CJ74" s="117" t="n"/>
      <c r="CK74" s="117" t="n"/>
      <c r="CL74" s="118" t="n"/>
      <c r="CM74" s="119" t="n"/>
      <c r="CN74" s="119" t="n"/>
      <c r="CO74" s="120" t="n"/>
      <c r="CP74" s="121" t="n"/>
      <c r="CQ74" s="121" t="n"/>
      <c r="CR74" s="121" t="n"/>
      <c r="CS74" s="122" t="n"/>
      <c r="CT74" s="123" t="n"/>
      <c r="CU74" s="123" t="n"/>
      <c r="CV74" s="123" t="n"/>
      <c r="CW74" s="123" t="n"/>
      <c r="CX74" s="123" t="n"/>
      <c r="CY74" s="123" t="n"/>
      <c r="CZ74" s="118" t="n"/>
      <c r="DA74" s="118" t="n"/>
      <c r="DB74" s="575" t="n"/>
      <c r="DC74" s="119" t="n"/>
      <c r="DD74" s="119" t="n"/>
      <c r="DE74" s="119" t="n"/>
      <c r="DF74" s="394" t="n"/>
      <c r="DG74" s="394" t="n"/>
      <c r="DH74" s="394" t="n"/>
      <c r="DI74" s="334">
        <f>DF74*BM74</f>
        <v/>
      </c>
      <c r="DJ74" s="125">
        <f>DI74-(DG74*BL74)</f>
        <v/>
      </c>
    </row>
    <row customFormat="1" customHeight="1" ht="15" r="75" s="397">
      <c r="A75" s="372" t="n">
        <v>360</v>
      </c>
      <c r="B75" s="372" t="inlineStr">
        <is>
          <t>K180756005</t>
        </is>
      </c>
      <c r="C75" s="372" t="n">
        <v>1080101061</v>
      </c>
      <c r="D75" s="372" t="inlineStr">
        <is>
          <t>Blue</t>
        </is>
      </c>
      <c r="E75" s="241" t="n">
        <v>8112</v>
      </c>
      <c r="F75" s="372" t="inlineStr">
        <is>
          <t>JEHU</t>
        </is>
      </c>
      <c r="G75" s="372" t="inlineStr">
        <is>
          <t>NAVY</t>
        </is>
      </c>
      <c r="H75" s="372" t="n">
        <v>2</v>
      </c>
      <c r="I75" s="370" t="n"/>
      <c r="J75" s="600" t="n"/>
      <c r="K75" s="372" t="inlineStr">
        <is>
          <t>KNIT AS PER JACKMAN LS SAMPLE</t>
        </is>
      </c>
      <c r="L75" s="372" t="n"/>
      <c r="M75" s="372" t="inlineStr">
        <is>
          <t>Knit L/S</t>
        </is>
      </c>
      <c r="N75" s="372" t="n">
        <v>61101130</v>
      </c>
      <c r="O75" s="373" t="inlineStr">
        <is>
          <t>Men's or boys' jerseys, pullovers, cardigans, waistcoats and similar articles, of wool, knitted or crocheted (excl. jerseys and pullovers containing &gt;= 50% by weight of wool and weighing &gt;= 600 g/article, and wadded waistcoats)</t>
        </is>
      </c>
      <c r="P75" s="584" t="inlineStr">
        <is>
          <t>Mens</t>
        </is>
      </c>
      <c r="Q75" s="372" t="n"/>
      <c r="R75" s="372" t="n"/>
      <c r="S75" s="372" t="n"/>
      <c r="T75" s="374" t="inlineStr">
        <is>
          <t>-</t>
        </is>
      </c>
      <c r="U75" s="374" t="n"/>
      <c r="V75" s="374" t="inlineStr">
        <is>
          <t>XS-XXL</t>
        </is>
      </c>
      <c r="W75" s="374" t="inlineStr">
        <is>
          <t>-</t>
        </is>
      </c>
      <c r="X75" s="518" t="inlineStr">
        <is>
          <t>XS-XXL mens</t>
        </is>
      </c>
      <c r="Y75" s="374" t="inlineStr">
        <is>
          <t>NEW</t>
        </is>
      </c>
      <c r="Z75" s="374" t="n"/>
      <c r="AA75" s="374" t="n"/>
      <c r="AB75" s="398" t="inlineStr">
        <is>
          <t>Italy</t>
        </is>
      </c>
      <c r="AC75" s="240" t="inlineStr">
        <is>
          <t>Franco Frati</t>
        </is>
      </c>
      <c r="AD75" s="240" t="inlineStr">
        <is>
          <t>Triscotton</t>
        </is>
      </c>
      <c r="AE75" s="376" t="inlineStr">
        <is>
          <t>-</t>
        </is>
      </c>
      <c r="AF75" s="372" t="n"/>
      <c r="AG75" s="374" t="inlineStr">
        <is>
          <t>FILATURES DU PARC</t>
        </is>
      </c>
      <c r="AH75" s="374" t="inlineStr">
        <is>
          <t>ECOPLANET - #MARINE</t>
        </is>
      </c>
      <c r="AI75" s="374" t="n"/>
      <c r="AJ75" s="374" t="n"/>
      <c r="AK75" s="374" t="inlineStr">
        <is>
          <t>100% Sustainable fabric</t>
        </is>
      </c>
      <c r="AL75" s="374" t="inlineStr">
        <is>
          <t>38% Recycled wool, 28% recycled polyamide, 22% recycled cotton, 7% recycled acrylic, 5% other fibres</t>
        </is>
      </c>
      <c r="AM75" s="374" t="n"/>
      <c r="AN75" s="374" t="n"/>
      <c r="AO75" s="377" t="n"/>
      <c r="AP75" s="374" t="n"/>
      <c r="AQ75" s="374" t="n"/>
      <c r="AR75" s="374" t="inlineStr">
        <is>
          <t>SUPPLIER NEEDS TO ORDER - SMS AMOUNT INFORMED</t>
        </is>
      </c>
      <c r="AS75" s="378" t="n"/>
      <c r="AT75" s="378" t="n"/>
      <c r="AU75" s="378" t="n"/>
      <c r="AV75" s="379" t="inlineStr">
        <is>
          <t>-</t>
        </is>
      </c>
      <c r="AW75" s="601" t="inlineStr">
        <is>
          <t>FRANCO FRATTI</t>
        </is>
      </c>
      <c r="AX75" s="602" t="inlineStr">
        <is>
          <t>EUR</t>
        </is>
      </c>
      <c r="AY75" s="602" t="inlineStr">
        <is>
          <t>FOB</t>
        </is>
      </c>
      <c r="AZ75" s="602" t="inlineStr">
        <is>
          <t>30 DAYS NETT</t>
        </is>
      </c>
      <c r="BA75" s="602" t="n">
        <v>26</v>
      </c>
      <c r="BB75" s="602">
        <f>IFERROR((BM75*(1-Assumptions!$K$3))*(1-BK75),0)</f>
        <v/>
      </c>
      <c r="BC75" s="618">
        <f>BD75*2</f>
        <v/>
      </c>
      <c r="BD75" s="618" t="n">
        <v>42.9</v>
      </c>
      <c r="BE75" s="602">
        <f>37.9+0.19</f>
        <v/>
      </c>
      <c r="BF75" s="604">
        <f>IFERROR(((IF(BE75&gt;0, BE75, IF(BD75&gt;0, BD75, 0))))*INDEX(Assumptions!$B:$B,MATCH(AB75,Assumptions!$A:$A,0)),0)</f>
        <v/>
      </c>
      <c r="BG75" s="604">
        <f>IFERROR(((IF(BE75&gt;0, BE75, IF(BD75&gt;0, BD75, 0))))*INDEX(Assumptions!$C:$C,MATCH(AB75,Assumptions!$A:$A,0)),0)</f>
        <v/>
      </c>
      <c r="BH75" s="604">
        <f>IFERROR(((IF(BE75&gt;0, BE75, IF(BD75&gt;0, BD75, 0))))*INDEX(Assumptions!$D:$D,MATCH(AB75,Assumptions!$A:$A,0)),0)</f>
        <v/>
      </c>
      <c r="BI75" s="604">
        <f>IFERROR(((IF(BE75&gt;0, BE75, IF(BD75&gt;0, BD75, 0))))*INDEX(Assumptions!$G:$G,MATCH(AC75,Assumptions!$F:$F,0)),0)</f>
        <v/>
      </c>
      <c r="BJ75" s="604">
        <f>SUM(BF75:BI75)</f>
        <v/>
      </c>
      <c r="BK75" s="383">
        <f>IFERROR(INDEX(Assumptions!$B:$B,MATCH(AB75,Assumptions!$A:$A,0))+INDEX(Assumptions!$C:$C,MATCH(AB75,Assumptions!$A:$A,0))+INDEX(Assumptions!$D:$D,MATCH(AB75,Assumptions!$A:$A,0))+INDEX(Assumptions!$G:$G,MATCH(AC75,Assumptions!$F:$F,0)),0)</f>
        <v/>
      </c>
      <c r="BL75" s="602">
        <f>((IF(BE75&gt;0, BE75, IF(BD75&gt;0, BD75, 0))))+BJ75</f>
        <v/>
      </c>
      <c r="BM75" s="602">
        <f>BP75/BO75</f>
        <v/>
      </c>
      <c r="BN75" s="602">
        <f>BP75/2.38</f>
        <v/>
      </c>
      <c r="BO75" s="374" t="n">
        <v>2.5</v>
      </c>
      <c r="BP75" s="602" t="n">
        <v>119.95</v>
      </c>
      <c r="BQ75" s="384">
        <f>IF(SUM(BD75:BE75)=0,0,(BM75-BL75)/BM75)</f>
        <v/>
      </c>
      <c r="BR75" s="602">
        <f>BC75*CG75</f>
        <v/>
      </c>
      <c r="BS75" s="602" t="inlineStr">
        <is>
          <t>-</t>
        </is>
      </c>
      <c r="BT75" s="602" t="n"/>
      <c r="BU75" s="605" t="n">
        <v>42860</v>
      </c>
      <c r="BV75" s="605" t="n"/>
      <c r="BW75" s="386" t="n"/>
      <c r="BX75" s="376" t="inlineStr">
        <is>
          <t>ECOPLANET - #MARINE</t>
        </is>
      </c>
      <c r="BY75" s="386" t="inlineStr">
        <is>
          <t>M</t>
        </is>
      </c>
      <c r="BZ75" s="433" t="n"/>
      <c r="CA75" s="386" t="n"/>
      <c r="CB75" s="386" t="n"/>
      <c r="CC75" s="386" t="n">
        <v>42985</v>
      </c>
      <c r="CD75" s="376" t="inlineStr">
        <is>
          <t>EX 14-Oct-17</t>
        </is>
      </c>
      <c r="CE75" s="376" t="n"/>
      <c r="CF75" s="376" t="inlineStr">
        <is>
          <t>FOB TBA pending knit as per AW17 Brian</t>
        </is>
      </c>
      <c r="CG75" s="387" t="n">
        <v>15</v>
      </c>
      <c r="CH75" s="435" t="n"/>
      <c r="CI75" s="387" t="inlineStr">
        <is>
          <t>M</t>
        </is>
      </c>
      <c r="CJ75" s="387" t="n"/>
      <c r="CK75" s="387" t="n"/>
      <c r="CL75" s="388" t="n"/>
      <c r="CM75" s="389" t="n"/>
      <c r="CN75" s="389" t="n"/>
      <c r="CO75" s="390" t="n"/>
      <c r="CP75" s="391" t="inlineStr">
        <is>
          <t>n/a</t>
        </is>
      </c>
      <c r="CQ75" s="391" t="n"/>
      <c r="CR75" s="391" t="n"/>
      <c r="CS75" s="392" t="n"/>
      <c r="CT75" s="393" t="n"/>
      <c r="CU75" s="393" t="n"/>
      <c r="CV75" s="393" t="n"/>
      <c r="CW75" s="393" t="n"/>
      <c r="CX75" s="393" t="n"/>
      <c r="CY75" s="393" t="n"/>
      <c r="CZ75" s="388" t="n"/>
      <c r="DA75" s="388" t="n"/>
      <c r="DB75" s="555" t="n"/>
      <c r="DC75" s="389" t="n"/>
      <c r="DD75" s="389" t="n"/>
      <c r="DE75" s="389" t="n"/>
      <c r="DF75" s="394" t="n">
        <v>23</v>
      </c>
      <c r="DG75" s="394" t="n">
        <v>60</v>
      </c>
      <c r="DH75" s="394" t="n">
        <v>4018246</v>
      </c>
      <c r="DI75" s="395">
        <f>DF75*BM75</f>
        <v/>
      </c>
      <c r="DJ75" s="396">
        <f>DI75-(DG75*BL75)</f>
        <v/>
      </c>
    </row>
    <row customFormat="1" customHeight="1" ht="15" r="76" s="397">
      <c r="A76" s="372" t="n">
        <v>365</v>
      </c>
      <c r="B76" s="372" t="inlineStr">
        <is>
          <t>K180756010</t>
        </is>
      </c>
      <c r="C76" s="372" t="n">
        <v>1080101062</v>
      </c>
      <c r="D76" s="241" t="inlineStr">
        <is>
          <t>Off white</t>
        </is>
      </c>
      <c r="E76" s="430" t="n">
        <v>7200</v>
      </c>
      <c r="F76" s="372" t="inlineStr">
        <is>
          <t>JEHU</t>
        </is>
      </c>
      <c r="G76" s="372" t="inlineStr">
        <is>
          <t>OFF WHITE</t>
        </is>
      </c>
      <c r="H76" s="372" t="n">
        <v>2</v>
      </c>
      <c r="I76" s="370" t="n"/>
      <c r="J76" s="600" t="n"/>
      <c r="K76" s="372" t="inlineStr">
        <is>
          <t>KNIT AS PER JACKMAN LS SAMPLE</t>
        </is>
      </c>
      <c r="L76" s="372" t="n"/>
      <c r="M76" s="372" t="inlineStr">
        <is>
          <t>Knit L/S</t>
        </is>
      </c>
      <c r="N76" s="372" t="n">
        <v>61101130</v>
      </c>
      <c r="O76" s="373" t="inlineStr">
        <is>
          <t>Men's or boys' jerseys, pullovers, cardigans, waistcoats and similar articles, of wool, knitted or crocheted (excl. jerseys and pullovers containing &gt;= 50% by weight of wool and weighing &gt;= 600 g/article, and wadded waistcoats)</t>
        </is>
      </c>
      <c r="P76" s="584" t="inlineStr">
        <is>
          <t>Mens</t>
        </is>
      </c>
      <c r="Q76" s="372" t="n"/>
      <c r="R76" s="372" t="n"/>
      <c r="S76" s="372" t="n"/>
      <c r="T76" s="374" t="inlineStr">
        <is>
          <t>-</t>
        </is>
      </c>
      <c r="U76" s="374" t="n"/>
      <c r="V76" s="374" t="inlineStr">
        <is>
          <t>XS-XXL</t>
        </is>
      </c>
      <c r="W76" s="374" t="inlineStr">
        <is>
          <t>-</t>
        </is>
      </c>
      <c r="X76" s="518" t="inlineStr">
        <is>
          <t>XS-XXL mens</t>
        </is>
      </c>
      <c r="Y76" s="374" t="inlineStr">
        <is>
          <t>NEW</t>
        </is>
      </c>
      <c r="Z76" s="374" t="n"/>
      <c r="AA76" s="374" t="n"/>
      <c r="AB76" s="398" t="inlineStr">
        <is>
          <t>Italy</t>
        </is>
      </c>
      <c r="AC76" s="240" t="inlineStr">
        <is>
          <t>Franco Frati</t>
        </is>
      </c>
      <c r="AD76" s="240" t="inlineStr">
        <is>
          <t>Triscotton</t>
        </is>
      </c>
      <c r="AE76" s="376" t="inlineStr">
        <is>
          <t>-</t>
        </is>
      </c>
      <c r="AF76" s="372" t="n"/>
      <c r="AG76" s="374" t="inlineStr">
        <is>
          <t>FILATURES DU PARC</t>
        </is>
      </c>
      <c r="AH76" s="374" t="inlineStr">
        <is>
          <t>ECOPLANET - #NATUREL</t>
        </is>
      </c>
      <c r="AI76" s="374" t="n"/>
      <c r="AJ76" s="374" t="n"/>
      <c r="AK76" s="374" t="inlineStr">
        <is>
          <t>100% Sustainable fabric</t>
        </is>
      </c>
      <c r="AL76" s="374" t="inlineStr">
        <is>
          <t>38% Recycled wool, 28% recycled polyamide, 22% recycled cotton, 7% recycled acrylic, 5% other fibres</t>
        </is>
      </c>
      <c r="AM76" s="374" t="n"/>
      <c r="AN76" s="374" t="n"/>
      <c r="AO76" s="377" t="n"/>
      <c r="AP76" s="374" t="n"/>
      <c r="AQ76" s="374" t="n"/>
      <c r="AR76" s="374" t="inlineStr">
        <is>
          <t>SUPPLIER NEEDS TO ORDER - SMS AMOUNT INFORMED</t>
        </is>
      </c>
      <c r="AS76" s="378" t="n"/>
      <c r="AT76" s="378" t="n"/>
      <c r="AU76" s="378" t="n"/>
      <c r="AV76" s="379" t="inlineStr">
        <is>
          <t>-</t>
        </is>
      </c>
      <c r="AW76" s="601" t="inlineStr">
        <is>
          <t>FRANCO FRATTI</t>
        </is>
      </c>
      <c r="AX76" s="602" t="inlineStr">
        <is>
          <t>EUR</t>
        </is>
      </c>
      <c r="AY76" s="602" t="inlineStr">
        <is>
          <t>FOB</t>
        </is>
      </c>
      <c r="AZ76" s="602" t="inlineStr">
        <is>
          <t>30 DAYS NETT</t>
        </is>
      </c>
      <c r="BA76" s="602" t="n">
        <v>26</v>
      </c>
      <c r="BB76" s="602">
        <f>IFERROR((BM76*(1-Assumptions!$K$3))*(1-BK76),0)</f>
        <v/>
      </c>
      <c r="BC76" s="618">
        <f>BD76*2</f>
        <v/>
      </c>
      <c r="BD76" s="618" t="n">
        <v>42.9</v>
      </c>
      <c r="BE76" s="602">
        <f>37.9+0.19</f>
        <v/>
      </c>
      <c r="BF76" s="604">
        <f>IFERROR(((IF(BE76&gt;0, BE76, IF(BD76&gt;0, BD76, 0))))*INDEX(Assumptions!$B:$B,MATCH(AB76,Assumptions!$A:$A,0)),0)</f>
        <v/>
      </c>
      <c r="BG76" s="604">
        <f>IFERROR(((IF(BE76&gt;0, BE76, IF(BD76&gt;0, BD76, 0))))*INDEX(Assumptions!$C:$C,MATCH(AB76,Assumptions!$A:$A,0)),0)</f>
        <v/>
      </c>
      <c r="BH76" s="604">
        <f>IFERROR(((IF(BE76&gt;0, BE76, IF(BD76&gt;0, BD76, 0))))*INDEX(Assumptions!$D:$D,MATCH(AB76,Assumptions!$A:$A,0)),0)</f>
        <v/>
      </c>
      <c r="BI76" s="604">
        <f>IFERROR(((IF(BE76&gt;0, BE76, IF(BD76&gt;0, BD76, 0))))*INDEX(Assumptions!$G:$G,MATCH(AC76,Assumptions!$F:$F,0)),0)</f>
        <v/>
      </c>
      <c r="BJ76" s="604">
        <f>SUM(BF76:BI76)</f>
        <v/>
      </c>
      <c r="BK76" s="383">
        <f>IFERROR(INDEX(Assumptions!$B:$B,MATCH(AB76,Assumptions!$A:$A,0))+INDEX(Assumptions!$C:$C,MATCH(AB76,Assumptions!$A:$A,0))+INDEX(Assumptions!$D:$D,MATCH(AB76,Assumptions!$A:$A,0))+INDEX(Assumptions!$G:$G,MATCH(AC76,Assumptions!$F:$F,0)),0)</f>
        <v/>
      </c>
      <c r="BL76" s="602">
        <f>((IF(BE76&gt;0, BE76, IF(BD76&gt;0, BD76, 0))))+BJ76</f>
        <v/>
      </c>
      <c r="BM76" s="602">
        <f>BP76/BO76</f>
        <v/>
      </c>
      <c r="BN76" s="602">
        <f>BP76/2.38</f>
        <v/>
      </c>
      <c r="BO76" s="374" t="n">
        <v>2.5</v>
      </c>
      <c r="BP76" s="602" t="n">
        <v>119.95</v>
      </c>
      <c r="BQ76" s="384">
        <f>IF(SUM(BD76:BE76)=0,0,(BM76-BL76)/BM76)</f>
        <v/>
      </c>
      <c r="BR76" s="602">
        <f>BC76*CG76</f>
        <v/>
      </c>
      <c r="BS76" s="602" t="inlineStr">
        <is>
          <t>-</t>
        </is>
      </c>
      <c r="BT76" s="602" t="n"/>
      <c r="BU76" s="605" t="n">
        <v>42860</v>
      </c>
      <c r="BV76" s="605" t="n"/>
      <c r="BW76" s="386" t="n"/>
      <c r="BX76" s="376" t="inlineStr">
        <is>
          <t>ECOPLANET - #NATUREL</t>
        </is>
      </c>
      <c r="BY76" s="386" t="inlineStr">
        <is>
          <t>-</t>
        </is>
      </c>
      <c r="BZ76" s="433" t="n"/>
      <c r="CA76" s="386" t="n"/>
      <c r="CB76" s="386" t="n"/>
      <c r="CC76" s="386" t="n">
        <v>42985</v>
      </c>
      <c r="CD76" s="376" t="inlineStr">
        <is>
          <t>EX 14-Oct-17</t>
        </is>
      </c>
      <c r="CE76" s="376" t="n"/>
      <c r="CF76" s="376" t="inlineStr">
        <is>
          <t>FOB TBA pending knit as per AW17 Brian</t>
        </is>
      </c>
      <c r="CG76" s="387" t="n">
        <v>4</v>
      </c>
      <c r="CH76" s="435" t="n"/>
      <c r="CI76" s="387" t="inlineStr">
        <is>
          <t>M</t>
        </is>
      </c>
      <c r="CJ76" s="387" t="n"/>
      <c r="CK76" s="387" t="n"/>
      <c r="CL76" s="388" t="n"/>
      <c r="CM76" s="389" t="n"/>
      <c r="CN76" s="389" t="n"/>
      <c r="CO76" s="390" t="n"/>
      <c r="CP76" s="391" t="inlineStr">
        <is>
          <t>n/a</t>
        </is>
      </c>
      <c r="CQ76" s="391" t="n"/>
      <c r="CR76" s="391" t="n"/>
      <c r="CS76" s="392" t="n"/>
      <c r="CT76" s="393" t="n"/>
      <c r="CU76" s="393" t="n"/>
      <c r="CV76" s="393" t="n"/>
      <c r="CW76" s="393" t="n"/>
      <c r="CX76" s="393" t="n"/>
      <c r="CY76" s="393" t="n"/>
      <c r="CZ76" s="388" t="n"/>
      <c r="DA76" s="388" t="n"/>
      <c r="DB76" s="555" t="n"/>
      <c r="DC76" s="389" t="n"/>
      <c r="DD76" s="389" t="n"/>
      <c r="DE76" s="389" t="n"/>
      <c r="DF76" s="394" t="n">
        <v>26</v>
      </c>
      <c r="DG76" s="394" t="n">
        <v>50</v>
      </c>
      <c r="DH76" s="394" t="n">
        <v>4018248</v>
      </c>
      <c r="DI76" s="395">
        <f>DF76*BM76</f>
        <v/>
      </c>
      <c r="DJ76" s="396">
        <f>DI76-(DG76*BL76)</f>
        <v/>
      </c>
    </row>
    <row customFormat="1" customHeight="1" ht="15" r="77" s="397">
      <c r="A77" s="372" t="n">
        <v>370</v>
      </c>
      <c r="B77" s="372" t="inlineStr">
        <is>
          <t>K180756011</t>
        </is>
      </c>
      <c r="C77" s="372" t="n">
        <v>1080101063</v>
      </c>
      <c r="D77" s="372" t="inlineStr">
        <is>
          <t>Red</t>
        </is>
      </c>
      <c r="E77" s="430" t="n">
        <v>7915</v>
      </c>
      <c r="F77" s="372" t="inlineStr">
        <is>
          <t>JEHU</t>
        </is>
      </c>
      <c r="G77" s="372" t="inlineStr">
        <is>
          <t>CORDOVAN</t>
        </is>
      </c>
      <c r="H77" s="372" t="n">
        <v>2</v>
      </c>
      <c r="I77" s="410" t="n"/>
      <c r="J77" s="600" t="n"/>
      <c r="K77" s="372" t="inlineStr">
        <is>
          <t xml:space="preserve">X KNIT BLACK VALENTIN SAMPLE FOR KNITTING </t>
        </is>
      </c>
      <c r="L77" s="372" t="n"/>
      <c r="M77" s="372" t="inlineStr">
        <is>
          <t>Knit L/S</t>
        </is>
      </c>
      <c r="N77" s="372" t="n">
        <v>61101130</v>
      </c>
      <c r="O77" s="373" t="inlineStr">
        <is>
          <t>Men's or boys' jerseys, pullovers, cardigans, waistcoats and similar articles, of wool, knitted or crocheted (excl. jerseys and pullovers containing &gt;= 50% by weight of wool and weighing &gt;= 600 g/article, and wadded waistcoats)</t>
        </is>
      </c>
      <c r="P77" s="584" t="inlineStr">
        <is>
          <t>Mens</t>
        </is>
      </c>
      <c r="Q77" s="372" t="n"/>
      <c r="R77" s="372" t="n"/>
      <c r="S77" s="372" t="n"/>
      <c r="T77" s="374" t="inlineStr">
        <is>
          <t>-</t>
        </is>
      </c>
      <c r="U77" s="374" t="n"/>
      <c r="V77" s="374" t="inlineStr">
        <is>
          <t>XS-XXL</t>
        </is>
      </c>
      <c r="W77" s="374" t="inlineStr">
        <is>
          <t>-</t>
        </is>
      </c>
      <c r="X77" s="518" t="inlineStr">
        <is>
          <t>XS-XXL mens</t>
        </is>
      </c>
      <c r="Y77" s="374" t="inlineStr">
        <is>
          <t>NEW</t>
        </is>
      </c>
      <c r="Z77" s="374" t="n"/>
      <c r="AA77" s="374" t="n"/>
      <c r="AB77" s="398" t="inlineStr">
        <is>
          <t>Italy</t>
        </is>
      </c>
      <c r="AC77" s="240" t="inlineStr">
        <is>
          <t>Franco Frati</t>
        </is>
      </c>
      <c r="AD77" s="240" t="inlineStr">
        <is>
          <t>Triscotton</t>
        </is>
      </c>
      <c r="AE77" s="376" t="inlineStr">
        <is>
          <t>-</t>
        </is>
      </c>
      <c r="AF77" s="372" t="n"/>
      <c r="AG77" s="374" t="inlineStr">
        <is>
          <t>FILATURES DU PARC</t>
        </is>
      </c>
      <c r="AH77" s="374" t="inlineStr">
        <is>
          <t>ECOPLANET - #LIE DE VIN</t>
        </is>
      </c>
      <c r="AI77" s="374" t="n"/>
      <c r="AJ77" s="374" t="n"/>
      <c r="AK77" s="374" t="inlineStr">
        <is>
          <t>100% Sustainable fabric</t>
        </is>
      </c>
      <c r="AL77" s="374" t="inlineStr">
        <is>
          <t>38% Recycled wool, 28% recycled polyamide, 22% recycled cotton, 7% recycled acrylic, 5% other fibres</t>
        </is>
      </c>
      <c r="AM77" s="374" t="n"/>
      <c r="AN77" s="374" t="n"/>
      <c r="AO77" s="377" t="n"/>
      <c r="AP77" s="374" t="n"/>
      <c r="AQ77" s="374" t="n"/>
      <c r="AR77" s="374" t="inlineStr">
        <is>
          <t>SUPPLIER NEEDS TO ORDER - SMS AMOUNT INFORMED</t>
        </is>
      </c>
      <c r="AS77" s="378" t="n"/>
      <c r="AT77" s="378" t="n"/>
      <c r="AU77" s="378" t="n"/>
      <c r="AV77" s="379" t="inlineStr">
        <is>
          <t>-</t>
        </is>
      </c>
      <c r="AW77" s="601" t="inlineStr">
        <is>
          <t>FRANCO FRATTI</t>
        </is>
      </c>
      <c r="AX77" s="602" t="inlineStr">
        <is>
          <t>EUR</t>
        </is>
      </c>
      <c r="AY77" s="602" t="inlineStr">
        <is>
          <t>FOB</t>
        </is>
      </c>
      <c r="AZ77" s="602" t="inlineStr">
        <is>
          <t>30 DAYS NETT</t>
        </is>
      </c>
      <c r="BA77" s="602" t="n">
        <v>26</v>
      </c>
      <c r="BB77" s="602">
        <f>IFERROR((BM77*(1-Assumptions!$K$3))*(1-BK77),0)</f>
        <v/>
      </c>
      <c r="BC77" s="618">
        <f>BD77*2</f>
        <v/>
      </c>
      <c r="BD77" s="618" t="n">
        <v>42.9</v>
      </c>
      <c r="BE77" s="602">
        <f>37.9+0.19</f>
        <v/>
      </c>
      <c r="BF77" s="604">
        <f>IFERROR(((IF(BE77&gt;0, BE77, IF(BD77&gt;0, BD77, 0))))*INDEX(Assumptions!$B:$B,MATCH(AB77,Assumptions!$A:$A,0)),0)</f>
        <v/>
      </c>
      <c r="BG77" s="604">
        <f>IFERROR(((IF(BE77&gt;0, BE77, IF(BD77&gt;0, BD77, 0))))*INDEX(Assumptions!$C:$C,MATCH(AB77,Assumptions!$A:$A,0)),0)</f>
        <v/>
      </c>
      <c r="BH77" s="604">
        <f>IFERROR(((IF(BE77&gt;0, BE77, IF(BD77&gt;0, BD77, 0))))*INDEX(Assumptions!$D:$D,MATCH(AB77,Assumptions!$A:$A,0)),0)</f>
        <v/>
      </c>
      <c r="BI77" s="604">
        <f>IFERROR(((IF(BE77&gt;0, BE77, IF(BD77&gt;0, BD77, 0))))*INDEX(Assumptions!$G:$G,MATCH(AC77,Assumptions!$F:$F,0)),0)</f>
        <v/>
      </c>
      <c r="BJ77" s="604">
        <f>SUM(BF77:BI77)</f>
        <v/>
      </c>
      <c r="BK77" s="383">
        <f>IFERROR(INDEX(Assumptions!$B:$B,MATCH(AB77,Assumptions!$A:$A,0))+INDEX(Assumptions!$C:$C,MATCH(AB77,Assumptions!$A:$A,0))+INDEX(Assumptions!$D:$D,MATCH(AB77,Assumptions!$A:$A,0))+INDEX(Assumptions!$G:$G,MATCH(AC77,Assumptions!$F:$F,0)),0)</f>
        <v/>
      </c>
      <c r="BL77" s="602">
        <f>((IF(BE77&gt;0, BE77, IF(BD77&gt;0, BD77, 0))))+BJ77</f>
        <v/>
      </c>
      <c r="BM77" s="602">
        <f>BP77/BO77</f>
        <v/>
      </c>
      <c r="BN77" s="602">
        <f>BP77/2.38</f>
        <v/>
      </c>
      <c r="BO77" s="374" t="n">
        <v>2.5</v>
      </c>
      <c r="BP77" s="602" t="n">
        <v>119.95</v>
      </c>
      <c r="BQ77" s="384">
        <f>IF(SUM(BD77:BE77)=0,0,(BM77-BL77)/BM77)</f>
        <v/>
      </c>
      <c r="BR77" s="602">
        <f>BC77*CG77</f>
        <v/>
      </c>
      <c r="BS77" s="602" t="inlineStr">
        <is>
          <t>-</t>
        </is>
      </c>
      <c r="BT77" s="602" t="n"/>
      <c r="BU77" s="605" t="n">
        <v>42860</v>
      </c>
      <c r="BV77" s="605" t="n"/>
      <c r="BW77" s="386" t="n"/>
      <c r="BX77" s="376" t="inlineStr">
        <is>
          <t>ECOPLANET - #BORDEAUX</t>
        </is>
      </c>
      <c r="BY77" s="386" t="inlineStr">
        <is>
          <t>M</t>
        </is>
      </c>
      <c r="BZ77" s="433" t="n"/>
      <c r="CA77" s="386" t="n"/>
      <c r="CB77" s="386" t="n"/>
      <c r="CC77" s="386" t="n">
        <v>42985</v>
      </c>
      <c r="CD77" s="376" t="inlineStr">
        <is>
          <t>EX 14-Oct-17</t>
        </is>
      </c>
      <c r="CE77" s="376" t="n"/>
      <c r="CF77" s="376" t="inlineStr">
        <is>
          <t>FOB TBA pending knit as per AW17 Brian</t>
        </is>
      </c>
      <c r="CG77" s="387" t="n">
        <v>15</v>
      </c>
      <c r="CH77" s="435" t="n"/>
      <c r="CI77" s="387" t="inlineStr">
        <is>
          <t>M</t>
        </is>
      </c>
      <c r="CJ77" s="387" t="n"/>
      <c r="CK77" s="387" t="n"/>
      <c r="CL77" s="388" t="n"/>
      <c r="CM77" s="389" t="n"/>
      <c r="CN77" s="389" t="n"/>
      <c r="CO77" s="390" t="n"/>
      <c r="CP77" s="391" t="inlineStr">
        <is>
          <t>n/a</t>
        </is>
      </c>
      <c r="CQ77" s="391" t="n"/>
      <c r="CR77" s="391" t="n"/>
      <c r="CS77" s="392" t="n"/>
      <c r="CT77" s="393" t="n"/>
      <c r="CU77" s="393" t="n"/>
      <c r="CV77" s="393" t="n"/>
      <c r="CW77" s="393" t="n"/>
      <c r="CX77" s="393" t="n"/>
      <c r="CY77" s="393" t="n"/>
      <c r="CZ77" s="388" t="n"/>
      <c r="DA77" s="388" t="n"/>
      <c r="DB77" s="555" t="n"/>
      <c r="DC77" s="389" t="n"/>
      <c r="DD77" s="389" t="n"/>
      <c r="DE77" s="389" t="n"/>
      <c r="DF77" s="394" t="n">
        <v>105</v>
      </c>
      <c r="DG77" s="394" t="n">
        <v>185</v>
      </c>
      <c r="DH77" s="394" t="n">
        <v>4018249</v>
      </c>
      <c r="DI77" s="395">
        <f>DF77*BM77</f>
        <v/>
      </c>
      <c r="DJ77" s="396">
        <f>DI77-(DG77*BL77)</f>
        <v/>
      </c>
    </row>
    <row customFormat="1" customHeight="1" ht="15" r="78" s="397">
      <c r="A78" s="372" t="n">
        <v>375</v>
      </c>
      <c r="B78" s="372" t="inlineStr">
        <is>
          <t>K180756012</t>
        </is>
      </c>
      <c r="C78" s="372" t="n">
        <v>1080101064</v>
      </c>
      <c r="D78" s="372" t="inlineStr">
        <is>
          <t>Green</t>
        </is>
      </c>
      <c r="E78" s="241" t="n">
        <v>7607</v>
      </c>
      <c r="F78" s="372" t="inlineStr">
        <is>
          <t>JEHU</t>
        </is>
      </c>
      <c r="G78" s="372" t="inlineStr">
        <is>
          <t>DARK PINE</t>
        </is>
      </c>
      <c r="H78" s="372" t="n">
        <v>2</v>
      </c>
      <c r="I78" s="370" t="n"/>
      <c r="J78" s="600" t="n"/>
      <c r="K78" s="372" t="inlineStr">
        <is>
          <t xml:space="preserve">X KNIT BLACK VALENTIN SAMPLE FOR KNITTING </t>
        </is>
      </c>
      <c r="L78" s="372" t="n"/>
      <c r="M78" s="372" t="inlineStr">
        <is>
          <t>Knit L/S</t>
        </is>
      </c>
      <c r="N78" s="372" t="n">
        <v>61101130</v>
      </c>
      <c r="O78" s="373" t="inlineStr">
        <is>
          <t>Men's or boys' jerseys, pullovers, cardigans, waistcoats and similar articles, of wool, knitted or crocheted (excl. jerseys and pullovers containing &gt;= 50% by weight of wool and weighing &gt;= 600 g/article, and wadded waistcoats)</t>
        </is>
      </c>
      <c r="P78" s="584" t="inlineStr">
        <is>
          <t>Mens</t>
        </is>
      </c>
      <c r="Q78" s="372" t="n"/>
      <c r="R78" s="372" t="n"/>
      <c r="S78" s="372" t="n"/>
      <c r="T78" s="374" t="inlineStr">
        <is>
          <t>-</t>
        </is>
      </c>
      <c r="U78" s="374" t="n"/>
      <c r="V78" s="374" t="inlineStr">
        <is>
          <t>XS-XXL</t>
        </is>
      </c>
      <c r="W78" s="374" t="inlineStr">
        <is>
          <t>-</t>
        </is>
      </c>
      <c r="X78" s="518" t="inlineStr">
        <is>
          <t>XS-XXL mens</t>
        </is>
      </c>
      <c r="Y78" s="374" t="inlineStr">
        <is>
          <t>NEW</t>
        </is>
      </c>
      <c r="Z78" s="374" t="n"/>
      <c r="AA78" s="374" t="n"/>
      <c r="AB78" s="398" t="inlineStr">
        <is>
          <t>Italy</t>
        </is>
      </c>
      <c r="AC78" s="240" t="inlineStr">
        <is>
          <t>Franco Frati</t>
        </is>
      </c>
      <c r="AD78" s="240" t="inlineStr">
        <is>
          <t>Triscotton</t>
        </is>
      </c>
      <c r="AE78" s="376" t="inlineStr">
        <is>
          <t>-</t>
        </is>
      </c>
      <c r="AF78" s="372" t="n"/>
      <c r="AG78" s="374" t="inlineStr">
        <is>
          <t>FILATURES DU PARC</t>
        </is>
      </c>
      <c r="AH78" s="374" t="inlineStr">
        <is>
          <t>ECOPLANET - #VERT ARMEE</t>
        </is>
      </c>
      <c r="AI78" s="374" t="n"/>
      <c r="AJ78" s="374" t="n"/>
      <c r="AK78" s="374" t="inlineStr">
        <is>
          <t>100% Sustainable fabric</t>
        </is>
      </c>
      <c r="AL78" s="374" t="inlineStr">
        <is>
          <t>38% Recycled wool, 28% recycled polyamide, 22% recycled cotton, 7% recycled acrylic, 5% other fibres</t>
        </is>
      </c>
      <c r="AM78" s="374" t="n"/>
      <c r="AN78" s="374" t="n"/>
      <c r="AO78" s="377" t="n"/>
      <c r="AP78" s="374" t="n"/>
      <c r="AQ78" s="374" t="n"/>
      <c r="AR78" s="374" t="inlineStr">
        <is>
          <t>SUPPLIER NEEDS TO ORDER - SMS AMOUNT INFORMED</t>
        </is>
      </c>
      <c r="AS78" s="378" t="n"/>
      <c r="AT78" s="378" t="n"/>
      <c r="AU78" s="378" t="n"/>
      <c r="AV78" s="379" t="inlineStr">
        <is>
          <t>-</t>
        </is>
      </c>
      <c r="AW78" s="601" t="inlineStr">
        <is>
          <t>FRANCO FRATTI</t>
        </is>
      </c>
      <c r="AX78" s="602" t="inlineStr">
        <is>
          <t>EUR</t>
        </is>
      </c>
      <c r="AY78" s="602" t="inlineStr">
        <is>
          <t>FOB</t>
        </is>
      </c>
      <c r="AZ78" s="602" t="inlineStr">
        <is>
          <t>30 DAYS NETT</t>
        </is>
      </c>
      <c r="BA78" s="602" t="n">
        <v>26</v>
      </c>
      <c r="BB78" s="602">
        <f>IFERROR((BM78*(1-Assumptions!$K$3))*(1-BK78),0)</f>
        <v/>
      </c>
      <c r="BC78" s="618">
        <f>BD78*2</f>
        <v/>
      </c>
      <c r="BD78" s="618" t="n">
        <v>42.9</v>
      </c>
      <c r="BE78" s="602">
        <f>37.9+0.19</f>
        <v/>
      </c>
      <c r="BF78" s="604">
        <f>IFERROR(((IF(BE78&gt;0, BE78, IF(BD78&gt;0, BD78, 0))))*INDEX(Assumptions!$B:$B,MATCH(AB78,Assumptions!$A:$A,0)),0)</f>
        <v/>
      </c>
      <c r="BG78" s="604">
        <f>IFERROR(((IF(BE78&gt;0, BE78, IF(BD78&gt;0, BD78, 0))))*INDEX(Assumptions!$C:$C,MATCH(AB78,Assumptions!$A:$A,0)),0)</f>
        <v/>
      </c>
      <c r="BH78" s="604">
        <f>IFERROR(((IF(BE78&gt;0, BE78, IF(BD78&gt;0, BD78, 0))))*INDEX(Assumptions!$D:$D,MATCH(AB78,Assumptions!$A:$A,0)),0)</f>
        <v/>
      </c>
      <c r="BI78" s="604">
        <f>IFERROR(((IF(BE78&gt;0, BE78, IF(BD78&gt;0, BD78, 0))))*INDEX(Assumptions!$G:$G,MATCH(AC78,Assumptions!$F:$F,0)),0)</f>
        <v/>
      </c>
      <c r="BJ78" s="604">
        <f>SUM(BF78:BI78)</f>
        <v/>
      </c>
      <c r="BK78" s="383">
        <f>IFERROR(INDEX(Assumptions!$B:$B,MATCH(AB78,Assumptions!$A:$A,0))+INDEX(Assumptions!$C:$C,MATCH(AB78,Assumptions!$A:$A,0))+INDEX(Assumptions!$D:$D,MATCH(AB78,Assumptions!$A:$A,0))+INDEX(Assumptions!$G:$G,MATCH(AC78,Assumptions!$F:$F,0)),0)</f>
        <v/>
      </c>
      <c r="BL78" s="602">
        <f>((IF(BE78&gt;0, BE78, IF(BD78&gt;0, BD78, 0))))+BJ78</f>
        <v/>
      </c>
      <c r="BM78" s="602">
        <f>BP78/BO78</f>
        <v/>
      </c>
      <c r="BN78" s="602">
        <f>BP78/2.38</f>
        <v/>
      </c>
      <c r="BO78" s="374" t="n">
        <v>2.5</v>
      </c>
      <c r="BP78" s="602" t="n">
        <v>119.95</v>
      </c>
      <c r="BQ78" s="384">
        <f>IF(SUM(BD78:BE78)=0,0,(BM78-BL78)/BM78)</f>
        <v/>
      </c>
      <c r="BR78" s="602">
        <f>BC78*CG78</f>
        <v/>
      </c>
      <c r="BS78" s="602" t="inlineStr">
        <is>
          <t>-</t>
        </is>
      </c>
      <c r="BT78" s="602" t="n"/>
      <c r="BU78" s="605" t="n">
        <v>42860</v>
      </c>
      <c r="BV78" s="605" t="n"/>
      <c r="BW78" s="386" t="n"/>
      <c r="BX78" s="376" t="inlineStr">
        <is>
          <t>ECOPLANET - #MIEL</t>
        </is>
      </c>
      <c r="BY78" s="386" t="inlineStr">
        <is>
          <t>-</t>
        </is>
      </c>
      <c r="BZ78" s="433" t="n"/>
      <c r="CA78" s="386" t="n"/>
      <c r="CB78" s="386" t="n"/>
      <c r="CC78" s="386" t="n">
        <v>42985</v>
      </c>
      <c r="CD78" s="376" t="inlineStr">
        <is>
          <t>EX 14-Oct-17</t>
        </is>
      </c>
      <c r="CE78" s="376" t="n"/>
      <c r="CF78" s="376" t="inlineStr">
        <is>
          <t>FOB TBA pending knit as per AW17 Brian</t>
        </is>
      </c>
      <c r="CG78" s="387" t="n">
        <v>15</v>
      </c>
      <c r="CH78" s="435" t="n"/>
      <c r="CI78" s="387" t="inlineStr">
        <is>
          <t>M</t>
        </is>
      </c>
      <c r="CJ78" s="387" t="n"/>
      <c r="CK78" s="387" t="n"/>
      <c r="CL78" s="388" t="n"/>
      <c r="CM78" s="389" t="n"/>
      <c r="CN78" s="389" t="n"/>
      <c r="CO78" s="390" t="n"/>
      <c r="CP78" s="391" t="inlineStr">
        <is>
          <t>M - XL</t>
        </is>
      </c>
      <c r="CQ78" s="391" t="n"/>
      <c r="CR78" s="391" t="n"/>
      <c r="CS78" s="392" t="n"/>
      <c r="CT78" s="393" t="n"/>
      <c r="CU78" s="393" t="n"/>
      <c r="CV78" s="393" t="n"/>
      <c r="CW78" s="393" t="n"/>
      <c r="CX78" s="393" t="n"/>
      <c r="CY78" s="393" t="n"/>
      <c r="CZ78" s="388" t="n"/>
      <c r="DA78" s="388" t="n"/>
      <c r="DB78" s="555" t="n"/>
      <c r="DC78" s="389" t="n"/>
      <c r="DD78" s="389" t="n"/>
      <c r="DE78" s="389" t="n"/>
      <c r="DF78" s="394" t="n">
        <v>162</v>
      </c>
      <c r="DG78" s="394" t="n">
        <v>226</v>
      </c>
      <c r="DH78" s="394" t="n">
        <v>4018250</v>
      </c>
      <c r="DI78" s="395">
        <f>DF78*BM78</f>
        <v/>
      </c>
      <c r="DJ78" s="396">
        <f>DI78-(DG78*BL78)</f>
        <v/>
      </c>
    </row>
    <row customFormat="1" customHeight="1" hidden="1" ht="15" r="79" s="397">
      <c r="A79" s="372" t="n">
        <v>380</v>
      </c>
      <c r="B79" s="372" t="inlineStr">
        <is>
          <t>K180756030</t>
        </is>
      </c>
      <c r="C79" s="372" t="n">
        <v>1080101065</v>
      </c>
      <c r="D79" s="372" t="inlineStr">
        <is>
          <t>Blue</t>
        </is>
      </c>
      <c r="E79" s="241" t="n">
        <v>8112</v>
      </c>
      <c r="F79" s="372" t="inlineStr">
        <is>
          <t>KALANI</t>
        </is>
      </c>
      <c r="G79" s="372" t="inlineStr">
        <is>
          <t>NAVY</t>
        </is>
      </c>
      <c r="H79" s="372" t="n">
        <v>2</v>
      </c>
      <c r="I79" s="370" t="n"/>
      <c r="J79" s="600" t="n"/>
      <c r="K79" s="372" t="inlineStr">
        <is>
          <t>KNIT AS PER BRIAN AW17</t>
        </is>
      </c>
      <c r="L79" s="372" t="n"/>
      <c r="M79" s="372" t="inlineStr">
        <is>
          <t>Knit L/S</t>
        </is>
      </c>
      <c r="N79" s="372" t="n">
        <v>61101130</v>
      </c>
      <c r="O79" s="373" t="inlineStr">
        <is>
          <t>Men's or boys' jerseys, pullovers, cardigans, waistcoats and similar articles, of wool, knitted or crocheted (excl. jerseys and pullovers containing &gt;= 50% by weight of wool and weighing &gt;= 600 g/article, and wadded waistcoats)</t>
        </is>
      </c>
      <c r="P79" s="584" t="inlineStr">
        <is>
          <t>Mens</t>
        </is>
      </c>
      <c r="Q79" s="372" t="n"/>
      <c r="R79" s="372" t="n"/>
      <c r="S79" s="372" t="n"/>
      <c r="T79" s="374" t="inlineStr">
        <is>
          <t>-</t>
        </is>
      </c>
      <c r="U79" s="374" t="n"/>
      <c r="V79" s="374" t="inlineStr">
        <is>
          <t>XS-XXL</t>
        </is>
      </c>
      <c r="W79" s="374" t="inlineStr">
        <is>
          <t>-</t>
        </is>
      </c>
      <c r="X79" s="518" t="inlineStr">
        <is>
          <t>XS-XXL mens</t>
        </is>
      </c>
      <c r="Y79" s="374" t="inlineStr">
        <is>
          <t>NEW</t>
        </is>
      </c>
      <c r="Z79" s="374" t="n"/>
      <c r="AA79" s="374" t="n"/>
      <c r="AB79" s="398" t="inlineStr">
        <is>
          <t>Italy</t>
        </is>
      </c>
      <c r="AC79" s="240" t="inlineStr">
        <is>
          <t>Franco Frati</t>
        </is>
      </c>
      <c r="AD79" s="240" t="inlineStr">
        <is>
          <t>Triscotton</t>
        </is>
      </c>
      <c r="AE79" s="376" t="inlineStr">
        <is>
          <t>-</t>
        </is>
      </c>
      <c r="AF79" s="372" t="n"/>
      <c r="AG79" s="374" t="inlineStr">
        <is>
          <t>FILATURES DU PARC</t>
        </is>
      </c>
      <c r="AH79" s="374" t="inlineStr">
        <is>
          <t>ECOPLANET - #MARINE</t>
        </is>
      </c>
      <c r="AI79" s="374" t="n"/>
      <c r="AJ79" s="374" t="n"/>
      <c r="AK79" s="374" t="inlineStr">
        <is>
          <t>100% Sustainable fabric</t>
        </is>
      </c>
      <c r="AL79" s="374" t="inlineStr">
        <is>
          <t>38% Recycled wool, 28% recycled polyamide, 22% recycled cotton, 7% recycled acrylic, 5% other fibres</t>
        </is>
      </c>
      <c r="AM79" s="374" t="n"/>
      <c r="AN79" s="374" t="n">
        <v>550</v>
      </c>
      <c r="AO79" s="377" t="n"/>
      <c r="AP79" s="374" t="n"/>
      <c r="AQ79" s="374" t="n"/>
      <c r="AR79" s="374" t="inlineStr">
        <is>
          <t>SUPPLIER NEEDS TO ORDER - SMS AMOUNT INFORMED</t>
        </is>
      </c>
      <c r="AS79" s="378" t="n"/>
      <c r="AT79" s="378" t="n"/>
      <c r="AU79" s="378" t="n"/>
      <c r="AV79" s="379" t="inlineStr">
        <is>
          <t>-</t>
        </is>
      </c>
      <c r="AW79" s="601" t="inlineStr">
        <is>
          <t>FRANCO FRATTI</t>
        </is>
      </c>
      <c r="AX79" s="602" t="inlineStr">
        <is>
          <t>EUR</t>
        </is>
      </c>
      <c r="AY79" s="602" t="inlineStr">
        <is>
          <t>FOB</t>
        </is>
      </c>
      <c r="AZ79" s="602" t="inlineStr">
        <is>
          <t>30 DAYS NETT</t>
        </is>
      </c>
      <c r="BA79" s="602" t="inlineStr">
        <is>
          <t>cfmd</t>
        </is>
      </c>
      <c r="BB79" s="602">
        <f>IFERROR((BM79*(1-Assumptions!$K$3))*(1-BK79),0)</f>
        <v/>
      </c>
      <c r="BC79" s="602">
        <f>BD79*2</f>
        <v/>
      </c>
      <c r="BD79" s="602" t="n">
        <v>24</v>
      </c>
      <c r="BE79" s="602">
        <f>24+0.19</f>
        <v/>
      </c>
      <c r="BF79" s="604">
        <f>IFERROR(((IF(BE79&gt;0, BE79, IF(BD79&gt;0, BD79, 0))))*INDEX(Assumptions!$B:$B,MATCH(AB79,Assumptions!$A:$A,0)),0)</f>
        <v/>
      </c>
      <c r="BG79" s="604">
        <f>IFERROR(((IF(BE79&gt;0, BE79, IF(BD79&gt;0, BD79, 0))))*INDEX(Assumptions!$C:$C,MATCH(AB79,Assumptions!$A:$A,0)),0)</f>
        <v/>
      </c>
      <c r="BH79" s="604">
        <f>IFERROR(((IF(BE79&gt;0, BE79, IF(BD79&gt;0, BD79, 0))))*INDEX(Assumptions!$D:$D,MATCH(AB79,Assumptions!$A:$A,0)),0)</f>
        <v/>
      </c>
      <c r="BI79" s="604">
        <f>IFERROR(((IF(BE79&gt;0, BE79, IF(BD79&gt;0, BD79, 0))))*INDEX(Assumptions!$G:$G,MATCH(AC79,Assumptions!$F:$F,0)),0)</f>
        <v/>
      </c>
      <c r="BJ79" s="604">
        <f>SUM(BF79:BI79)</f>
        <v/>
      </c>
      <c r="BK79" s="383">
        <f>IFERROR(INDEX(Assumptions!$B:$B,MATCH(AB79,Assumptions!$A:$A,0))+INDEX(Assumptions!$C:$C,MATCH(AB79,Assumptions!$A:$A,0))+INDEX(Assumptions!$D:$D,MATCH(AB79,Assumptions!$A:$A,0))+INDEX(Assumptions!$G:$G,MATCH(AC79,Assumptions!$F:$F,0)),0)</f>
        <v/>
      </c>
      <c r="BL79" s="602">
        <f>((IF(BE79&gt;0, BE79, IF(BD79&gt;0, BD79, 0))))+BJ79</f>
        <v/>
      </c>
      <c r="BM79" s="602">
        <f>BP79/BO79</f>
        <v/>
      </c>
      <c r="BN79" s="602">
        <f>BP79/2.38</f>
        <v/>
      </c>
      <c r="BO79" s="374" t="n">
        <v>2.5</v>
      </c>
      <c r="BP79" s="602" t="n">
        <v>129.95</v>
      </c>
      <c r="BQ79" s="384">
        <f>IF(SUM(BD79:BE79)=0,0,(BM79-BL79)/BM79)</f>
        <v/>
      </c>
      <c r="BR79" s="602">
        <f>BC79*CG79</f>
        <v/>
      </c>
      <c r="BS79" s="602" t="inlineStr">
        <is>
          <t>-</t>
        </is>
      </c>
      <c r="BT79" s="602" t="n"/>
      <c r="BU79" s="605" t="n">
        <v>42860</v>
      </c>
      <c r="BV79" s="605" t="n"/>
      <c r="BW79" s="386" t="n"/>
      <c r="BX79" s="376" t="inlineStr">
        <is>
          <t>ECOPLANET - #MARINE</t>
        </is>
      </c>
      <c r="BY79" s="386" t="inlineStr">
        <is>
          <t>M</t>
        </is>
      </c>
      <c r="BZ79" s="433" t="n"/>
      <c r="CA79" s="386" t="n"/>
      <c r="CB79" s="386" t="n"/>
      <c r="CC79" s="386" t="n">
        <v>42985</v>
      </c>
      <c r="CD79" s="376" t="inlineStr">
        <is>
          <t>EX 14-Oct-17</t>
        </is>
      </c>
      <c r="CE79" s="376" t="n"/>
      <c r="CF79" s="376" t="inlineStr">
        <is>
          <t>Knit not as dence as per AW17 Brian!</t>
        </is>
      </c>
      <c r="CG79" s="387" t="n">
        <v>15</v>
      </c>
      <c r="CH79" s="435" t="n"/>
      <c r="CI79" s="387" t="inlineStr">
        <is>
          <t>M</t>
        </is>
      </c>
      <c r="CJ79" s="387" t="n"/>
      <c r="CK79" s="387" t="n"/>
      <c r="CL79" s="388" t="n"/>
      <c r="CM79" s="389" t="n"/>
      <c r="CN79" s="389" t="n"/>
      <c r="CO79" s="390" t="n"/>
      <c r="CP79" s="391" t="inlineStr">
        <is>
          <t>n/a</t>
        </is>
      </c>
      <c r="CQ79" s="391" t="n"/>
      <c r="CR79" s="391" t="n"/>
      <c r="CS79" s="392" t="n"/>
      <c r="CT79" s="393" t="n"/>
      <c r="CU79" s="393" t="n"/>
      <c r="CV79" s="393" t="n"/>
      <c r="CW79" s="393" t="n"/>
      <c r="CX79" s="393" t="n"/>
      <c r="CY79" s="393" t="n"/>
      <c r="CZ79" s="388" t="n"/>
      <c r="DA79" s="388" t="n"/>
      <c r="DB79" s="555" t="n"/>
      <c r="DC79" s="389" t="n"/>
      <c r="DD79" s="389" t="n"/>
      <c r="DE79" s="389" t="n"/>
      <c r="DF79" s="394" t="n">
        <v>91</v>
      </c>
      <c r="DG79" s="394" t="n">
        <v>156</v>
      </c>
      <c r="DH79" s="394" t="n">
        <v>4018252</v>
      </c>
      <c r="DI79" s="395">
        <f>DF79*BM79</f>
        <v/>
      </c>
      <c r="DJ79" s="396">
        <f>DI79-(DG79*BL79)</f>
        <v/>
      </c>
    </row>
    <row customFormat="1" customHeight="1" hidden="1" ht="15" r="80" s="397">
      <c r="A80" s="372" t="n">
        <v>385</v>
      </c>
      <c r="B80" s="372" t="inlineStr">
        <is>
          <t>K180756035</t>
        </is>
      </c>
      <c r="C80" s="372" t="n">
        <v>1080101066</v>
      </c>
      <c r="D80" s="241" t="inlineStr">
        <is>
          <t>Off white</t>
        </is>
      </c>
      <c r="E80" s="430" t="n">
        <v>7200</v>
      </c>
      <c r="F80" s="372" t="inlineStr">
        <is>
          <t>KALANI</t>
        </is>
      </c>
      <c r="G80" s="372" t="inlineStr">
        <is>
          <t>OFF WHITE</t>
        </is>
      </c>
      <c r="H80" s="372" t="n">
        <v>2</v>
      </c>
      <c r="I80" s="370" t="n"/>
      <c r="J80" s="600" t="n"/>
      <c r="K80" s="372" t="inlineStr">
        <is>
          <t>KNIT AS PER BRIAN AW17</t>
        </is>
      </c>
      <c r="L80" s="372" t="n"/>
      <c r="M80" s="372" t="inlineStr">
        <is>
          <t>Knit L/S</t>
        </is>
      </c>
      <c r="N80" s="372" t="n">
        <v>61101130</v>
      </c>
      <c r="O80" s="373" t="inlineStr">
        <is>
          <t>Men's or boys' jerseys, pullovers, cardigans, waistcoats and similar articles, of wool, knitted or crocheted (excl. jerseys and pullovers containing &gt;= 50% by weight of wool and weighing &gt;= 600 g/article, and wadded waistcoats)</t>
        </is>
      </c>
      <c r="P80" s="584" t="inlineStr">
        <is>
          <t>Mens</t>
        </is>
      </c>
      <c r="Q80" s="372" t="n"/>
      <c r="R80" s="372" t="n"/>
      <c r="S80" s="372" t="n"/>
      <c r="T80" s="374" t="inlineStr">
        <is>
          <t>-</t>
        </is>
      </c>
      <c r="U80" s="374" t="n"/>
      <c r="V80" s="374" t="inlineStr">
        <is>
          <t>XS-XXL</t>
        </is>
      </c>
      <c r="W80" s="374" t="inlineStr">
        <is>
          <t>-</t>
        </is>
      </c>
      <c r="X80" s="518" t="inlineStr">
        <is>
          <t>XS-XXL mens</t>
        </is>
      </c>
      <c r="Y80" s="374" t="inlineStr">
        <is>
          <t>NEW</t>
        </is>
      </c>
      <c r="Z80" s="374" t="n"/>
      <c r="AA80" s="374" t="n"/>
      <c r="AB80" s="398" t="inlineStr">
        <is>
          <t>Italy</t>
        </is>
      </c>
      <c r="AC80" s="240" t="inlineStr">
        <is>
          <t>Franco Frati</t>
        </is>
      </c>
      <c r="AD80" s="240" t="inlineStr">
        <is>
          <t>Triscotton</t>
        </is>
      </c>
      <c r="AE80" s="376" t="inlineStr">
        <is>
          <t>-</t>
        </is>
      </c>
      <c r="AF80" s="372" t="n"/>
      <c r="AG80" s="374" t="inlineStr">
        <is>
          <t>FILATURES DU PARC</t>
        </is>
      </c>
      <c r="AH80" s="374" t="inlineStr">
        <is>
          <t>ECOPLANET - #NATUREL</t>
        </is>
      </c>
      <c r="AI80" s="374" t="n"/>
      <c r="AJ80" s="374" t="n"/>
      <c r="AK80" s="374" t="inlineStr">
        <is>
          <t>100% Sustainable fabric</t>
        </is>
      </c>
      <c r="AL80" s="374" t="inlineStr">
        <is>
          <t>38% Recycled wool, 28% recycled polyamide, 22% recycled cotton, 7% recycled acrylic, 5% other fibres</t>
        </is>
      </c>
      <c r="AM80" s="374" t="n"/>
      <c r="AN80" s="374" t="n">
        <v>550</v>
      </c>
      <c r="AO80" s="377" t="n"/>
      <c r="AP80" s="374" t="n"/>
      <c r="AQ80" s="374" t="n"/>
      <c r="AR80" s="374" t="inlineStr">
        <is>
          <t>SUPPLIER NEEDS TO ORDER - SMS AMOUNT INFORMED</t>
        </is>
      </c>
      <c r="AS80" s="378" t="n"/>
      <c r="AT80" s="378" t="n"/>
      <c r="AU80" s="378" t="n"/>
      <c r="AV80" s="379" t="inlineStr">
        <is>
          <t>-</t>
        </is>
      </c>
      <c r="AW80" s="601" t="inlineStr">
        <is>
          <t>FRANCO FRATTI</t>
        </is>
      </c>
      <c r="AX80" s="602" t="inlineStr">
        <is>
          <t>EUR</t>
        </is>
      </c>
      <c r="AY80" s="602" t="inlineStr">
        <is>
          <t>FOB</t>
        </is>
      </c>
      <c r="AZ80" s="602" t="inlineStr">
        <is>
          <t>30 DAYS NETT</t>
        </is>
      </c>
      <c r="BA80" s="602" t="inlineStr">
        <is>
          <t>cfmd</t>
        </is>
      </c>
      <c r="BB80" s="602">
        <f>IFERROR((BM80*(1-Assumptions!$K$3))*(1-BK80),0)</f>
        <v/>
      </c>
      <c r="BC80" s="602">
        <f>BD80*2</f>
        <v/>
      </c>
      <c r="BD80" s="602" t="n">
        <v>24</v>
      </c>
      <c r="BE80" s="602">
        <f>24+0.19</f>
        <v/>
      </c>
      <c r="BF80" s="604">
        <f>IFERROR(((IF(BE80&gt;0, BE80, IF(BD80&gt;0, BD80, 0))))*INDEX(Assumptions!$B:$B,MATCH(AB80,Assumptions!$A:$A,0)),0)</f>
        <v/>
      </c>
      <c r="BG80" s="604">
        <f>IFERROR(((IF(BE80&gt;0, BE80, IF(BD80&gt;0, BD80, 0))))*INDEX(Assumptions!$C:$C,MATCH(AB80,Assumptions!$A:$A,0)),0)</f>
        <v/>
      </c>
      <c r="BH80" s="604">
        <f>IFERROR(((IF(BE80&gt;0, BE80, IF(BD80&gt;0, BD80, 0))))*INDEX(Assumptions!$D:$D,MATCH(AB80,Assumptions!$A:$A,0)),0)</f>
        <v/>
      </c>
      <c r="BI80" s="604">
        <f>IFERROR(((IF(BE80&gt;0, BE80, IF(BD80&gt;0, BD80, 0))))*INDEX(Assumptions!$G:$G,MATCH(AC80,Assumptions!$F:$F,0)),0)</f>
        <v/>
      </c>
      <c r="BJ80" s="604">
        <f>SUM(BF80:BI80)</f>
        <v/>
      </c>
      <c r="BK80" s="383">
        <f>IFERROR(INDEX(Assumptions!$B:$B,MATCH(AB80,Assumptions!$A:$A,0))+INDEX(Assumptions!$C:$C,MATCH(AB80,Assumptions!$A:$A,0))+INDEX(Assumptions!$D:$D,MATCH(AB80,Assumptions!$A:$A,0))+INDEX(Assumptions!$G:$G,MATCH(AC80,Assumptions!$F:$F,0)),0)</f>
        <v/>
      </c>
      <c r="BL80" s="602">
        <f>((IF(BE80&gt;0, BE80, IF(BD80&gt;0, BD80, 0))))+BJ80</f>
        <v/>
      </c>
      <c r="BM80" s="602">
        <f>BP80/BO80</f>
        <v/>
      </c>
      <c r="BN80" s="602">
        <f>BP80/2.38</f>
        <v/>
      </c>
      <c r="BO80" s="374" t="n">
        <v>2.5</v>
      </c>
      <c r="BP80" s="602" t="n">
        <v>129.95</v>
      </c>
      <c r="BQ80" s="384">
        <f>IF(SUM(BD80:BE80)=0,0,(BM80-BL80)/BM80)</f>
        <v/>
      </c>
      <c r="BR80" s="602">
        <f>BC80*CG80</f>
        <v/>
      </c>
      <c r="BS80" s="602" t="inlineStr">
        <is>
          <t>-</t>
        </is>
      </c>
      <c r="BT80" s="602" t="n"/>
      <c r="BU80" s="605" t="n">
        <v>42860</v>
      </c>
      <c r="BV80" s="605" t="n"/>
      <c r="BW80" s="386" t="n"/>
      <c r="BX80" s="376" t="inlineStr">
        <is>
          <t>ECOPLANET - #NATUREL</t>
        </is>
      </c>
      <c r="BY80" s="386" t="inlineStr">
        <is>
          <t>-</t>
        </is>
      </c>
      <c r="BZ80" s="433" t="n"/>
      <c r="CA80" s="386" t="n"/>
      <c r="CB80" s="386" t="n"/>
      <c r="CC80" s="386" t="n">
        <v>42985</v>
      </c>
      <c r="CD80" s="376" t="inlineStr">
        <is>
          <t>EX 14-Oct-17</t>
        </is>
      </c>
      <c r="CE80" s="376" t="n"/>
      <c r="CF80" s="376" t="inlineStr">
        <is>
          <t>Knit not as dence as per AW17 Brian!</t>
        </is>
      </c>
      <c r="CG80" s="387" t="n">
        <v>6</v>
      </c>
      <c r="CH80" s="435" t="n"/>
      <c r="CI80" s="387" t="inlineStr">
        <is>
          <t>M</t>
        </is>
      </c>
      <c r="CJ80" s="387" t="n"/>
      <c r="CK80" s="387" t="n"/>
      <c r="CL80" s="388" t="n"/>
      <c r="CM80" s="389" t="n"/>
      <c r="CN80" s="389" t="n"/>
      <c r="CO80" s="390" t="n"/>
      <c r="CP80" s="391" t="inlineStr">
        <is>
          <t>M - XL</t>
        </is>
      </c>
      <c r="CQ80" s="391" t="n"/>
      <c r="CR80" s="391" t="n"/>
      <c r="CS80" s="392" t="n"/>
      <c r="CT80" s="393" t="n"/>
      <c r="CU80" s="393" t="n"/>
      <c r="CV80" s="393" t="n"/>
      <c r="CW80" s="393" t="n"/>
      <c r="CX80" s="393" t="n"/>
      <c r="CY80" s="393" t="n"/>
      <c r="CZ80" s="388" t="n">
        <v>43297</v>
      </c>
      <c r="DA80" s="388" t="inlineStr">
        <is>
          <t>HQ</t>
        </is>
      </c>
      <c r="DB80" s="576" t="inlineStr">
        <is>
          <t>1</t>
        </is>
      </c>
      <c r="DC80" s="389" t="n"/>
      <c r="DD80" s="389" t="n"/>
      <c r="DE80" s="389" t="n"/>
      <c r="DF80" s="394" t="n">
        <v>101</v>
      </c>
      <c r="DG80" s="394" t="n">
        <v>185</v>
      </c>
      <c r="DH80" s="394" t="n">
        <v>4018253</v>
      </c>
      <c r="DI80" s="395">
        <f>DF80*BM80</f>
        <v/>
      </c>
      <c r="DJ80" s="396">
        <f>DI80-(DG80*BL80)</f>
        <v/>
      </c>
    </row>
    <row customFormat="1" customHeight="1" hidden="1" ht="15" r="81" s="126">
      <c r="A81" s="223" t="n">
        <v>390</v>
      </c>
      <c r="B81" s="223" t="inlineStr">
        <is>
          <t>K180756040</t>
        </is>
      </c>
      <c r="C81" s="223" t="n">
        <v>1080101067</v>
      </c>
      <c r="D81" s="223" t="inlineStr">
        <is>
          <t>BLUE</t>
        </is>
      </c>
      <c r="E81" s="502" t="n">
        <v>8112</v>
      </c>
      <c r="F81" s="223" t="inlineStr">
        <is>
          <t>KENTON</t>
        </is>
      </c>
      <c r="G81" s="223" t="inlineStr">
        <is>
          <t>NAVY</t>
        </is>
      </c>
      <c r="H81" s="223" t="n"/>
      <c r="I81" s="219" t="inlineStr">
        <is>
          <t>x</t>
        </is>
      </c>
      <c r="J81" s="606" t="n">
        <v>43045</v>
      </c>
      <c r="K81" s="223" t="inlineStr">
        <is>
          <t>KNIT AS PER GRP SAMPLE</t>
        </is>
      </c>
      <c r="L81" s="223" t="n"/>
      <c r="M81" s="223" t="inlineStr">
        <is>
          <t>KNIT L/S</t>
        </is>
      </c>
      <c r="N81" s="223" t="n">
        <v>61101130</v>
      </c>
      <c r="O81" s="102" t="inlineStr">
        <is>
          <t>Men's or boys' jerseys, pullovers, cardigans, waistcoats and similar articles, of wool, knitted or crocheted (excl. jerseys and pullovers containing &gt;= 50% by weight of wool and weighing &gt;= 600 g/article, and wadded waistcoats)</t>
        </is>
      </c>
      <c r="P81" s="103" t="inlineStr">
        <is>
          <t>MEN</t>
        </is>
      </c>
      <c r="Q81" s="223" t="n"/>
      <c r="R81" s="223" t="n"/>
      <c r="S81" s="223" t="n"/>
      <c r="T81" s="104" t="inlineStr">
        <is>
          <t>-</t>
        </is>
      </c>
      <c r="U81" s="104" t="n"/>
      <c r="V81" s="104" t="inlineStr">
        <is>
          <t>XS-XXL</t>
        </is>
      </c>
      <c r="W81" s="104" t="inlineStr">
        <is>
          <t>-</t>
        </is>
      </c>
      <c r="X81" s="255" t="n"/>
      <c r="Y81" s="104" t="inlineStr">
        <is>
          <t>NEW</t>
        </is>
      </c>
      <c r="Z81" s="104" t="n"/>
      <c r="AA81" s="104" t="n"/>
      <c r="AB81" s="105" t="inlineStr">
        <is>
          <t>ITALY</t>
        </is>
      </c>
      <c r="AC81" s="585" t="inlineStr">
        <is>
          <t>Franco Frati</t>
        </is>
      </c>
      <c r="AD81" s="106" t="inlineStr">
        <is>
          <t>TRISCOTTON</t>
        </is>
      </c>
      <c r="AE81" s="106" t="inlineStr">
        <is>
          <t>-</t>
        </is>
      </c>
      <c r="AF81" s="223" t="n"/>
      <c r="AG81" s="104" t="inlineStr">
        <is>
          <t>FILATURES DU PARC</t>
        </is>
      </c>
      <c r="AH81" s="104" t="inlineStr">
        <is>
          <t>ECOPLANET - #MARINE</t>
        </is>
      </c>
      <c r="AI81" s="104" t="n"/>
      <c r="AJ81" s="104" t="n"/>
      <c r="AK81" s="104" t="inlineStr">
        <is>
          <t>100% Sustainable fabric</t>
        </is>
      </c>
      <c r="AL81" s="104" t="inlineStr">
        <is>
          <t>38% Recycled wool, 28% recycled polyamide, 22% recycled cotton, 7% recycled acrylic, 5% other fibres</t>
        </is>
      </c>
      <c r="AM81" s="104" t="n"/>
      <c r="AN81" s="374" t="n"/>
      <c r="AO81" s="107" t="n"/>
      <c r="AP81" s="104" t="n"/>
      <c r="AQ81" s="104" t="n"/>
      <c r="AR81" s="104" t="inlineStr">
        <is>
          <t>SUPPLIER NEEDS TO ORDER - SMS AMOUNT INFORMED</t>
        </is>
      </c>
      <c r="AS81" s="108" t="n"/>
      <c r="AT81" s="108" t="n"/>
      <c r="AU81" s="108" t="n"/>
      <c r="AV81" s="109" t="inlineStr">
        <is>
          <t>-</t>
        </is>
      </c>
      <c r="AW81" s="607" t="inlineStr">
        <is>
          <t>FRANCO FRATTI</t>
        </is>
      </c>
      <c r="AX81" s="608" t="inlineStr">
        <is>
          <t>EUR</t>
        </is>
      </c>
      <c r="AY81" s="608" t="inlineStr">
        <is>
          <t>FOB</t>
        </is>
      </c>
      <c r="AZ81" s="608" t="inlineStr">
        <is>
          <t>30 DAYS NETT</t>
        </is>
      </c>
      <c r="BA81" s="608" t="n"/>
      <c r="BB81" s="608">
        <f>IFERROR((BM81*(1-Assumptions!$K$3))*(1-BK81),0)</f>
        <v/>
      </c>
      <c r="BC81" s="608">
        <f>BE81</f>
        <v/>
      </c>
      <c r="BD81" s="608" t="n"/>
      <c r="BE81" s="608" t="n"/>
      <c r="BF81" s="609">
        <f>IFERROR(((IF(BE81&gt;0, BE81, IF(BD81&gt;0, BD81, 0))))*INDEX(Assumptions!$B:$B,MATCH(AB81,Assumptions!$A:$A,0)),0)</f>
        <v/>
      </c>
      <c r="BG81" s="609">
        <f>IFERROR(((IF(BE81&gt;0, BE81, IF(BD81&gt;0, BD81, 0))))*INDEX(Assumptions!$C:$C,MATCH(AB81,Assumptions!$A:$A,0)),0)</f>
        <v/>
      </c>
      <c r="BH81" s="609">
        <f>IFERROR(((IF(BE81&gt;0, BE81, IF(BD81&gt;0, BD81, 0))))*INDEX(Assumptions!$D:$D,MATCH(AB81,Assumptions!$A:$A,0)),0)</f>
        <v/>
      </c>
      <c r="BI81" s="609">
        <f>IFERROR(((IF(BE81&gt;0, BE81, IF(BD81&gt;0, BD81, 0))))*INDEX(Assumptions!$G:$G,MATCH(AC81,Assumptions!$F:$F,0)),0)</f>
        <v/>
      </c>
      <c r="BJ81" s="609">
        <f>SUM(BF81:BI81)</f>
        <v/>
      </c>
      <c r="BK81" s="113">
        <f>IFERROR(INDEX(Assumptions!$B:$B,MATCH(AB81,Assumptions!$A:$A,0))+INDEX(Assumptions!$C:$C,MATCH(AB81,Assumptions!$A:$A,0))+INDEX(Assumptions!$D:$D,MATCH(AB81,Assumptions!$A:$A,0))+INDEX(Assumptions!$G:$G,MATCH(AC81,Assumptions!$F:$F,0)),0)</f>
        <v/>
      </c>
      <c r="BL81" s="608">
        <f>((IF(BE81&gt;0, BE81, IF(BD81&gt;0, BD81, 0))))+BJ81</f>
        <v/>
      </c>
      <c r="BM81" s="608">
        <f>BP81/BO81</f>
        <v/>
      </c>
      <c r="BN81" s="608">
        <f>BP81/2.38</f>
        <v/>
      </c>
      <c r="BO81" s="104" t="n">
        <v>2.5</v>
      </c>
      <c r="BP81" s="608" t="n">
        <v>249.95</v>
      </c>
      <c r="BQ81" s="114">
        <f>IF(SUM(BD81:BE81)=0,0,(BM81-BL81)/BM81)</f>
        <v/>
      </c>
      <c r="BR81" s="608">
        <f>BC81*CG81</f>
        <v/>
      </c>
      <c r="BS81" s="608" t="inlineStr">
        <is>
          <t>-</t>
        </is>
      </c>
      <c r="BT81" s="608" t="n"/>
      <c r="BU81" s="610" t="n">
        <v>42860</v>
      </c>
      <c r="BV81" s="610" t="n"/>
      <c r="BW81" s="115" t="n"/>
      <c r="BX81" s="106" t="inlineStr">
        <is>
          <t>ECOPLANET - #MARINE</t>
        </is>
      </c>
      <c r="BY81" s="221" t="inlineStr">
        <is>
          <t>M</t>
        </is>
      </c>
      <c r="BZ81" s="533" t="n"/>
      <c r="CA81" s="115" t="n"/>
      <c r="CB81" s="115" t="n"/>
      <c r="CC81" s="221" t="n"/>
      <c r="CD81" s="106" t="inlineStr">
        <is>
          <t>EX 14-Oct-17</t>
        </is>
      </c>
      <c r="CE81" s="106" t="n"/>
      <c r="CF81" s="106" t="n"/>
      <c r="CG81" s="117" t="n">
        <v>6</v>
      </c>
      <c r="CH81" s="538" t="n"/>
      <c r="CI81" s="117" t="inlineStr">
        <is>
          <t>M</t>
        </is>
      </c>
      <c r="CJ81" s="117" t="n"/>
      <c r="CK81" s="117" t="n"/>
      <c r="CL81" s="118" t="n"/>
      <c r="CM81" s="119" t="n"/>
      <c r="CN81" s="119" t="n"/>
      <c r="CO81" s="120" t="n"/>
      <c r="CP81" s="121" t="n"/>
      <c r="CQ81" s="121" t="n"/>
      <c r="CR81" s="121" t="n"/>
      <c r="CS81" s="122" t="n"/>
      <c r="CT81" s="123" t="n"/>
      <c r="CU81" s="123" t="n"/>
      <c r="CV81" s="123" t="n"/>
      <c r="CW81" s="123" t="n"/>
      <c r="CX81" s="123" t="n"/>
      <c r="CY81" s="123" t="n"/>
      <c r="CZ81" s="118" t="n"/>
      <c r="DA81" s="118" t="n"/>
      <c r="DB81" s="575" t="n"/>
      <c r="DC81" s="119" t="n"/>
      <c r="DD81" s="119" t="n"/>
      <c r="DE81" s="119" t="n"/>
      <c r="DF81" s="124" t="n"/>
      <c r="DG81" s="124" t="n"/>
      <c r="DH81" s="124" t="n"/>
      <c r="DI81" s="334">
        <f>DF81*BM81</f>
        <v/>
      </c>
      <c r="DJ81" s="125">
        <f>DI81-(DG81*BL81)</f>
        <v/>
      </c>
    </row>
    <row customFormat="1" customHeight="1" hidden="1" ht="15" r="82" s="126">
      <c r="A82" s="223" t="n">
        <v>395</v>
      </c>
      <c r="B82" s="223" t="inlineStr">
        <is>
          <t>K180756045</t>
        </is>
      </c>
      <c r="C82" s="223" t="n">
        <v>1080101068</v>
      </c>
      <c r="D82" s="223" t="inlineStr">
        <is>
          <t>Red</t>
        </is>
      </c>
      <c r="E82" s="502" t="n">
        <v>7915</v>
      </c>
      <c r="F82" s="223" t="inlineStr">
        <is>
          <t>KENTON</t>
        </is>
      </c>
      <c r="G82" s="223" t="inlineStr">
        <is>
          <t>CORDOVAN</t>
        </is>
      </c>
      <c r="H82" s="223" t="n"/>
      <c r="I82" s="219" t="inlineStr">
        <is>
          <t>x</t>
        </is>
      </c>
      <c r="J82" s="606" t="n">
        <v>43045</v>
      </c>
      <c r="K82" s="223" t="inlineStr">
        <is>
          <t>KNIT AS PER GRP SAMPLE</t>
        </is>
      </c>
      <c r="L82" s="223" t="n"/>
      <c r="M82" s="223" t="inlineStr">
        <is>
          <t>KNIT L/S</t>
        </is>
      </c>
      <c r="N82" s="223" t="n">
        <v>61101130</v>
      </c>
      <c r="O82" s="102" t="inlineStr">
        <is>
          <t>Men's or boys' jerseys, pullovers, cardigans, waistcoats and similar articles, of wool, knitted or crocheted (excl. jerseys and pullovers containing &gt;= 50% by weight of wool and weighing &gt;= 600 g/article, and wadded waistcoats)</t>
        </is>
      </c>
      <c r="P82" s="103" t="inlineStr">
        <is>
          <t>MEN</t>
        </is>
      </c>
      <c r="Q82" s="223" t="n"/>
      <c r="R82" s="223" t="n"/>
      <c r="S82" s="223" t="n"/>
      <c r="T82" s="104" t="inlineStr">
        <is>
          <t>-</t>
        </is>
      </c>
      <c r="U82" s="104" t="n"/>
      <c r="V82" s="104" t="inlineStr">
        <is>
          <t>XS-XXL</t>
        </is>
      </c>
      <c r="W82" s="104" t="inlineStr">
        <is>
          <t>-</t>
        </is>
      </c>
      <c r="X82" s="255" t="n"/>
      <c r="Y82" s="104" t="inlineStr">
        <is>
          <t>NEW</t>
        </is>
      </c>
      <c r="Z82" s="104" t="n"/>
      <c r="AA82" s="104" t="n"/>
      <c r="AB82" s="105" t="inlineStr">
        <is>
          <t>ITALY</t>
        </is>
      </c>
      <c r="AC82" s="585" t="inlineStr">
        <is>
          <t>Franco Frati</t>
        </is>
      </c>
      <c r="AD82" s="106" t="inlineStr">
        <is>
          <t>TRISCOTTON</t>
        </is>
      </c>
      <c r="AE82" s="106" t="inlineStr">
        <is>
          <t>-</t>
        </is>
      </c>
      <c r="AF82" s="223" t="n"/>
      <c r="AG82" s="104" t="inlineStr">
        <is>
          <t>FILATURES DU PARC</t>
        </is>
      </c>
      <c r="AH82" s="374" t="inlineStr">
        <is>
          <t>ECOPLANET - #LIE DE VIN</t>
        </is>
      </c>
      <c r="AI82" s="104" t="n"/>
      <c r="AJ82" s="104" t="n"/>
      <c r="AK82" s="104" t="inlineStr">
        <is>
          <t>100% Sustainable fabric</t>
        </is>
      </c>
      <c r="AL82" s="104" t="inlineStr">
        <is>
          <t>38% Recycled wool, 28% recycled polyamide, 22% recycled cotton, 7% recycled acrylic, 5% other fibres</t>
        </is>
      </c>
      <c r="AM82" s="104" t="n"/>
      <c r="AN82" s="374" t="n"/>
      <c r="AO82" s="107" t="n"/>
      <c r="AP82" s="104" t="n"/>
      <c r="AQ82" s="104" t="n"/>
      <c r="AR82" s="104" t="inlineStr">
        <is>
          <t>SUPPLIER NEEDS TO ORDER - SMS AMOUNT INFORMED</t>
        </is>
      </c>
      <c r="AS82" s="108" t="n"/>
      <c r="AT82" s="108" t="n"/>
      <c r="AU82" s="108" t="n"/>
      <c r="AV82" s="109" t="inlineStr">
        <is>
          <t>-</t>
        </is>
      </c>
      <c r="AW82" s="607" t="inlineStr">
        <is>
          <t>FRANCO FRATTI</t>
        </is>
      </c>
      <c r="AX82" s="608" t="inlineStr">
        <is>
          <t>EUR</t>
        </is>
      </c>
      <c r="AY82" s="608" t="inlineStr">
        <is>
          <t>FOB</t>
        </is>
      </c>
      <c r="AZ82" s="608" t="inlineStr">
        <is>
          <t>30 DAYS NETT</t>
        </is>
      </c>
      <c r="BA82" s="608" t="n"/>
      <c r="BB82" s="608">
        <f>IFERROR((BM82*(1-Assumptions!$K$3))*(1-BK82),0)</f>
        <v/>
      </c>
      <c r="BC82" s="608">
        <f>BE82</f>
        <v/>
      </c>
      <c r="BD82" s="608" t="n"/>
      <c r="BE82" s="608" t="n"/>
      <c r="BF82" s="609">
        <f>IFERROR(((IF(BE82&gt;0, BE82, IF(BD82&gt;0, BD82, 0))))*INDEX(Assumptions!$B:$B,MATCH(AB82,Assumptions!$A:$A,0)),0)</f>
        <v/>
      </c>
      <c r="BG82" s="609">
        <f>IFERROR(((IF(BE82&gt;0, BE82, IF(BD82&gt;0, BD82, 0))))*INDEX(Assumptions!$C:$C,MATCH(AB82,Assumptions!$A:$A,0)),0)</f>
        <v/>
      </c>
      <c r="BH82" s="609">
        <f>IFERROR(((IF(BE82&gt;0, BE82, IF(BD82&gt;0, BD82, 0))))*INDEX(Assumptions!$D:$D,MATCH(AB82,Assumptions!$A:$A,0)),0)</f>
        <v/>
      </c>
      <c r="BI82" s="609">
        <f>IFERROR(((IF(BE82&gt;0, BE82, IF(BD82&gt;0, BD82, 0))))*INDEX(Assumptions!$G:$G,MATCH(AC82,Assumptions!$F:$F,0)),0)</f>
        <v/>
      </c>
      <c r="BJ82" s="609">
        <f>SUM(BF82:BI82)</f>
        <v/>
      </c>
      <c r="BK82" s="113">
        <f>IFERROR(INDEX(Assumptions!$B:$B,MATCH(AB82,Assumptions!$A:$A,0))+INDEX(Assumptions!$C:$C,MATCH(AB82,Assumptions!$A:$A,0))+INDEX(Assumptions!$D:$D,MATCH(AB82,Assumptions!$A:$A,0))+INDEX(Assumptions!$G:$G,MATCH(AC82,Assumptions!$F:$F,0)),0)</f>
        <v/>
      </c>
      <c r="BL82" s="608">
        <f>((IF(BE82&gt;0, BE82, IF(BD82&gt;0, BD82, 0))))+BJ82</f>
        <v/>
      </c>
      <c r="BM82" s="608">
        <f>BP82/BO82</f>
        <v/>
      </c>
      <c r="BN82" s="608">
        <f>BP82/2.38</f>
        <v/>
      </c>
      <c r="BO82" s="104" t="n">
        <v>2.5</v>
      </c>
      <c r="BP82" s="608" t="n">
        <v>249.95</v>
      </c>
      <c r="BQ82" s="114">
        <f>IF(SUM(BD82:BE82)=0,0,(BM82-BL82)/BM82)</f>
        <v/>
      </c>
      <c r="BR82" s="608">
        <f>BC82*CG82</f>
        <v/>
      </c>
      <c r="BS82" s="608" t="inlineStr">
        <is>
          <t>-</t>
        </is>
      </c>
      <c r="BT82" s="608" t="n"/>
      <c r="BU82" s="610" t="n">
        <v>42860</v>
      </c>
      <c r="BV82" s="610" t="n"/>
      <c r="BW82" s="115" t="n"/>
      <c r="BX82" s="106" t="inlineStr">
        <is>
          <t>ECOPLANET - #BORDEAUX</t>
        </is>
      </c>
      <c r="BY82" s="221" t="inlineStr">
        <is>
          <t>M</t>
        </is>
      </c>
      <c r="BZ82" s="533" t="n"/>
      <c r="CA82" s="115" t="n"/>
      <c r="CB82" s="115" t="n"/>
      <c r="CC82" s="221" t="n"/>
      <c r="CD82" s="106" t="inlineStr">
        <is>
          <t>EX 14-Oct-17</t>
        </is>
      </c>
      <c r="CE82" s="106" t="n"/>
      <c r="CF82" s="106" t="n"/>
      <c r="CG82" s="117" t="n">
        <v>15</v>
      </c>
      <c r="CH82" s="538" t="n"/>
      <c r="CI82" s="117" t="inlineStr">
        <is>
          <t>M</t>
        </is>
      </c>
      <c r="CJ82" s="117" t="n"/>
      <c r="CK82" s="117" t="n"/>
      <c r="CL82" s="118" t="n"/>
      <c r="CM82" s="119" t="n"/>
      <c r="CN82" s="119" t="n"/>
      <c r="CO82" s="120" t="n"/>
      <c r="CP82" s="121" t="n"/>
      <c r="CQ82" s="121" t="n"/>
      <c r="CR82" s="121" t="n"/>
      <c r="CS82" s="122" t="n"/>
      <c r="CT82" s="123" t="n"/>
      <c r="CU82" s="123" t="n"/>
      <c r="CV82" s="123" t="n"/>
      <c r="CW82" s="123" t="n"/>
      <c r="CX82" s="123" t="n"/>
      <c r="CY82" s="123" t="n"/>
      <c r="CZ82" s="118" t="n"/>
      <c r="DA82" s="118" t="n"/>
      <c r="DB82" s="575" t="n"/>
      <c r="DC82" s="119" t="n"/>
      <c r="DD82" s="119" t="n"/>
      <c r="DE82" s="119" t="n"/>
      <c r="DF82" s="394" t="n"/>
      <c r="DG82" s="394" t="n"/>
      <c r="DH82" s="394" t="n"/>
      <c r="DI82" s="334">
        <f>DF82*BM82</f>
        <v/>
      </c>
      <c r="DJ82" s="125">
        <f>DI82-(DG82*BL82)</f>
        <v/>
      </c>
    </row>
    <row customFormat="1" customHeight="1" hidden="1" ht="15" r="83" s="126">
      <c r="A83" s="223" t="n">
        <v>400</v>
      </c>
      <c r="B83" s="223" t="inlineStr">
        <is>
          <t>K180756050</t>
        </is>
      </c>
      <c r="C83" s="223" t="n">
        <v>1080600060</v>
      </c>
      <c r="D83" s="223" t="inlineStr">
        <is>
          <t>Off white</t>
        </is>
      </c>
      <c r="E83" s="502" t="n">
        <v>7200</v>
      </c>
      <c r="F83" s="223" t="inlineStr">
        <is>
          <t>JOTHAM</t>
        </is>
      </c>
      <c r="G83" s="223" t="inlineStr">
        <is>
          <t>OFF WHITE</t>
        </is>
      </c>
      <c r="H83" s="223" t="n">
        <v>2</v>
      </c>
      <c r="I83" s="219" t="inlineStr">
        <is>
          <t>x</t>
        </is>
      </c>
      <c r="J83" s="606" t="n">
        <v>43123</v>
      </c>
      <c r="K83" s="223" t="inlineStr">
        <is>
          <t>KNIT AS PER JACKMAN SAMPLE</t>
        </is>
      </c>
      <c r="L83" s="223" t="n"/>
      <c r="M83" s="223" t="inlineStr">
        <is>
          <t>KNIT S/S</t>
        </is>
      </c>
      <c r="N83" s="223" t="n">
        <v>61101130</v>
      </c>
      <c r="O83" s="102" t="inlineStr">
        <is>
          <t>Men's or boys' jerseys, pullovers, cardigans, waistcoats and similar articles, of wool, knitted or crocheted (excl. jerseys and pullovers containing &gt;= 50% by weight of wool and weighing &gt;= 600 g/article, and wadded waistcoats)</t>
        </is>
      </c>
      <c r="P83" s="103" t="inlineStr">
        <is>
          <t>MEN</t>
        </is>
      </c>
      <c r="Q83" s="223" t="n"/>
      <c r="R83" s="223" t="n"/>
      <c r="S83" s="223" t="n"/>
      <c r="T83" s="104" t="inlineStr">
        <is>
          <t>-</t>
        </is>
      </c>
      <c r="U83" s="104" t="n"/>
      <c r="V83" s="104" t="inlineStr">
        <is>
          <t>XS-XXL</t>
        </is>
      </c>
      <c r="W83" s="104" t="inlineStr">
        <is>
          <t>-</t>
        </is>
      </c>
      <c r="X83" s="255" t="n"/>
      <c r="Y83" s="104" t="inlineStr">
        <is>
          <t>NEW</t>
        </is>
      </c>
      <c r="Z83" s="104" t="n"/>
      <c r="AA83" s="104" t="n"/>
      <c r="AB83" s="105" t="inlineStr">
        <is>
          <t>ITALY</t>
        </is>
      </c>
      <c r="AC83" s="585" t="inlineStr">
        <is>
          <t>Franco Frati</t>
        </is>
      </c>
      <c r="AD83" s="106" t="inlineStr">
        <is>
          <t>TRISCOTTON</t>
        </is>
      </c>
      <c r="AE83" s="106" t="inlineStr">
        <is>
          <t>-</t>
        </is>
      </c>
      <c r="AF83" s="223" t="n"/>
      <c r="AG83" s="104" t="inlineStr">
        <is>
          <t>FILATURES DU PARC</t>
        </is>
      </c>
      <c r="AH83" s="374" t="inlineStr">
        <is>
          <t>ECOPLANET - #NATUREL</t>
        </is>
      </c>
      <c r="AI83" s="104" t="n"/>
      <c r="AJ83" s="104" t="n"/>
      <c r="AK83" s="104" t="inlineStr">
        <is>
          <t>100% Sustainable fabric</t>
        </is>
      </c>
      <c r="AL83" s="104" t="inlineStr">
        <is>
          <t>38% Recycled wool, 28% recycled polyamide, 22% recycled cotton, 7% recycled acrylic, 5% other fibres</t>
        </is>
      </c>
      <c r="AM83" s="104" t="n"/>
      <c r="AN83" s="374" t="n"/>
      <c r="AO83" s="107" t="n"/>
      <c r="AP83" s="104" t="n"/>
      <c r="AQ83" s="104" t="n"/>
      <c r="AR83" s="104" t="inlineStr">
        <is>
          <t>SUPPLIER NEEDS TO ORDER - SMS AMOUNT INFORMED</t>
        </is>
      </c>
      <c r="AS83" s="108" t="n"/>
      <c r="AT83" s="108" t="n"/>
      <c r="AU83" s="108" t="n"/>
      <c r="AV83" s="109" t="inlineStr">
        <is>
          <t>-</t>
        </is>
      </c>
      <c r="AW83" s="607" t="inlineStr">
        <is>
          <t>FRANCO FRATTI</t>
        </is>
      </c>
      <c r="AX83" s="608" t="inlineStr">
        <is>
          <t>EUR</t>
        </is>
      </c>
      <c r="AY83" s="608" t="inlineStr">
        <is>
          <t>FOB</t>
        </is>
      </c>
      <c r="AZ83" s="608" t="inlineStr">
        <is>
          <t>30 DAYS NETT</t>
        </is>
      </c>
      <c r="BA83" s="608" t="n">
        <v>23</v>
      </c>
      <c r="BB83" s="608">
        <f>IFERROR((BM83*(1-Assumptions!$K$3))*(1-BK83),0)</f>
        <v/>
      </c>
      <c r="BC83" s="608">
        <f>BD83*2</f>
        <v/>
      </c>
      <c r="BD83" s="619" t="n">
        <v>35.3</v>
      </c>
      <c r="BE83" s="608" t="n"/>
      <c r="BF83" s="609">
        <f>IFERROR(((IF(BE83&gt;0, BE83, IF(BD83&gt;0, BD83, 0))))*INDEX(Assumptions!$B:$B,MATCH(AB83,Assumptions!$A:$A,0)),0)</f>
        <v/>
      </c>
      <c r="BG83" s="609">
        <f>IFERROR(((IF(BE83&gt;0, BE83, IF(BD83&gt;0, BD83, 0))))*INDEX(Assumptions!$C:$C,MATCH(AB83,Assumptions!$A:$A,0)),0)</f>
        <v/>
      </c>
      <c r="BH83" s="609">
        <f>IFERROR(((IF(BE83&gt;0, BE83, IF(BD83&gt;0, BD83, 0))))*INDEX(Assumptions!$D:$D,MATCH(AB83,Assumptions!$A:$A,0)),0)</f>
        <v/>
      </c>
      <c r="BI83" s="609">
        <f>IFERROR(((IF(BE83&gt;0, BE83, IF(BD83&gt;0, BD83, 0))))*INDEX(Assumptions!$G:$G,MATCH(AC83,Assumptions!$F:$F,0)),0)</f>
        <v/>
      </c>
      <c r="BJ83" s="609">
        <f>SUM(BF83:BI83)</f>
        <v/>
      </c>
      <c r="BK83" s="113">
        <f>IFERROR(INDEX(Assumptions!$B:$B,MATCH(AB83,Assumptions!$A:$A,0))+INDEX(Assumptions!$C:$C,MATCH(AB83,Assumptions!$A:$A,0))+INDEX(Assumptions!$D:$D,MATCH(AB83,Assumptions!$A:$A,0))+INDEX(Assumptions!$G:$G,MATCH(AC83,Assumptions!$F:$F,0)),0)</f>
        <v/>
      </c>
      <c r="BL83" s="608">
        <f>((IF(BE83&gt;0, BE83, IF(BD83&gt;0, BD83, 0))))+BJ83</f>
        <v/>
      </c>
      <c r="BM83" s="608">
        <f>BP83/BO83</f>
        <v/>
      </c>
      <c r="BN83" s="608">
        <f>BP83/2.38</f>
        <v/>
      </c>
      <c r="BO83" s="104" t="n">
        <v>2.5</v>
      </c>
      <c r="BP83" s="608" t="n">
        <v>99.95</v>
      </c>
      <c r="BQ83" s="114">
        <f>IF(SUM(BD83:BE83)=0,0,(BM83-BL83)/BM83)</f>
        <v/>
      </c>
      <c r="BR83" s="608">
        <f>BC83*CG83</f>
        <v/>
      </c>
      <c r="BS83" s="608" t="inlineStr">
        <is>
          <t>-</t>
        </is>
      </c>
      <c r="BT83" s="608" t="n"/>
      <c r="BU83" s="610" t="n">
        <v>42860</v>
      </c>
      <c r="BV83" s="610" t="n"/>
      <c r="BW83" s="115" t="n"/>
      <c r="BX83" s="106" t="inlineStr">
        <is>
          <t>ECOPLANET - #NATUREL</t>
        </is>
      </c>
      <c r="BY83" s="115" t="inlineStr">
        <is>
          <t>M</t>
        </is>
      </c>
      <c r="BZ83" s="530" t="n"/>
      <c r="CA83" s="115" t="n"/>
      <c r="CB83" s="115" t="n"/>
      <c r="CC83" s="115" t="n">
        <v>42985</v>
      </c>
      <c r="CD83" s="106" t="inlineStr">
        <is>
          <t>EX 14-Oct-17</t>
        </is>
      </c>
      <c r="CE83" s="106" t="n"/>
      <c r="CF83" s="106" t="inlineStr">
        <is>
          <t>FOB TBA pending knit as per AW17 Brian</t>
        </is>
      </c>
      <c r="CG83" s="117" t="n">
        <v>15</v>
      </c>
      <c r="CH83" s="538" t="n"/>
      <c r="CI83" s="117" t="inlineStr">
        <is>
          <t>M</t>
        </is>
      </c>
      <c r="CJ83" s="117" t="n"/>
      <c r="CK83" s="117" t="n"/>
      <c r="CL83" s="118" t="n"/>
      <c r="CM83" s="119" t="n"/>
      <c r="CN83" s="119" t="n"/>
      <c r="CO83" s="120" t="n"/>
      <c r="CP83" s="121" t="n"/>
      <c r="CQ83" s="121" t="n"/>
      <c r="CR83" s="121" t="n"/>
      <c r="CS83" s="122" t="n"/>
      <c r="CT83" s="123" t="n"/>
      <c r="CU83" s="123" t="n"/>
      <c r="CV83" s="123" t="n"/>
      <c r="CW83" s="123" t="n"/>
      <c r="CX83" s="123" t="n"/>
      <c r="CY83" s="123" t="n"/>
      <c r="CZ83" s="118" t="n"/>
      <c r="DA83" s="118" t="n"/>
      <c r="DB83" s="575" t="n"/>
      <c r="DC83" s="119" t="n"/>
      <c r="DD83" s="119" t="n"/>
      <c r="DE83" s="119" t="n"/>
      <c r="DF83" s="394" t="n"/>
      <c r="DG83" s="394" t="n"/>
      <c r="DH83" s="394" t="n"/>
      <c r="DI83" s="334">
        <f>DF83*BM83</f>
        <v/>
      </c>
      <c r="DJ83" s="125">
        <f>DI83-(DG83*BL83)</f>
        <v/>
      </c>
    </row>
    <row customFormat="1" customHeight="1" ht="15" r="84" s="397">
      <c r="A84" s="372" t="n">
        <v>405</v>
      </c>
      <c r="B84" s="372" t="inlineStr">
        <is>
          <t>K180750005</t>
        </is>
      </c>
      <c r="C84" s="372" t="n">
        <v>1010104086</v>
      </c>
      <c r="D84" s="241" t="inlineStr">
        <is>
          <t>Indigo</t>
        </is>
      </c>
      <c r="E84" s="430" t="n">
        <v>1007</v>
      </c>
      <c r="F84" s="372" t="inlineStr">
        <is>
          <t>JARRELL</t>
        </is>
      </c>
      <c r="G84" s="372" t="inlineStr">
        <is>
          <t xml:space="preserve">DENIM </t>
        </is>
      </c>
      <c r="H84" s="372" t="n">
        <v>1</v>
      </c>
      <c r="I84" s="370" t="n"/>
      <c r="J84" s="600" t="n"/>
      <c r="K84" s="372" t="n"/>
      <c r="L84" s="372" t="n"/>
      <c r="M84" s="372" t="inlineStr">
        <is>
          <t>Pants</t>
        </is>
      </c>
      <c r="N84" s="372" t="n">
        <v>62034231</v>
      </c>
      <c r="O84" s="373" t="inlineStr">
        <is>
          <t>Men's or boys' trousers and breeches of cotton denim (excl. knitted or crocheted, industrial and occupational, bib and brace overalls and underpants)</t>
        </is>
      </c>
      <c r="P84" s="584" t="inlineStr">
        <is>
          <t>Mens</t>
        </is>
      </c>
      <c r="Q84" s="372" t="n"/>
      <c r="R84" s="372" t="n"/>
      <c r="S84" s="372" t="inlineStr">
        <is>
          <t>-</t>
        </is>
      </c>
      <c r="T84" s="374" t="inlineStr">
        <is>
          <t>NON</t>
        </is>
      </c>
      <c r="U84" s="374" t="n"/>
      <c r="V84" s="374" t="inlineStr">
        <is>
          <t>28-38</t>
        </is>
      </c>
      <c r="W84" s="374" t="inlineStr">
        <is>
          <t>32-34</t>
        </is>
      </c>
      <c r="X84" s="518" t="inlineStr">
        <is>
          <t>Mens seasonal</t>
        </is>
      </c>
      <c r="Y84" s="374" t="inlineStr">
        <is>
          <t>C/O</t>
        </is>
      </c>
      <c r="Z84" s="374" t="n"/>
      <c r="AA84" s="374" t="n"/>
      <c r="AB84" s="398" t="inlineStr">
        <is>
          <t>Tunisia</t>
        </is>
      </c>
      <c r="AC84" s="376" t="inlineStr">
        <is>
          <t>Artlab</t>
        </is>
      </c>
      <c r="AD84" s="376" t="inlineStr">
        <is>
          <t>Artlab</t>
        </is>
      </c>
      <c r="AE84" s="376" t="inlineStr">
        <is>
          <t>-</t>
        </is>
      </c>
      <c r="AF84" s="372" t="n"/>
      <c r="AG84" s="374" t="inlineStr">
        <is>
          <t>ROYO</t>
        </is>
      </c>
      <c r="AH84" s="374" t="inlineStr">
        <is>
          <t>CIDREN CRUDO - 31410</t>
        </is>
      </c>
      <c r="AI84" s="374" t="n"/>
      <c r="AJ84" s="374" t="n"/>
      <c r="AK84" s="374" t="inlineStr">
        <is>
          <t>100% Sustainable fabric</t>
        </is>
      </c>
      <c r="AL84" s="374" t="inlineStr">
        <is>
          <t>82% Organic cotton, 18% recycled jeans</t>
        </is>
      </c>
      <c r="AM84" s="374" t="inlineStr">
        <is>
          <t>12,5 oz</t>
        </is>
      </c>
      <c r="AN84" s="374" t="n"/>
      <c r="AO84" s="402" t="inlineStr">
        <is>
          <t>4,90 / 162</t>
        </is>
      </c>
      <c r="AP84" s="374" t="n"/>
      <c r="AQ84" s="374" t="n"/>
      <c r="AR84" s="374" t="inlineStr">
        <is>
          <t>TBC 50mts ordered by ARTLAB ()40mts on stock (5000mts delivere 1 sep.)</t>
        </is>
      </c>
      <c r="AS84" s="378" t="n"/>
      <c r="AT84" s="378" t="n"/>
      <c r="AU84" s="378" t="n"/>
      <c r="AV84" s="379" t="n">
        <v>1.2</v>
      </c>
      <c r="AW84" s="601" t="inlineStr">
        <is>
          <t>HILTJE</t>
        </is>
      </c>
      <c r="AX84" s="602" t="inlineStr">
        <is>
          <t>EUR</t>
        </is>
      </c>
      <c r="AY84" s="602" t="inlineStr">
        <is>
          <t>FOB</t>
        </is>
      </c>
      <c r="AZ84" s="602" t="inlineStr">
        <is>
          <t>90 DAYS NETT</t>
        </is>
      </c>
      <c r="BA84" s="602" t="inlineStr">
        <is>
          <t>cfmd</t>
        </is>
      </c>
      <c r="BB84" s="602">
        <f>IFERROR((BM84*(1-Assumptions!$K$3))*(1-BK84),0)</f>
        <v/>
      </c>
      <c r="BC84" s="602" t="n">
        <v>45</v>
      </c>
      <c r="BD84" s="602" t="n">
        <v>21.8</v>
      </c>
      <c r="BE84" s="602" t="n">
        <v>21.8</v>
      </c>
      <c r="BF84" s="604">
        <f>IFERROR(((IF(BE84&gt;0, BE84, IF(BD84&gt;0, BD84, 0))))*INDEX(Assumptions!$B:$B,MATCH(AB84,Assumptions!$A:$A,0)),0)</f>
        <v/>
      </c>
      <c r="BG84" s="604">
        <f>IFERROR(((IF(BE84&gt;0, BE84, IF(BD84&gt;0, BD84, 0))))*INDEX(Assumptions!$C:$C,MATCH(AB84,Assumptions!$A:$A,0)),0)</f>
        <v/>
      </c>
      <c r="BH84" s="604">
        <f>IFERROR(((IF(BE84&gt;0, BE84, IF(BD84&gt;0, BD84, 0))))*INDEX(Assumptions!$D:$D,MATCH(AB84,Assumptions!$A:$A,0)),0)</f>
        <v/>
      </c>
      <c r="BI84" s="604">
        <f>IFERROR(((IF(BE84&gt;0, BE84, IF(BD84&gt;0, BD84, 0))))*INDEX(Assumptions!$G:$G,MATCH(AC84,Assumptions!$F:$F,0)),0)</f>
        <v/>
      </c>
      <c r="BJ84" s="604">
        <f>SUM(BF84:BI84)</f>
        <v/>
      </c>
      <c r="BK84" s="383">
        <f>IFERROR(INDEX(Assumptions!$B:$B,MATCH(AB84,Assumptions!$A:$A,0))+INDEX(Assumptions!$C:$C,MATCH(AB84,Assumptions!$A:$A,0))+INDEX(Assumptions!$D:$D,MATCH(AB84,Assumptions!$A:$A,0))+INDEX(Assumptions!$G:$G,MATCH(AC84,Assumptions!$F:$F,0)),0)</f>
        <v/>
      </c>
      <c r="BL84" s="602">
        <f>((IF(BE84&gt;0, BE84, IF(BD84&gt;0, BD84, 0))))+BJ84</f>
        <v/>
      </c>
      <c r="BM84" s="602">
        <f>BP84/BO84</f>
        <v/>
      </c>
      <c r="BN84" s="602">
        <f>BP84/2.38</f>
        <v/>
      </c>
      <c r="BO84" s="374" t="n">
        <v>2.5</v>
      </c>
      <c r="BP84" s="602" t="n">
        <v>129.95</v>
      </c>
      <c r="BQ84" s="384">
        <f>IF(SUM(BD84:BE84)=0,0,(BM84-BL84)/BM84)</f>
        <v/>
      </c>
      <c r="BR84" s="602">
        <f>BC84*CG84</f>
        <v/>
      </c>
      <c r="BS84" s="602" t="inlineStr">
        <is>
          <t>-</t>
        </is>
      </c>
      <c r="BT84" s="602" t="n">
        <v>2.5</v>
      </c>
      <c r="BU84" s="386" t="n"/>
      <c r="BV84" s="605" t="n"/>
      <c r="BW84" s="386" t="n"/>
      <c r="BX84" s="376" t="n"/>
      <c r="BY84" s="386" t="inlineStr">
        <is>
          <t>-</t>
        </is>
      </c>
      <c r="BZ84" s="433" t="n"/>
      <c r="CA84" s="386" t="n"/>
      <c r="CB84" s="386" t="n"/>
      <c r="CC84" s="386" t="n">
        <v>42956</v>
      </c>
      <c r="CD84" s="376" t="inlineStr">
        <is>
          <t>EX 14-Oct-17</t>
        </is>
      </c>
      <c r="CE84" s="376" t="n"/>
      <c r="CF84" s="376" t="n"/>
      <c r="CG84" s="387" t="n">
        <v>7</v>
      </c>
      <c r="CH84" s="435" t="n"/>
      <c r="CI84" s="387" t="inlineStr">
        <is>
          <t>32X32</t>
        </is>
      </c>
      <c r="CJ84" s="387" t="n"/>
      <c r="CK84" s="387" t="n"/>
      <c r="CL84" s="388" t="n"/>
      <c r="CM84" s="389" t="n"/>
      <c r="CN84" s="389" t="n"/>
      <c r="CO84" s="390" t="n"/>
      <c r="CP84" s="391" t="inlineStr">
        <is>
          <t>-</t>
        </is>
      </c>
      <c r="CQ84" s="391" t="n"/>
      <c r="CR84" s="391" t="n"/>
      <c r="CS84" s="392" t="n"/>
      <c r="CT84" s="393" t="n"/>
      <c r="CU84" s="393" t="n"/>
      <c r="CV84" s="393" t="n"/>
      <c r="CW84" s="393" t="n"/>
      <c r="CX84" s="393" t="n"/>
      <c r="CY84" s="393" t="n"/>
      <c r="CZ84" s="436" t="n">
        <v>43311</v>
      </c>
      <c r="DA84" s="436" t="inlineStr">
        <is>
          <t>HQ</t>
        </is>
      </c>
      <c r="DB84" s="562" t="n">
        <v>0</v>
      </c>
      <c r="DC84" s="389" t="n"/>
      <c r="DD84" s="389" t="inlineStr">
        <is>
          <t>DIDN'T SEE QC OURSELVES</t>
        </is>
      </c>
      <c r="DE84" s="389" t="n"/>
      <c r="DF84" s="394" t="n">
        <v>37</v>
      </c>
      <c r="DG84" s="394" t="n">
        <v>103</v>
      </c>
      <c r="DH84" s="394" t="n">
        <v>4018339</v>
      </c>
      <c r="DI84" s="395">
        <f>DF84*BM84</f>
        <v/>
      </c>
      <c r="DJ84" s="396">
        <f>DI84-(DG84*BL84)</f>
        <v/>
      </c>
    </row>
    <row customFormat="1" customHeight="1" ht="15" r="85" s="397">
      <c r="A85" s="372" t="n">
        <v>410</v>
      </c>
      <c r="B85" s="372" t="inlineStr">
        <is>
          <t>K180750010</t>
        </is>
      </c>
      <c r="C85" s="372" t="n">
        <v>1010401561</v>
      </c>
      <c r="D85" s="372" t="inlineStr">
        <is>
          <t>Khaki</t>
        </is>
      </c>
      <c r="E85" s="430" t="n">
        <v>7400</v>
      </c>
      <c r="F85" s="372" t="inlineStr">
        <is>
          <t>JARRELL</t>
        </is>
      </c>
      <c r="G85" s="372" t="inlineStr">
        <is>
          <t>DARK KHAKI</t>
        </is>
      </c>
      <c r="H85" s="372" t="n">
        <v>2</v>
      </c>
      <c r="I85" s="370" t="n"/>
      <c r="J85" s="600" t="n"/>
      <c r="K85" s="372" t="n"/>
      <c r="L85" s="372" t="n"/>
      <c r="M85" s="372" t="inlineStr">
        <is>
          <t>Pants</t>
        </is>
      </c>
      <c r="N85" s="372" t="n">
        <v>62034235</v>
      </c>
      <c r="O85" s="373" t="inlineStr">
        <is>
          <t>Men's or boys' trousers and breeches of cotton (excl. denim, cut corduroy, knitted or crocheted, industrial and occupational, bib and brace overalls and underpants)</t>
        </is>
      </c>
      <c r="P85" s="584" t="inlineStr">
        <is>
          <t>Mens</t>
        </is>
      </c>
      <c r="Q85" s="372" t="n"/>
      <c r="R85" s="372" t="n"/>
      <c r="S85" s="372" t="inlineStr">
        <is>
          <t>GD</t>
        </is>
      </c>
      <c r="T85" s="374" t="inlineStr">
        <is>
          <t>NON</t>
        </is>
      </c>
      <c r="U85" s="374" t="n"/>
      <c r="V85" s="374" t="inlineStr">
        <is>
          <t>28-38</t>
        </is>
      </c>
      <c r="W85" s="374" t="inlineStr">
        <is>
          <t>32-34</t>
        </is>
      </c>
      <c r="X85" s="518" t="inlineStr">
        <is>
          <t>Mens seasonal</t>
        </is>
      </c>
      <c r="Y85" s="374" t="inlineStr">
        <is>
          <t>C/O</t>
        </is>
      </c>
      <c r="Z85" s="374" t="n"/>
      <c r="AA85" s="374" t="n"/>
      <c r="AB85" s="398" t="inlineStr">
        <is>
          <t>Tunisia</t>
        </is>
      </c>
      <c r="AC85" s="376" t="inlineStr">
        <is>
          <t>Artlab</t>
        </is>
      </c>
      <c r="AD85" s="376" t="inlineStr">
        <is>
          <t>Artlab</t>
        </is>
      </c>
      <c r="AE85" s="376" t="inlineStr">
        <is>
          <t>Blue &amp; Dye</t>
        </is>
      </c>
      <c r="AF85" s="372" t="n"/>
      <c r="AG85" s="374" t="inlineStr">
        <is>
          <t>KILIM</t>
        </is>
      </c>
      <c r="AH85" s="374" t="inlineStr">
        <is>
          <t>C4976 FOGGIA</t>
        </is>
      </c>
      <c r="AI85" s="374" t="inlineStr">
        <is>
          <t>FOGGIA C2587</t>
        </is>
      </c>
      <c r="AJ85" s="374" t="n"/>
      <c r="AK85" s="374" t="inlineStr">
        <is>
          <t>100% Sustainable fabric</t>
        </is>
      </c>
      <c r="AL85" s="374" t="inlineStr">
        <is>
          <t>100% Organic cotton</t>
        </is>
      </c>
      <c r="AM85" s="374" t="inlineStr">
        <is>
          <t>7,5 oz</t>
        </is>
      </c>
      <c r="AN85" s="374" t="n"/>
      <c r="AO85" s="377" t="inlineStr">
        <is>
          <t>4,70 / 160</t>
        </is>
      </c>
      <c r="AP85" s="374" t="n">
        <v>1500</v>
      </c>
      <c r="AQ85" s="374" t="n"/>
      <c r="AR85" s="374" t="inlineStr">
        <is>
          <t>150mts ordered form ARTLAB  (300M reserved)</t>
        </is>
      </c>
      <c r="AS85" s="378" t="n"/>
      <c r="AT85" s="378" t="n"/>
      <c r="AU85" s="378" t="n"/>
      <c r="AV85" s="379" t="n">
        <v>1.28</v>
      </c>
      <c r="AW85" s="601" t="inlineStr">
        <is>
          <t>HILTJE</t>
        </is>
      </c>
      <c r="AX85" s="602" t="inlineStr">
        <is>
          <t>EUR</t>
        </is>
      </c>
      <c r="AY85" s="602" t="inlineStr">
        <is>
          <t>FOB</t>
        </is>
      </c>
      <c r="AZ85" s="602" t="inlineStr">
        <is>
          <t>90 DAYS NETT</t>
        </is>
      </c>
      <c r="BA85" s="602" t="inlineStr">
        <is>
          <t>cfmd</t>
        </is>
      </c>
      <c r="BB85" s="602">
        <f>IFERROR((BM85*(1-Assumptions!$K$3))*(1-BK85),0)</f>
        <v/>
      </c>
      <c r="BC85" s="602" t="n">
        <v>45</v>
      </c>
      <c r="BD85" s="602" t="n"/>
      <c r="BE85" s="602" t="n">
        <v>20</v>
      </c>
      <c r="BF85" s="604">
        <f>IFERROR(((IF(BE85&gt;0, BE85, IF(BD85&gt;0, BD85, 0))))*INDEX(Assumptions!$B:$B,MATCH(AB85,Assumptions!$A:$A,0)),0)</f>
        <v/>
      </c>
      <c r="BG85" s="604">
        <f>IFERROR(((IF(BE85&gt;0, BE85, IF(BD85&gt;0, BD85, 0))))*INDEX(Assumptions!$C:$C,MATCH(AB85,Assumptions!$A:$A,0)),0)</f>
        <v/>
      </c>
      <c r="BH85" s="604">
        <f>IFERROR(((IF(BE85&gt;0, BE85, IF(BD85&gt;0, BD85, 0))))*INDEX(Assumptions!$D:$D,MATCH(AB85,Assumptions!$A:$A,0)),0)</f>
        <v/>
      </c>
      <c r="BI85" s="604">
        <f>IFERROR(((IF(BE85&gt;0, BE85, IF(BD85&gt;0, BD85, 0))))*INDEX(Assumptions!$G:$G,MATCH(AC85,Assumptions!$F:$F,0)),0)</f>
        <v/>
      </c>
      <c r="BJ85" s="604">
        <f>SUM(BF85:BI85)</f>
        <v/>
      </c>
      <c r="BK85" s="383">
        <f>IFERROR(INDEX(Assumptions!$B:$B,MATCH(AB85,Assumptions!$A:$A,0))+INDEX(Assumptions!$C:$C,MATCH(AB85,Assumptions!$A:$A,0))+INDEX(Assumptions!$D:$D,MATCH(AB85,Assumptions!$A:$A,0))+INDEX(Assumptions!$G:$G,MATCH(AC85,Assumptions!$F:$F,0)),0)</f>
        <v/>
      </c>
      <c r="BL85" s="602">
        <f>((IF(BE85&gt;0, BE85, IF(BD85&gt;0, BD85, 0))))+BJ85</f>
        <v/>
      </c>
      <c r="BM85" s="602">
        <f>BP85/BO85</f>
        <v/>
      </c>
      <c r="BN85" s="602">
        <f>BP85/2.38</f>
        <v/>
      </c>
      <c r="BO85" s="374" t="n">
        <v>2.5</v>
      </c>
      <c r="BP85" s="602" t="n">
        <v>119.95</v>
      </c>
      <c r="BQ85" s="384">
        <f>IF(SUM(BD85:BE85)=0,0,(BM85-BL85)/BM85)</f>
        <v/>
      </c>
      <c r="BR85" s="602">
        <f>BC85*CG85</f>
        <v/>
      </c>
      <c r="BS85" s="602" t="n">
        <v>2.2</v>
      </c>
      <c r="BT85" s="602" t="n">
        <v>2.25</v>
      </c>
      <c r="BU85" s="386" t="n"/>
      <c r="BV85" s="605" t="n"/>
      <c r="BW85" s="386" t="inlineStr">
        <is>
          <t>LAB DIP - APPROVE COLOR</t>
        </is>
      </c>
      <c r="BX85" s="376" t="inlineStr">
        <is>
          <t>KILIM FOGGIA C2587</t>
        </is>
      </c>
      <c r="BY85" s="386" t="inlineStr">
        <is>
          <t>-</t>
        </is>
      </c>
      <c r="BZ85" s="433" t="n"/>
      <c r="CA85" s="386" t="n"/>
      <c r="CB85" s="386" t="n"/>
      <c r="CC85" s="386" t="n">
        <v>42956</v>
      </c>
      <c r="CD85" s="376" t="inlineStr">
        <is>
          <t>EX 14-Oct-17</t>
        </is>
      </c>
      <c r="CE85" s="376" t="n"/>
      <c r="CF85" s="376" t="n"/>
      <c r="CG85" s="387" t="n">
        <v>13</v>
      </c>
      <c r="CH85" s="435" t="n"/>
      <c r="CI85" s="387" t="inlineStr">
        <is>
          <t>32X32</t>
        </is>
      </c>
      <c r="CJ85" s="387" t="n"/>
      <c r="CK85" s="387" t="n"/>
      <c r="CL85" s="388" t="n"/>
      <c r="CM85" s="389" t="n"/>
      <c r="CN85" s="389" t="n"/>
      <c r="CO85" s="390" t="n"/>
      <c r="CP85" s="391" t="inlineStr">
        <is>
          <t>-</t>
        </is>
      </c>
      <c r="CQ85" s="391" t="n"/>
      <c r="CR85" s="391" t="n"/>
      <c r="CS85" s="392" t="n"/>
      <c r="CT85" s="393" t="n"/>
      <c r="CU85" s="393" t="n"/>
      <c r="CV85" s="393" t="n"/>
      <c r="CW85" s="393" t="n"/>
      <c r="CX85" s="393" t="n"/>
      <c r="CY85" s="393" t="n"/>
      <c r="CZ85" s="388" t="n"/>
      <c r="DA85" s="388" t="n"/>
      <c r="DB85" s="555" t="n"/>
      <c r="DC85" s="389" t="n"/>
      <c r="DD85" s="389" t="n"/>
      <c r="DE85" s="389" t="n"/>
      <c r="DF85" s="394" t="n">
        <v>31</v>
      </c>
      <c r="DG85" s="394" t="n">
        <v>150</v>
      </c>
      <c r="DH85" s="394" t="n">
        <v>4018340</v>
      </c>
      <c r="DI85" s="395">
        <f>DF85*BM85</f>
        <v/>
      </c>
      <c r="DJ85" s="396">
        <f>DI85-(DG85*BL85)</f>
        <v/>
      </c>
    </row>
    <row customFormat="1" customHeight="1" ht="15" r="86" s="397">
      <c r="A86" s="372" t="n">
        <v>415</v>
      </c>
      <c r="B86" s="372" t="inlineStr">
        <is>
          <t>K180750015</t>
        </is>
      </c>
      <c r="C86" s="372" t="n">
        <v>1010401562</v>
      </c>
      <c r="D86" s="372" t="inlineStr">
        <is>
          <t>Green</t>
        </is>
      </c>
      <c r="E86" s="430" t="n">
        <v>7609</v>
      </c>
      <c r="F86" s="372" t="inlineStr">
        <is>
          <t>HENRI</t>
        </is>
      </c>
      <c r="G86" s="372" t="inlineStr">
        <is>
          <t>DUCK GREEN</t>
        </is>
      </c>
      <c r="H86" s="372" t="n">
        <v>1</v>
      </c>
      <c r="I86" s="370" t="n"/>
      <c r="J86" s="600" t="n"/>
      <c r="K86" s="372" t="n"/>
      <c r="L86" s="372" t="n"/>
      <c r="M86" s="372" t="inlineStr">
        <is>
          <t>Pants</t>
        </is>
      </c>
      <c r="N86" s="372" t="n">
        <v>62034235</v>
      </c>
      <c r="O86" s="373" t="inlineStr">
        <is>
          <t>Men's or boys' trousers and breeches of cotton (excl. denim, cut corduroy, knitted or crocheted, industrial and occupational, bib and brace overalls and underpants)</t>
        </is>
      </c>
      <c r="P86" s="584" t="inlineStr">
        <is>
          <t>Mens</t>
        </is>
      </c>
      <c r="Q86" s="372" t="n"/>
      <c r="R86" s="372" t="n"/>
      <c r="S86" s="372" t="inlineStr">
        <is>
          <t>GD</t>
        </is>
      </c>
      <c r="T86" s="374" t="inlineStr">
        <is>
          <t>NON</t>
        </is>
      </c>
      <c r="U86" s="374" t="n"/>
      <c r="V86" s="374" t="inlineStr">
        <is>
          <t>28-38</t>
        </is>
      </c>
      <c r="W86" s="374" t="inlineStr">
        <is>
          <t>32-34</t>
        </is>
      </c>
      <c r="X86" s="518" t="inlineStr">
        <is>
          <t>Mens seasonal</t>
        </is>
      </c>
      <c r="Y86" s="374" t="inlineStr">
        <is>
          <t>C/O</t>
        </is>
      </c>
      <c r="Z86" s="374" t="n"/>
      <c r="AA86" s="374" t="n"/>
      <c r="AB86" s="398" t="inlineStr">
        <is>
          <t>Tunisia</t>
        </is>
      </c>
      <c r="AC86" s="376" t="inlineStr">
        <is>
          <t>Artlab</t>
        </is>
      </c>
      <c r="AD86" s="376" t="inlineStr">
        <is>
          <t>Artlab</t>
        </is>
      </c>
      <c r="AE86" s="376" t="inlineStr">
        <is>
          <t>Blue &amp; Dye</t>
        </is>
      </c>
      <c r="AF86" s="372" t="n"/>
      <c r="AG86" s="374" t="inlineStr">
        <is>
          <t>KILIM</t>
        </is>
      </c>
      <c r="AH86" s="374" t="inlineStr">
        <is>
          <t>C4976 FOGGIA</t>
        </is>
      </c>
      <c r="AI86" s="374" t="inlineStr">
        <is>
          <t>FOGGIA C2587</t>
        </is>
      </c>
      <c r="AJ86" s="374" t="n"/>
      <c r="AK86" s="374" t="inlineStr">
        <is>
          <t>100% Sustainable fabric</t>
        </is>
      </c>
      <c r="AL86" s="374" t="inlineStr">
        <is>
          <t>100% Organic cotton</t>
        </is>
      </c>
      <c r="AM86" s="374" t="inlineStr">
        <is>
          <t>7,5 oz</t>
        </is>
      </c>
      <c r="AN86" s="374" t="n"/>
      <c r="AO86" s="377" t="inlineStr">
        <is>
          <t>4,70 / 160</t>
        </is>
      </c>
      <c r="AP86" s="374" t="n">
        <v>1500</v>
      </c>
      <c r="AQ86" s="374" t="n"/>
      <c r="AR86" s="374" t="inlineStr">
        <is>
          <t>150mts ordered form ARTLAB  (300M reserved)</t>
        </is>
      </c>
      <c r="AS86" s="378" t="n"/>
      <c r="AT86" s="378" t="n"/>
      <c r="AU86" s="378" t="n"/>
      <c r="AV86" s="379" t="n">
        <v>1.45</v>
      </c>
      <c r="AW86" s="601" t="inlineStr">
        <is>
          <t>HILTJE</t>
        </is>
      </c>
      <c r="AX86" s="602" t="inlineStr">
        <is>
          <t>EUR</t>
        </is>
      </c>
      <c r="AY86" s="602" t="inlineStr">
        <is>
          <t>FOB</t>
        </is>
      </c>
      <c r="AZ86" s="602" t="inlineStr">
        <is>
          <t>90 DAYS NETT</t>
        </is>
      </c>
      <c r="BA86" s="602" t="n">
        <v>21</v>
      </c>
      <c r="BB86" s="602">
        <f>IFERROR((BM86*(1-Assumptions!$K$3))*(1-BK86),0)</f>
        <v/>
      </c>
      <c r="BC86" s="602" t="n">
        <v>45</v>
      </c>
      <c r="BD86" s="602" t="n"/>
      <c r="BE86" s="602" t="n">
        <v>21.9</v>
      </c>
      <c r="BF86" s="604">
        <f>IFERROR(((IF(BE86&gt;0, BE86, IF(BD86&gt;0, BD86, 0))))*INDEX(Assumptions!$B:$B,MATCH(AB86,Assumptions!$A:$A,0)),0)</f>
        <v/>
      </c>
      <c r="BG86" s="604">
        <f>IFERROR(((IF(BE86&gt;0, BE86, IF(BD86&gt;0, BD86, 0))))*INDEX(Assumptions!$C:$C,MATCH(AB86,Assumptions!$A:$A,0)),0)</f>
        <v/>
      </c>
      <c r="BH86" s="604">
        <f>IFERROR(((IF(BE86&gt;0, BE86, IF(BD86&gt;0, BD86, 0))))*INDEX(Assumptions!$D:$D,MATCH(AB86,Assumptions!$A:$A,0)),0)</f>
        <v/>
      </c>
      <c r="BI86" s="604">
        <f>IFERROR(((IF(BE86&gt;0, BE86, IF(BD86&gt;0, BD86, 0))))*INDEX(Assumptions!$G:$G,MATCH(AC86,Assumptions!$F:$F,0)),0)</f>
        <v/>
      </c>
      <c r="BJ86" s="604">
        <f>SUM(BF86:BI86)</f>
        <v/>
      </c>
      <c r="BK86" s="383">
        <f>IFERROR(INDEX(Assumptions!$B:$B,MATCH(AB86,Assumptions!$A:$A,0))+INDEX(Assumptions!$C:$C,MATCH(AB86,Assumptions!$A:$A,0))+INDEX(Assumptions!$D:$D,MATCH(AB86,Assumptions!$A:$A,0))+INDEX(Assumptions!$G:$G,MATCH(AC86,Assumptions!$F:$F,0)),0)</f>
        <v/>
      </c>
      <c r="BL86" s="602">
        <f>((IF(BE86&gt;0, BE86, IF(BD86&gt;0, BD86, 0))))+BJ86</f>
        <v/>
      </c>
      <c r="BM86" s="602">
        <f>BP86/BO86</f>
        <v/>
      </c>
      <c r="BN86" s="602">
        <f>BP86/2.38</f>
        <v/>
      </c>
      <c r="BO86" s="374" t="n">
        <v>2.5</v>
      </c>
      <c r="BP86" s="602" t="n">
        <v>119.95</v>
      </c>
      <c r="BQ86" s="384">
        <f>IF(SUM(BD86:BE86)=0,0,(BM86-BL86)/BM86)</f>
        <v/>
      </c>
      <c r="BR86" s="602">
        <f>BC86*CG86</f>
        <v/>
      </c>
      <c r="BS86" s="602" t="n">
        <v>2.2</v>
      </c>
      <c r="BT86" s="602" t="n">
        <v>2.5</v>
      </c>
      <c r="BU86" s="386" t="n"/>
      <c r="BV86" s="605" t="n"/>
      <c r="BW86" s="386" t="inlineStr">
        <is>
          <t>LAB DIP - APPROVE COLOR</t>
        </is>
      </c>
      <c r="BX86" s="376" t="inlineStr">
        <is>
          <t>KILIM FOGGIA C2587</t>
        </is>
      </c>
      <c r="BY86" s="386" t="inlineStr">
        <is>
          <t>-</t>
        </is>
      </c>
      <c r="BZ86" s="433" t="n"/>
      <c r="CA86" s="386" t="n"/>
      <c r="CB86" s="386" t="n"/>
      <c r="CC86" s="386" t="n">
        <v>42956</v>
      </c>
      <c r="CD86" s="376" t="inlineStr">
        <is>
          <t>EX 14-Oct-17</t>
        </is>
      </c>
      <c r="CE86" s="376" t="n"/>
      <c r="CF86" s="376" t="inlineStr">
        <is>
          <t>Cost sheet missing</t>
        </is>
      </c>
      <c r="CG86" s="387" t="n">
        <v>11</v>
      </c>
      <c r="CH86" s="435" t="n"/>
      <c r="CI86" s="387" t="inlineStr">
        <is>
          <t>32X32</t>
        </is>
      </c>
      <c r="CJ86" s="387" t="n"/>
      <c r="CK86" s="387" t="n"/>
      <c r="CL86" s="388" t="n"/>
      <c r="CM86" s="389" t="n"/>
      <c r="CN86" s="389" t="n"/>
      <c r="CO86" s="390" t="n"/>
      <c r="CP86" s="391" t="inlineStr">
        <is>
          <t>-</t>
        </is>
      </c>
      <c r="CQ86" s="391" t="n"/>
      <c r="CR86" s="391" t="n"/>
      <c r="CS86" s="392" t="n"/>
      <c r="CT86" s="393" t="n"/>
      <c r="CU86" s="393" t="n"/>
      <c r="CV86" s="393" t="n"/>
      <c r="CW86" s="393" t="n"/>
      <c r="CX86" s="393" t="n"/>
      <c r="CY86" s="393" t="n"/>
      <c r="CZ86" s="388" t="n">
        <v>43285</v>
      </c>
      <c r="DA86" s="388" t="inlineStr">
        <is>
          <t>TUNISIA</t>
        </is>
      </c>
      <c r="DB86" s="555" t="n">
        <v>5</v>
      </c>
      <c r="DC86" s="389" t="n"/>
      <c r="DD86" s="389" t="inlineStr">
        <is>
          <t>HALF WAIST A BIT TOO SMALL - FIT STILL OK</t>
        </is>
      </c>
      <c r="DE86" s="389" t="n"/>
      <c r="DF86" s="394" t="n">
        <v>60</v>
      </c>
      <c r="DG86" s="394" t="n">
        <v>124</v>
      </c>
      <c r="DH86" s="394" t="n">
        <v>4018341</v>
      </c>
      <c r="DI86" s="395">
        <f>DF86*BM86</f>
        <v/>
      </c>
      <c r="DJ86" s="396">
        <f>DI86-(DG86*BL86)</f>
        <v/>
      </c>
    </row>
    <row customFormat="1" customHeight="1" hidden="1" ht="15" r="87" s="126">
      <c r="A87" s="223" t="n">
        <v>420</v>
      </c>
      <c r="B87" s="223" t="inlineStr">
        <is>
          <t>K180750020</t>
        </is>
      </c>
      <c r="C87" s="223" t="n">
        <v>1010104087</v>
      </c>
      <c r="D87" s="223" t="inlineStr">
        <is>
          <t>Dry</t>
        </is>
      </c>
      <c r="E87" s="502" t="n">
        <v>2008</v>
      </c>
      <c r="F87" s="223" t="inlineStr">
        <is>
          <t>HENRI</t>
        </is>
      </c>
      <c r="G87" s="223" t="inlineStr">
        <is>
          <t>DRY DENIM</t>
        </is>
      </c>
      <c r="H87" s="223" t="n">
        <v>1</v>
      </c>
      <c r="I87" s="219" t="inlineStr">
        <is>
          <t>x</t>
        </is>
      </c>
      <c r="J87" s="606" t="n">
        <v>43172</v>
      </c>
      <c r="K87" s="223" t="n"/>
      <c r="L87" s="223" t="n"/>
      <c r="M87" s="223" t="inlineStr">
        <is>
          <t>PANTS</t>
        </is>
      </c>
      <c r="N87" s="223" t="n">
        <v>62034231</v>
      </c>
      <c r="O87" s="102" t="inlineStr">
        <is>
          <t>Men's or boys' trousers and breeches of cotton denim (excl. knitted or crocheted, industrial and occupational, bib and brace overalls and underpants)</t>
        </is>
      </c>
      <c r="P87" s="103" t="inlineStr">
        <is>
          <t>MEN</t>
        </is>
      </c>
      <c r="Q87" s="223" t="n"/>
      <c r="R87" s="223" t="n"/>
      <c r="S87" s="223" t="inlineStr">
        <is>
          <t>-</t>
        </is>
      </c>
      <c r="T87" s="104" t="inlineStr">
        <is>
          <t>NON</t>
        </is>
      </c>
      <c r="U87" s="104" t="n"/>
      <c r="V87" s="104" t="inlineStr">
        <is>
          <t>28-38</t>
        </is>
      </c>
      <c r="W87" s="104" t="inlineStr">
        <is>
          <t>32-34</t>
        </is>
      </c>
      <c r="X87" s="255" t="n"/>
      <c r="Y87" s="104" t="inlineStr">
        <is>
          <t>C/O</t>
        </is>
      </c>
      <c r="Z87" s="104" t="n"/>
      <c r="AA87" s="104" t="n"/>
      <c r="AB87" s="105" t="inlineStr">
        <is>
          <t>TUNISIA</t>
        </is>
      </c>
      <c r="AC87" s="106" t="inlineStr">
        <is>
          <t>ARTLAB</t>
        </is>
      </c>
      <c r="AD87" s="106" t="inlineStr">
        <is>
          <t>ARTLAB</t>
        </is>
      </c>
      <c r="AE87" s="106" t="inlineStr">
        <is>
          <t>-</t>
        </is>
      </c>
      <c r="AF87" s="223" t="n"/>
      <c r="AG87" s="104" t="inlineStr">
        <is>
          <t xml:space="preserve">ORTA </t>
        </is>
      </c>
      <c r="AH87" s="374" t="inlineStr">
        <is>
          <t>9569A-43</t>
        </is>
      </c>
      <c r="AI87" s="104" t="n"/>
      <c r="AJ87" s="104" t="n"/>
      <c r="AK87" s="104" t="inlineStr">
        <is>
          <t>100% Sustainable fabric</t>
        </is>
      </c>
      <c r="AL87" s="104" t="inlineStr">
        <is>
          <t>100% Organic cotton</t>
        </is>
      </c>
      <c r="AM87" s="104" t="inlineStr">
        <is>
          <t>13 oz</t>
        </is>
      </c>
      <c r="AN87" s="374" t="n"/>
      <c r="AO87" s="107" t="inlineStr">
        <is>
          <t>5,15 / 152</t>
        </is>
      </c>
      <c r="AP87" s="104" t="n"/>
      <c r="AQ87" s="104" t="n"/>
      <c r="AR87" s="104" t="inlineStr">
        <is>
          <t>c/o fabric TBC from ORTA (250mts on stock at ORTA)</t>
        </is>
      </c>
      <c r="AS87" s="108" t="n"/>
      <c r="AT87" s="108" t="n"/>
      <c r="AU87" s="108" t="n"/>
      <c r="AV87" s="109" t="n">
        <v>1.37</v>
      </c>
      <c r="AW87" s="607" t="inlineStr">
        <is>
          <t>HILTJE</t>
        </is>
      </c>
      <c r="AX87" s="608" t="inlineStr">
        <is>
          <t>EUR</t>
        </is>
      </c>
      <c r="AY87" s="608" t="inlineStr">
        <is>
          <t>FOB</t>
        </is>
      </c>
      <c r="AZ87" s="608" t="inlineStr">
        <is>
          <t>90 DAYS NETT</t>
        </is>
      </c>
      <c r="BA87" s="608" t="inlineStr">
        <is>
          <t>cfmd</t>
        </is>
      </c>
      <c r="BB87" s="608">
        <f>IFERROR((BM87*(1-Assumptions!$K$3))*(1-BK87),0)</f>
        <v/>
      </c>
      <c r="BC87" s="608" t="n">
        <v>45</v>
      </c>
      <c r="BD87" s="608" t="n">
        <v>20.9</v>
      </c>
      <c r="BE87" s="608" t="n">
        <v>20.9</v>
      </c>
      <c r="BF87" s="609">
        <f>IFERROR(((IF(BE87&gt;0, BE87, IF(BD87&gt;0, BD87, 0))))*INDEX(Assumptions!$B:$B,MATCH(AB87,Assumptions!$A:$A,0)),0)</f>
        <v/>
      </c>
      <c r="BG87" s="609">
        <f>IFERROR(((IF(BE87&gt;0, BE87, IF(BD87&gt;0, BD87, 0))))*INDEX(Assumptions!$C:$C,MATCH(AB87,Assumptions!$A:$A,0)),0)</f>
        <v/>
      </c>
      <c r="BH87" s="609">
        <f>IFERROR(((IF(BE87&gt;0, BE87, IF(BD87&gt;0, BD87, 0))))*INDEX(Assumptions!$D:$D,MATCH(AB87,Assumptions!$A:$A,0)),0)</f>
        <v/>
      </c>
      <c r="BI87" s="609">
        <f>IFERROR(((IF(BE87&gt;0, BE87, IF(BD87&gt;0, BD87, 0))))*INDEX(Assumptions!$G:$G,MATCH(AC87,Assumptions!$F:$F,0)),0)</f>
        <v/>
      </c>
      <c r="BJ87" s="609">
        <f>SUM(BF87:BI87)</f>
        <v/>
      </c>
      <c r="BK87" s="113">
        <f>IFERROR(INDEX(Assumptions!$B:$B,MATCH(AB87,Assumptions!$A:$A,0))+INDEX(Assumptions!$C:$C,MATCH(AB87,Assumptions!$A:$A,0))+INDEX(Assumptions!$D:$D,MATCH(AB87,Assumptions!$A:$A,0))+INDEX(Assumptions!$G:$G,MATCH(AC87,Assumptions!$F:$F,0)),0)</f>
        <v/>
      </c>
      <c r="BL87" s="608">
        <f>((IF(BE87&gt;0, BE87, IF(BD87&gt;0, BD87, 0))))+BJ87</f>
        <v/>
      </c>
      <c r="BM87" s="608">
        <f>BP87/BO87</f>
        <v/>
      </c>
      <c r="BN87" s="608">
        <f>BP87/2.38</f>
        <v/>
      </c>
      <c r="BO87" s="104" t="n">
        <v>2.5</v>
      </c>
      <c r="BP87" s="608" t="n">
        <v>129.95</v>
      </c>
      <c r="BQ87" s="114">
        <f>IF(SUM(BD87:BE87)=0,0,(BM87-BL87)/BM87)</f>
        <v/>
      </c>
      <c r="BR87" s="608">
        <f>BC87*CG87</f>
        <v/>
      </c>
      <c r="BS87" s="608" t="inlineStr">
        <is>
          <t>-</t>
        </is>
      </c>
      <c r="BT87" s="608" t="n">
        <v>3.1</v>
      </c>
      <c r="BU87" s="115" t="n"/>
      <c r="BV87" s="610" t="n"/>
      <c r="BW87" s="115" t="n"/>
      <c r="BX87" s="106" t="n"/>
      <c r="BY87" s="115" t="n"/>
      <c r="BZ87" s="530" t="n"/>
      <c r="CA87" s="115" t="n"/>
      <c r="CB87" s="115" t="n"/>
      <c r="CC87" s="115" t="n">
        <v>42956</v>
      </c>
      <c r="CD87" s="106" t="inlineStr">
        <is>
          <t>EX 14-Oct-17</t>
        </is>
      </c>
      <c r="CE87" s="106" t="n"/>
      <c r="CF87" s="106" t="n"/>
      <c r="CG87" s="117" t="n">
        <v>11</v>
      </c>
      <c r="CH87" s="538" t="n"/>
      <c r="CI87" s="117" t="inlineStr">
        <is>
          <t>32X32</t>
        </is>
      </c>
      <c r="CJ87" s="117" t="n"/>
      <c r="CK87" s="117" t="n">
        <v>2</v>
      </c>
      <c r="CL87" s="118" t="n"/>
      <c r="CM87" s="119" t="n"/>
      <c r="CN87" s="119" t="n"/>
      <c r="CO87" s="120" t="n"/>
      <c r="CP87" s="121" t="inlineStr">
        <is>
          <t>-</t>
        </is>
      </c>
      <c r="CQ87" s="121" t="n"/>
      <c r="CR87" s="121" t="n"/>
      <c r="CS87" s="122" t="n"/>
      <c r="CT87" s="123" t="n"/>
      <c r="CU87" s="123" t="n"/>
      <c r="CV87" s="123" t="n"/>
      <c r="CW87" s="123" t="n"/>
      <c r="CX87" s="123" t="n"/>
      <c r="CY87" s="123" t="n"/>
      <c r="CZ87" s="118" t="n"/>
      <c r="DA87" s="118" t="n"/>
      <c r="DB87" s="575" t="n"/>
      <c r="DC87" s="119" t="n"/>
      <c r="DD87" s="119" t="n"/>
      <c r="DE87" s="119" t="n"/>
      <c r="DF87" s="394" t="n"/>
      <c r="DG87" s="394" t="n"/>
      <c r="DH87" s="394" t="n"/>
      <c r="DI87" s="334">
        <f>DF87*BM87</f>
        <v/>
      </c>
      <c r="DJ87" s="125">
        <f>DI87-(DG87*BL87)</f>
        <v/>
      </c>
    </row>
    <row customFormat="1" customHeight="1" hidden="1" ht="15" r="88" s="126">
      <c r="A88" s="223" t="n">
        <v>425</v>
      </c>
      <c r="B88" s="223" t="inlineStr">
        <is>
          <t>K180750025</t>
        </is>
      </c>
      <c r="C88" s="223" t="n">
        <v>1010104088</v>
      </c>
      <c r="D88" s="223" t="inlineStr">
        <is>
          <t>Indigo</t>
        </is>
      </c>
      <c r="E88" s="502" t="n">
        <v>1016</v>
      </c>
      <c r="F88" s="223" t="inlineStr">
        <is>
          <t>KHANH</t>
        </is>
      </c>
      <c r="G88" s="223" t="inlineStr">
        <is>
          <t>VEGGIE DENIM</t>
        </is>
      </c>
      <c r="H88" s="223" t="n">
        <v>2</v>
      </c>
      <c r="I88" s="219" t="inlineStr">
        <is>
          <t>x</t>
        </is>
      </c>
      <c r="J88" s="606" t="n">
        <v>43172</v>
      </c>
      <c r="K88" s="223" t="n"/>
      <c r="L88" s="223" t="n"/>
      <c r="M88" s="223" t="inlineStr">
        <is>
          <t>PANTS</t>
        </is>
      </c>
      <c r="N88" s="223" t="n">
        <v>62034231</v>
      </c>
      <c r="O88" s="102" t="inlineStr">
        <is>
          <t>Men's or boys' trousers and breeches of cotton denim (excl. knitted or crocheted, industrial and occupational, bib and brace overalls and underpants)</t>
        </is>
      </c>
      <c r="P88" s="103" t="inlineStr">
        <is>
          <t>MEN</t>
        </is>
      </c>
      <c r="Q88" s="223" t="n"/>
      <c r="R88" s="223" t="n"/>
      <c r="S88" s="223" t="inlineStr">
        <is>
          <t>RINSE C/O</t>
        </is>
      </c>
      <c r="T88" s="104" t="inlineStr">
        <is>
          <t>NON</t>
        </is>
      </c>
      <c r="U88" s="104" t="n"/>
      <c r="V88" s="104" t="inlineStr">
        <is>
          <t>28-38</t>
        </is>
      </c>
      <c r="W88" s="104" t="inlineStr">
        <is>
          <t>ONE INSEAM</t>
        </is>
      </c>
      <c r="X88" s="255" t="n"/>
      <c r="Y88" s="104" t="inlineStr">
        <is>
          <t>NEW</t>
        </is>
      </c>
      <c r="Z88" s="104" t="n"/>
      <c r="AA88" s="104" t="n"/>
      <c r="AB88" s="105" t="inlineStr">
        <is>
          <t>TUNISIA</t>
        </is>
      </c>
      <c r="AC88" s="106" t="inlineStr">
        <is>
          <t>ARTLAB</t>
        </is>
      </c>
      <c r="AD88" s="106" t="inlineStr">
        <is>
          <t>ARTLAB</t>
        </is>
      </c>
      <c r="AE88" s="106" t="inlineStr">
        <is>
          <t>INTERWASHING</t>
        </is>
      </c>
      <c r="AF88" s="223" t="n"/>
      <c r="AG88" s="104" t="inlineStr">
        <is>
          <t xml:space="preserve">ORTA </t>
        </is>
      </c>
      <c r="AH88" s="374" t="inlineStr">
        <is>
          <t>9588A-40 Veggie warp denim</t>
        </is>
      </c>
      <c r="AI88" s="104" t="inlineStr">
        <is>
          <t>8353A-40 Veggie denim</t>
        </is>
      </c>
      <c r="AJ88" s="104" t="n"/>
      <c r="AK88" s="104" t="inlineStr">
        <is>
          <t>100% Sustainable fabric</t>
        </is>
      </c>
      <c r="AL88" s="104" t="inlineStr">
        <is>
          <t>100% Organic cotton</t>
        </is>
      </c>
      <c r="AM88" s="104" t="inlineStr">
        <is>
          <t>11,25 oz</t>
        </is>
      </c>
      <c r="AN88" s="374" t="n"/>
      <c r="AO88" s="107" t="inlineStr">
        <is>
          <t>6,30 / 148</t>
        </is>
      </c>
      <c r="AP88" s="104" t="n"/>
      <c r="AQ88" s="104" t="n"/>
      <c r="AR88" s="104" t="inlineStr">
        <is>
          <t>c/o fabric TBC from ORTA</t>
        </is>
      </c>
      <c r="AS88" s="108" t="n"/>
      <c r="AT88" s="108" t="n"/>
      <c r="AU88" s="108" t="n"/>
      <c r="AV88" s="109" t="n">
        <v>1.8</v>
      </c>
      <c r="AW88" s="607" t="inlineStr">
        <is>
          <t>SONIA</t>
        </is>
      </c>
      <c r="AX88" s="608" t="inlineStr">
        <is>
          <t>EUR</t>
        </is>
      </c>
      <c r="AY88" s="608" t="inlineStr">
        <is>
          <t>FOB</t>
        </is>
      </c>
      <c r="AZ88" s="608" t="inlineStr">
        <is>
          <t>90 DAYS NETT</t>
        </is>
      </c>
      <c r="BA88" s="608" t="inlineStr">
        <is>
          <t>cfmd</t>
        </is>
      </c>
      <c r="BB88" s="608">
        <f>IFERROR((BM88*(1-Assumptions!$K$3))*(1-BK88),0)</f>
        <v/>
      </c>
      <c r="BC88" s="608" t="n">
        <v>45</v>
      </c>
      <c r="BD88" s="608" t="n">
        <v>22.8</v>
      </c>
      <c r="BE88" s="608" t="n">
        <v>22.8</v>
      </c>
      <c r="BF88" s="609">
        <f>IFERROR(((IF(BE88&gt;0, BE88, IF(BD88&gt;0, BD88, 0))))*INDEX(Assumptions!$B:$B,MATCH(AB88,Assumptions!$A:$A,0)),0)</f>
        <v/>
      </c>
      <c r="BG88" s="609">
        <f>IFERROR(((IF(BE88&gt;0, BE88, IF(BD88&gt;0, BD88, 0))))*INDEX(Assumptions!$C:$C,MATCH(AB88,Assumptions!$A:$A,0)),0)</f>
        <v/>
      </c>
      <c r="BH88" s="609">
        <f>IFERROR(((IF(BE88&gt;0, BE88, IF(BD88&gt;0, BD88, 0))))*INDEX(Assumptions!$D:$D,MATCH(AB88,Assumptions!$A:$A,0)),0)</f>
        <v/>
      </c>
      <c r="BI88" s="609">
        <f>IFERROR(((IF(BE88&gt;0, BE88, IF(BD88&gt;0, BD88, 0))))*INDEX(Assumptions!$G:$G,MATCH(AC88,Assumptions!$F:$F,0)),0)</f>
        <v/>
      </c>
      <c r="BJ88" s="609">
        <f>SUM(BF88:BI88)</f>
        <v/>
      </c>
      <c r="BK88" s="113">
        <f>IFERROR(INDEX(Assumptions!$B:$B,MATCH(AB88,Assumptions!$A:$A,0))+INDEX(Assumptions!$C:$C,MATCH(AB88,Assumptions!$A:$A,0))+INDEX(Assumptions!$D:$D,MATCH(AB88,Assumptions!$A:$A,0))+INDEX(Assumptions!$G:$G,MATCH(AC88,Assumptions!$F:$F,0)),0)</f>
        <v/>
      </c>
      <c r="BL88" s="608">
        <f>((IF(BE88&gt;0, BE88, IF(BD88&gt;0, BD88, 0))))+BJ88</f>
        <v/>
      </c>
      <c r="BM88" s="608">
        <f>BP88/BO88</f>
        <v/>
      </c>
      <c r="BN88" s="608">
        <f>BP88/2.38</f>
        <v/>
      </c>
      <c r="BO88" s="104" t="n">
        <v>2.5</v>
      </c>
      <c r="BP88" s="608" t="n">
        <v>129.95</v>
      </c>
      <c r="BQ88" s="114">
        <f>IF(SUM(BD88:BE88)=0,0,(BM88-BL88)/BM88)</f>
        <v/>
      </c>
      <c r="BR88" s="608">
        <f>BC88*CG88</f>
        <v/>
      </c>
      <c r="BS88" s="608" t="n">
        <v>0.75</v>
      </c>
      <c r="BT88" s="608" t="n">
        <v>1.4</v>
      </c>
      <c r="BU88" s="610" t="n">
        <v>42867</v>
      </c>
      <c r="BV88" s="610" t="n">
        <v>42867</v>
      </c>
      <c r="BW88" s="115" t="n"/>
      <c r="BX88" s="106" t="inlineStr">
        <is>
          <t xml:space="preserve">ORTA 9588A-40 </t>
        </is>
      </c>
      <c r="BY88" s="115" t="inlineStr">
        <is>
          <t>M</t>
        </is>
      </c>
      <c r="BZ88" s="530" t="n"/>
      <c r="CA88" s="115" t="n">
        <v>42928</v>
      </c>
      <c r="CB88" s="115" t="n"/>
      <c r="CC88" s="115" t="n">
        <v>42956</v>
      </c>
      <c r="CD88" s="106" t="inlineStr">
        <is>
          <t>EX 14-Oct-17</t>
        </is>
      </c>
      <c r="CE88" s="106" t="n"/>
      <c r="CF88" s="106" t="n"/>
      <c r="CG88" s="117" t="n">
        <v>15</v>
      </c>
      <c r="CH88" s="538" t="n"/>
      <c r="CI88" s="335" t="n">
        <v>32</v>
      </c>
      <c r="CJ88" s="117" t="n"/>
      <c r="CK88" s="117" t="n">
        <v>2</v>
      </c>
      <c r="CL88" s="118" t="n"/>
      <c r="CM88" s="119" t="n"/>
      <c r="CN88" s="119" t="n"/>
      <c r="CO88" s="120" t="n"/>
      <c r="CP88" s="121" t="inlineStr">
        <is>
          <t>-</t>
        </is>
      </c>
      <c r="CQ88" s="121" t="n"/>
      <c r="CR88" s="121" t="n"/>
      <c r="CS88" s="122" t="n"/>
      <c r="CT88" s="123" t="n"/>
      <c r="CU88" s="123" t="n"/>
      <c r="CV88" s="123" t="n"/>
      <c r="CW88" s="123" t="n"/>
      <c r="CX88" s="123" t="n"/>
      <c r="CY88" s="123" t="n"/>
      <c r="CZ88" s="118" t="n"/>
      <c r="DA88" s="118" t="n"/>
      <c r="DB88" s="575" t="n"/>
      <c r="DC88" s="119" t="n"/>
      <c r="DD88" s="119" t="n"/>
      <c r="DE88" s="119" t="n"/>
      <c r="DF88" s="394" t="n"/>
      <c r="DG88" s="394" t="n"/>
      <c r="DH88" s="394" t="n"/>
      <c r="DI88" s="334">
        <f>DF88*BM88</f>
        <v/>
      </c>
      <c r="DJ88" s="125">
        <f>DI88-(DG88*BL88)</f>
        <v/>
      </c>
    </row>
    <row customFormat="1" customHeight="1" hidden="1" ht="15" r="89" s="126">
      <c r="A89" s="223" t="n">
        <v>430</v>
      </c>
      <c r="B89" s="223" t="inlineStr">
        <is>
          <t>K180750030</t>
        </is>
      </c>
      <c r="C89" s="223" t="n">
        <v>1010104089</v>
      </c>
      <c r="D89" s="223" t="inlineStr">
        <is>
          <t>Rinse</t>
        </is>
      </c>
      <c r="E89" s="502" t="n">
        <v>2500</v>
      </c>
      <c r="F89" s="223" t="inlineStr">
        <is>
          <t>KNUTE</t>
        </is>
      </c>
      <c r="G89" s="223" t="inlineStr">
        <is>
          <t>RINSE</t>
        </is>
      </c>
      <c r="H89" s="223" t="n">
        <v>1</v>
      </c>
      <c r="I89" s="219" t="inlineStr">
        <is>
          <t>x</t>
        </is>
      </c>
      <c r="J89" s="606" t="n">
        <v>43123</v>
      </c>
      <c r="K89" s="223" t="n"/>
      <c r="L89" s="223" t="n"/>
      <c r="M89" s="223" t="inlineStr">
        <is>
          <t>PANTS</t>
        </is>
      </c>
      <c r="N89" s="223" t="n">
        <v>62034231</v>
      </c>
      <c r="O89" s="102" t="inlineStr">
        <is>
          <t>Men's or boys' trousers and breeches of cotton denim (excl. knitted or crocheted, industrial and occupational, bib and brace overalls and underpants)</t>
        </is>
      </c>
      <c r="P89" s="103" t="inlineStr">
        <is>
          <t>MEN</t>
        </is>
      </c>
      <c r="Q89" s="223" t="n"/>
      <c r="R89" s="223" t="n"/>
      <c r="S89" s="223" t="inlineStr">
        <is>
          <t>RINSE</t>
        </is>
      </c>
      <c r="T89" s="104" t="inlineStr">
        <is>
          <t>NON</t>
        </is>
      </c>
      <c r="U89" s="104" t="n"/>
      <c r="V89" s="104" t="inlineStr">
        <is>
          <t>28-38</t>
        </is>
      </c>
      <c r="W89" s="104" t="inlineStr">
        <is>
          <t>32-34</t>
        </is>
      </c>
      <c r="X89" s="255" t="n"/>
      <c r="Y89" s="104" t="inlineStr">
        <is>
          <t>NEW</t>
        </is>
      </c>
      <c r="Z89" s="104" t="n"/>
      <c r="AA89" s="104" t="n"/>
      <c r="AB89" s="105" t="inlineStr">
        <is>
          <t>TUNISIA</t>
        </is>
      </c>
      <c r="AC89" s="106" t="inlineStr">
        <is>
          <t>ARTLAB</t>
        </is>
      </c>
      <c r="AD89" s="106" t="inlineStr">
        <is>
          <t>ARTLAB</t>
        </is>
      </c>
      <c r="AE89" s="106" t="inlineStr">
        <is>
          <t>INTERWASHING</t>
        </is>
      </c>
      <c r="AF89" s="223" t="n"/>
      <c r="AG89" s="104" t="inlineStr">
        <is>
          <t>HEMP FORTEX</t>
        </is>
      </c>
      <c r="AH89" s="374" t="inlineStr">
        <is>
          <t>HG06271 DNM-EW</t>
        </is>
      </c>
      <c r="AI89" s="104" t="n"/>
      <c r="AJ89" s="104" t="n"/>
      <c r="AK89" s="104" t="inlineStr">
        <is>
          <t>100% Sustainable fabric</t>
        </is>
      </c>
      <c r="AL89" s="104" t="inlineStr">
        <is>
          <t xml:space="preserve">55% Hemp, 45% organic cotton </t>
        </is>
      </c>
      <c r="AM89" s="104" t="inlineStr">
        <is>
          <t>11,3 oz</t>
        </is>
      </c>
      <c r="AN89" s="374" t="n"/>
      <c r="AO89" s="107" t="inlineStr">
        <is>
          <t>$8,58 / 56"</t>
        </is>
      </c>
      <c r="AP89" s="104" t="n">
        <v>2000</v>
      </c>
      <c r="AQ89" s="104" t="inlineStr">
        <is>
          <t>6-8W</t>
        </is>
      </c>
      <c r="AR89" s="104" t="inlineStr">
        <is>
          <t>220mts at stock at ARTLAB ( 1077.30m available / 500M booked for SMS)</t>
        </is>
      </c>
      <c r="AS89" s="108" t="n"/>
      <c r="AT89" s="108" t="n"/>
      <c r="AU89" s="108" t="n"/>
      <c r="AV89" s="109" t="n">
        <v>1.61</v>
      </c>
      <c r="AW89" s="607" t="inlineStr">
        <is>
          <t>PETRA</t>
        </is>
      </c>
      <c r="AX89" s="608" t="inlineStr">
        <is>
          <t>EUR</t>
        </is>
      </c>
      <c r="AY89" s="608" t="inlineStr">
        <is>
          <t>FOB</t>
        </is>
      </c>
      <c r="AZ89" s="608" t="inlineStr">
        <is>
          <t>90 DAYS NETT</t>
        </is>
      </c>
      <c r="BA89" s="608" t="n">
        <v>27</v>
      </c>
      <c r="BB89" s="608">
        <f>IFERROR((BM89*(1-Assumptions!$K$3))*(1-BK89),0)</f>
        <v/>
      </c>
      <c r="BC89" s="608" t="n">
        <v>45</v>
      </c>
      <c r="BD89" s="608" t="n">
        <v>30.3</v>
      </c>
      <c r="BE89" s="608" t="n">
        <v>30.3</v>
      </c>
      <c r="BF89" s="609">
        <f>IFERROR(((IF(BE89&gt;0, BE89, IF(BD89&gt;0, BD89, 0))))*INDEX(Assumptions!$B:$B,MATCH(AB89,Assumptions!$A:$A,0)),0)</f>
        <v/>
      </c>
      <c r="BG89" s="609">
        <f>IFERROR(((IF(BE89&gt;0, BE89, IF(BD89&gt;0, BD89, 0))))*INDEX(Assumptions!$C:$C,MATCH(AB89,Assumptions!$A:$A,0)),0)</f>
        <v/>
      </c>
      <c r="BH89" s="609">
        <f>IFERROR(((IF(BE89&gt;0, BE89, IF(BD89&gt;0, BD89, 0))))*INDEX(Assumptions!$D:$D,MATCH(AB89,Assumptions!$A:$A,0)),0)</f>
        <v/>
      </c>
      <c r="BI89" s="609">
        <f>IFERROR(((IF(BE89&gt;0, BE89, IF(BD89&gt;0, BD89, 0))))*INDEX(Assumptions!$G:$G,MATCH(AC89,Assumptions!$F:$F,0)),0)</f>
        <v/>
      </c>
      <c r="BJ89" s="609">
        <f>SUM(BF89:BI89)</f>
        <v/>
      </c>
      <c r="BK89" s="113">
        <f>IFERROR(INDEX(Assumptions!$B:$B,MATCH(AB89,Assumptions!$A:$A,0))+INDEX(Assumptions!$C:$C,MATCH(AB89,Assumptions!$A:$A,0))+INDEX(Assumptions!$D:$D,MATCH(AB89,Assumptions!$A:$A,0))+INDEX(Assumptions!$G:$G,MATCH(AC89,Assumptions!$F:$F,0)),0)</f>
        <v/>
      </c>
      <c r="BL89" s="608">
        <f>((IF(BE89&gt;0, BE89, IF(BD89&gt;0, BD89, 0))))+BJ89</f>
        <v/>
      </c>
      <c r="BM89" s="608">
        <f>BP89/BO89</f>
        <v/>
      </c>
      <c r="BN89" s="608">
        <f>BP89/2.38</f>
        <v/>
      </c>
      <c r="BO89" s="104" t="n">
        <v>2.5</v>
      </c>
      <c r="BP89" s="608" t="n">
        <v>149.95</v>
      </c>
      <c r="BQ89" s="114">
        <f>IF(SUM(BD89:BE89)=0,0,(BM89-BL89)/BM89)</f>
        <v/>
      </c>
      <c r="BR89" s="608">
        <f>BC89*CG89</f>
        <v/>
      </c>
      <c r="BS89" s="608" t="n">
        <v>0.75</v>
      </c>
      <c r="BT89" s="608" t="n">
        <v>2.55</v>
      </c>
      <c r="BU89" s="610" t="n">
        <v>42867</v>
      </c>
      <c r="BV89" s="610" t="n"/>
      <c r="BW89" s="115" t="n"/>
      <c r="BX89" s="106" t="inlineStr">
        <is>
          <t>HEMPFORTEX GH14550 DNM-EW</t>
        </is>
      </c>
      <c r="BY89" s="115" t="inlineStr">
        <is>
          <t>32X32</t>
        </is>
      </c>
      <c r="BZ89" s="530" t="n"/>
      <c r="CA89" s="115" t="n">
        <v>42928</v>
      </c>
      <c r="CB89" s="115" t="n"/>
      <c r="CC89" s="115" t="n">
        <v>42956</v>
      </c>
      <c r="CD89" s="106" t="inlineStr">
        <is>
          <t>EX 14-Oct-17</t>
        </is>
      </c>
      <c r="CE89" s="106" t="n"/>
      <c r="CF89" s="106" t="inlineStr">
        <is>
          <t>Can we do boat shipment iso AIR?! Saves 2 euro!</t>
        </is>
      </c>
      <c r="CG89" s="117" t="n">
        <v>15</v>
      </c>
      <c r="CH89" s="538" t="n"/>
      <c r="CI89" s="117" t="inlineStr">
        <is>
          <t>32X32</t>
        </is>
      </c>
      <c r="CJ89" s="117" t="n"/>
      <c r="CK89" s="117" t="n"/>
      <c r="CL89" s="118" t="n"/>
      <c r="CM89" s="119" t="n"/>
      <c r="CN89" s="119" t="n"/>
      <c r="CO89" s="120" t="n"/>
      <c r="CP89" s="121" t="inlineStr">
        <is>
          <t>-</t>
        </is>
      </c>
      <c r="CQ89" s="121" t="n"/>
      <c r="CR89" s="121" t="n"/>
      <c r="CS89" s="122" t="n"/>
      <c r="CT89" s="123" t="n"/>
      <c r="CU89" s="123" t="n"/>
      <c r="CV89" s="123" t="n"/>
      <c r="CW89" s="123" t="n"/>
      <c r="CX89" s="123" t="n"/>
      <c r="CY89" s="123" t="n"/>
      <c r="CZ89" s="118" t="n"/>
      <c r="DA89" s="118" t="n"/>
      <c r="DB89" s="575" t="n"/>
      <c r="DC89" s="119" t="n"/>
      <c r="DD89" s="119" t="n"/>
      <c r="DE89" s="119" t="n"/>
      <c r="DF89" s="394" t="n"/>
      <c r="DG89" s="394" t="n"/>
      <c r="DH89" s="394" t="n"/>
      <c r="DI89" s="334">
        <f>DF89*BM89</f>
        <v/>
      </c>
      <c r="DJ89" s="125">
        <f>DI89-(DG89*BL89)</f>
        <v/>
      </c>
    </row>
    <row customFormat="1" customHeight="1" ht="15" r="90" s="397">
      <c r="A90" s="372" t="n">
        <v>435</v>
      </c>
      <c r="B90" s="372" t="inlineStr">
        <is>
          <t>K180750035</t>
        </is>
      </c>
      <c r="C90" s="372" t="n">
        <v>1010401563</v>
      </c>
      <c r="D90" s="241" t="inlineStr">
        <is>
          <t>Black</t>
        </is>
      </c>
      <c r="E90" s="241" t="n">
        <v>6900</v>
      </c>
      <c r="F90" s="372" t="inlineStr">
        <is>
          <t>KNUTE</t>
        </is>
      </c>
      <c r="G90" s="372" t="inlineStr">
        <is>
          <t xml:space="preserve">BLACK </t>
        </is>
      </c>
      <c r="H90" s="372" t="n">
        <v>2</v>
      </c>
      <c r="I90" s="370" t="n"/>
      <c r="J90" s="600" t="n"/>
      <c r="K90" s="372" t="n"/>
      <c r="L90" s="372" t="n"/>
      <c r="M90" s="372" t="inlineStr">
        <is>
          <t>Pants</t>
        </is>
      </c>
      <c r="N90" s="372" t="n">
        <v>62034235</v>
      </c>
      <c r="O90" s="373" t="inlineStr">
        <is>
          <t>Men's or boys' trousers and breeches of cotton (excl. denim, cut corduroy, knitted or crocheted, industrial and occupational, bib and brace overalls and underpants)</t>
        </is>
      </c>
      <c r="P90" s="584" t="inlineStr">
        <is>
          <t>Mens</t>
        </is>
      </c>
      <c r="Q90" s="372" t="n"/>
      <c r="R90" s="372" t="n"/>
      <c r="S90" s="372" t="inlineStr">
        <is>
          <t>GD - C/O</t>
        </is>
      </c>
      <c r="T90" s="374" t="inlineStr">
        <is>
          <t>NON</t>
        </is>
      </c>
      <c r="U90" s="374" t="n"/>
      <c r="V90" s="374" t="inlineStr">
        <is>
          <t>28-38</t>
        </is>
      </c>
      <c r="W90" s="374" t="inlineStr">
        <is>
          <t>32-34</t>
        </is>
      </c>
      <c r="X90" s="518" t="inlineStr">
        <is>
          <t>Mens seasonal</t>
        </is>
      </c>
      <c r="Y90" s="374" t="inlineStr">
        <is>
          <t>NEW</t>
        </is>
      </c>
      <c r="Z90" s="374" t="n"/>
      <c r="AA90" s="374" t="n"/>
      <c r="AB90" s="398" t="inlineStr">
        <is>
          <t>Tunisia</t>
        </is>
      </c>
      <c r="AC90" s="376" t="inlineStr">
        <is>
          <t>Artlab</t>
        </is>
      </c>
      <c r="AD90" s="376" t="inlineStr">
        <is>
          <t>Artlab</t>
        </is>
      </c>
      <c r="AE90" s="376" t="inlineStr">
        <is>
          <t>Blue &amp; Dye</t>
        </is>
      </c>
      <c r="AF90" s="372" t="n"/>
      <c r="AG90" s="374" t="inlineStr">
        <is>
          <t>KILIM</t>
        </is>
      </c>
      <c r="AH90" s="374" t="inlineStr">
        <is>
          <t>C4976 FOGGIA</t>
        </is>
      </c>
      <c r="AI90" s="374" t="inlineStr">
        <is>
          <t>FOGGIA C2587</t>
        </is>
      </c>
      <c r="AJ90" s="374" t="n"/>
      <c r="AK90" s="374" t="inlineStr">
        <is>
          <t>100% Sustainable fabric</t>
        </is>
      </c>
      <c r="AL90" s="374" t="inlineStr">
        <is>
          <t>100% Organic cotton</t>
        </is>
      </c>
      <c r="AM90" s="374" t="inlineStr">
        <is>
          <t>7,5 oz</t>
        </is>
      </c>
      <c r="AN90" s="374" t="n"/>
      <c r="AO90" s="377" t="inlineStr">
        <is>
          <t>4,70 / 160</t>
        </is>
      </c>
      <c r="AP90" s="374" t="n">
        <v>1500</v>
      </c>
      <c r="AQ90" s="374" t="n"/>
      <c r="AR90" s="374" t="inlineStr">
        <is>
          <t>150mts ordered form ARTLAB  (300M reserved)</t>
        </is>
      </c>
      <c r="AS90" s="378" t="n"/>
      <c r="AT90" s="378" t="n"/>
      <c r="AU90" s="378" t="n"/>
      <c r="AV90" s="379" t="n">
        <v>1.38</v>
      </c>
      <c r="AW90" s="601" t="inlineStr">
        <is>
          <t>PETRA</t>
        </is>
      </c>
      <c r="AX90" s="602" t="inlineStr">
        <is>
          <t>EUR</t>
        </is>
      </c>
      <c r="AY90" s="602" t="inlineStr">
        <is>
          <t>FOB</t>
        </is>
      </c>
      <c r="AZ90" s="602" t="inlineStr">
        <is>
          <t>90 DAYS NETT</t>
        </is>
      </c>
      <c r="BA90" s="602" t="inlineStr">
        <is>
          <t>cfmd</t>
        </is>
      </c>
      <c r="BB90" s="602">
        <f>IFERROR((BM90*(1-Assumptions!$K$3))*(1-BK90),0)</f>
        <v/>
      </c>
      <c r="BC90" s="602" t="n">
        <v>45</v>
      </c>
      <c r="BD90" s="602" t="n">
        <v>20.7</v>
      </c>
      <c r="BE90" s="602" t="n">
        <v>20.3</v>
      </c>
      <c r="BF90" s="604">
        <f>IFERROR(((IF(BE90&gt;0, BE90, IF(BD90&gt;0, BD90, 0))))*INDEX(Assumptions!$B:$B,MATCH(AB90,Assumptions!$A:$A,0)),0)</f>
        <v/>
      </c>
      <c r="BG90" s="604">
        <f>IFERROR(((IF(BE90&gt;0, BE90, IF(BD90&gt;0, BD90, 0))))*INDEX(Assumptions!$C:$C,MATCH(AB90,Assumptions!$A:$A,0)),0)</f>
        <v/>
      </c>
      <c r="BH90" s="604">
        <f>IFERROR(((IF(BE90&gt;0, BE90, IF(BD90&gt;0, BD90, 0))))*INDEX(Assumptions!$D:$D,MATCH(AB90,Assumptions!$A:$A,0)),0)</f>
        <v/>
      </c>
      <c r="BI90" s="604">
        <f>IFERROR(((IF(BE90&gt;0, BE90, IF(BD90&gt;0, BD90, 0))))*INDEX(Assumptions!$G:$G,MATCH(AC90,Assumptions!$F:$F,0)),0)</f>
        <v/>
      </c>
      <c r="BJ90" s="604">
        <f>SUM(BF90:BI90)</f>
        <v/>
      </c>
      <c r="BK90" s="383">
        <f>IFERROR(INDEX(Assumptions!$B:$B,MATCH(AB90,Assumptions!$A:$A,0))+INDEX(Assumptions!$C:$C,MATCH(AB90,Assumptions!$A:$A,0))+INDEX(Assumptions!$D:$D,MATCH(AB90,Assumptions!$A:$A,0))+INDEX(Assumptions!$G:$G,MATCH(AC90,Assumptions!$F:$F,0)),0)</f>
        <v/>
      </c>
      <c r="BL90" s="602">
        <f>((IF(BE90&gt;0, BE90, IF(BD90&gt;0, BD90, 0))))+BJ90</f>
        <v/>
      </c>
      <c r="BM90" s="602">
        <f>BP90/BO90</f>
        <v/>
      </c>
      <c r="BN90" s="602">
        <f>BP90/2.38</f>
        <v/>
      </c>
      <c r="BO90" s="374" t="n">
        <v>2.5</v>
      </c>
      <c r="BP90" s="602" t="n">
        <v>119.95</v>
      </c>
      <c r="BQ90" s="384">
        <f>IF(SUM(BD90:BE90)=0,0,(BM90-BL90)/BM90)</f>
        <v/>
      </c>
      <c r="BR90" s="602">
        <f>BC90*CG90</f>
        <v/>
      </c>
      <c r="BS90" s="602" t="n">
        <v>2.2</v>
      </c>
      <c r="BT90" s="602" t="n">
        <v>2.15</v>
      </c>
      <c r="BU90" s="386" t="n"/>
      <c r="BV90" s="605" t="n"/>
      <c r="BW90" s="386" t="n"/>
      <c r="BX90" s="376" t="n"/>
      <c r="BY90" s="386" t="inlineStr">
        <is>
          <t>-</t>
        </is>
      </c>
      <c r="BZ90" s="433" t="n"/>
      <c r="CA90" s="386" t="n"/>
      <c r="CB90" s="386" t="n"/>
      <c r="CC90" s="386" t="n">
        <v>42956</v>
      </c>
      <c r="CD90" s="376" t="inlineStr">
        <is>
          <t>EX 14-Oct-17</t>
        </is>
      </c>
      <c r="CE90" s="376" t="n"/>
      <c r="CF90" s="376" t="n"/>
      <c r="CG90" s="387" t="n">
        <v>15</v>
      </c>
      <c r="CH90" s="435" t="n"/>
      <c r="CI90" s="387" t="inlineStr">
        <is>
          <t>32X32</t>
        </is>
      </c>
      <c r="CJ90" s="387" t="n"/>
      <c r="CK90" s="387" t="n"/>
      <c r="CL90" s="388" t="n"/>
      <c r="CM90" s="389" t="n"/>
      <c r="CN90" s="389" t="n"/>
      <c r="CO90" s="390" t="n"/>
      <c r="CP90" s="391" t="inlineStr">
        <is>
          <t>-</t>
        </is>
      </c>
      <c r="CQ90" s="391" t="n"/>
      <c r="CR90" s="391" t="n"/>
      <c r="CS90" s="392" t="n"/>
      <c r="CT90" s="393" t="n"/>
      <c r="CU90" s="393" t="n"/>
      <c r="CV90" s="393" t="n"/>
      <c r="CW90" s="393" t="n"/>
      <c r="CX90" s="393" t="n"/>
      <c r="CY90" s="393" t="n"/>
      <c r="CZ90" s="388" t="n">
        <v>43285</v>
      </c>
      <c r="DA90" s="388" t="inlineStr">
        <is>
          <t>TUNISIA</t>
        </is>
      </c>
      <c r="DB90" s="555" t="n">
        <v>5</v>
      </c>
      <c r="DC90" s="389" t="n"/>
      <c r="DD90" s="389" t="n"/>
      <c r="DE90" s="389" t="n"/>
      <c r="DF90" s="394" t="n">
        <v>164</v>
      </c>
      <c r="DG90" s="394" t="n">
        <v>227</v>
      </c>
      <c r="DH90" s="394" t="n">
        <v>4018342</v>
      </c>
      <c r="DI90" s="395">
        <f>DF90*BM90</f>
        <v/>
      </c>
      <c r="DJ90" s="396">
        <f>DI90-(DG90*BL90)</f>
        <v/>
      </c>
    </row>
    <row customFormat="1" customHeight="1" ht="15" r="91" s="397">
      <c r="A91" s="372" t="n">
        <v>440</v>
      </c>
      <c r="B91" s="372" t="inlineStr">
        <is>
          <t>K180750040</t>
        </is>
      </c>
      <c r="C91" s="372" t="n">
        <v>1010401564</v>
      </c>
      <c r="D91" s="372" t="inlineStr">
        <is>
          <t>Green</t>
        </is>
      </c>
      <c r="E91" s="241" t="n">
        <v>7607</v>
      </c>
      <c r="F91" s="372" t="inlineStr">
        <is>
          <t>HOMER</t>
        </is>
      </c>
      <c r="G91" s="372" t="inlineStr">
        <is>
          <t>DARK PINE</t>
        </is>
      </c>
      <c r="H91" s="372" t="n">
        <v>2</v>
      </c>
      <c r="I91" s="370" t="n"/>
      <c r="J91" s="600" t="n"/>
      <c r="K91" s="372" t="n"/>
      <c r="L91" s="372" t="n"/>
      <c r="M91" s="372" t="inlineStr">
        <is>
          <t>Pants</t>
        </is>
      </c>
      <c r="N91" s="372" t="n">
        <v>62034233</v>
      </c>
      <c r="O91" s="373" t="inlineStr">
        <is>
          <t>Men's or boys' trousers and breeches of cotton cut corduroy (excl. knitted or crocheted, industrial and occupational, bib and brace overalls and underpants)</t>
        </is>
      </c>
      <c r="P91" s="584" t="inlineStr">
        <is>
          <t>Mens</t>
        </is>
      </c>
      <c r="Q91" s="372" t="n"/>
      <c r="R91" s="372" t="n"/>
      <c r="S91" s="372" t="inlineStr">
        <is>
          <t>GD</t>
        </is>
      </c>
      <c r="T91" s="374" t="inlineStr">
        <is>
          <t>NON</t>
        </is>
      </c>
      <c r="U91" s="374" t="n"/>
      <c r="V91" s="374" t="inlineStr">
        <is>
          <t>28-38</t>
        </is>
      </c>
      <c r="W91" s="374" t="inlineStr">
        <is>
          <t>32-34</t>
        </is>
      </c>
      <c r="X91" s="518" t="inlineStr">
        <is>
          <t>Mens seasonal</t>
        </is>
      </c>
      <c r="Y91" s="374" t="inlineStr">
        <is>
          <t>C/O SS18</t>
        </is>
      </c>
      <c r="Z91" s="374" t="n"/>
      <c r="AA91" s="374" t="n"/>
      <c r="AB91" s="398" t="inlineStr">
        <is>
          <t>Tunisia</t>
        </is>
      </c>
      <c r="AC91" s="376" t="inlineStr">
        <is>
          <t>Artlab</t>
        </is>
      </c>
      <c r="AD91" s="376" t="inlineStr">
        <is>
          <t>Artlab</t>
        </is>
      </c>
      <c r="AE91" s="376" t="inlineStr">
        <is>
          <t>Blue &amp; Dye</t>
        </is>
      </c>
      <c r="AF91" s="372" t="n"/>
      <c r="AG91" s="374" t="inlineStr">
        <is>
          <t>HEMP FORTEX</t>
        </is>
      </c>
      <c r="AH91" s="374" t="inlineStr">
        <is>
          <t>HG212 CORD</t>
        </is>
      </c>
      <c r="AI91" s="374" t="n"/>
      <c r="AJ91" s="374" t="n"/>
      <c r="AK91" s="374" t="inlineStr">
        <is>
          <t>100% Sustainable fabric</t>
        </is>
      </c>
      <c r="AL91" s="374" t="inlineStr">
        <is>
          <t xml:space="preserve">55% Hemp, 45% organic cotton </t>
        </is>
      </c>
      <c r="AM91" s="374" t="inlineStr">
        <is>
          <t>TBC</t>
        </is>
      </c>
      <c r="AN91" s="374" t="n"/>
      <c r="AO91" s="377" t="inlineStr">
        <is>
          <t>$5,10 / 56"</t>
        </is>
      </c>
      <c r="AP91" s="374" t="n">
        <v>2000</v>
      </c>
      <c r="AQ91" s="374" t="inlineStr">
        <is>
          <t>6-8W</t>
        </is>
      </c>
      <c r="AR91" s="374" t="inlineStr">
        <is>
          <t>350mts ordered by ARTLAB (1813.52m PFD available / 300M booked for SMS)</t>
        </is>
      </c>
      <c r="AS91" s="378" t="n"/>
      <c r="AT91" s="378" t="n"/>
      <c r="AU91" s="378" t="n"/>
      <c r="AV91" s="379" t="n">
        <v>1.32</v>
      </c>
      <c r="AW91" s="601" t="inlineStr">
        <is>
          <t>HILTJE</t>
        </is>
      </c>
      <c r="AX91" s="602" t="inlineStr">
        <is>
          <t>EUR</t>
        </is>
      </c>
      <c r="AY91" s="602" t="inlineStr">
        <is>
          <t>FOB</t>
        </is>
      </c>
      <c r="AZ91" s="602" t="inlineStr">
        <is>
          <t>90 DAYS NETT</t>
        </is>
      </c>
      <c r="BA91" s="602" t="inlineStr">
        <is>
          <t>cfmd</t>
        </is>
      </c>
      <c r="BB91" s="602">
        <f>IFERROR((BM91*(1-Assumptions!$K$3))*(1-BK91),0)</f>
        <v/>
      </c>
      <c r="BC91" s="602" t="n">
        <v>45</v>
      </c>
      <c r="BD91" s="602" t="n"/>
      <c r="BE91" s="602" t="n">
        <v>21.7</v>
      </c>
      <c r="BF91" s="604">
        <f>IFERROR(((IF(BE91&gt;0, BE91, IF(BD91&gt;0, BD91, 0))))*INDEX(Assumptions!$B:$B,MATCH(AB91,Assumptions!$A:$A,0)),0)</f>
        <v/>
      </c>
      <c r="BG91" s="604">
        <f>IFERROR(((IF(BE91&gt;0, BE91, IF(BD91&gt;0, BD91, 0))))*INDEX(Assumptions!$C:$C,MATCH(AB91,Assumptions!$A:$A,0)),0)</f>
        <v/>
      </c>
      <c r="BH91" s="604">
        <f>IFERROR(((IF(BE91&gt;0, BE91, IF(BD91&gt;0, BD91, 0))))*INDEX(Assumptions!$D:$D,MATCH(AB91,Assumptions!$A:$A,0)),0)</f>
        <v/>
      </c>
      <c r="BI91" s="604">
        <f>IFERROR(((IF(BE91&gt;0, BE91, IF(BD91&gt;0, BD91, 0))))*INDEX(Assumptions!$G:$G,MATCH(AC91,Assumptions!$F:$F,0)),0)</f>
        <v/>
      </c>
      <c r="BJ91" s="604">
        <f>SUM(BF91:BI91)</f>
        <v/>
      </c>
      <c r="BK91" s="383">
        <f>IFERROR(INDEX(Assumptions!$B:$B,MATCH(AB91,Assumptions!$A:$A,0))+INDEX(Assumptions!$C:$C,MATCH(AB91,Assumptions!$A:$A,0))+INDEX(Assumptions!$D:$D,MATCH(AB91,Assumptions!$A:$A,0))+INDEX(Assumptions!$G:$G,MATCH(AC91,Assumptions!$F:$F,0)),0)</f>
        <v/>
      </c>
      <c r="BL91" s="602">
        <f>((IF(BE91&gt;0, BE91, IF(BD91&gt;0, BD91, 0))))+BJ91</f>
        <v/>
      </c>
      <c r="BM91" s="602">
        <f>BP91/BO91</f>
        <v/>
      </c>
      <c r="BN91" s="602">
        <f>BP91/2.38</f>
        <v/>
      </c>
      <c r="BO91" s="374" t="n">
        <v>2.5</v>
      </c>
      <c r="BP91" s="602" t="n">
        <v>119.95</v>
      </c>
      <c r="BQ91" s="384">
        <f>IF(SUM(BD91:BE91)=0,0,(BM91-BL91)/BM91)</f>
        <v/>
      </c>
      <c r="BR91" s="602">
        <f>BC91*CG91</f>
        <v/>
      </c>
      <c r="BS91" s="602" t="n">
        <v>2.2</v>
      </c>
      <c r="BT91" s="602" t="n">
        <v>3.2</v>
      </c>
      <c r="BU91" s="605" t="n">
        <v>42867</v>
      </c>
      <c r="BV91" s="605" t="n"/>
      <c r="BW91" s="386" t="inlineStr">
        <is>
          <t>LAB DIP - APPROVE COLOR</t>
        </is>
      </c>
      <c r="BX91" s="376" t="inlineStr">
        <is>
          <t>HEMPFORTEX HG212 CORD</t>
        </is>
      </c>
      <c r="BY91" s="401" t="inlineStr">
        <is>
          <t>-</t>
        </is>
      </c>
      <c r="BZ91" s="532" t="n"/>
      <c r="CA91" s="386" t="inlineStr">
        <is>
          <t>EX; TN 09-06-2017</t>
        </is>
      </c>
      <c r="CB91" s="386" t="n"/>
      <c r="CC91" s="386" t="n">
        <v>42956</v>
      </c>
      <c r="CD91" s="376" t="inlineStr">
        <is>
          <t>EX 14-Oct-17</t>
        </is>
      </c>
      <c r="CE91" s="376" t="n"/>
      <c r="CF91" s="376" t="inlineStr">
        <is>
          <t>Can we do boat shipment iso AIR?! Saves 2 euro!</t>
        </is>
      </c>
      <c r="CG91" s="387" t="n">
        <v>15</v>
      </c>
      <c r="CH91" s="435" t="n"/>
      <c r="CI91" s="387" t="inlineStr">
        <is>
          <t>32X32</t>
        </is>
      </c>
      <c r="CJ91" s="387" t="n"/>
      <c r="CK91" s="387" t="n"/>
      <c r="CL91" s="388" t="n"/>
      <c r="CM91" s="389" t="n"/>
      <c r="CN91" s="389" t="n"/>
      <c r="CO91" s="390" t="n"/>
      <c r="CP91" s="391" t="inlineStr">
        <is>
          <t>-</t>
        </is>
      </c>
      <c r="CQ91" s="391" t="n"/>
      <c r="CR91" s="391" t="n"/>
      <c r="CS91" s="392" t="n"/>
      <c r="CT91" s="393" t="n"/>
      <c r="CU91" s="393" t="inlineStr">
        <is>
          <t>FABIRC DYE OR GD? TBC</t>
        </is>
      </c>
      <c r="CV91" s="393" t="n"/>
      <c r="CW91" s="393" t="n"/>
      <c r="CX91" s="393" t="n"/>
      <c r="CY91" s="393" t="n"/>
      <c r="CZ91" s="388" t="n"/>
      <c r="DA91" s="388" t="n"/>
      <c r="DB91" s="555" t="n"/>
      <c r="DC91" s="389" t="n"/>
      <c r="DD91" s="389" t="n"/>
      <c r="DE91" s="389" t="n"/>
      <c r="DF91" s="394" t="n">
        <v>69</v>
      </c>
      <c r="DG91" s="394" t="n">
        <v>110</v>
      </c>
      <c r="DH91" s="394" t="n">
        <v>4018343</v>
      </c>
      <c r="DI91" s="395">
        <f>DF91*BM91</f>
        <v/>
      </c>
      <c r="DJ91" s="396">
        <f>DI91-(DG91*BL91)</f>
        <v/>
      </c>
    </row>
    <row customFormat="1" customHeight="1" ht="15" r="92" s="397">
      <c r="A92" s="372" t="n">
        <v>445</v>
      </c>
      <c r="B92" s="372" t="inlineStr">
        <is>
          <t>K180750045</t>
        </is>
      </c>
      <c r="C92" s="372" t="n">
        <v>1010401565</v>
      </c>
      <c r="D92" s="241" t="inlineStr">
        <is>
          <t>Brown</t>
        </is>
      </c>
      <c r="E92" s="430" t="n">
        <v>7509</v>
      </c>
      <c r="F92" s="372" t="inlineStr">
        <is>
          <t>HOMER</t>
        </is>
      </c>
      <c r="G92" s="372" t="inlineStr">
        <is>
          <t xml:space="preserve">SATCHEL TAN </t>
        </is>
      </c>
      <c r="H92" s="372" t="n">
        <v>1</v>
      </c>
      <c r="I92" s="370" t="n"/>
      <c r="J92" s="600" t="n"/>
      <c r="K92" s="372" t="n"/>
      <c r="L92" s="372" t="n"/>
      <c r="M92" s="372" t="inlineStr">
        <is>
          <t>Pants</t>
        </is>
      </c>
      <c r="N92" s="372" t="n">
        <v>62034233</v>
      </c>
      <c r="O92" s="373" t="inlineStr">
        <is>
          <t>Men's or boys' trousers and breeches of cotton cut corduroy (excl. knitted or crocheted, industrial and occupational, bib and brace overalls and underpants)</t>
        </is>
      </c>
      <c r="P92" s="584" t="inlineStr">
        <is>
          <t>Mens</t>
        </is>
      </c>
      <c r="Q92" s="372" t="n"/>
      <c r="R92" s="372" t="n"/>
      <c r="S92" s="372" t="inlineStr">
        <is>
          <t>GD</t>
        </is>
      </c>
      <c r="T92" s="374" t="inlineStr">
        <is>
          <t>NON</t>
        </is>
      </c>
      <c r="U92" s="374" t="n"/>
      <c r="V92" s="374" t="inlineStr">
        <is>
          <t>28-38</t>
        </is>
      </c>
      <c r="W92" s="374" t="inlineStr">
        <is>
          <t>32-34</t>
        </is>
      </c>
      <c r="X92" s="518" t="inlineStr">
        <is>
          <t>Mens seasonal</t>
        </is>
      </c>
      <c r="Y92" s="374" t="inlineStr">
        <is>
          <t>C/O SS18</t>
        </is>
      </c>
      <c r="Z92" s="374" t="n"/>
      <c r="AA92" s="374" t="n"/>
      <c r="AB92" s="398" t="inlineStr">
        <is>
          <t>Tunisia</t>
        </is>
      </c>
      <c r="AC92" s="376" t="inlineStr">
        <is>
          <t>Artlab</t>
        </is>
      </c>
      <c r="AD92" s="376" t="inlineStr">
        <is>
          <t>Artlab</t>
        </is>
      </c>
      <c r="AE92" s="376" t="inlineStr">
        <is>
          <t>Blue &amp; Dye</t>
        </is>
      </c>
      <c r="AF92" s="372" t="n"/>
      <c r="AG92" s="374" t="inlineStr">
        <is>
          <t>HEMP FORTEX</t>
        </is>
      </c>
      <c r="AH92" s="374" t="inlineStr">
        <is>
          <t>HG212 CORD</t>
        </is>
      </c>
      <c r="AI92" s="374" t="n"/>
      <c r="AJ92" s="374" t="n"/>
      <c r="AK92" s="374" t="inlineStr">
        <is>
          <t>100% Sustainable fabric</t>
        </is>
      </c>
      <c r="AL92" s="374" t="inlineStr">
        <is>
          <t xml:space="preserve">55% Hemp, 45% organic cotton </t>
        </is>
      </c>
      <c r="AM92" s="374" t="inlineStr">
        <is>
          <t>TBC</t>
        </is>
      </c>
      <c r="AN92" s="374" t="n"/>
      <c r="AO92" s="377" t="inlineStr">
        <is>
          <t>$5,10 / 56"</t>
        </is>
      </c>
      <c r="AP92" s="374" t="n">
        <v>2000</v>
      </c>
      <c r="AQ92" s="374" t="inlineStr">
        <is>
          <t>6-8W</t>
        </is>
      </c>
      <c r="AR92" s="374" t="inlineStr">
        <is>
          <t>350mts ordered by ARTLAB (1813.52m PFD available / 300M booked for SMS)</t>
        </is>
      </c>
      <c r="AS92" s="378" t="n"/>
      <c r="AT92" s="378" t="n"/>
      <c r="AU92" s="378" t="n"/>
      <c r="AV92" s="379" t="n">
        <v>1.32</v>
      </c>
      <c r="AW92" s="601" t="inlineStr">
        <is>
          <t>HILTJE</t>
        </is>
      </c>
      <c r="AX92" s="602" t="inlineStr">
        <is>
          <t>EUR</t>
        </is>
      </c>
      <c r="AY92" s="602" t="inlineStr">
        <is>
          <t>FOB</t>
        </is>
      </c>
      <c r="AZ92" s="602" t="inlineStr">
        <is>
          <t>90 DAYS NETT</t>
        </is>
      </c>
      <c r="BA92" s="602" t="inlineStr">
        <is>
          <t>cfmd</t>
        </is>
      </c>
      <c r="BB92" s="602">
        <f>IFERROR((BM92*(1-Assumptions!$K$3))*(1-BK92),0)</f>
        <v/>
      </c>
      <c r="BC92" s="602" t="n">
        <v>45</v>
      </c>
      <c r="BD92" s="602" t="n"/>
      <c r="BE92" s="602" t="n">
        <v>21.7</v>
      </c>
      <c r="BF92" s="604">
        <f>IFERROR(((IF(BE92&gt;0, BE92, IF(BD92&gt;0, BD92, 0))))*INDEX(Assumptions!$B:$B,MATCH(AB92,Assumptions!$A:$A,0)),0)</f>
        <v/>
      </c>
      <c r="BG92" s="604">
        <f>IFERROR(((IF(BE92&gt;0, BE92, IF(BD92&gt;0, BD92, 0))))*INDEX(Assumptions!$C:$C,MATCH(AB92,Assumptions!$A:$A,0)),0)</f>
        <v/>
      </c>
      <c r="BH92" s="604">
        <f>IFERROR(((IF(BE92&gt;0, BE92, IF(BD92&gt;0, BD92, 0))))*INDEX(Assumptions!$D:$D,MATCH(AB92,Assumptions!$A:$A,0)),0)</f>
        <v/>
      </c>
      <c r="BI92" s="604">
        <f>IFERROR(((IF(BE92&gt;0, BE92, IF(BD92&gt;0, BD92, 0))))*INDEX(Assumptions!$G:$G,MATCH(AC92,Assumptions!$F:$F,0)),0)</f>
        <v/>
      </c>
      <c r="BJ92" s="604">
        <f>SUM(BF92:BI92)</f>
        <v/>
      </c>
      <c r="BK92" s="383">
        <f>IFERROR(INDEX(Assumptions!$B:$B,MATCH(AB92,Assumptions!$A:$A,0))+INDEX(Assumptions!$C:$C,MATCH(AB92,Assumptions!$A:$A,0))+INDEX(Assumptions!$D:$D,MATCH(AB92,Assumptions!$A:$A,0))+INDEX(Assumptions!$G:$G,MATCH(AC92,Assumptions!$F:$F,0)),0)</f>
        <v/>
      </c>
      <c r="BL92" s="602">
        <f>((IF(BE92&gt;0, BE92, IF(BD92&gt;0, BD92, 0))))+BJ92</f>
        <v/>
      </c>
      <c r="BM92" s="602">
        <f>BP92/BO92</f>
        <v/>
      </c>
      <c r="BN92" s="602">
        <f>BP92/2.38</f>
        <v/>
      </c>
      <c r="BO92" s="374" t="n">
        <v>2.5</v>
      </c>
      <c r="BP92" s="602" t="n">
        <v>119.95</v>
      </c>
      <c r="BQ92" s="384">
        <f>IF(SUM(BD92:BE92)=0,0,(BM92-BL92)/BM92)</f>
        <v/>
      </c>
      <c r="BR92" s="602">
        <f>BC92*CG92</f>
        <v/>
      </c>
      <c r="BS92" s="602" t="n">
        <v>2.2</v>
      </c>
      <c r="BT92" s="602" t="n">
        <v>3.2</v>
      </c>
      <c r="BU92" s="386" t="n"/>
      <c r="BV92" s="605" t="n"/>
      <c r="BW92" s="386" t="inlineStr">
        <is>
          <t>LAB DIP - APPROVE COLOR</t>
        </is>
      </c>
      <c r="BX92" s="376" t="inlineStr">
        <is>
          <t>HEMPFORTEX HG212 CORD</t>
        </is>
      </c>
      <c r="BY92" s="386" t="inlineStr">
        <is>
          <t>-</t>
        </is>
      </c>
      <c r="BZ92" s="433" t="n"/>
      <c r="CA92" s="386" t="n"/>
      <c r="CB92" s="386" t="n"/>
      <c r="CC92" s="386" t="n">
        <v>42956</v>
      </c>
      <c r="CD92" s="376" t="inlineStr">
        <is>
          <t>EX 14-Oct-17</t>
        </is>
      </c>
      <c r="CE92" s="376" t="n"/>
      <c r="CF92" s="376" t="inlineStr">
        <is>
          <t>Can we do boat shipment iso AIR?! Saves 2 euro!</t>
        </is>
      </c>
      <c r="CG92" s="387" t="n">
        <v>15</v>
      </c>
      <c r="CH92" s="435" t="n"/>
      <c r="CI92" s="387" t="inlineStr">
        <is>
          <t>32X32</t>
        </is>
      </c>
      <c r="CJ92" s="387" t="n"/>
      <c r="CK92" s="387" t="n"/>
      <c r="CL92" s="388" t="n"/>
      <c r="CM92" s="389" t="n"/>
      <c r="CN92" s="389" t="n"/>
      <c r="CO92" s="390" t="n"/>
      <c r="CP92" s="391" t="inlineStr">
        <is>
          <t>-</t>
        </is>
      </c>
      <c r="CQ92" s="391" t="n"/>
      <c r="CR92" s="391" t="n"/>
      <c r="CS92" s="392" t="n"/>
      <c r="CT92" s="393" t="n"/>
      <c r="CU92" s="393" t="n"/>
      <c r="CV92" s="393" t="n"/>
      <c r="CW92" s="393" t="n"/>
      <c r="CX92" s="393" t="n"/>
      <c r="CY92" s="393" t="n"/>
      <c r="CZ92" s="388" t="n"/>
      <c r="DA92" s="388" t="n"/>
      <c r="DB92" s="555" t="n"/>
      <c r="DC92" s="389" t="n"/>
      <c r="DD92" s="389" t="n"/>
      <c r="DE92" s="389" t="n"/>
      <c r="DF92" s="394" t="n">
        <v>224</v>
      </c>
      <c r="DG92" s="394" t="n">
        <v>301</v>
      </c>
      <c r="DH92" s="394" t="n">
        <v>4018344</v>
      </c>
      <c r="DI92" s="395">
        <f>DF92*BM92</f>
        <v/>
      </c>
      <c r="DJ92" s="396">
        <f>DI92-(DG92*BL92)</f>
        <v/>
      </c>
    </row>
    <row customFormat="1" customHeight="1" ht="15" r="93" s="397">
      <c r="A93" s="372" t="n">
        <v>450</v>
      </c>
      <c r="B93" s="372" t="inlineStr">
        <is>
          <t>K180750050</t>
        </is>
      </c>
      <c r="C93" s="372" t="n">
        <v>1010104090</v>
      </c>
      <c r="D93" s="241" t="inlineStr">
        <is>
          <t>Indigo</t>
        </is>
      </c>
      <c r="E93" s="430" t="n">
        <v>1008</v>
      </c>
      <c r="F93" s="372" t="inlineStr">
        <is>
          <t>MAXIMILIAN WORKER</t>
        </is>
      </c>
      <c r="G93" s="372" t="inlineStr">
        <is>
          <t>DENIM SHERPA</t>
        </is>
      </c>
      <c r="H93" s="372" t="n">
        <v>2</v>
      </c>
      <c r="I93" s="370" t="n"/>
      <c r="J93" s="600" t="n"/>
      <c r="K93" s="372" t="n"/>
      <c r="L93" s="372" t="inlineStr">
        <is>
          <t>PREMIUM</t>
        </is>
      </c>
      <c r="M93" s="372" t="inlineStr">
        <is>
          <t>Pants</t>
        </is>
      </c>
      <c r="N93" s="372" t="n">
        <v>62034231</v>
      </c>
      <c r="O93" s="373" t="inlineStr">
        <is>
          <t>Men's or boys' trousers and breeches of cotton denim (excl. knitted or crocheted, industrial and occupational, bib and brace overalls and underpants)</t>
        </is>
      </c>
      <c r="P93" s="584" t="inlineStr">
        <is>
          <t>Mens</t>
        </is>
      </c>
      <c r="Q93" s="372" t="n"/>
      <c r="R93" s="372" t="n"/>
      <c r="S93" s="372" t="inlineStr">
        <is>
          <t>-</t>
        </is>
      </c>
      <c r="T93" s="374" t="inlineStr">
        <is>
          <t>NON</t>
        </is>
      </c>
      <c r="U93" s="374" t="n"/>
      <c r="V93" s="374" t="inlineStr">
        <is>
          <t>28-38</t>
        </is>
      </c>
      <c r="W93" s="374" t="inlineStr">
        <is>
          <t>32-34</t>
        </is>
      </c>
      <c r="X93" s="518" t="inlineStr">
        <is>
          <t>Mens seasonal</t>
        </is>
      </c>
      <c r="Y93" s="374" t="inlineStr">
        <is>
          <t>C/O SS18</t>
        </is>
      </c>
      <c r="Z93" s="374" t="n"/>
      <c r="AA93" s="374" t="n"/>
      <c r="AB93" s="398" t="inlineStr">
        <is>
          <t>Tunisia</t>
        </is>
      </c>
      <c r="AC93" s="376" t="inlineStr">
        <is>
          <t>Artlab</t>
        </is>
      </c>
      <c r="AD93" s="376" t="inlineStr">
        <is>
          <t>Artlab</t>
        </is>
      </c>
      <c r="AE93" s="376" t="inlineStr">
        <is>
          <t>-</t>
        </is>
      </c>
      <c r="AF93" s="372" t="n"/>
      <c r="AG93" s="374" t="inlineStr">
        <is>
          <t>ROYO / TESSILE FIORENTINA</t>
        </is>
      </c>
      <c r="AH93" s="374" t="inlineStr">
        <is>
          <t>CIDREN CRUDO - 31410  + 15833 COLOR 5771 OFF WHITE (sherpa)</t>
        </is>
      </c>
      <c r="AI93" s="374" t="n"/>
      <c r="AJ93" s="374" t="n"/>
      <c r="AK93" s="374" t="inlineStr">
        <is>
          <t>100% Sustainable fabric</t>
        </is>
      </c>
      <c r="AL93" s="374" t="inlineStr">
        <is>
          <t>82% Organic cotton, 18% recycled jeans</t>
        </is>
      </c>
      <c r="AM93" s="374" t="inlineStr">
        <is>
          <t>12,5 oz</t>
        </is>
      </c>
      <c r="AN93" s="374" t="n"/>
      <c r="AO93" s="402" t="inlineStr">
        <is>
          <t>4,90 / 162</t>
        </is>
      </c>
      <c r="AP93" s="374" t="n"/>
      <c r="AQ93" s="374" t="n"/>
      <c r="AR93" s="374" t="n"/>
      <c r="AS93" s="378" t="n"/>
      <c r="AT93" s="378" t="n"/>
      <c r="AU93" s="378" t="n"/>
      <c r="AV93" s="379" t="n">
        <v>1.49</v>
      </c>
      <c r="AW93" s="601" t="inlineStr">
        <is>
          <t>SONIA</t>
        </is>
      </c>
      <c r="AX93" s="602" t="inlineStr">
        <is>
          <t>EUR</t>
        </is>
      </c>
      <c r="AY93" s="602" t="inlineStr">
        <is>
          <t>FOB</t>
        </is>
      </c>
      <c r="AZ93" s="602" t="inlineStr">
        <is>
          <t>90 DAYS NETT</t>
        </is>
      </c>
      <c r="BA93" s="602" t="inlineStr">
        <is>
          <t>cfmd</t>
        </is>
      </c>
      <c r="BB93" s="602">
        <f>IFERROR((BM93*(1-Assumptions!$K$3))*(1-BK93),0)</f>
        <v/>
      </c>
      <c r="BC93" s="602" t="n">
        <v>100</v>
      </c>
      <c r="BD93" s="602" t="n">
        <v>93.5</v>
      </c>
      <c r="BE93" s="602" t="n">
        <v>27</v>
      </c>
      <c r="BF93" s="604">
        <f>IFERROR(((IF(BE93&gt;0, BE93, IF(BD93&gt;0, BD93, 0))))*INDEX(Assumptions!$B:$B,MATCH(AB93,Assumptions!$A:$A,0)),0)</f>
        <v/>
      </c>
      <c r="BG93" s="604">
        <f>IFERROR(((IF(BE93&gt;0, BE93, IF(BD93&gt;0, BD93, 0))))*INDEX(Assumptions!$C:$C,MATCH(AB93,Assumptions!$A:$A,0)),0)</f>
        <v/>
      </c>
      <c r="BH93" s="604">
        <f>IFERROR(((IF(BE93&gt;0, BE93, IF(BD93&gt;0, BD93, 0))))*INDEX(Assumptions!$D:$D,MATCH(AB93,Assumptions!$A:$A,0)),0)</f>
        <v/>
      </c>
      <c r="BI93" s="604">
        <f>IFERROR(((IF(BE93&gt;0, BE93, IF(BD93&gt;0, BD93, 0))))*INDEX(Assumptions!$G:$G,MATCH(AC93,Assumptions!$F:$F,0)),0)</f>
        <v/>
      </c>
      <c r="BJ93" s="604">
        <f>SUM(BF93:BI93)</f>
        <v/>
      </c>
      <c r="BK93" s="383">
        <f>IFERROR(INDEX(Assumptions!$B:$B,MATCH(AB93,Assumptions!$A:$A,0))+INDEX(Assumptions!$C:$C,MATCH(AB93,Assumptions!$A:$A,0))+INDEX(Assumptions!$D:$D,MATCH(AB93,Assumptions!$A:$A,0))+INDEX(Assumptions!$G:$G,MATCH(AC93,Assumptions!$F:$F,0)),0)</f>
        <v/>
      </c>
      <c r="BL93" s="602">
        <f>((IF(BE93&gt;0, BE93, IF(BD93&gt;0, BD93, 0))))+BJ93</f>
        <v/>
      </c>
      <c r="BM93" s="602">
        <f>BP93/BO93</f>
        <v/>
      </c>
      <c r="BN93" s="602">
        <f>BP93/2.38</f>
        <v/>
      </c>
      <c r="BO93" s="374" t="n">
        <v>2.5</v>
      </c>
      <c r="BP93" s="602" t="n">
        <v>249.95</v>
      </c>
      <c r="BQ93" s="384">
        <f>IF(SUM(BD93:BE93)=0,0,(BM93-BL93)/BM93)</f>
        <v/>
      </c>
      <c r="BR93" s="602">
        <f>BC93*CG93</f>
        <v/>
      </c>
      <c r="BS93" s="602" t="inlineStr">
        <is>
          <t>-</t>
        </is>
      </c>
      <c r="BT93" s="602" t="n">
        <v>10.15</v>
      </c>
      <c r="BU93" s="605" t="n">
        <v>42905</v>
      </c>
      <c r="BV93" s="605" t="inlineStr">
        <is>
          <t>-</t>
        </is>
      </c>
      <c r="BW93" s="386" t="n"/>
      <c r="BX93" s="376" t="inlineStr">
        <is>
          <t>ORTA 9560</t>
        </is>
      </c>
      <c r="BY93" s="386" t="inlineStr">
        <is>
          <t>32x32</t>
        </is>
      </c>
      <c r="BZ93" s="433" t="n"/>
      <c r="CA93" s="386" t="n">
        <v>42940</v>
      </c>
      <c r="CB93" s="386" t="n"/>
      <c r="CC93" s="386" t="n">
        <v>42956</v>
      </c>
      <c r="CD93" s="376" t="inlineStr">
        <is>
          <t>EX 14-Oct-17</t>
        </is>
      </c>
      <c r="CE93" s="376" t="n"/>
      <c r="CF93" s="376" t="n"/>
      <c r="CG93" s="387" t="n">
        <v>15</v>
      </c>
      <c r="CH93" s="435" t="n"/>
      <c r="CI93" s="387" t="inlineStr">
        <is>
          <t>32X32</t>
        </is>
      </c>
      <c r="CJ93" s="387" t="n"/>
      <c r="CK93" s="387" t="n">
        <v>2</v>
      </c>
      <c r="CL93" s="388" t="n"/>
      <c r="CM93" s="389" t="n"/>
      <c r="CN93" s="389" t="n"/>
      <c r="CO93" s="390" t="n"/>
      <c r="CP93" s="391" t="inlineStr">
        <is>
          <t>-</t>
        </is>
      </c>
      <c r="CQ93" s="391" t="n"/>
      <c r="CR93" s="391" t="n"/>
      <c r="CS93" s="392" t="n"/>
      <c r="CT93" s="393" t="n"/>
      <c r="CU93" s="393" t="n"/>
      <c r="CV93" s="393" t="n"/>
      <c r="CW93" s="393" t="n"/>
      <c r="CX93" s="393" t="n"/>
      <c r="CY93" s="393" t="n"/>
      <c r="CZ93" s="388" t="n">
        <v>43325</v>
      </c>
      <c r="DA93" s="388" t="inlineStr">
        <is>
          <t>TUNISIA</t>
        </is>
      </c>
      <c r="DB93" s="555" t="inlineStr">
        <is>
          <t>N/A</t>
        </is>
      </c>
      <c r="DC93" s="389" t="n"/>
      <c r="DD93" s="389" t="n"/>
      <c r="DE93" s="389" t="n"/>
      <c r="DF93" s="394" t="n">
        <v>25</v>
      </c>
      <c r="DG93" s="394" t="n">
        <v>31</v>
      </c>
      <c r="DH93" s="394" t="n">
        <v>4018345</v>
      </c>
      <c r="DI93" s="395">
        <f>DF93*BM93</f>
        <v/>
      </c>
      <c r="DJ93" s="396">
        <f>DI93-(DG93*BL93)</f>
        <v/>
      </c>
    </row>
    <row customFormat="1" customHeight="1" ht="15" r="94" s="397">
      <c r="A94" s="372" t="n">
        <v>455</v>
      </c>
      <c r="B94" s="372" t="inlineStr">
        <is>
          <t>K180750055</t>
        </is>
      </c>
      <c r="C94" s="372" t="n">
        <v>1010104091</v>
      </c>
      <c r="D94" s="241" t="inlineStr">
        <is>
          <t>Indigo</t>
        </is>
      </c>
      <c r="E94" s="430" t="n">
        <v>1012</v>
      </c>
      <c r="F94" s="372" t="inlineStr">
        <is>
          <t>MAXIMILIAN WORKER</t>
        </is>
      </c>
      <c r="G94" s="372" t="inlineStr">
        <is>
          <t>KINGS OF INDIGO</t>
        </is>
      </c>
      <c r="H94" s="372" t="n">
        <v>2</v>
      </c>
      <c r="I94" s="370" t="n"/>
      <c r="J94" s="600" t="n"/>
      <c r="K94" s="372" t="n"/>
      <c r="L94" s="372" t="inlineStr">
        <is>
          <t>PREMIUM</t>
        </is>
      </c>
      <c r="M94" s="372" t="inlineStr">
        <is>
          <t>Pants</t>
        </is>
      </c>
      <c r="N94" s="372" t="n">
        <v>62034231</v>
      </c>
      <c r="O94" s="373" t="inlineStr">
        <is>
          <t>Men's or boys' trousers and breeches of cotton denim (excl. knitted or crocheted, industrial and occupational, bib and brace overalls and underpants)</t>
        </is>
      </c>
      <c r="P94" s="584" t="inlineStr">
        <is>
          <t>Mens</t>
        </is>
      </c>
      <c r="Q94" s="372" t="n"/>
      <c r="R94" s="372" t="n"/>
      <c r="S94" s="372" t="inlineStr">
        <is>
          <t>-</t>
        </is>
      </c>
      <c r="T94" s="374" t="inlineStr">
        <is>
          <t>NON</t>
        </is>
      </c>
      <c r="U94" s="374" t="n"/>
      <c r="V94" s="374" t="inlineStr">
        <is>
          <t>28-38</t>
        </is>
      </c>
      <c r="W94" s="374" t="inlineStr">
        <is>
          <t>32-34</t>
        </is>
      </c>
      <c r="X94" s="518" t="inlineStr">
        <is>
          <t>Mens seasonal</t>
        </is>
      </c>
      <c r="Y94" s="374" t="inlineStr">
        <is>
          <t>C/O SS18</t>
        </is>
      </c>
      <c r="Z94" s="374" t="n"/>
      <c r="AA94" s="374" t="n"/>
      <c r="AB94" s="398" t="inlineStr">
        <is>
          <t>Tunisia</t>
        </is>
      </c>
      <c r="AC94" s="376" t="inlineStr">
        <is>
          <t>Artlab</t>
        </is>
      </c>
      <c r="AD94" s="376" t="inlineStr">
        <is>
          <t>Artlab</t>
        </is>
      </c>
      <c r="AE94" s="376" t="inlineStr">
        <is>
          <t>-</t>
        </is>
      </c>
      <c r="AF94" s="372" t="n"/>
      <c r="AG94" s="374" t="inlineStr">
        <is>
          <t xml:space="preserve">ORTA </t>
        </is>
      </c>
      <c r="AH94" s="374" t="inlineStr">
        <is>
          <t>9588A-40 Veggie warp denim</t>
        </is>
      </c>
      <c r="AI94" s="374" t="inlineStr">
        <is>
          <t>8353A-40 Veggie denim</t>
        </is>
      </c>
      <c r="AJ94" s="374" t="n"/>
      <c r="AK94" s="374" t="inlineStr">
        <is>
          <t>100% Sustainable fabric</t>
        </is>
      </c>
      <c r="AL94" s="374" t="inlineStr">
        <is>
          <t>100% Organic cotton</t>
        </is>
      </c>
      <c r="AM94" s="374" t="inlineStr">
        <is>
          <t>11,25 oz</t>
        </is>
      </c>
      <c r="AN94" s="374" t="n"/>
      <c r="AO94" s="377" t="inlineStr">
        <is>
          <t>6,30 / 148</t>
        </is>
      </c>
      <c r="AP94" s="374" t="n"/>
      <c r="AQ94" s="374" t="n"/>
      <c r="AR94" s="374" t="inlineStr">
        <is>
          <t>c/o fabric TBC from ORTA</t>
        </is>
      </c>
      <c r="AS94" s="378" t="n"/>
      <c r="AT94" s="378" t="n"/>
      <c r="AU94" s="378" t="n"/>
      <c r="AV94" s="379" t="n">
        <v>1.72</v>
      </c>
      <c r="AW94" s="601" t="inlineStr">
        <is>
          <t>PETRA</t>
        </is>
      </c>
      <c r="AX94" s="602" t="inlineStr">
        <is>
          <t>EUR</t>
        </is>
      </c>
      <c r="AY94" s="602" t="inlineStr">
        <is>
          <t>FOB</t>
        </is>
      </c>
      <c r="AZ94" s="602" t="inlineStr">
        <is>
          <t>90 DAYS NETT</t>
        </is>
      </c>
      <c r="BA94" s="602" t="inlineStr">
        <is>
          <t>cfmd</t>
        </is>
      </c>
      <c r="BB94" s="602">
        <f>IFERROR((BM94*(1-Assumptions!$K$3))*(1-BK94),0)</f>
        <v/>
      </c>
      <c r="BC94" s="602" t="n">
        <v>125</v>
      </c>
      <c r="BD94" s="602" t="n">
        <v>89</v>
      </c>
      <c r="BE94" s="602" t="n">
        <v>89</v>
      </c>
      <c r="BF94" s="604">
        <f>IFERROR(((IF(BE94&gt;0, BE94, IF(BD94&gt;0, BD94, 0))))*INDEX(Assumptions!$B:$B,MATCH(AB94,Assumptions!$A:$A,0)),0)</f>
        <v/>
      </c>
      <c r="BG94" s="604">
        <f>IFERROR(((IF(BE94&gt;0, BE94, IF(BD94&gt;0, BD94, 0))))*INDEX(Assumptions!$C:$C,MATCH(AB94,Assumptions!$A:$A,0)),0)</f>
        <v/>
      </c>
      <c r="BH94" s="604">
        <f>IFERROR(((IF(BE94&gt;0, BE94, IF(BD94&gt;0, BD94, 0))))*INDEX(Assumptions!$D:$D,MATCH(AB94,Assumptions!$A:$A,0)),0)</f>
        <v/>
      </c>
      <c r="BI94" s="604">
        <f>IFERROR(((IF(BE94&gt;0, BE94, IF(BD94&gt;0, BD94, 0))))*INDEX(Assumptions!$G:$G,MATCH(AC94,Assumptions!$F:$F,0)),0)</f>
        <v/>
      </c>
      <c r="BJ94" s="604">
        <f>SUM(BF94:BI94)</f>
        <v/>
      </c>
      <c r="BK94" s="383">
        <f>IFERROR(INDEX(Assumptions!$B:$B,MATCH(AB94,Assumptions!$A:$A,0))+INDEX(Assumptions!$C:$C,MATCH(AB94,Assumptions!$A:$A,0))+INDEX(Assumptions!$D:$D,MATCH(AB94,Assumptions!$A:$A,0))+INDEX(Assumptions!$G:$G,MATCH(AC94,Assumptions!$F:$F,0)),0)</f>
        <v/>
      </c>
      <c r="BL94" s="602">
        <f>((IF(BE94&gt;0, BE94, IF(BD94&gt;0, BD94, 0))))+BJ94</f>
        <v/>
      </c>
      <c r="BM94" s="602">
        <f>BP94/BO94</f>
        <v/>
      </c>
      <c r="BN94" s="602">
        <f>BP94/2.38</f>
        <v/>
      </c>
      <c r="BO94" s="374" t="n">
        <v>2.5</v>
      </c>
      <c r="BP94" s="602" t="n">
        <v>329.95</v>
      </c>
      <c r="BQ94" s="384">
        <f>IF(SUM(BD94:BE94)=0,0,(BM94-BL94)/BM94)</f>
        <v/>
      </c>
      <c r="BR94" s="602">
        <f>BC94*CG94</f>
        <v/>
      </c>
      <c r="BS94" s="602" t="inlineStr">
        <is>
          <t>-</t>
        </is>
      </c>
      <c r="BT94" s="602" t="n">
        <v>61.85</v>
      </c>
      <c r="BU94" s="605" t="inlineStr">
        <is>
          <t>will be sent 16-07</t>
        </is>
      </c>
      <c r="BV94" s="605" t="n"/>
      <c r="BW94" s="386" t="inlineStr">
        <is>
          <t>STRIKE OFF / EMBRO</t>
        </is>
      </c>
      <c r="BX94" s="376" t="inlineStr">
        <is>
          <t>ORTA 9006</t>
        </is>
      </c>
      <c r="BY94" s="386" t="inlineStr">
        <is>
          <t>-</t>
        </is>
      </c>
      <c r="BZ94" s="433" t="n"/>
      <c r="CA94" s="386" t="n"/>
      <c r="CB94" s="386" t="n"/>
      <c r="CC94" s="386" t="n">
        <v>42956</v>
      </c>
      <c r="CD94" s="376" t="inlineStr">
        <is>
          <t>EX 14-Oct-17</t>
        </is>
      </c>
      <c r="CE94" s="376" t="n"/>
      <c r="CF94" s="376" t="n"/>
      <c r="CG94" s="387" t="n">
        <v>15</v>
      </c>
      <c r="CH94" s="435" t="n"/>
      <c r="CI94" s="387" t="inlineStr">
        <is>
          <t>32X32</t>
        </is>
      </c>
      <c r="CJ94" s="387" t="n"/>
      <c r="CK94" s="387" t="n">
        <v>2</v>
      </c>
      <c r="CL94" s="388" t="n"/>
      <c r="CM94" s="389" t="n"/>
      <c r="CN94" s="389" t="n"/>
      <c r="CO94" s="390" t="n"/>
      <c r="CP94" s="391" t="inlineStr">
        <is>
          <t>-</t>
        </is>
      </c>
      <c r="CQ94" s="391" t="n"/>
      <c r="CR94" s="391" t="n"/>
      <c r="CS94" s="392" t="n"/>
      <c r="CT94" s="393" t="n"/>
      <c r="CU94" s="393" t="n"/>
      <c r="CV94" s="393" t="n"/>
      <c r="CW94" s="393" t="n"/>
      <c r="CX94" s="393" t="n"/>
      <c r="CY94" s="393" t="n"/>
      <c r="CZ94" s="388" t="n">
        <v>43353</v>
      </c>
      <c r="DA94" s="388" t="inlineStr">
        <is>
          <t>TUNISIA</t>
        </is>
      </c>
      <c r="DB94" s="555" t="n">
        <v>5</v>
      </c>
      <c r="DC94" s="389" t="n"/>
      <c r="DD94" s="389" t="n"/>
      <c r="DE94" s="389" t="n"/>
      <c r="DF94" s="394" t="n">
        <v>20</v>
      </c>
      <c r="DG94" s="394" t="n">
        <v>20</v>
      </c>
      <c r="DH94" s="394" t="n">
        <v>4018433</v>
      </c>
      <c r="DI94" s="395">
        <f>DF94*BM94</f>
        <v/>
      </c>
      <c r="DJ94" s="396">
        <f>DI94-(DG94*BL94)</f>
        <v/>
      </c>
    </row>
    <row customFormat="1" customHeight="1" hidden="1" ht="15" r="95" s="397">
      <c r="A95" s="372" t="n">
        <v>460</v>
      </c>
      <c r="B95" s="372" t="inlineStr">
        <is>
          <t>K180702005</t>
        </is>
      </c>
      <c r="C95" s="372" t="n">
        <v>2020300013</v>
      </c>
      <c r="D95" s="241" t="inlineStr">
        <is>
          <t>Brown</t>
        </is>
      </c>
      <c r="E95" s="430" t="n">
        <v>7508</v>
      </c>
      <c r="F95" s="372" t="inlineStr">
        <is>
          <t>ARIADNE</t>
        </is>
      </c>
      <c r="G95" s="372" t="inlineStr">
        <is>
          <t>BROWN MELEE</t>
        </is>
      </c>
      <c r="H95" s="372" t="n">
        <v>2</v>
      </c>
      <c r="I95" s="370" t="n"/>
      <c r="J95" s="600" t="n"/>
      <c r="K95" s="372" t="n"/>
      <c r="L95" s="372" t="n"/>
      <c r="M95" s="568" t="inlineStr">
        <is>
          <t>Outerwear</t>
        </is>
      </c>
      <c r="N95" s="372" t="n">
        <v>62043100</v>
      </c>
      <c r="O95" s="373" t="inlineStr">
        <is>
          <t>Women's or girls' jackets and blazers of wool or fine animal hair (excl. knitted or crocheted, wind-jackets and similar articles)</t>
        </is>
      </c>
      <c r="P95" s="584" t="inlineStr">
        <is>
          <t>Womens</t>
        </is>
      </c>
      <c r="Q95" s="372" t="n"/>
      <c r="R95" s="372" t="n"/>
      <c r="S95" s="372" t="n"/>
      <c r="T95" s="374" t="inlineStr">
        <is>
          <t>NON</t>
        </is>
      </c>
      <c r="U95" s="374" t="n"/>
      <c r="V95" s="374" t="inlineStr">
        <is>
          <t>XS-L</t>
        </is>
      </c>
      <c r="W95" s="374" t="inlineStr">
        <is>
          <t>-</t>
        </is>
      </c>
      <c r="X95" s="518" t="inlineStr">
        <is>
          <t>XS-L womens</t>
        </is>
      </c>
      <c r="Y95" s="374" t="inlineStr">
        <is>
          <t>NEW</t>
        </is>
      </c>
      <c r="Z95" s="374" t="n"/>
      <c r="AA95" s="374" t="n"/>
      <c r="AB95" s="240" t="inlineStr">
        <is>
          <t>Bulgaria</t>
        </is>
      </c>
      <c r="AC95" s="240" t="inlineStr">
        <is>
          <t>Uni Textiles</t>
        </is>
      </c>
      <c r="AD95" s="376" t="inlineStr">
        <is>
          <t>Collage</t>
        </is>
      </c>
      <c r="AE95" s="399" t="inlineStr">
        <is>
          <t>ARAMPATZHS  NIKOLAOS &amp; SIA O.E.</t>
        </is>
      </c>
      <c r="AF95" s="372" t="n"/>
      <c r="AG95" s="374" t="inlineStr">
        <is>
          <t>MORGADO</t>
        </is>
      </c>
      <c r="AH95" s="374" t="inlineStr">
        <is>
          <t>25.07466.I BUREL MEDIO #005 + Unitin (navy) stripe Moon D.02</t>
        </is>
      </c>
      <c r="AI95" s="374" t="n"/>
      <c r="AJ95" s="374" t="n"/>
      <c r="AK95" s="374" t="inlineStr">
        <is>
          <t>100% Sustainable fabric</t>
        </is>
      </c>
      <c r="AL95" s="374" t="inlineStr">
        <is>
          <t>80% Recycled wool, 10% recycled polyamide, 10% recycled polyester</t>
        </is>
      </c>
      <c r="AM95" s="374" t="inlineStr">
        <is>
          <t>720g</t>
        </is>
      </c>
      <c r="AN95" s="374" t="n">
        <v>1500</v>
      </c>
      <c r="AO95" s="377" t="inlineStr">
        <is>
          <t>11,3 / 150 / 7,15 Unitin</t>
        </is>
      </c>
      <c r="AP95" s="374" t="n">
        <v>100</v>
      </c>
      <c r="AQ95" s="374" t="inlineStr">
        <is>
          <t>6-8W</t>
        </is>
      </c>
      <c r="AR95" s="374" t="inlineStr">
        <is>
          <t>11M reserved 05/07/2017 + SMS fabric order placed of 70M - 22/9: Fabric will arrive end of september</t>
        </is>
      </c>
      <c r="AS95" s="378" t="n"/>
      <c r="AT95" s="378" t="n"/>
      <c r="AU95" s="378" t="n"/>
      <c r="AV95" s="379" t="n">
        <v>2.3</v>
      </c>
      <c r="AW95" s="601" t="inlineStr">
        <is>
          <t>COLLAGE</t>
        </is>
      </c>
      <c r="AX95" s="602" t="inlineStr">
        <is>
          <t>EUR</t>
        </is>
      </c>
      <c r="AY95" s="602" t="inlineStr">
        <is>
          <t>FOB</t>
        </is>
      </c>
      <c r="AZ95" s="602" t="inlineStr">
        <is>
          <t>30 DAYS NETT</t>
        </is>
      </c>
      <c r="BA95" s="602" t="n">
        <v>71</v>
      </c>
      <c r="BB95" s="602">
        <f>IFERROR((BM95*(1-Assumptions!$K$3))*(1-BK95),0)</f>
        <v/>
      </c>
      <c r="BC95" s="602">
        <f>BD95*2</f>
        <v/>
      </c>
      <c r="BD95" s="602" t="n">
        <v>67.5</v>
      </c>
      <c r="BE95" s="602" t="n">
        <v>71.90000000000001</v>
      </c>
      <c r="BF95" s="604">
        <f>IFERROR(((IF(BE95&gt;0, BE95, IF(BD95&gt;0, BD95, 0))))*INDEX(Assumptions!$B:$B,MATCH(AB95,Assumptions!$A:$A,0)),0)</f>
        <v/>
      </c>
      <c r="BG95" s="604">
        <f>IFERROR(((IF(BE95&gt;0, BE95, IF(BD95&gt;0, BD95, 0))))*INDEX(Assumptions!$C:$C,MATCH(AB95,Assumptions!$A:$A,0)),0)</f>
        <v/>
      </c>
      <c r="BH95" s="604">
        <f>IFERROR(((IF(BE95&gt;0, BE95, IF(BD95&gt;0, BD95, 0))))*INDEX(Assumptions!$D:$D,MATCH(AB95,Assumptions!$A:$A,0)),0)</f>
        <v/>
      </c>
      <c r="BI95" s="604">
        <f>IFERROR(((IF(BE95&gt;0, BE95, IF(BD95&gt;0, BD95, 0))))*INDEX(Assumptions!$G:$G,MATCH(AC95,Assumptions!$F:$F,0)),0)</f>
        <v/>
      </c>
      <c r="BJ95" s="604">
        <f>SUM(BF95:BI95)</f>
        <v/>
      </c>
      <c r="BK95" s="383">
        <f>IFERROR(INDEX(Assumptions!$B:$B,MATCH(AB95,Assumptions!$A:$A,0))+INDEX(Assumptions!$C:$C,MATCH(AB95,Assumptions!$A:$A,0))+INDEX(Assumptions!$D:$D,MATCH(AB95,Assumptions!$A:$A,0))+INDEX(Assumptions!$G:$G,MATCH(AC95,Assumptions!$F:$F,0)),0)</f>
        <v/>
      </c>
      <c r="BL95" s="602">
        <f>((IF(BE95&gt;0, BE95, IF(BD95&gt;0, BD95, 0))))+BJ95</f>
        <v/>
      </c>
      <c r="BM95" s="602">
        <f>BP95/BO95</f>
        <v/>
      </c>
      <c r="BN95" s="602">
        <f>BP95/2.38</f>
        <v/>
      </c>
      <c r="BO95" s="374" t="n">
        <v>2.5</v>
      </c>
      <c r="BP95" s="602" t="n">
        <v>349.95</v>
      </c>
      <c r="BQ95" s="384">
        <f>IF(SUM(BD95:BE95)=0,0,(BM95-BL95)/BM95)</f>
        <v/>
      </c>
      <c r="BR95" s="602">
        <f>BC95*CG95</f>
        <v/>
      </c>
      <c r="BS95" s="602" t="inlineStr">
        <is>
          <t>-</t>
        </is>
      </c>
      <c r="BT95" s="602" t="n"/>
      <c r="BU95" s="605" t="n">
        <v>42888</v>
      </c>
      <c r="BV95" s="605" t="n">
        <v>42888</v>
      </c>
      <c r="BW95" s="386" t="inlineStr">
        <is>
          <t>-</t>
        </is>
      </c>
      <c r="BX95" s="376" t="inlineStr">
        <is>
          <t>MORGADO: 25.07466.I  #005</t>
        </is>
      </c>
      <c r="BY95" s="386" t="inlineStr">
        <is>
          <t>S</t>
        </is>
      </c>
      <c r="BZ95" s="433" t="n"/>
      <c r="CA95" s="401" t="n">
        <v>42926</v>
      </c>
      <c r="CB95" s="386" t="n"/>
      <c r="CC95" s="386" t="n">
        <v>42961</v>
      </c>
      <c r="CD95" s="398" t="inlineStr">
        <is>
          <t>Ex fty 20-Oct-17</t>
        </is>
      </c>
      <c r="CE95" s="376" t="n"/>
      <c r="CF95" s="376" t="n"/>
      <c r="CG95" s="387" t="n">
        <v>15</v>
      </c>
      <c r="CH95" s="435" t="n"/>
      <c r="CI95" s="387" t="inlineStr">
        <is>
          <t>S</t>
        </is>
      </c>
      <c r="CJ95" s="387" t="n"/>
      <c r="CK95" s="387" t="n"/>
      <c r="CL95" s="388" t="n"/>
      <c r="CM95" s="389" t="n"/>
      <c r="CN95" s="389" t="n"/>
      <c r="CO95" s="390" t="n"/>
      <c r="CP95" s="391" t="inlineStr">
        <is>
          <t>tba</t>
        </is>
      </c>
      <c r="CQ95" s="391" t="n"/>
      <c r="CR95" s="391" t="n"/>
      <c r="CS95" s="392" t="n"/>
      <c r="CT95" s="393" t="n"/>
      <c r="CU95" s="393" t="n"/>
      <c r="CV95" s="393" t="n"/>
      <c r="CW95" s="393" t="n"/>
      <c r="CX95" s="393" t="n"/>
      <c r="CY95" s="393" t="n"/>
      <c r="CZ95" s="388" t="n">
        <v>43315</v>
      </c>
      <c r="DA95" s="388" t="inlineStr">
        <is>
          <t>HQ</t>
        </is>
      </c>
      <c r="DB95" s="555" t="n">
        <v>5</v>
      </c>
      <c r="DC95" s="389" t="n"/>
      <c r="DD95" s="389" t="n"/>
      <c r="DE95" s="389" t="n"/>
      <c r="DF95" s="394" t="n">
        <v>113</v>
      </c>
      <c r="DG95" s="394" t="n">
        <v>175</v>
      </c>
      <c r="DH95" s="394" t="n">
        <v>4018211</v>
      </c>
      <c r="DI95" s="395">
        <f>DF95*BM95</f>
        <v/>
      </c>
      <c r="DJ95" s="396">
        <f>DI95-(DG95*BL95)</f>
        <v/>
      </c>
    </row>
    <row customFormat="1" customHeight="1" ht="15" r="96" s="397">
      <c r="A96" s="372" t="n">
        <v>465</v>
      </c>
      <c r="B96" s="372" t="inlineStr">
        <is>
          <t>K180702010</t>
        </is>
      </c>
      <c r="C96" s="372" t="n">
        <v>2020300014</v>
      </c>
      <c r="D96" s="372" t="inlineStr">
        <is>
          <t>Red</t>
        </is>
      </c>
      <c r="E96" s="430" t="n">
        <v>7915</v>
      </c>
      <c r="F96" s="372" t="inlineStr">
        <is>
          <t>VLATKA</t>
        </is>
      </c>
      <c r="G96" s="372" t="inlineStr">
        <is>
          <t>CORDOVAN</t>
        </is>
      </c>
      <c r="H96" s="372" t="n">
        <v>2</v>
      </c>
      <c r="I96" s="370" t="n"/>
      <c r="J96" s="600" t="n"/>
      <c r="K96" s="372" t="n"/>
      <c r="L96" s="372" t="n"/>
      <c r="M96" s="568" t="inlineStr">
        <is>
          <t>Outerwear</t>
        </is>
      </c>
      <c r="N96" s="372" t="n">
        <v>62043919</v>
      </c>
      <c r="O96" s="373" t="inlineStr">
        <is>
          <t>Women's or girls' jackets and blazers of artificial fibres (excl. knitted or crocheted, industrial and occupational, wind-jackets and similar articles)</t>
        </is>
      </c>
      <c r="P96" s="584" t="inlineStr">
        <is>
          <t>Womens</t>
        </is>
      </c>
      <c r="Q96" s="372" t="n"/>
      <c r="R96" s="372" t="n"/>
      <c r="S96" s="372" t="inlineStr">
        <is>
          <t>PA CLEAR COATING</t>
        </is>
      </c>
      <c r="T96" s="374" t="inlineStr">
        <is>
          <t>NON</t>
        </is>
      </c>
      <c r="U96" s="374" t="n"/>
      <c r="V96" s="374" t="inlineStr">
        <is>
          <t>XS-L</t>
        </is>
      </c>
      <c r="W96" s="374" t="inlineStr">
        <is>
          <t>-</t>
        </is>
      </c>
      <c r="X96" s="518" t="inlineStr">
        <is>
          <t>XS-L womens</t>
        </is>
      </c>
      <c r="Y96" s="374" t="inlineStr">
        <is>
          <t>NEW</t>
        </is>
      </c>
      <c r="Z96" s="374" t="n"/>
      <c r="AA96" s="374" t="n"/>
      <c r="AB96" s="375" t="inlineStr">
        <is>
          <t>China</t>
        </is>
      </c>
      <c r="AC96" s="240" t="inlineStr">
        <is>
          <t>Blanket Bay</t>
        </is>
      </c>
      <c r="AD96" s="376" t="n"/>
      <c r="AE96" s="376" t="inlineStr">
        <is>
          <t>-</t>
        </is>
      </c>
      <c r="AF96" s="372" t="n"/>
      <c r="AG96" s="374" t="inlineStr">
        <is>
          <t>TBC</t>
        </is>
      </c>
      <c r="AH96" s="374" t="inlineStr">
        <is>
          <t>RIBSTOP: 100% Recycled Polyester</t>
        </is>
      </c>
      <c r="AI96" s="374" t="n"/>
      <c r="AJ96" s="374" t="n"/>
      <c r="AK96" s="374" t="inlineStr">
        <is>
          <t>100% Sustainable fabric</t>
        </is>
      </c>
      <c r="AL96" s="374" t="inlineStr">
        <is>
          <t>100% Recycled polyester</t>
        </is>
      </c>
      <c r="AM96" s="374" t="inlineStr">
        <is>
          <t>90g</t>
        </is>
      </c>
      <c r="AN96" s="374" t="n"/>
      <c r="AO96" s="377" t="n"/>
      <c r="AP96" s="374" t="inlineStr">
        <is>
          <t>3500 / 250</t>
        </is>
      </c>
      <c r="AQ96" s="374" t="inlineStr">
        <is>
          <t>40 days</t>
        </is>
      </c>
      <c r="AR96" s="374" t="inlineStr">
        <is>
          <t>SUPPLIER NEEDS TO ORDER</t>
        </is>
      </c>
      <c r="AS96" s="378" t="n"/>
      <c r="AT96" s="378" t="n"/>
      <c r="AU96" s="378" t="n"/>
      <c r="AV96" s="379" t="n">
        <v>2.28</v>
      </c>
      <c r="AW96" s="601" t="inlineStr">
        <is>
          <t>BLANKET BAY</t>
        </is>
      </c>
      <c r="AX96" s="602" t="inlineStr">
        <is>
          <t>EUR</t>
        </is>
      </c>
      <c r="AY96" s="602" t="inlineStr">
        <is>
          <t>CIF</t>
        </is>
      </c>
      <c r="AZ96" s="602" t="inlineStr">
        <is>
          <t>30% PP, 70% CAD</t>
        </is>
      </c>
      <c r="BA96" s="602" t="n">
        <v>53</v>
      </c>
      <c r="BB96" s="602">
        <f>IFERROR((BM96*(1-Assumptions!$K$3))*(1-BK96),0)</f>
        <v/>
      </c>
      <c r="BC96" s="602">
        <f>BD96*2</f>
        <v/>
      </c>
      <c r="BD96" s="602" t="n">
        <v>52</v>
      </c>
      <c r="BE96" s="602" t="n">
        <v>55.5</v>
      </c>
      <c r="BF96" s="603" t="n">
        <v>0</v>
      </c>
      <c r="BG96" s="603" t="n">
        <v>0</v>
      </c>
      <c r="BH96" s="603" t="n">
        <v>0</v>
      </c>
      <c r="BI96" s="603" t="n">
        <v>0</v>
      </c>
      <c r="BJ96" s="604">
        <f>SUM(BF96:BI96)</f>
        <v/>
      </c>
      <c r="BK96" s="383">
        <f>IFERROR(INDEX(Assumptions!$B:$B,MATCH(AB96,Assumptions!$A:$A,0))+INDEX(Assumptions!$C:$C,MATCH(AB96,Assumptions!$A:$A,0))+INDEX(Assumptions!$D:$D,MATCH(AB96,Assumptions!$A:$A,0))+INDEX(Assumptions!$G:$G,MATCH(AC96,Assumptions!$F:$F,0)),0)</f>
        <v/>
      </c>
      <c r="BL96" s="602">
        <f>((IF(BE96&gt;0, BE96, IF(BD96&gt;0, BD96, 0))))+BJ96</f>
        <v/>
      </c>
      <c r="BM96" s="602">
        <f>BP96/BO96</f>
        <v/>
      </c>
      <c r="BN96" s="602">
        <f>BP96/2.38</f>
        <v/>
      </c>
      <c r="BO96" s="374" t="n">
        <v>2.5</v>
      </c>
      <c r="BP96" s="602" t="n">
        <v>289.95</v>
      </c>
      <c r="BQ96" s="384">
        <f>IF(SUM(BD96:BE96)=0,0,(BM96-BL96)/BM96)</f>
        <v/>
      </c>
      <c r="BR96" s="602">
        <f>BC96*CG96</f>
        <v/>
      </c>
      <c r="BS96" s="602" t="inlineStr">
        <is>
          <t>-</t>
        </is>
      </c>
      <c r="BT96" s="602" t="n"/>
      <c r="BU96" s="605" t="inlineStr">
        <is>
          <t>14-6-2017</t>
        </is>
      </c>
      <c r="BV96" s="605" t="n"/>
      <c r="BW96" s="386" t="n"/>
      <c r="BX96" s="398" t="inlineStr">
        <is>
          <t>RIBSTOP #BLACK: 100% Recycled Polyester</t>
        </is>
      </c>
      <c r="BY96" s="386" t="inlineStr">
        <is>
          <t>S</t>
        </is>
      </c>
      <c r="BZ96" s="433" t="n"/>
      <c r="CA96" s="386" t="inlineStr">
        <is>
          <t>EX FTY 21-Jul-17</t>
        </is>
      </c>
      <c r="CB96" s="386" t="n"/>
      <c r="CC96" s="386" t="n"/>
      <c r="CD96" s="376" t="inlineStr">
        <is>
          <t>EX 15-Oct-17, Balance: TBA</t>
        </is>
      </c>
      <c r="CE96" s="376" t="n"/>
      <c r="CF96" s="376" t="n"/>
      <c r="CG96" s="387" t="n">
        <v>15</v>
      </c>
      <c r="CH96" s="435" t="n"/>
      <c r="CI96" s="387" t="inlineStr">
        <is>
          <t>S</t>
        </is>
      </c>
      <c r="CJ96" s="387" t="n"/>
      <c r="CK96" s="387" t="n"/>
      <c r="CL96" s="388" t="n"/>
      <c r="CM96" s="389" t="n"/>
      <c r="CN96" s="389" t="n"/>
      <c r="CO96" s="390" t="n"/>
      <c r="CP96" s="391" t="inlineStr">
        <is>
          <t>XS - M</t>
        </is>
      </c>
      <c r="CQ96" s="391" t="n"/>
      <c r="CR96" s="391" t="n"/>
      <c r="CS96" s="392" t="n"/>
      <c r="CT96" s="393" t="n"/>
      <c r="CU96" s="393" t="n"/>
      <c r="CV96" s="393" t="n"/>
      <c r="CW96" s="393" t="n"/>
      <c r="CX96" s="393" t="n"/>
      <c r="CY96" s="393" t="n"/>
      <c r="CZ96" s="388" t="n">
        <v>43325</v>
      </c>
      <c r="DA96" s="388" t="inlineStr">
        <is>
          <t>HQ</t>
        </is>
      </c>
      <c r="DB96" s="555" t="n">
        <v>2</v>
      </c>
      <c r="DC96" s="389" t="inlineStr">
        <is>
          <t>check comment regarding hood strap</t>
        </is>
      </c>
      <c r="DD96" s="389" t="n"/>
      <c r="DE96" s="389" t="n"/>
      <c r="DF96" s="394" t="n">
        <v>231</v>
      </c>
      <c r="DG96" s="394" t="n">
        <v>325</v>
      </c>
      <c r="DH96" s="394" t="n">
        <v>4018171</v>
      </c>
      <c r="DI96" s="395">
        <f>DF96*BM96</f>
        <v/>
      </c>
      <c r="DJ96" s="396">
        <f>DI96-(DG96*BL96)</f>
        <v/>
      </c>
    </row>
    <row customFormat="1" customHeight="1" hidden="1" ht="15" r="97" s="126">
      <c r="A97" s="223" t="n">
        <v>470</v>
      </c>
      <c r="B97" s="223" t="inlineStr">
        <is>
          <t>K180702015</t>
        </is>
      </c>
      <c r="C97" s="223" t="n">
        <v>2020300011</v>
      </c>
      <c r="D97" s="223" t="inlineStr">
        <is>
          <t>Dry</t>
        </is>
      </c>
      <c r="E97" s="502" t="n">
        <v>2008</v>
      </c>
      <c r="F97" s="223" t="inlineStr">
        <is>
          <t>VASHTI</t>
        </is>
      </c>
      <c r="G97" s="223" t="inlineStr">
        <is>
          <t>DRY DENIM</t>
        </is>
      </c>
      <c r="H97" s="223" t="n"/>
      <c r="I97" s="222" t="inlineStr">
        <is>
          <t>x</t>
        </is>
      </c>
      <c r="J97" s="606" t="n">
        <v>43012</v>
      </c>
      <c r="K97" s="223" t="n"/>
      <c r="L97" s="223" t="n"/>
      <c r="M97" s="223" t="inlineStr">
        <is>
          <t>OUTERWEAR</t>
        </is>
      </c>
      <c r="N97" s="223" t="n">
        <v>62043290</v>
      </c>
      <c r="O97" s="102" t="inlineStr">
        <is>
          <t>Women's or girls' jackets and blazers of cotton (excl. knitted or crocheted, industrial and occupational, wind-jackets and similar articles)</t>
        </is>
      </c>
      <c r="P97" s="103" t="inlineStr">
        <is>
          <t>WOMEN</t>
        </is>
      </c>
      <c r="Q97" s="223" t="n"/>
      <c r="R97" s="223" t="n"/>
      <c r="S97" s="223" t="inlineStr">
        <is>
          <t>-</t>
        </is>
      </c>
      <c r="T97" s="104" t="inlineStr">
        <is>
          <t>NON</t>
        </is>
      </c>
      <c r="U97" s="104" t="n"/>
      <c r="V97" s="104" t="inlineStr">
        <is>
          <t>XS-L</t>
        </is>
      </c>
      <c r="W97" s="104" t="inlineStr">
        <is>
          <t>-</t>
        </is>
      </c>
      <c r="X97" s="255" t="n"/>
      <c r="Y97" s="104" t="inlineStr">
        <is>
          <t>NEW</t>
        </is>
      </c>
      <c r="Z97" s="104" t="n"/>
      <c r="AA97" s="104" t="n"/>
      <c r="AB97" s="105" t="inlineStr">
        <is>
          <t>TUNISIA</t>
        </is>
      </c>
      <c r="AC97" s="106" t="inlineStr">
        <is>
          <t>ARTLAB</t>
        </is>
      </c>
      <c r="AD97" s="106" t="inlineStr">
        <is>
          <t>ARTLAB</t>
        </is>
      </c>
      <c r="AE97" s="106" t="inlineStr">
        <is>
          <t>-</t>
        </is>
      </c>
      <c r="AF97" s="223" t="n"/>
      <c r="AG97" s="104" t="inlineStr">
        <is>
          <t xml:space="preserve">ORTA </t>
        </is>
      </c>
      <c r="AH97" s="374" t="inlineStr">
        <is>
          <t>9569A-43</t>
        </is>
      </c>
      <c r="AI97" s="104" t="n"/>
      <c r="AJ97" s="104" t="n"/>
      <c r="AK97" s="104" t="inlineStr">
        <is>
          <t>100% Sustainable fabric</t>
        </is>
      </c>
      <c r="AL97" s="104" t="inlineStr">
        <is>
          <t>100% Organic cotton</t>
        </is>
      </c>
      <c r="AM97" s="104" t="inlineStr">
        <is>
          <t>13 oz</t>
        </is>
      </c>
      <c r="AN97" s="374" t="n"/>
      <c r="AO97" s="107" t="inlineStr">
        <is>
          <t>5,15 / 152</t>
        </is>
      </c>
      <c r="AP97" s="104" t="n"/>
      <c r="AQ97" s="104" t="n"/>
      <c r="AR97" s="104" t="inlineStr">
        <is>
          <t>c/o fabric TBC from ORTA (250mts on stock at ORTA)</t>
        </is>
      </c>
      <c r="AS97" s="108" t="n"/>
      <c r="AT97" s="108" t="n"/>
      <c r="AU97" s="108" t="n"/>
      <c r="AV97" s="109" t="n"/>
      <c r="AW97" s="607" t="inlineStr">
        <is>
          <t>PETRA</t>
        </is>
      </c>
      <c r="AX97" s="608" t="inlineStr">
        <is>
          <t>EUR</t>
        </is>
      </c>
      <c r="AY97" s="608" t="inlineStr">
        <is>
          <t>FOB</t>
        </is>
      </c>
      <c r="AZ97" s="608" t="inlineStr">
        <is>
          <t>90 DAYS NETT</t>
        </is>
      </c>
      <c r="BA97" s="608" t="inlineStr">
        <is>
          <t>-</t>
        </is>
      </c>
      <c r="BB97" s="608">
        <f>IFERROR((BM97*(1-Assumptions!$K$3))*(1-BK97),0)</f>
        <v/>
      </c>
      <c r="BC97" s="608" t="n">
        <v>60</v>
      </c>
      <c r="BD97" s="608" t="n"/>
      <c r="BE97" s="608" t="n"/>
      <c r="BF97" s="609">
        <f>IFERROR(((IF(BE97&gt;0, BE97, IF(BD97&gt;0, BD97, 0))))*INDEX(Assumptions!$B:$B,MATCH(AB97,Assumptions!$A:$A,0)),0)</f>
        <v/>
      </c>
      <c r="BG97" s="609">
        <f>IFERROR(((IF(BE97&gt;0, BE97, IF(BD97&gt;0, BD97, 0))))*INDEX(Assumptions!$C:$C,MATCH(AB97,Assumptions!$A:$A,0)),0)</f>
        <v/>
      </c>
      <c r="BH97" s="609">
        <f>IFERROR(((IF(BE97&gt;0, BE97, IF(BD97&gt;0, BD97, 0))))*INDEX(Assumptions!$D:$D,MATCH(AB97,Assumptions!$A:$A,0)),0)</f>
        <v/>
      </c>
      <c r="BI97" s="609">
        <f>IFERROR(((IF(BE97&gt;0, BE97, IF(BD97&gt;0, BD97, 0))))*INDEX(Assumptions!$G:$G,MATCH(AC97,Assumptions!$F:$F,0)),0)</f>
        <v/>
      </c>
      <c r="BJ97" s="609">
        <f>SUM(BF97:BI97)</f>
        <v/>
      </c>
      <c r="BK97" s="113">
        <f>IFERROR(INDEX(Assumptions!$B:$B,MATCH(AB97,Assumptions!$A:$A,0))+INDEX(Assumptions!$C:$C,MATCH(AB97,Assumptions!$A:$A,0))+INDEX(Assumptions!$D:$D,MATCH(AB97,Assumptions!$A:$A,0))+INDEX(Assumptions!$G:$G,MATCH(AC97,Assumptions!$F:$F,0)),0)</f>
        <v/>
      </c>
      <c r="BL97" s="608">
        <f>((IF(BE97&gt;0, BE97, IF(BD97&gt;0, BD97, 0))))+BJ97</f>
        <v/>
      </c>
      <c r="BM97" s="608">
        <f>BP97/BO97</f>
        <v/>
      </c>
      <c r="BN97" s="608">
        <f>BP97/2.38</f>
        <v/>
      </c>
      <c r="BO97" s="104" t="n">
        <v>2.5</v>
      </c>
      <c r="BP97" s="608" t="n"/>
      <c r="BQ97" s="114">
        <f>IF(SUM(BD97:BE97)=0,0,(BM97-BL97)/BM97)</f>
        <v/>
      </c>
      <c r="BR97" s="608">
        <f>BC97*CG97</f>
        <v/>
      </c>
      <c r="BS97" s="608" t="inlineStr">
        <is>
          <t>-</t>
        </is>
      </c>
      <c r="BT97" s="608" t="n"/>
      <c r="BU97" s="115" t="n">
        <v>42905</v>
      </c>
      <c r="BV97" s="610" t="n"/>
      <c r="BW97" s="115" t="n"/>
      <c r="BX97" s="106" t="inlineStr">
        <is>
          <t>NORTHERN LINEN 14566 MAX FABRIC pattern from Petra 06-06</t>
        </is>
      </c>
      <c r="BY97" s="115" t="inlineStr">
        <is>
          <t>S</t>
        </is>
      </c>
      <c r="BZ97" s="530" t="n"/>
      <c r="CA97" s="115" t="n">
        <v>42940</v>
      </c>
      <c r="CB97" s="115" t="n"/>
      <c r="CC97" s="115" t="inlineStr">
        <is>
          <t>TBC</t>
        </is>
      </c>
      <c r="CD97" s="106" t="inlineStr">
        <is>
          <t>EX 14-Oct-17</t>
        </is>
      </c>
      <c r="CE97" s="106" t="n"/>
      <c r="CF97" s="106" t="n"/>
      <c r="CG97" s="117" t="n">
        <v>15</v>
      </c>
      <c r="CH97" s="538" t="n"/>
      <c r="CI97" s="117" t="inlineStr">
        <is>
          <t>S</t>
        </is>
      </c>
      <c r="CJ97" s="117" t="n"/>
      <c r="CK97" s="117" t="n"/>
      <c r="CL97" s="118" t="n"/>
      <c r="CM97" s="119" t="n"/>
      <c r="CN97" s="119" t="n"/>
      <c r="CO97" s="120" t="n"/>
      <c r="CP97" s="121" t="n"/>
      <c r="CQ97" s="121" t="n"/>
      <c r="CR97" s="121" t="n"/>
      <c r="CS97" s="122" t="n"/>
      <c r="CT97" s="123" t="n"/>
      <c r="CU97" s="123" t="n"/>
      <c r="CV97" s="123" t="n"/>
      <c r="CW97" s="123" t="n"/>
      <c r="CX97" s="123" t="n"/>
      <c r="CY97" s="123" t="n"/>
      <c r="CZ97" s="118" t="n"/>
      <c r="DA97" s="118" t="n"/>
      <c r="DB97" s="575" t="n"/>
      <c r="DC97" s="119" t="n"/>
      <c r="DD97" s="119" t="n"/>
      <c r="DE97" s="119" t="n"/>
      <c r="DF97" s="394" t="n"/>
      <c r="DG97" s="394" t="n"/>
      <c r="DH97" s="394" t="n"/>
      <c r="DI97" s="334">
        <f>DF97*BM97</f>
        <v/>
      </c>
      <c r="DJ97" s="125">
        <f>DI97-(DG97*BL97)</f>
        <v/>
      </c>
    </row>
    <row customFormat="1" customHeight="1" ht="15" r="98" s="397">
      <c r="A98" s="372" t="n">
        <v>475</v>
      </c>
      <c r="B98" s="372" t="inlineStr">
        <is>
          <t>K180702020</t>
        </is>
      </c>
      <c r="C98" s="372" t="n">
        <v>2020100019</v>
      </c>
      <c r="D98" s="372" t="inlineStr">
        <is>
          <t>Yellow</t>
        </is>
      </c>
      <c r="E98" s="430" t="n">
        <v>7706</v>
      </c>
      <c r="F98" s="372" t="inlineStr">
        <is>
          <t>ZHENGA</t>
        </is>
      </c>
      <c r="G98" s="372" t="inlineStr">
        <is>
          <t>RICH CARAMEL</t>
        </is>
      </c>
      <c r="H98" s="372" t="n">
        <v>2</v>
      </c>
      <c r="I98" s="370" t="n"/>
      <c r="J98" s="600" t="n"/>
      <c r="K98" s="372" t="n"/>
      <c r="L98" s="372" t="n"/>
      <c r="M98" s="568" t="inlineStr">
        <is>
          <t>Outerwear</t>
        </is>
      </c>
      <c r="N98" s="372" t="n">
        <v>62043919</v>
      </c>
      <c r="O98" s="373" t="inlineStr">
        <is>
          <t>Women's or girls' jackets and blazers of artificial fibres (excl. knitted or crocheted, industrial and occupational, wind-jackets and similar articles)</t>
        </is>
      </c>
      <c r="P98" s="584" t="inlineStr">
        <is>
          <t>Womens</t>
        </is>
      </c>
      <c r="Q98" s="372" t="n"/>
      <c r="R98" s="372" t="n"/>
      <c r="S98" s="372" t="inlineStr">
        <is>
          <t>PA CLEAR COATING</t>
        </is>
      </c>
      <c r="T98" s="374" t="inlineStr">
        <is>
          <t>NON</t>
        </is>
      </c>
      <c r="U98" s="374" t="n"/>
      <c r="V98" s="374" t="inlineStr">
        <is>
          <t>XS-L</t>
        </is>
      </c>
      <c r="W98" s="374" t="inlineStr">
        <is>
          <t>-</t>
        </is>
      </c>
      <c r="X98" s="518" t="inlineStr">
        <is>
          <t>XS-L womens</t>
        </is>
      </c>
      <c r="Y98" s="374" t="inlineStr">
        <is>
          <t>NEW</t>
        </is>
      </c>
      <c r="Z98" s="374" t="n"/>
      <c r="AA98" s="374" t="n"/>
      <c r="AB98" s="375" t="inlineStr">
        <is>
          <t>China</t>
        </is>
      </c>
      <c r="AC98" s="240" t="inlineStr">
        <is>
          <t>Blanket Bay</t>
        </is>
      </c>
      <c r="AD98" s="376" t="n"/>
      <c r="AE98" s="376" t="inlineStr">
        <is>
          <t>-</t>
        </is>
      </c>
      <c r="AF98" s="372" t="n"/>
      <c r="AG98" s="374" t="inlineStr">
        <is>
          <t>TBC</t>
        </is>
      </c>
      <c r="AH98" s="374" t="inlineStr">
        <is>
          <t>RIBSTOP: 100% Recycled Polyester</t>
        </is>
      </c>
      <c r="AI98" s="374" t="n"/>
      <c r="AJ98" s="374" t="n"/>
      <c r="AK98" s="374" t="inlineStr">
        <is>
          <t>100% Sustainable fabric</t>
        </is>
      </c>
      <c r="AL98" s="374" t="inlineStr">
        <is>
          <t>100% Recycled polyester</t>
        </is>
      </c>
      <c r="AM98" s="374" t="inlineStr">
        <is>
          <t>90g</t>
        </is>
      </c>
      <c r="AN98" s="374" t="n"/>
      <c r="AO98" s="377" t="n"/>
      <c r="AP98" s="374" t="inlineStr">
        <is>
          <t>3500 / 300</t>
        </is>
      </c>
      <c r="AQ98" s="374" t="inlineStr">
        <is>
          <t>40 days</t>
        </is>
      </c>
      <c r="AR98" s="374" t="inlineStr">
        <is>
          <t>SUPPLIER NEEDS TO ORDER</t>
        </is>
      </c>
      <c r="AS98" s="378" t="n"/>
      <c r="AT98" s="378" t="n"/>
      <c r="AU98" s="378" t="n"/>
      <c r="AV98" s="379" t="n">
        <v>1.7</v>
      </c>
      <c r="AW98" s="601" t="inlineStr">
        <is>
          <t>BLANKET BAY</t>
        </is>
      </c>
      <c r="AX98" s="602" t="inlineStr">
        <is>
          <t>EUR</t>
        </is>
      </c>
      <c r="AY98" s="602" t="inlineStr">
        <is>
          <t>CIF</t>
        </is>
      </c>
      <c r="AZ98" s="602" t="inlineStr">
        <is>
          <t>30% PP, 70% CAD</t>
        </is>
      </c>
      <c r="BA98" s="602" t="n">
        <v>46</v>
      </c>
      <c r="BB98" s="602">
        <f>IFERROR((BM98*(1-Assumptions!$K$3))*(1-BK98),0)</f>
        <v/>
      </c>
      <c r="BC98" s="602">
        <f>BD98*2</f>
        <v/>
      </c>
      <c r="BD98" s="602" t="n">
        <v>43.5</v>
      </c>
      <c r="BE98" s="611" t="n">
        <v>49.25</v>
      </c>
      <c r="BF98" s="603" t="n">
        <v>0</v>
      </c>
      <c r="BG98" s="603" t="n">
        <v>0</v>
      </c>
      <c r="BH98" s="603" t="n">
        <v>0</v>
      </c>
      <c r="BI98" s="603" t="n">
        <v>0</v>
      </c>
      <c r="BJ98" s="604">
        <f>SUM(BF98:BI98)</f>
        <v/>
      </c>
      <c r="BK98" s="383">
        <f>IFERROR(INDEX(Assumptions!$B:$B,MATCH(AB98,Assumptions!$A:$A,0))+INDEX(Assumptions!$C:$C,MATCH(AB98,Assumptions!$A:$A,0))+INDEX(Assumptions!$D:$D,MATCH(AB98,Assumptions!$A:$A,0))+INDEX(Assumptions!$G:$G,MATCH(AC98,Assumptions!$F:$F,0)),0)</f>
        <v/>
      </c>
      <c r="BL98" s="602">
        <f>((IF(BE98&gt;0, BE98, IF(BD98&gt;0, BD98, 0))))+BJ98</f>
        <v/>
      </c>
      <c r="BM98" s="602">
        <f>BP98/BO98</f>
        <v/>
      </c>
      <c r="BN98" s="602">
        <f>BP98/2.38</f>
        <v/>
      </c>
      <c r="BO98" s="374" t="n">
        <v>2.5</v>
      </c>
      <c r="BP98" s="602" t="n">
        <v>259.95</v>
      </c>
      <c r="BQ98" s="384">
        <f>IF(SUM(BD98:BE98)=0,0,(BM98-BL98)/BM98)</f>
        <v/>
      </c>
      <c r="BR98" s="602">
        <f>BC98*CG98</f>
        <v/>
      </c>
      <c r="BS98" s="602" t="inlineStr">
        <is>
          <t>-</t>
        </is>
      </c>
      <c r="BT98" s="602" t="n"/>
      <c r="BU98" s="605" t="inlineStr">
        <is>
          <t>14-6-2017</t>
        </is>
      </c>
      <c r="BV98" s="605" t="n"/>
      <c r="BW98" s="386" t="n"/>
      <c r="BX98" s="398" t="inlineStr">
        <is>
          <t>RIBSTOP #BLACK: 100% Recycled Polyester</t>
        </is>
      </c>
      <c r="BY98" s="386" t="inlineStr">
        <is>
          <t>S</t>
        </is>
      </c>
      <c r="BZ98" s="433" t="n"/>
      <c r="CA98" s="386" t="inlineStr">
        <is>
          <t>EX FTY 21-Jul-17</t>
        </is>
      </c>
      <c r="CB98" s="386" t="n"/>
      <c r="CC98" s="386" t="n"/>
      <c r="CD98" s="376" t="inlineStr">
        <is>
          <t>EX 15-Oct-17, Balance: TBA</t>
        </is>
      </c>
      <c r="CE98" s="376" t="n"/>
      <c r="CF98" s="376" t="n"/>
      <c r="CG98" s="387" t="n">
        <v>15</v>
      </c>
      <c r="CH98" s="435" t="n"/>
      <c r="CI98" s="387" t="inlineStr">
        <is>
          <t>S</t>
        </is>
      </c>
      <c r="CJ98" s="387" t="n"/>
      <c r="CK98" s="387" t="n"/>
      <c r="CL98" s="388" t="n"/>
      <c r="CM98" s="389" t="n"/>
      <c r="CN98" s="389" t="n"/>
      <c r="CO98" s="390" t="n"/>
      <c r="CP98" s="391" t="inlineStr">
        <is>
          <t xml:space="preserve">XS - M </t>
        </is>
      </c>
      <c r="CQ98" s="391" t="n"/>
      <c r="CR98" s="391" t="n"/>
      <c r="CS98" s="392" t="n"/>
      <c r="CT98" s="393" t="n"/>
      <c r="CU98" s="393" t="n"/>
      <c r="CV98" s="393" t="n"/>
      <c r="CW98" s="393" t="n"/>
      <c r="CX98" s="393" t="n"/>
      <c r="CY98" s="393" t="n"/>
      <c r="CZ98" s="388" t="n">
        <v>43325</v>
      </c>
      <c r="DA98" s="388" t="inlineStr">
        <is>
          <t>HQ</t>
        </is>
      </c>
      <c r="DB98" s="555" t="n">
        <v>2</v>
      </c>
      <c r="DC98" s="389" t="inlineStr">
        <is>
          <t>ok</t>
        </is>
      </c>
      <c r="DD98" s="389" t="n"/>
      <c r="DE98" s="389" t="n"/>
      <c r="DF98" s="394" t="n">
        <v>309</v>
      </c>
      <c r="DG98" s="394" t="n">
        <v>399</v>
      </c>
      <c r="DH98" s="394" t="n">
        <v>4018228</v>
      </c>
      <c r="DI98" s="395">
        <f>DF98*BM98</f>
        <v/>
      </c>
      <c r="DJ98" s="396">
        <f>DI98-(DG98*BL98)</f>
        <v/>
      </c>
    </row>
    <row customFormat="1" customHeight="1" hidden="1" ht="15" r="99" s="126">
      <c r="A99" s="223" t="n">
        <v>480</v>
      </c>
      <c r="B99" s="223" t="inlineStr">
        <is>
          <t>K180702025</t>
        </is>
      </c>
      <c r="C99" s="223" t="n">
        <v>2060300138</v>
      </c>
      <c r="D99" s="223" t="inlineStr">
        <is>
          <t>Indigo</t>
        </is>
      </c>
      <c r="E99" s="502" t="inlineStr">
        <is>
          <t>-</t>
        </is>
      </c>
      <c r="F99" s="223" t="inlineStr">
        <is>
          <t>ARNALDA</t>
        </is>
      </c>
      <c r="G99" s="223" t="inlineStr">
        <is>
          <t>HEAVY INDIGO DENIM TENCEL</t>
        </is>
      </c>
      <c r="H99" s="223" t="n">
        <v>2</v>
      </c>
      <c r="I99" s="219" t="inlineStr">
        <is>
          <t>x</t>
        </is>
      </c>
      <c r="J99" s="606" t="n">
        <v>43172</v>
      </c>
      <c r="K99" s="223" t="n"/>
      <c r="L99" s="223" t="n"/>
      <c r="M99" s="223" t="inlineStr">
        <is>
          <t>JACKET</t>
        </is>
      </c>
      <c r="N99" s="223" t="n">
        <v>62043919</v>
      </c>
      <c r="O99" s="102" t="inlineStr">
        <is>
          <t>Women's or girls' jackets and blazers of artificial fibres (excl. knitted or crocheted, industrial and occupational, wind-jackets and similar articles)</t>
        </is>
      </c>
      <c r="P99" s="103" t="inlineStr">
        <is>
          <t>WOMEN</t>
        </is>
      </c>
      <c r="Q99" s="223" t="n"/>
      <c r="R99" s="223" t="n"/>
      <c r="S99" s="223" t="n"/>
      <c r="T99" s="104" t="inlineStr">
        <is>
          <t>NON</t>
        </is>
      </c>
      <c r="U99" s="104" t="n"/>
      <c r="V99" s="104" t="inlineStr">
        <is>
          <t>XS-L</t>
        </is>
      </c>
      <c r="W99" s="104" t="inlineStr">
        <is>
          <t>-</t>
        </is>
      </c>
      <c r="X99" s="255" t="n"/>
      <c r="Y99" s="104" t="inlineStr">
        <is>
          <t>NEW</t>
        </is>
      </c>
      <c r="Z99" s="104" t="n"/>
      <c r="AA99" s="104" t="n"/>
      <c r="AB99" s="105" t="inlineStr">
        <is>
          <t>BULGARIA</t>
        </is>
      </c>
      <c r="AC99" s="106" t="inlineStr">
        <is>
          <t>UNI TEXTILES</t>
        </is>
      </c>
      <c r="AD99" s="106" t="inlineStr">
        <is>
          <t>COLLAGE</t>
        </is>
      </c>
      <c r="AE99" s="238" t="inlineStr">
        <is>
          <t>ARAMPATZHS  NIKOLAOS &amp; SIA O.E.</t>
        </is>
      </c>
      <c r="AF99" s="223" t="n"/>
      <c r="AG99" s="104" t="inlineStr">
        <is>
          <t>TEXTILE SANTADERINA</t>
        </is>
      </c>
      <c r="AH99" s="374" t="inlineStr">
        <is>
          <t>12548 BLUE DENIM</t>
        </is>
      </c>
      <c r="AI99" s="104" t="n"/>
      <c r="AJ99" s="104" t="n"/>
      <c r="AK99" s="104" t="inlineStr">
        <is>
          <t>100% Sustainable fabric</t>
        </is>
      </c>
      <c r="AL99" s="104" t="inlineStr">
        <is>
          <t>100% Tencel lyocell</t>
        </is>
      </c>
      <c r="AM99" s="104" t="inlineStr">
        <is>
          <t>475g</t>
        </is>
      </c>
      <c r="AN99" s="374" t="n"/>
      <c r="AO99" s="107" t="n"/>
      <c r="AP99" s="104" t="n"/>
      <c r="AQ99" s="104" t="n"/>
      <c r="AR99" s="104" t="inlineStr">
        <is>
          <t>06/07: 70M reserved, 20-9 meters are ready to ship, waiting for payment by collage 21/9</t>
        </is>
      </c>
      <c r="AS99" s="108" t="n"/>
      <c r="AT99" s="108" t="n"/>
      <c r="AU99" s="108" t="n"/>
      <c r="AV99" s="109" t="n">
        <v>2.2</v>
      </c>
      <c r="AW99" s="607" t="inlineStr">
        <is>
          <t>COLLAGE</t>
        </is>
      </c>
      <c r="AX99" s="608" t="inlineStr">
        <is>
          <t>EUR</t>
        </is>
      </c>
      <c r="AY99" s="608" t="inlineStr">
        <is>
          <t>FOB</t>
        </is>
      </c>
      <c r="AZ99" s="608" t="inlineStr">
        <is>
          <t>30 DAYS NETT</t>
        </is>
      </c>
      <c r="BA99" s="608" t="n">
        <v>46</v>
      </c>
      <c r="BB99" s="608">
        <f>IFERROR((BM99*(1-Assumptions!$K$3))*(1-BK99),0)</f>
        <v/>
      </c>
      <c r="BC99" s="608">
        <f>BD99*2</f>
        <v/>
      </c>
      <c r="BD99" s="608" t="n">
        <v>54.5</v>
      </c>
      <c r="BE99" s="608" t="n"/>
      <c r="BF99" s="609">
        <f>IFERROR(((IF(BE99&gt;0, BE99, IF(BD99&gt;0, BD99, 0))))*INDEX(Assumptions!$B:$B,MATCH(AB99,Assumptions!$A:$A,0)),0)</f>
        <v/>
      </c>
      <c r="BG99" s="609">
        <f>IFERROR(((IF(BE99&gt;0, BE99, IF(BD99&gt;0, BD99, 0))))*INDEX(Assumptions!$C:$C,MATCH(AB99,Assumptions!$A:$A,0)),0)</f>
        <v/>
      </c>
      <c r="BH99" s="609">
        <f>IFERROR(((IF(BE99&gt;0, BE99, IF(BD99&gt;0, BD99, 0))))*INDEX(Assumptions!$D:$D,MATCH(AB99,Assumptions!$A:$A,0)),0)</f>
        <v/>
      </c>
      <c r="BI99" s="609">
        <f>IFERROR(((IF(BE99&gt;0, BE99, IF(BD99&gt;0, BD99, 0))))*INDEX(Assumptions!$G:$G,MATCH(AC99,Assumptions!$F:$F,0)),0)</f>
        <v/>
      </c>
      <c r="BJ99" s="609">
        <f>SUM(BF99:BI99)</f>
        <v/>
      </c>
      <c r="BK99" s="113">
        <f>IFERROR(INDEX(Assumptions!$B:$B,MATCH(AB99,Assumptions!$A:$A,0))+INDEX(Assumptions!$C:$C,MATCH(AB99,Assumptions!$A:$A,0))+INDEX(Assumptions!$D:$D,MATCH(AB99,Assumptions!$A:$A,0))+INDEX(Assumptions!$G:$G,MATCH(AC99,Assumptions!$F:$F,0)),0)</f>
        <v/>
      </c>
      <c r="BL99" s="608">
        <f>((IF(BE99&gt;0, BE99, IF(BD99&gt;0, BD99, 0))))+BJ99</f>
        <v/>
      </c>
      <c r="BM99" s="608">
        <f>BP99/BO99</f>
        <v/>
      </c>
      <c r="BN99" s="608">
        <f>BP99/2.38</f>
        <v/>
      </c>
      <c r="BO99" s="104" t="n">
        <v>2.5</v>
      </c>
      <c r="BP99" s="608" t="n">
        <v>259.95</v>
      </c>
      <c r="BQ99" s="114">
        <f>IF(SUM(BD99:BE99)=0,0,(BM99-BL99)/BM99)</f>
        <v/>
      </c>
      <c r="BR99" s="608">
        <f>BC99*CG99</f>
        <v/>
      </c>
      <c r="BS99" s="608" t="n"/>
      <c r="BT99" s="608" t="n"/>
      <c r="BU99" s="610" t="n">
        <v>42888</v>
      </c>
      <c r="BV99" s="610" t="n">
        <v>42888</v>
      </c>
      <c r="BW99" s="115" t="inlineStr">
        <is>
          <t>-</t>
        </is>
      </c>
      <c r="BX99" s="106" t="inlineStr">
        <is>
          <t>TEXTILE SANTANDERINA: 12548 BLUE DENIM</t>
        </is>
      </c>
      <c r="BY99" s="115" t="inlineStr">
        <is>
          <t>S</t>
        </is>
      </c>
      <c r="BZ99" s="530" t="n"/>
      <c r="CA99" s="237" t="n">
        <v>42933</v>
      </c>
      <c r="CB99" s="115" t="n"/>
      <c r="CC99" s="115" t="n">
        <v>42961</v>
      </c>
      <c r="CD99" s="105" t="inlineStr">
        <is>
          <t>EX 03-Nov-17</t>
        </is>
      </c>
      <c r="CE99" s="106" t="n"/>
      <c r="CF99" s="106" t="n"/>
      <c r="CG99" s="117" t="n">
        <v>15</v>
      </c>
      <c r="CH99" s="538" t="n"/>
      <c r="CI99" s="117" t="inlineStr">
        <is>
          <t>S</t>
        </is>
      </c>
      <c r="CJ99" s="117" t="n"/>
      <c r="CK99" s="117" t="n"/>
      <c r="CL99" s="118" t="n"/>
      <c r="CM99" s="119" t="n"/>
      <c r="CN99" s="119" t="n"/>
      <c r="CO99" s="120" t="n"/>
      <c r="CP99" s="121" t="inlineStr">
        <is>
          <t>tba</t>
        </is>
      </c>
      <c r="CQ99" s="121" t="n"/>
      <c r="CR99" s="121" t="n"/>
      <c r="CS99" s="122" t="n"/>
      <c r="CT99" s="123" t="n"/>
      <c r="CU99" s="123" t="n"/>
      <c r="CV99" s="123" t="n"/>
      <c r="CW99" s="123" t="n"/>
      <c r="CX99" s="123" t="n"/>
      <c r="CY99" s="123" t="n"/>
      <c r="CZ99" s="118" t="n"/>
      <c r="DA99" s="118" t="n"/>
      <c r="DB99" s="575" t="n"/>
      <c r="DC99" s="119" t="n"/>
      <c r="DD99" s="119" t="n"/>
      <c r="DE99" s="119" t="n"/>
      <c r="DF99" s="394" t="n"/>
      <c r="DG99" s="394" t="n"/>
      <c r="DH99" s="394" t="n"/>
      <c r="DI99" s="334">
        <f>DF99*BM99</f>
        <v/>
      </c>
      <c r="DJ99" s="125">
        <f>DI99-(DG99*BL99)</f>
        <v/>
      </c>
    </row>
    <row customFormat="1" customHeight="1" hidden="1" ht="15" r="100" s="126">
      <c r="A100" s="223" t="n">
        <v>485</v>
      </c>
      <c r="B100" s="223" t="inlineStr">
        <is>
          <t>K180702030</t>
        </is>
      </c>
      <c r="C100" s="223" t="n">
        <v>2060300139</v>
      </c>
      <c r="D100" s="223" t="inlineStr">
        <is>
          <t>Red</t>
        </is>
      </c>
      <c r="E100" s="502" t="n">
        <v>7915</v>
      </c>
      <c r="F100" s="223" t="inlineStr">
        <is>
          <t>ARNALDA</t>
        </is>
      </c>
      <c r="G100" s="223" t="inlineStr">
        <is>
          <t>CORDOVAN</t>
        </is>
      </c>
      <c r="H100" s="223" t="n">
        <v>2</v>
      </c>
      <c r="I100" s="219" t="inlineStr">
        <is>
          <t>x</t>
        </is>
      </c>
      <c r="J100" s="606" t="n">
        <v>43172</v>
      </c>
      <c r="K100" s="223" t="n"/>
      <c r="L100" s="223" t="n"/>
      <c r="M100" s="223" t="inlineStr">
        <is>
          <t>JACKET</t>
        </is>
      </c>
      <c r="N100" s="223" t="n">
        <v>62043919</v>
      </c>
      <c r="O100" s="102" t="inlineStr">
        <is>
          <t>Women's or girls' jackets and blazers of artificial fibres (excl. knitted or crocheted, industrial and occupational, wind-jackets and similar articles)</t>
        </is>
      </c>
      <c r="P100" s="103" t="inlineStr">
        <is>
          <t>WOMEN</t>
        </is>
      </c>
      <c r="Q100" s="223" t="n"/>
      <c r="R100" s="223" t="n"/>
      <c r="S100" s="223" t="n"/>
      <c r="T100" s="104" t="inlineStr">
        <is>
          <t>NON</t>
        </is>
      </c>
      <c r="U100" s="104" t="n"/>
      <c r="V100" s="104" t="inlineStr">
        <is>
          <t>XS-L</t>
        </is>
      </c>
      <c r="W100" s="104" t="inlineStr">
        <is>
          <t>-</t>
        </is>
      </c>
      <c r="X100" s="255" t="n"/>
      <c r="Y100" s="104" t="inlineStr">
        <is>
          <t>NEW</t>
        </is>
      </c>
      <c r="Z100" s="104" t="n"/>
      <c r="AA100" s="104" t="n"/>
      <c r="AB100" s="105" t="inlineStr">
        <is>
          <t>BULGARIA</t>
        </is>
      </c>
      <c r="AC100" s="106" t="inlineStr">
        <is>
          <t>UNI TEXTILES</t>
        </is>
      </c>
      <c r="AD100" s="106" t="inlineStr">
        <is>
          <t>COLLAGE</t>
        </is>
      </c>
      <c r="AE100" s="238" t="inlineStr">
        <is>
          <t>ARAMPATZHS  NIKOLAOS &amp; SIA O.E.</t>
        </is>
      </c>
      <c r="AF100" s="223" t="n"/>
      <c r="AG100" s="104" t="inlineStr">
        <is>
          <t>TEXTILE SANTADERINA</t>
        </is>
      </c>
      <c r="AH100" s="374" t="inlineStr">
        <is>
          <t>REFIBRA: 7712</t>
        </is>
      </c>
      <c r="AI100" s="104" t="n"/>
      <c r="AJ100" s="104" t="n"/>
      <c r="AK100" s="104" t="inlineStr">
        <is>
          <t>100% Sustainable fabric</t>
        </is>
      </c>
      <c r="AL100" s="104" t="inlineStr">
        <is>
          <t>76% Tencel lyocell TRI, 12% recycled linen, 7% recycled cotton, 5% viscose</t>
        </is>
      </c>
      <c r="AM100" s="104" t="inlineStr">
        <is>
          <t>220g</t>
        </is>
      </c>
      <c r="AN100" s="374" t="n"/>
      <c r="AO100" s="107" t="n">
        <v>4.3</v>
      </c>
      <c r="AP100" s="104" t="n">
        <v>1500</v>
      </c>
      <c r="AQ100" s="104" t="n"/>
      <c r="AR100" s="104" t="inlineStr">
        <is>
          <t>500meters ready and reserved 20-07 /  20-9: Fabric meters are ready to ship, waiting for payment 21/9</t>
        </is>
      </c>
      <c r="AS100" s="108" t="n"/>
      <c r="AT100" s="108" t="n"/>
      <c r="AU100" s="108" t="n"/>
      <c r="AV100" s="109" t="n">
        <v>2.2</v>
      </c>
      <c r="AW100" s="607" t="inlineStr">
        <is>
          <t>COLLAGE</t>
        </is>
      </c>
      <c r="AX100" s="608" t="inlineStr">
        <is>
          <t>EUR</t>
        </is>
      </c>
      <c r="AY100" s="608" t="inlineStr">
        <is>
          <t>FOB</t>
        </is>
      </c>
      <c r="AZ100" s="608" t="inlineStr">
        <is>
          <t>30 DAYS NETT</t>
        </is>
      </c>
      <c r="BA100" s="608" t="inlineStr">
        <is>
          <t>cfmd</t>
        </is>
      </c>
      <c r="BB100" s="608">
        <f>IFERROR((BM100*(1-Assumptions!$K$3))*(1-BK100),0)</f>
        <v/>
      </c>
      <c r="BC100" s="608">
        <f>BD100*2</f>
        <v/>
      </c>
      <c r="BD100" s="608" t="n">
        <v>56.9</v>
      </c>
      <c r="BE100" s="608" t="n">
        <v>45.9</v>
      </c>
      <c r="BF100" s="609">
        <f>IFERROR(((IF(BE100&gt;0, BE100, IF(BD100&gt;0, BD100, 0))))*INDEX(Assumptions!$B:$B,MATCH(AB100,Assumptions!$A:$A,0)),0)</f>
        <v/>
      </c>
      <c r="BG100" s="609">
        <f>IFERROR(((IF(BE100&gt;0, BE100, IF(BD100&gt;0, BD100, 0))))*INDEX(Assumptions!$C:$C,MATCH(AB100,Assumptions!$A:$A,0)),0)</f>
        <v/>
      </c>
      <c r="BH100" s="609">
        <f>IFERROR(((IF(BE100&gt;0, BE100, IF(BD100&gt;0, BD100, 0))))*INDEX(Assumptions!$D:$D,MATCH(AB100,Assumptions!$A:$A,0)),0)</f>
        <v/>
      </c>
      <c r="BI100" s="609">
        <f>IFERROR(((IF(BE100&gt;0, BE100, IF(BD100&gt;0, BD100, 0))))*INDEX(Assumptions!$G:$G,MATCH(AC100,Assumptions!$F:$F,0)),0)</f>
        <v/>
      </c>
      <c r="BJ100" s="609">
        <f>SUM(BF100:BI100)</f>
        <v/>
      </c>
      <c r="BK100" s="113">
        <f>IFERROR(INDEX(Assumptions!$B:$B,MATCH(AB100,Assumptions!$A:$A,0))+INDEX(Assumptions!$C:$C,MATCH(AB100,Assumptions!$A:$A,0))+INDEX(Assumptions!$D:$D,MATCH(AB100,Assumptions!$A:$A,0))+INDEX(Assumptions!$G:$G,MATCH(AC100,Assumptions!$F:$F,0)),0)</f>
        <v/>
      </c>
      <c r="BL100" s="608">
        <f>((IF(BE100&gt;0, BE100, IF(BD100&gt;0, BD100, 0))))+BJ100</f>
        <v/>
      </c>
      <c r="BM100" s="608">
        <f>BP100/BO100</f>
        <v/>
      </c>
      <c r="BN100" s="608">
        <f>BP100/2.38</f>
        <v/>
      </c>
      <c r="BO100" s="104" t="n">
        <v>2.5</v>
      </c>
      <c r="BP100" s="608" t="n">
        <v>249.95</v>
      </c>
      <c r="BQ100" s="114">
        <f>IF(SUM(BD100:BE100)=0,0,(BM100-BL100)/BM100)</f>
        <v/>
      </c>
      <c r="BR100" s="608">
        <f>BC100*CG100</f>
        <v/>
      </c>
      <c r="BS100" s="608" t="n"/>
      <c r="BT100" s="608" t="n"/>
      <c r="BU100" s="610" t="n">
        <v>42888</v>
      </c>
      <c r="BV100" s="610" t="n">
        <v>42888</v>
      </c>
      <c r="BW100" s="221" t="inlineStr">
        <is>
          <t>MISSING L/D</t>
        </is>
      </c>
      <c r="BX100" s="106" t="inlineStr">
        <is>
          <t>TEXTILE SANTANDERINA: REFIBRA 7712</t>
        </is>
      </c>
      <c r="BY100" s="237" t="inlineStr">
        <is>
          <t>-</t>
        </is>
      </c>
      <c r="BZ100" s="534" t="n"/>
      <c r="CA100" s="237" t="n">
        <v>42940</v>
      </c>
      <c r="CB100" s="115" t="n"/>
      <c r="CC100" s="115" t="n">
        <v>42961</v>
      </c>
      <c r="CD100" s="105" t="inlineStr">
        <is>
          <t>EX 03-Nov-17</t>
        </is>
      </c>
      <c r="CE100" s="106" t="n"/>
      <c r="CF100" s="106" t="n"/>
      <c r="CG100" s="117" t="n">
        <v>9</v>
      </c>
      <c r="CH100" s="538" t="n"/>
      <c r="CI100" s="117" t="inlineStr">
        <is>
          <t>S</t>
        </is>
      </c>
      <c r="CJ100" s="117" t="n"/>
      <c r="CK100" s="117" t="n"/>
      <c r="CL100" s="118" t="n"/>
      <c r="CM100" s="119" t="n"/>
      <c r="CN100" s="119" t="n"/>
      <c r="CO100" s="120" t="n"/>
      <c r="CP100" s="121" t="inlineStr">
        <is>
          <t>tba</t>
        </is>
      </c>
      <c r="CQ100" s="121" t="n"/>
      <c r="CR100" s="121" t="n"/>
      <c r="CS100" s="122" t="n"/>
      <c r="CT100" s="123" t="n"/>
      <c r="CU100" s="123" t="n"/>
      <c r="CV100" s="123" t="n"/>
      <c r="CW100" s="123" t="n"/>
      <c r="CX100" s="123" t="n"/>
      <c r="CY100" s="123" t="n"/>
      <c r="CZ100" s="118" t="n"/>
      <c r="DA100" s="118" t="n"/>
      <c r="DB100" s="575" t="n"/>
      <c r="DC100" s="119" t="n"/>
      <c r="DD100" s="119" t="n"/>
      <c r="DE100" s="119" t="n"/>
      <c r="DF100" s="394" t="n"/>
      <c r="DG100" s="394" t="n"/>
      <c r="DH100" s="394" t="n"/>
      <c r="DI100" s="334">
        <f>DF100*BM100</f>
        <v/>
      </c>
      <c r="DJ100" s="125">
        <f>DI100-(DG100*BL100)</f>
        <v/>
      </c>
    </row>
    <row customFormat="1" customHeight="1" hidden="1" ht="15" r="101" s="126">
      <c r="A101" s="223" t="n">
        <v>490</v>
      </c>
      <c r="B101" s="223" t="inlineStr">
        <is>
          <t>K180702035</t>
        </is>
      </c>
      <c r="C101" s="223" t="n">
        <v>2060200439</v>
      </c>
      <c r="D101" s="223" t="inlineStr">
        <is>
          <t>BLUE</t>
        </is>
      </c>
      <c r="E101" s="502" t="n">
        <v>8123</v>
      </c>
      <c r="F101" s="223" t="inlineStr">
        <is>
          <t>VIOLANTE</t>
        </is>
      </c>
      <c r="G101" s="223" t="inlineStr">
        <is>
          <t>PERFORMANCE BLUE</t>
        </is>
      </c>
      <c r="H101" s="223" t="n">
        <v>2</v>
      </c>
      <c r="I101" s="219" t="inlineStr">
        <is>
          <t>x</t>
        </is>
      </c>
      <c r="J101" s="606" t="n">
        <v>43123</v>
      </c>
      <c r="K101" s="223" t="n"/>
      <c r="L101" s="223" t="n"/>
      <c r="M101" s="223" t="inlineStr">
        <is>
          <t>JACKET</t>
        </is>
      </c>
      <c r="N101" s="223" t="n">
        <v>62043290</v>
      </c>
      <c r="O101" s="102" t="inlineStr">
        <is>
          <t>Women's or girls' jackets and blazers of cotton (excl. knitted or crocheted, industrial and occupational, wind-jackets and similar articles)</t>
        </is>
      </c>
      <c r="P101" s="103" t="inlineStr">
        <is>
          <t>WOMEN</t>
        </is>
      </c>
      <c r="Q101" s="223" t="n"/>
      <c r="R101" s="223" t="n"/>
      <c r="S101" s="223" t="inlineStr">
        <is>
          <t>-</t>
        </is>
      </c>
      <c r="T101" s="104" t="inlineStr">
        <is>
          <t>NON</t>
        </is>
      </c>
      <c r="U101" s="104" t="n"/>
      <c r="V101" s="104" t="inlineStr">
        <is>
          <t>XS-L</t>
        </is>
      </c>
      <c r="W101" s="104" t="inlineStr">
        <is>
          <t>-</t>
        </is>
      </c>
      <c r="X101" s="255" t="n"/>
      <c r="Y101" s="104" t="inlineStr">
        <is>
          <t>NEW</t>
        </is>
      </c>
      <c r="Z101" s="104" t="n"/>
      <c r="AA101" s="104" t="n"/>
      <c r="AB101" s="105" t="inlineStr">
        <is>
          <t>TUNISIA</t>
        </is>
      </c>
      <c r="AC101" s="106" t="inlineStr">
        <is>
          <t>ARTLAB</t>
        </is>
      </c>
      <c r="AD101" s="106" t="inlineStr">
        <is>
          <t>ARTLAB</t>
        </is>
      </c>
      <c r="AE101" s="106" t="inlineStr">
        <is>
          <t>-</t>
        </is>
      </c>
      <c r="AF101" s="223" t="n"/>
      <c r="AG101" s="104" t="inlineStr">
        <is>
          <t>ROYO / UNITIN</t>
        </is>
      </c>
      <c r="AH101" s="374" t="inlineStr">
        <is>
          <t>CHANTAL-M-RQT PERFORMANCE BLUE P.19-4049/A  - 73094 + Unitin (navy) stripe Moon D.02</t>
        </is>
      </c>
      <c r="AI101" s="104" t="n"/>
      <c r="AJ101" s="104" t="n"/>
      <c r="AK101" s="104" t="inlineStr">
        <is>
          <t>100% Sustainable fabric</t>
        </is>
      </c>
      <c r="AL101" s="104" t="inlineStr">
        <is>
          <t>100% Organic cotton</t>
        </is>
      </c>
      <c r="AM101" s="104" t="inlineStr">
        <is>
          <t>11,5 oz</t>
        </is>
      </c>
      <c r="AN101" s="374" t="n"/>
      <c r="AO101" s="107" t="inlineStr">
        <is>
          <t xml:space="preserve"> / 7,15 Unitin</t>
        </is>
      </c>
      <c r="AP101" s="104" t="n"/>
      <c r="AQ101" s="104" t="n"/>
      <c r="AR101" s="104" t="inlineStr">
        <is>
          <t>TBC</t>
        </is>
      </c>
      <c r="AS101" s="108" t="n"/>
      <c r="AT101" s="108" t="n"/>
      <c r="AU101" s="108" t="n"/>
      <c r="AV101" s="109" t="n">
        <v>1.65</v>
      </c>
      <c r="AW101" s="607" t="inlineStr">
        <is>
          <t>PETRA</t>
        </is>
      </c>
      <c r="AX101" s="608" t="inlineStr">
        <is>
          <t>EUR</t>
        </is>
      </c>
      <c r="AY101" s="608" t="inlineStr">
        <is>
          <t>FOB</t>
        </is>
      </c>
      <c r="AZ101" s="608" t="inlineStr">
        <is>
          <t>90 DAYS NETT</t>
        </is>
      </c>
      <c r="BA101" s="608" t="inlineStr">
        <is>
          <t>cfmd</t>
        </is>
      </c>
      <c r="BB101" s="608">
        <f>IFERROR((BM101*(1-Assumptions!$K$3))*(1-BK101),0)</f>
        <v/>
      </c>
      <c r="BC101" s="608" t="n">
        <v>60</v>
      </c>
      <c r="BD101" s="608" t="n">
        <v>27.3</v>
      </c>
      <c r="BE101" s="608" t="n">
        <v>27.3</v>
      </c>
      <c r="BF101" s="609">
        <f>IFERROR(((IF(BE101&gt;0, BE101, IF(BD101&gt;0, BD101, 0))))*INDEX(Assumptions!$B:$B,MATCH(AB101,Assumptions!$A:$A,0)),0)</f>
        <v/>
      </c>
      <c r="BG101" s="609">
        <f>IFERROR(((IF(BE101&gt;0, BE101, IF(BD101&gt;0, BD101, 0))))*INDEX(Assumptions!$C:$C,MATCH(AB101,Assumptions!$A:$A,0)),0)</f>
        <v/>
      </c>
      <c r="BH101" s="609">
        <f>IFERROR(((IF(BE101&gt;0, BE101, IF(BD101&gt;0, BD101, 0))))*INDEX(Assumptions!$D:$D,MATCH(AB101,Assumptions!$A:$A,0)),0)</f>
        <v/>
      </c>
      <c r="BI101" s="609">
        <f>IFERROR(((IF(BE101&gt;0, BE101, IF(BD101&gt;0, BD101, 0))))*INDEX(Assumptions!$G:$G,MATCH(AC101,Assumptions!$F:$F,0)),0)</f>
        <v/>
      </c>
      <c r="BJ101" s="609">
        <f>SUM(BF101:BI101)</f>
        <v/>
      </c>
      <c r="BK101" s="113">
        <f>IFERROR(INDEX(Assumptions!$B:$B,MATCH(AB101,Assumptions!$A:$A,0))+INDEX(Assumptions!$C:$C,MATCH(AB101,Assumptions!$A:$A,0))+INDEX(Assumptions!$D:$D,MATCH(AB101,Assumptions!$A:$A,0))+INDEX(Assumptions!$G:$G,MATCH(AC101,Assumptions!$F:$F,0)),0)</f>
        <v/>
      </c>
      <c r="BL101" s="608">
        <f>((IF(BE101&gt;0, BE101, IF(BD101&gt;0, BD101, 0))))+BJ101</f>
        <v/>
      </c>
      <c r="BM101" s="608">
        <f>BP101/BO101</f>
        <v/>
      </c>
      <c r="BN101" s="608">
        <f>BP101/2.38</f>
        <v/>
      </c>
      <c r="BO101" s="104" t="n">
        <v>2.5</v>
      </c>
      <c r="BP101" s="608" t="n">
        <v>169.95</v>
      </c>
      <c r="BQ101" s="114">
        <f>IF(SUM(BD101:BE101)=0,0,(BM101-BL101)/BM101)</f>
        <v/>
      </c>
      <c r="BR101" s="608">
        <f>BC101*CG101</f>
        <v/>
      </c>
      <c r="BS101" s="608" t="inlineStr">
        <is>
          <t>-</t>
        </is>
      </c>
      <c r="BT101" s="608" t="n">
        <v>4.15</v>
      </c>
      <c r="BU101" s="115" t="n">
        <v>42905</v>
      </c>
      <c r="BV101" s="610" t="n"/>
      <c r="BW101" s="115" t="n"/>
      <c r="BX101" s="106" t="inlineStr">
        <is>
          <t>ORTA 9588A-40 VEGGIE  pattern from Petra 24-05</t>
        </is>
      </c>
      <c r="BY101" s="115" t="inlineStr">
        <is>
          <t>S</t>
        </is>
      </c>
      <c r="BZ101" s="530" t="n"/>
      <c r="CA101" s="115" t="n">
        <v>42928</v>
      </c>
      <c r="CB101" s="115" t="n"/>
      <c r="CC101" s="115" t="n">
        <v>42956</v>
      </c>
      <c r="CD101" s="106" t="inlineStr">
        <is>
          <t>EX 14-Oct-17</t>
        </is>
      </c>
      <c r="CE101" s="106" t="n"/>
      <c r="CF101" s="106" t="n"/>
      <c r="CG101" s="117" t="n">
        <v>7</v>
      </c>
      <c r="CH101" s="538" t="n"/>
      <c r="CI101" s="117" t="inlineStr">
        <is>
          <t>S</t>
        </is>
      </c>
      <c r="CJ101" s="117" t="n"/>
      <c r="CK101" s="117" t="n">
        <v>2</v>
      </c>
      <c r="CL101" s="118" t="n"/>
      <c r="CM101" s="119" t="n"/>
      <c r="CN101" s="119" t="n"/>
      <c r="CO101" s="120" t="n"/>
      <c r="CP101" s="121" t="inlineStr">
        <is>
          <t>-</t>
        </is>
      </c>
      <c r="CQ101" s="121" t="n"/>
      <c r="CR101" s="121" t="n"/>
      <c r="CS101" s="122" t="n"/>
      <c r="CT101" s="123" t="n"/>
      <c r="CU101" s="123" t="n"/>
      <c r="CV101" s="123" t="n"/>
      <c r="CW101" s="123" t="n"/>
      <c r="CX101" s="123" t="n"/>
      <c r="CY101" s="123" t="n"/>
      <c r="CZ101" s="118" t="n"/>
      <c r="DA101" s="118" t="n"/>
      <c r="DB101" s="575" t="n"/>
      <c r="DC101" s="119" t="n"/>
      <c r="DD101" s="119" t="n"/>
      <c r="DE101" s="119" t="n"/>
      <c r="DF101" s="394" t="n"/>
      <c r="DG101" s="394" t="n"/>
      <c r="DH101" s="394" t="n"/>
      <c r="DI101" s="334">
        <f>DF101*BM101</f>
        <v/>
      </c>
      <c r="DJ101" s="125">
        <f>DI101-(DG101*BL101)</f>
        <v/>
      </c>
    </row>
    <row customFormat="1" customHeight="1" hidden="1" ht="15" r="102" s="126">
      <c r="A102" s="223" t="n">
        <v>495</v>
      </c>
      <c r="B102" s="223" t="inlineStr">
        <is>
          <t>K180702040</t>
        </is>
      </c>
      <c r="C102" s="223" t="n">
        <v>2060200440</v>
      </c>
      <c r="D102" s="223" t="inlineStr">
        <is>
          <t>GREEN</t>
        </is>
      </c>
      <c r="E102" s="502" t="n">
        <v>7607</v>
      </c>
      <c r="F102" s="223" t="inlineStr">
        <is>
          <t>VIOLANTE</t>
        </is>
      </c>
      <c r="G102" s="223" t="inlineStr">
        <is>
          <t>DARK PINE</t>
        </is>
      </c>
      <c r="H102" s="223" t="n">
        <v>2</v>
      </c>
      <c r="I102" s="219" t="inlineStr">
        <is>
          <t>x</t>
        </is>
      </c>
      <c r="J102" s="606" t="n">
        <v>43172</v>
      </c>
      <c r="K102" s="223" t="n"/>
      <c r="L102" s="223" t="n"/>
      <c r="M102" s="223" t="inlineStr">
        <is>
          <t>JACKET</t>
        </is>
      </c>
      <c r="N102" s="223" t="n">
        <v>62043290</v>
      </c>
      <c r="O102" s="102" t="inlineStr">
        <is>
          <t>Women's or girls' jackets and blazers of cotton (excl. knitted or crocheted, industrial and occupational, wind-jackets and similar articles)</t>
        </is>
      </c>
      <c r="P102" s="103" t="inlineStr">
        <is>
          <t>WOMEN</t>
        </is>
      </c>
      <c r="Q102" s="223" t="n"/>
      <c r="R102" s="223" t="n"/>
      <c r="S102" s="223" t="inlineStr">
        <is>
          <t>-</t>
        </is>
      </c>
      <c r="T102" s="104" t="inlineStr">
        <is>
          <t>NON</t>
        </is>
      </c>
      <c r="U102" s="104" t="n"/>
      <c r="V102" s="104" t="inlineStr">
        <is>
          <t>XS-L</t>
        </is>
      </c>
      <c r="W102" s="104" t="inlineStr">
        <is>
          <t>-</t>
        </is>
      </c>
      <c r="X102" s="255" t="n"/>
      <c r="Y102" s="104" t="inlineStr">
        <is>
          <t>NEW</t>
        </is>
      </c>
      <c r="Z102" s="104" t="n"/>
      <c r="AA102" s="104" t="n"/>
      <c r="AB102" s="105" t="inlineStr">
        <is>
          <t>TUNISIA</t>
        </is>
      </c>
      <c r="AC102" s="106" t="inlineStr">
        <is>
          <t>ARTLAB</t>
        </is>
      </c>
      <c r="AD102" s="106" t="inlineStr">
        <is>
          <t>ARTLAB</t>
        </is>
      </c>
      <c r="AE102" s="106" t="inlineStr">
        <is>
          <t>-</t>
        </is>
      </c>
      <c r="AF102" s="223" t="n"/>
      <c r="AG102" s="104" t="inlineStr">
        <is>
          <t>ROYO / UNITIN</t>
        </is>
      </c>
      <c r="AH102" s="374" t="inlineStr">
        <is>
          <t>CHANTAL- M-RQT DARKPINE P.19-5212/A - 70583 + Unitin (navy) stripe Moon D.02</t>
        </is>
      </c>
      <c r="AI102" s="104" t="n"/>
      <c r="AJ102" s="104" t="n"/>
      <c r="AK102" s="104" t="inlineStr">
        <is>
          <t>100% Sustainable fabric</t>
        </is>
      </c>
      <c r="AL102" s="104" t="inlineStr">
        <is>
          <t>100% Organic cotton</t>
        </is>
      </c>
      <c r="AM102" s="104" t="inlineStr">
        <is>
          <t>11,5 oz</t>
        </is>
      </c>
      <c r="AN102" s="374" t="n"/>
      <c r="AO102" s="107" t="inlineStr">
        <is>
          <t xml:space="preserve"> / 7,15 Unitin</t>
        </is>
      </c>
      <c r="AP102" s="104" t="n"/>
      <c r="AQ102" s="104" t="n"/>
      <c r="AR102" s="104" t="inlineStr">
        <is>
          <t>TBC</t>
        </is>
      </c>
      <c r="AS102" s="108" t="n"/>
      <c r="AT102" s="108" t="n"/>
      <c r="AU102" s="108" t="n"/>
      <c r="AV102" s="109" t="n">
        <v>1.65</v>
      </c>
      <c r="AW102" s="607" t="inlineStr">
        <is>
          <t>PETRA</t>
        </is>
      </c>
      <c r="AX102" s="608" t="inlineStr">
        <is>
          <t>EUR</t>
        </is>
      </c>
      <c r="AY102" s="608" t="inlineStr">
        <is>
          <t>FOB</t>
        </is>
      </c>
      <c r="AZ102" s="608" t="inlineStr">
        <is>
          <t>90 DAYS NETT</t>
        </is>
      </c>
      <c r="BA102" s="608" t="inlineStr">
        <is>
          <t>cfmd</t>
        </is>
      </c>
      <c r="BB102" s="608">
        <f>IFERROR((BM102*(1-Assumptions!$K$3))*(1-BK102),0)</f>
        <v/>
      </c>
      <c r="BC102" s="608" t="n">
        <v>60</v>
      </c>
      <c r="BD102" s="608" t="n">
        <v>27.3</v>
      </c>
      <c r="BE102" s="608" t="n">
        <v>27.3</v>
      </c>
      <c r="BF102" s="609">
        <f>IFERROR(((IF(BE102&gt;0, BE102, IF(BD102&gt;0, BD102, 0))))*INDEX(Assumptions!$B:$B,MATCH(AB102,Assumptions!$A:$A,0)),0)</f>
        <v/>
      </c>
      <c r="BG102" s="609">
        <f>IFERROR(((IF(BE102&gt;0, BE102, IF(BD102&gt;0, BD102, 0))))*INDEX(Assumptions!$C:$C,MATCH(AB102,Assumptions!$A:$A,0)),0)</f>
        <v/>
      </c>
      <c r="BH102" s="609">
        <f>IFERROR(((IF(BE102&gt;0, BE102, IF(BD102&gt;0, BD102, 0))))*INDEX(Assumptions!$D:$D,MATCH(AB102,Assumptions!$A:$A,0)),0)</f>
        <v/>
      </c>
      <c r="BI102" s="609">
        <f>IFERROR(((IF(BE102&gt;0, BE102, IF(BD102&gt;0, BD102, 0))))*INDEX(Assumptions!$G:$G,MATCH(AC102,Assumptions!$F:$F,0)),0)</f>
        <v/>
      </c>
      <c r="BJ102" s="609">
        <f>SUM(BF102:BI102)</f>
        <v/>
      </c>
      <c r="BK102" s="113">
        <f>IFERROR(INDEX(Assumptions!$B:$B,MATCH(AB102,Assumptions!$A:$A,0))+INDEX(Assumptions!$C:$C,MATCH(AB102,Assumptions!$A:$A,0))+INDEX(Assumptions!$D:$D,MATCH(AB102,Assumptions!$A:$A,0))+INDEX(Assumptions!$G:$G,MATCH(AC102,Assumptions!$F:$F,0)),0)</f>
        <v/>
      </c>
      <c r="BL102" s="608">
        <f>((IF(BE102&gt;0, BE102, IF(BD102&gt;0, BD102, 0))))+BJ102</f>
        <v/>
      </c>
      <c r="BM102" s="608">
        <f>BP102/BO102</f>
        <v/>
      </c>
      <c r="BN102" s="608">
        <f>BP102/2.38</f>
        <v/>
      </c>
      <c r="BO102" s="104" t="n">
        <v>2.5</v>
      </c>
      <c r="BP102" s="608" t="n">
        <v>169.95</v>
      </c>
      <c r="BQ102" s="114">
        <f>IF(SUM(BD102:BE102)=0,0,(BM102-BL102)/BM102)</f>
        <v/>
      </c>
      <c r="BR102" s="608">
        <f>BC102*CG102</f>
        <v/>
      </c>
      <c r="BS102" s="608" t="inlineStr">
        <is>
          <t>-</t>
        </is>
      </c>
      <c r="BT102" s="608" t="n">
        <v>4.15</v>
      </c>
      <c r="BU102" s="115" t="n"/>
      <c r="BV102" s="610" t="n"/>
      <c r="BW102" s="115" t="n"/>
      <c r="BX102" s="106" t="n"/>
      <c r="BY102" s="115" t="n"/>
      <c r="BZ102" s="530" t="n"/>
      <c r="CA102" s="115" t="n"/>
      <c r="CB102" s="115" t="n"/>
      <c r="CC102" s="115" t="n">
        <v>42956</v>
      </c>
      <c r="CD102" s="106" t="inlineStr">
        <is>
          <t>EX 14-Oct-17</t>
        </is>
      </c>
      <c r="CE102" s="106" t="n"/>
      <c r="CF102" s="106" t="n"/>
      <c r="CG102" s="117" t="n">
        <v>15</v>
      </c>
      <c r="CH102" s="538" t="n"/>
      <c r="CI102" s="117" t="inlineStr">
        <is>
          <t>S</t>
        </is>
      </c>
      <c r="CJ102" s="117" t="n"/>
      <c r="CK102" s="117" t="n"/>
      <c r="CL102" s="118" t="n"/>
      <c r="CM102" s="119" t="n"/>
      <c r="CN102" s="119" t="n"/>
      <c r="CO102" s="120" t="n"/>
      <c r="CP102" s="121" t="inlineStr">
        <is>
          <t>-</t>
        </is>
      </c>
      <c r="CQ102" s="121" t="n"/>
      <c r="CR102" s="121" t="n"/>
      <c r="CS102" s="122" t="n"/>
      <c r="CT102" s="123" t="n"/>
      <c r="CU102" s="123" t="n"/>
      <c r="CV102" s="123" t="n"/>
      <c r="CW102" s="123" t="n"/>
      <c r="CX102" s="123" t="n"/>
      <c r="CY102" s="123" t="n"/>
      <c r="CZ102" s="118" t="n"/>
      <c r="DA102" s="118" t="n"/>
      <c r="DB102" s="575" t="n"/>
      <c r="DC102" s="119" t="n"/>
      <c r="DD102" s="119" t="n"/>
      <c r="DE102" s="119" t="n"/>
      <c r="DF102" s="394" t="n"/>
      <c r="DG102" s="394" t="n"/>
      <c r="DH102" s="394" t="n"/>
      <c r="DI102" s="334">
        <f>DF102*BM102</f>
        <v/>
      </c>
      <c r="DJ102" s="125">
        <f>DI102-(DG102*BL102)</f>
        <v/>
      </c>
    </row>
    <row customFormat="1" customHeight="1" ht="15" r="103" s="397">
      <c r="A103" s="372" t="n">
        <v>500</v>
      </c>
      <c r="B103" s="372" t="inlineStr">
        <is>
          <t>K180702045</t>
        </is>
      </c>
      <c r="C103" s="372" t="n">
        <v>2050600001</v>
      </c>
      <c r="D103" s="241" t="inlineStr">
        <is>
          <t>Indigo</t>
        </is>
      </c>
      <c r="E103" s="430" t="n">
        <v>1016</v>
      </c>
      <c r="F103" s="372" t="inlineStr">
        <is>
          <t>BASILIA</t>
        </is>
      </c>
      <c r="G103" s="372" t="inlineStr">
        <is>
          <t>VEGGIE DENIM</t>
        </is>
      </c>
      <c r="H103" s="372" t="n">
        <v>2</v>
      </c>
      <c r="I103" s="370" t="n"/>
      <c r="J103" s="600" t="n"/>
      <c r="K103" s="372" t="n"/>
      <c r="L103" s="372" t="n"/>
      <c r="M103" s="372" t="inlineStr">
        <is>
          <t>Jacket</t>
        </is>
      </c>
      <c r="N103" s="372" t="n">
        <v>62043290</v>
      </c>
      <c r="O103" s="373" t="inlineStr">
        <is>
          <t>Women's or girls' jackets and blazers of cotton (excl. knitted or crocheted, industrial and occupational, wind-jackets and similar articles)</t>
        </is>
      </c>
      <c r="P103" s="584" t="inlineStr">
        <is>
          <t>Womens</t>
        </is>
      </c>
      <c r="Q103" s="372" t="n"/>
      <c r="R103" s="372" t="n"/>
      <c r="S103" s="372" t="n"/>
      <c r="T103" s="374" t="inlineStr">
        <is>
          <t>NON</t>
        </is>
      </c>
      <c r="U103" s="374" t="n"/>
      <c r="V103" s="374" t="inlineStr">
        <is>
          <t>XS-L</t>
        </is>
      </c>
      <c r="W103" s="374" t="inlineStr">
        <is>
          <t>-</t>
        </is>
      </c>
      <c r="X103" s="518" t="inlineStr">
        <is>
          <t>XS-L womens</t>
        </is>
      </c>
      <c r="Y103" s="374" t="inlineStr">
        <is>
          <t>NEW</t>
        </is>
      </c>
      <c r="Z103" s="374" t="n"/>
      <c r="AA103" s="374" t="n"/>
      <c r="AB103" s="240" t="inlineStr">
        <is>
          <t>Bulgaria</t>
        </is>
      </c>
      <c r="AC103" s="240" t="inlineStr">
        <is>
          <t>Uni Textiles</t>
        </is>
      </c>
      <c r="AD103" s="376" t="inlineStr">
        <is>
          <t>Collage</t>
        </is>
      </c>
      <c r="AE103" s="399" t="inlineStr">
        <is>
          <t>ARAMPATZHS  NIKOLAOS &amp; SIA O.E.</t>
        </is>
      </c>
      <c r="AF103" s="372" t="n"/>
      <c r="AG103" s="374" t="inlineStr">
        <is>
          <t xml:space="preserve">ORTA </t>
        </is>
      </c>
      <c r="AH103" s="374" t="inlineStr">
        <is>
          <t>9588A-40 Veggie warp denim</t>
        </is>
      </c>
      <c r="AI103" s="374" t="n"/>
      <c r="AJ103" s="374" t="n"/>
      <c r="AK103" s="374" t="inlineStr">
        <is>
          <t>100% Sustainable fabric</t>
        </is>
      </c>
      <c r="AL103" s="374" t="inlineStr">
        <is>
          <t>100% Organic cotton</t>
        </is>
      </c>
      <c r="AM103" s="374" t="inlineStr">
        <is>
          <t>11,25 oz</t>
        </is>
      </c>
      <c r="AN103" s="374" t="n"/>
      <c r="AO103" s="377" t="inlineStr">
        <is>
          <t>6,30 / 148</t>
        </is>
      </c>
      <c r="AP103" s="374" t="n"/>
      <c r="AQ103" s="374" t="n"/>
      <c r="AR103" s="374" t="inlineStr">
        <is>
          <t>Fabric on stock for call off / c/o fabric TBC from ORTA 20/9: Fabric call of not done - 22/9: Invoice payed acc collage, Mill says no call off took place? 27/09: Mill waiting for payment</t>
        </is>
      </c>
      <c r="AS103" s="378" t="n"/>
      <c r="AT103" s="378" t="n"/>
      <c r="AU103" s="378" t="n"/>
      <c r="AV103" s="379" t="n">
        <v>1.65</v>
      </c>
      <c r="AW103" s="601" t="inlineStr">
        <is>
          <t>COLLAGE</t>
        </is>
      </c>
      <c r="AX103" s="602" t="inlineStr">
        <is>
          <t>EUR</t>
        </is>
      </c>
      <c r="AY103" s="602" t="inlineStr">
        <is>
          <t>FOB</t>
        </is>
      </c>
      <c r="AZ103" s="602" t="inlineStr">
        <is>
          <t>30 DAYS NETT</t>
        </is>
      </c>
      <c r="BA103" s="602" t="n">
        <v>37</v>
      </c>
      <c r="BB103" s="602">
        <f>IFERROR((BM103*(1-Assumptions!$K$3))*(1-BK103),0)</f>
        <v/>
      </c>
      <c r="BC103" s="602">
        <f>BD103*2</f>
        <v/>
      </c>
      <c r="BD103" s="602" t="n">
        <v>42.9</v>
      </c>
      <c r="BE103" s="602" t="n">
        <v>37.9</v>
      </c>
      <c r="BF103" s="604">
        <f>IFERROR(((IF(BE103&gt;0, BE103, IF(BD103&gt;0, BD103, 0))))*INDEX(Assumptions!$B:$B,MATCH(AB103,Assumptions!$A:$A,0)),0)</f>
        <v/>
      </c>
      <c r="BG103" s="604">
        <f>IFERROR(((IF(BE103&gt;0, BE103, IF(BD103&gt;0, BD103, 0))))*INDEX(Assumptions!$C:$C,MATCH(AB103,Assumptions!$A:$A,0)),0)</f>
        <v/>
      </c>
      <c r="BH103" s="604">
        <f>IFERROR(((IF(BE103&gt;0, BE103, IF(BD103&gt;0, BD103, 0))))*INDEX(Assumptions!$D:$D,MATCH(AB103,Assumptions!$A:$A,0)),0)</f>
        <v/>
      </c>
      <c r="BI103" s="604">
        <f>IFERROR(((IF(BE103&gt;0, BE103, IF(BD103&gt;0, BD103, 0))))*INDEX(Assumptions!$G:$G,MATCH(AC103,Assumptions!$F:$F,0)),0)</f>
        <v/>
      </c>
      <c r="BJ103" s="604">
        <f>SUM(BF103:BI103)</f>
        <v/>
      </c>
      <c r="BK103" s="383">
        <f>IFERROR(INDEX(Assumptions!$B:$B,MATCH(AB103,Assumptions!$A:$A,0))+INDEX(Assumptions!$C:$C,MATCH(AB103,Assumptions!$A:$A,0))+INDEX(Assumptions!$D:$D,MATCH(AB103,Assumptions!$A:$A,0))+INDEX(Assumptions!$G:$G,MATCH(AC103,Assumptions!$F:$F,0)),0)</f>
        <v/>
      </c>
      <c r="BL103" s="602">
        <f>((IF(BE103&gt;0, BE103, IF(BD103&gt;0, BD103, 0))))+BJ103</f>
        <v/>
      </c>
      <c r="BM103" s="602">
        <f>BP103/BO103</f>
        <v/>
      </c>
      <c r="BN103" s="602">
        <f>BP103/2.38</f>
        <v/>
      </c>
      <c r="BO103" s="374" t="n">
        <v>2.5</v>
      </c>
      <c r="BP103" s="602" t="n">
        <v>179.95</v>
      </c>
      <c r="BQ103" s="384">
        <f>IF(SUM(BD103:BE103)=0,0,(BM103-BL103)/BM103)</f>
        <v/>
      </c>
      <c r="BR103" s="602">
        <f>BC103*CG103</f>
        <v/>
      </c>
      <c r="BS103" s="602" t="n"/>
      <c r="BT103" s="602" t="n"/>
      <c r="BU103" s="605" t="n">
        <v>42888</v>
      </c>
      <c r="BV103" s="605" t="n">
        <v>42888</v>
      </c>
      <c r="BW103" s="401" t="inlineStr">
        <is>
          <t>-</t>
        </is>
      </c>
      <c r="BX103" s="398" t="inlineStr">
        <is>
          <t>ISKO 870569</t>
        </is>
      </c>
      <c r="BY103" s="386" t="inlineStr">
        <is>
          <t>-</t>
        </is>
      </c>
      <c r="BZ103" s="433" t="n"/>
      <c r="CA103" s="401" t="n">
        <v>42940</v>
      </c>
      <c r="CB103" s="386" t="inlineStr">
        <is>
          <t>8/14/2017 Requested</t>
        </is>
      </c>
      <c r="CC103" s="386" t="n"/>
      <c r="CD103" s="398" t="inlineStr">
        <is>
          <t>Ex fty 20-Oct-17</t>
        </is>
      </c>
      <c r="CE103" s="376" t="n"/>
      <c r="CF103" s="376" t="n"/>
      <c r="CG103" s="387" t="n">
        <v>5</v>
      </c>
      <c r="CH103" s="435" t="n"/>
      <c r="CI103" s="387" t="inlineStr">
        <is>
          <t>S</t>
        </is>
      </c>
      <c r="CJ103" s="387" t="n"/>
      <c r="CK103" s="387" t="n"/>
      <c r="CL103" s="388" t="n"/>
      <c r="CM103" s="389" t="n"/>
      <c r="CN103" s="389" t="n"/>
      <c r="CO103" s="390" t="n"/>
      <c r="CP103" s="391" t="inlineStr">
        <is>
          <t>tba</t>
        </is>
      </c>
      <c r="CQ103" s="391" t="n"/>
      <c r="CR103" s="391" t="n"/>
      <c r="CS103" s="392" t="n"/>
      <c r="CT103" s="393" t="n"/>
      <c r="CU103" s="393" t="n"/>
      <c r="CV103" s="393" t="n"/>
      <c r="CW103" s="393" t="n"/>
      <c r="CX103" s="393" t="n"/>
      <c r="CY103" s="393" t="n"/>
      <c r="CZ103" s="388" t="n"/>
      <c r="DA103" s="388" t="n"/>
      <c r="DB103" s="555" t="n"/>
      <c r="DC103" s="389" t="n"/>
      <c r="DD103" s="389" t="n"/>
      <c r="DE103" s="389" t="n"/>
      <c r="DF103" s="394" t="n">
        <v>45</v>
      </c>
      <c r="DG103" s="394" t="n">
        <v>100</v>
      </c>
      <c r="DH103" s="394" t="n">
        <v>4018226</v>
      </c>
      <c r="DI103" s="395">
        <f>DF103*BM103</f>
        <v/>
      </c>
      <c r="DJ103" s="396">
        <f>DI103-(DG103*BL103)</f>
        <v/>
      </c>
    </row>
    <row customFormat="1" customHeight="1" ht="15" r="104" s="397">
      <c r="A104" s="372" t="n">
        <v>505</v>
      </c>
      <c r="B104" s="372" t="inlineStr">
        <is>
          <t>K180702050</t>
        </is>
      </c>
      <c r="C104" s="372" t="n">
        <v>2060200441</v>
      </c>
      <c r="D104" s="241" t="inlineStr">
        <is>
          <t>Indigo</t>
        </is>
      </c>
      <c r="E104" s="430" t="n">
        <v>1014</v>
      </c>
      <c r="F104" s="372" t="inlineStr">
        <is>
          <t>FARZIN</t>
        </is>
      </c>
      <c r="G104" s="372" t="inlineStr">
        <is>
          <t>OPEN WEAVE NAVY</t>
        </is>
      </c>
      <c r="H104" s="372" t="n">
        <v>2</v>
      </c>
      <c r="I104" s="370" t="n"/>
      <c r="J104" s="600" t="n"/>
      <c r="K104" s="372" t="n"/>
      <c r="L104" s="372" t="n"/>
      <c r="M104" s="372" t="inlineStr">
        <is>
          <t>Jacket</t>
        </is>
      </c>
      <c r="N104" s="372" t="n">
        <v>62043290</v>
      </c>
      <c r="O104" s="373" t="inlineStr">
        <is>
          <t>Women's or girls' jackets and blazers of cotton (excl. knitted or crocheted, industrial and occupational, wind-jackets and similar articles)</t>
        </is>
      </c>
      <c r="P104" s="584" t="inlineStr">
        <is>
          <t>Womens</t>
        </is>
      </c>
      <c r="Q104" s="372" t="n"/>
      <c r="R104" s="372" t="n"/>
      <c r="S104" s="372" t="inlineStr">
        <is>
          <t>GD NAVY</t>
        </is>
      </c>
      <c r="T104" s="374" t="inlineStr">
        <is>
          <t>NON</t>
        </is>
      </c>
      <c r="U104" s="374" t="n"/>
      <c r="V104" s="374" t="inlineStr">
        <is>
          <t>XS-L</t>
        </is>
      </c>
      <c r="W104" s="374" t="inlineStr">
        <is>
          <t>-</t>
        </is>
      </c>
      <c r="X104" s="518" t="inlineStr">
        <is>
          <t>XS-L womens</t>
        </is>
      </c>
      <c r="Y104" s="374" t="inlineStr">
        <is>
          <t>C/O SS18</t>
        </is>
      </c>
      <c r="Z104" s="374" t="n"/>
      <c r="AA104" s="374" t="n"/>
      <c r="AB104" s="398" t="inlineStr">
        <is>
          <t>Tunisia</t>
        </is>
      </c>
      <c r="AC104" s="376" t="inlineStr">
        <is>
          <t>Artlab</t>
        </is>
      </c>
      <c r="AD104" s="376" t="inlineStr">
        <is>
          <t>Artlab</t>
        </is>
      </c>
      <c r="AE104" s="376" t="inlineStr">
        <is>
          <t>Blue &amp; Dye</t>
        </is>
      </c>
      <c r="AF104" s="372" t="n"/>
      <c r="AG104" s="374" t="inlineStr">
        <is>
          <t>CALIK</t>
        </is>
      </c>
      <c r="AH104" s="374" t="inlineStr">
        <is>
          <t>D7030O112 Handwoven denim</t>
        </is>
      </c>
      <c r="AI104" s="374" t="n"/>
      <c r="AJ104" s="374" t="n"/>
      <c r="AK104" s="374" t="inlineStr">
        <is>
          <t>100% Sustainable fabric</t>
        </is>
      </c>
      <c r="AL104" s="374" t="inlineStr">
        <is>
          <t>60% Organic cotton, 40% linen</t>
        </is>
      </c>
      <c r="AM104" s="374" t="inlineStr">
        <is>
          <t>10 oz</t>
        </is>
      </c>
      <c r="AN104" s="374" t="n"/>
      <c r="AO104" s="377" t="inlineStr">
        <is>
          <t>6,40 / 150</t>
        </is>
      </c>
      <c r="AP104" s="374" t="n">
        <v>3000</v>
      </c>
      <c r="AQ104" s="374" t="inlineStr">
        <is>
          <t>6W</t>
        </is>
      </c>
      <c r="AR104" s="374" t="inlineStr">
        <is>
          <t>170 mt will be ready at the stock</t>
        </is>
      </c>
      <c r="AS104" s="378" t="n"/>
      <c r="AT104" s="378" t="n"/>
      <c r="AU104" s="378" t="n"/>
      <c r="AV104" s="379" t="n">
        <v>1.32</v>
      </c>
      <c r="AW104" s="601" t="inlineStr">
        <is>
          <t>SONIA</t>
        </is>
      </c>
      <c r="AX104" s="602" t="inlineStr">
        <is>
          <t>EUR</t>
        </is>
      </c>
      <c r="AY104" s="602" t="inlineStr">
        <is>
          <t>FOB</t>
        </is>
      </c>
      <c r="AZ104" s="602" t="inlineStr">
        <is>
          <t>90 DAYS NETT</t>
        </is>
      </c>
      <c r="BA104" s="602" t="inlineStr">
        <is>
          <t>cfmd</t>
        </is>
      </c>
      <c r="BB104" s="602">
        <f>IFERROR((BM104*(1-Assumptions!$K$3))*(1-BK104),0)</f>
        <v/>
      </c>
      <c r="BC104" s="602" t="n">
        <v>60</v>
      </c>
      <c r="BD104" s="602" t="n">
        <v>26</v>
      </c>
      <c r="BE104" s="602" t="n">
        <v>26</v>
      </c>
      <c r="BF104" s="604">
        <f>IFERROR(((IF(BE104&gt;0, BE104, IF(BD104&gt;0, BD104, 0))))*INDEX(Assumptions!$B:$B,MATCH(AB104,Assumptions!$A:$A,0)),0)</f>
        <v/>
      </c>
      <c r="BG104" s="604">
        <f>IFERROR(((IF(BE104&gt;0, BE104, IF(BD104&gt;0, BD104, 0))))*INDEX(Assumptions!$C:$C,MATCH(AB104,Assumptions!$A:$A,0)),0)</f>
        <v/>
      </c>
      <c r="BH104" s="604">
        <f>IFERROR(((IF(BE104&gt;0, BE104, IF(BD104&gt;0, BD104, 0))))*INDEX(Assumptions!$D:$D,MATCH(AB104,Assumptions!$A:$A,0)),0)</f>
        <v/>
      </c>
      <c r="BI104" s="604">
        <f>IFERROR(((IF(BE104&gt;0, BE104, IF(BD104&gt;0, BD104, 0))))*INDEX(Assumptions!$G:$G,MATCH(AC104,Assumptions!$F:$F,0)),0)</f>
        <v/>
      </c>
      <c r="BJ104" s="604">
        <f>SUM(BF104:BI104)</f>
        <v/>
      </c>
      <c r="BK104" s="383">
        <f>IFERROR(INDEX(Assumptions!$B:$B,MATCH(AB104,Assumptions!$A:$A,0))+INDEX(Assumptions!$C:$C,MATCH(AB104,Assumptions!$A:$A,0))+INDEX(Assumptions!$D:$D,MATCH(AB104,Assumptions!$A:$A,0))+INDEX(Assumptions!$G:$G,MATCH(AC104,Assumptions!$F:$F,0)),0)</f>
        <v/>
      </c>
      <c r="BL104" s="602">
        <f>((IF(BE104&gt;0, BE104, IF(BD104&gt;0, BD104, 0))))+BJ104</f>
        <v/>
      </c>
      <c r="BM104" s="602">
        <f>BP104/BO104</f>
        <v/>
      </c>
      <c r="BN104" s="602">
        <f>BP104/2.38</f>
        <v/>
      </c>
      <c r="BO104" s="374" t="n">
        <v>2.5</v>
      </c>
      <c r="BP104" s="602" t="n">
        <v>159.95</v>
      </c>
      <c r="BQ104" s="384">
        <f>IF(SUM(BD104:BE104)=0,0,(BM104-BL104)/BM104)</f>
        <v/>
      </c>
      <c r="BR104" s="602">
        <f>BC104*CG104</f>
        <v/>
      </c>
      <c r="BS104" s="602" t="n">
        <v>2.2</v>
      </c>
      <c r="BT104" s="602" t="n">
        <v>1.35</v>
      </c>
      <c r="BU104" s="605" t="n">
        <v>42871</v>
      </c>
      <c r="BV104" s="605" t="n"/>
      <c r="BW104" s="386" t="n"/>
      <c r="BX104" s="376" t="inlineStr">
        <is>
          <t>CALIK D7030O112 handwoven denim</t>
        </is>
      </c>
      <c r="BY104" s="401" t="inlineStr">
        <is>
          <t>-</t>
        </is>
      </c>
      <c r="BZ104" s="532" t="n"/>
      <c r="CA104" s="386" t="inlineStr">
        <is>
          <t>EX; TN 09-06-2017</t>
        </is>
      </c>
      <c r="CB104" s="386" t="n"/>
      <c r="CC104" s="386" t="n">
        <v>42956</v>
      </c>
      <c r="CD104" s="376" t="inlineStr">
        <is>
          <t>EX 14-Oct-17</t>
        </is>
      </c>
      <c r="CE104" s="376" t="n"/>
      <c r="CF104" s="376" t="n"/>
      <c r="CG104" s="387" t="n">
        <v>15</v>
      </c>
      <c r="CH104" s="435" t="n"/>
      <c r="CI104" s="387" t="inlineStr">
        <is>
          <t>S</t>
        </is>
      </c>
      <c r="CJ104" s="387" t="n"/>
      <c r="CK104" s="387" t="n"/>
      <c r="CL104" s="388" t="n"/>
      <c r="CM104" s="389" t="n"/>
      <c r="CN104" s="389" t="n"/>
      <c r="CO104" s="390" t="n"/>
      <c r="CP104" s="391" t="inlineStr">
        <is>
          <t>-</t>
        </is>
      </c>
      <c r="CQ104" s="391" t="n"/>
      <c r="CR104" s="391" t="n"/>
      <c r="CS104" s="392" t="n"/>
      <c r="CT104" s="393" t="n"/>
      <c r="CU104" s="393" t="inlineStr">
        <is>
          <t xml:space="preserve">DARK NAVY OD NOT CORRECT </t>
        </is>
      </c>
      <c r="CV104" s="393" t="n"/>
      <c r="CW104" s="393" t="n"/>
      <c r="CX104" s="393" t="n"/>
      <c r="CY104" s="393" t="n"/>
      <c r="CZ104" s="388" t="n">
        <v>43353</v>
      </c>
      <c r="DA104" s="388" t="inlineStr">
        <is>
          <t>TUNISIA</t>
        </is>
      </c>
      <c r="DB104" s="555" t="n">
        <v>5</v>
      </c>
      <c r="DC104" s="389" t="n"/>
      <c r="DD104" s="389" t="n"/>
      <c r="DE104" s="389" t="n"/>
      <c r="DF104" s="394" t="n">
        <v>150</v>
      </c>
      <c r="DG104" s="394" t="n">
        <v>201</v>
      </c>
      <c r="DH104" s="394" t="n">
        <v>4018346</v>
      </c>
      <c r="DI104" s="395">
        <f>DF104*BM104</f>
        <v/>
      </c>
      <c r="DJ104" s="396">
        <f>DI104-(DG104*BL104)</f>
        <v/>
      </c>
    </row>
    <row customFormat="1" customHeight="1" ht="15" r="105" s="397">
      <c r="A105" s="372" t="n">
        <v>510</v>
      </c>
      <c r="B105" s="372" t="inlineStr">
        <is>
          <t>K180702055</t>
        </is>
      </c>
      <c r="C105" s="372" t="n">
        <v>2060200442</v>
      </c>
      <c r="D105" s="372" t="inlineStr">
        <is>
          <t>Pink</t>
        </is>
      </c>
      <c r="E105" s="430" t="n">
        <v>8004</v>
      </c>
      <c r="F105" s="372" t="inlineStr">
        <is>
          <t>FARZIN</t>
        </is>
      </c>
      <c r="G105" s="372" t="inlineStr">
        <is>
          <t>APPLE BLOSSOM</t>
        </is>
      </c>
      <c r="H105" s="372" t="n">
        <v>1</v>
      </c>
      <c r="I105" s="370" t="n"/>
      <c r="J105" s="600" t="n"/>
      <c r="K105" s="372" t="n"/>
      <c r="L105" s="372" t="n"/>
      <c r="M105" s="372" t="inlineStr">
        <is>
          <t>Jacket</t>
        </is>
      </c>
      <c r="N105" s="581" t="n">
        <v>61043900</v>
      </c>
      <c r="O105" s="582" t="inlineStr">
        <is>
          <t>Women's or girls' jackets and blazers of textile materials, knitted or crocheted (excl. of wool, fine animal hair, cotton or synthetic fibres, wind-jackets and similar articles)</t>
        </is>
      </c>
      <c r="P105" s="584" t="inlineStr">
        <is>
          <t>Womens</t>
        </is>
      </c>
      <c r="Q105" s="372" t="n"/>
      <c r="R105" s="372" t="n"/>
      <c r="S105" s="372" t="inlineStr">
        <is>
          <t>GD</t>
        </is>
      </c>
      <c r="T105" s="374" t="inlineStr">
        <is>
          <t>NON</t>
        </is>
      </c>
      <c r="U105" s="374" t="n"/>
      <c r="V105" s="374" t="inlineStr">
        <is>
          <t>XS-L</t>
        </is>
      </c>
      <c r="W105" s="374" t="inlineStr">
        <is>
          <t>-</t>
        </is>
      </c>
      <c r="X105" s="518" t="inlineStr">
        <is>
          <t>XS-L womens</t>
        </is>
      </c>
      <c r="Y105" s="374" t="inlineStr">
        <is>
          <t>NEW</t>
        </is>
      </c>
      <c r="Z105" s="374" t="n"/>
      <c r="AA105" s="374" t="n"/>
      <c r="AB105" s="398" t="inlineStr">
        <is>
          <t>Tunisia</t>
        </is>
      </c>
      <c r="AC105" s="376" t="inlineStr">
        <is>
          <t>Artlab</t>
        </is>
      </c>
      <c r="AD105" s="376" t="inlineStr">
        <is>
          <t>Artlab</t>
        </is>
      </c>
      <c r="AE105" s="376" t="inlineStr">
        <is>
          <t>Blue &amp; Dye</t>
        </is>
      </c>
      <c r="AF105" s="372" t="n"/>
      <c r="AG105" s="374" t="inlineStr">
        <is>
          <t>HEMP FORTEX</t>
        </is>
      </c>
      <c r="AH105" s="374" t="inlineStr">
        <is>
          <t>HG212 CORD</t>
        </is>
      </c>
      <c r="AI105" s="374" t="n"/>
      <c r="AJ105" s="374" t="n"/>
      <c r="AK105" s="374" t="inlineStr">
        <is>
          <t>100% Sustainable fabric</t>
        </is>
      </c>
      <c r="AL105" s="374" t="inlineStr">
        <is>
          <t xml:space="preserve">55% Hemp, 45% organic cotton </t>
        </is>
      </c>
      <c r="AM105" s="374" t="inlineStr">
        <is>
          <t>TBC</t>
        </is>
      </c>
      <c r="AN105" s="374" t="n"/>
      <c r="AO105" s="377" t="inlineStr">
        <is>
          <t>$5,10 / 56"</t>
        </is>
      </c>
      <c r="AP105" s="374" t="n">
        <v>2000</v>
      </c>
      <c r="AQ105" s="374" t="inlineStr">
        <is>
          <t>6-8W</t>
        </is>
      </c>
      <c r="AR105" s="374" t="inlineStr">
        <is>
          <t>350mts ordered by ARTLAB (1813.52m PFD available / 300M booked for SMS)</t>
        </is>
      </c>
      <c r="AS105" s="378" t="n"/>
      <c r="AT105" s="378" t="n"/>
      <c r="AU105" s="378" t="n"/>
      <c r="AV105" s="379" t="n">
        <v>1.35</v>
      </c>
      <c r="AW105" s="601" t="inlineStr">
        <is>
          <t>PETRA</t>
        </is>
      </c>
      <c r="AX105" s="602" t="inlineStr">
        <is>
          <t>EUR</t>
        </is>
      </c>
      <c r="AY105" s="602" t="inlineStr">
        <is>
          <t>FOB</t>
        </is>
      </c>
      <c r="AZ105" s="602" t="inlineStr">
        <is>
          <t>90 DAYS NETT</t>
        </is>
      </c>
      <c r="BA105" s="602" t="inlineStr">
        <is>
          <t>cfmd</t>
        </is>
      </c>
      <c r="BB105" s="602">
        <f>IFERROR((BM105*(1-Assumptions!$K$3))*(1-BK105),0)</f>
        <v/>
      </c>
      <c r="BC105" s="602" t="n">
        <v>60</v>
      </c>
      <c r="BD105" s="602" t="n">
        <v>26</v>
      </c>
      <c r="BE105" s="602" t="n">
        <v>26</v>
      </c>
      <c r="BF105" s="604">
        <f>IFERROR(((IF(BE105&gt;0, BE105, IF(BD105&gt;0, BD105, 0))))*INDEX(Assumptions!$B:$B,MATCH(AB105,Assumptions!$A:$A,0)),0)</f>
        <v/>
      </c>
      <c r="BG105" s="604">
        <f>IFERROR(((IF(BE105&gt;0, BE105, IF(BD105&gt;0, BD105, 0))))*INDEX(Assumptions!$C:$C,MATCH(AB105,Assumptions!$A:$A,0)),0)</f>
        <v/>
      </c>
      <c r="BH105" s="604">
        <f>IFERROR(((IF(BE105&gt;0, BE105, IF(BD105&gt;0, BD105, 0))))*INDEX(Assumptions!$D:$D,MATCH(AB105,Assumptions!$A:$A,0)),0)</f>
        <v/>
      </c>
      <c r="BI105" s="604">
        <f>IFERROR(((IF(BE105&gt;0, BE105, IF(BD105&gt;0, BD105, 0))))*INDEX(Assumptions!$G:$G,MATCH(AC105,Assumptions!$F:$F,0)),0)</f>
        <v/>
      </c>
      <c r="BJ105" s="604">
        <f>SUM(BF105:BI105)</f>
        <v/>
      </c>
      <c r="BK105" s="383">
        <f>IFERROR(INDEX(Assumptions!$B:$B,MATCH(AB105,Assumptions!$A:$A,0))+INDEX(Assumptions!$C:$C,MATCH(AB105,Assumptions!$A:$A,0))+INDEX(Assumptions!$D:$D,MATCH(AB105,Assumptions!$A:$A,0))+INDEX(Assumptions!$G:$G,MATCH(AC105,Assumptions!$F:$F,0)),0)</f>
        <v/>
      </c>
      <c r="BL105" s="602">
        <f>((IF(BE105&gt;0, BE105, IF(BD105&gt;0, BD105, 0))))+BJ105</f>
        <v/>
      </c>
      <c r="BM105" s="602">
        <f>BP105/BO105</f>
        <v/>
      </c>
      <c r="BN105" s="602">
        <f>BP105/2.38</f>
        <v/>
      </c>
      <c r="BO105" s="374" t="n">
        <v>2.5</v>
      </c>
      <c r="BP105" s="602" t="n">
        <v>159.95</v>
      </c>
      <c r="BQ105" s="384">
        <f>IF(SUM(BD105:BE105)=0,0,(BM105-BL105)/BM105)</f>
        <v/>
      </c>
      <c r="BR105" s="602">
        <f>BC105*CG105</f>
        <v/>
      </c>
      <c r="BS105" s="602" t="n">
        <v>2.2</v>
      </c>
      <c r="BT105" s="602" t="n">
        <v>2.05</v>
      </c>
      <c r="BU105" s="386" t="inlineStr">
        <is>
          <t>-</t>
        </is>
      </c>
      <c r="BV105" s="605" t="n"/>
      <c r="BW105" s="386" t="n"/>
      <c r="BX105" s="376" t="inlineStr">
        <is>
          <t>HEMP FORTEX HG212 CORD</t>
        </is>
      </c>
      <c r="BY105" s="401" t="inlineStr">
        <is>
          <t>-</t>
        </is>
      </c>
      <c r="BZ105" s="532" t="n"/>
      <c r="CA105" s="386" t="n"/>
      <c r="CB105" s="386" t="n"/>
      <c r="CC105" s="386" t="n">
        <v>42956</v>
      </c>
      <c r="CD105" s="376" t="inlineStr">
        <is>
          <t>EX 14-Oct-17</t>
        </is>
      </c>
      <c r="CE105" s="376" t="n"/>
      <c r="CF105" s="376" t="inlineStr">
        <is>
          <t>Can we do boat shipment iso AIR?! Saves 2 euro!</t>
        </is>
      </c>
      <c r="CG105" s="387" t="n">
        <v>5</v>
      </c>
      <c r="CH105" s="435" t="n"/>
      <c r="CI105" s="387" t="inlineStr">
        <is>
          <t>S</t>
        </is>
      </c>
      <c r="CJ105" s="387" t="n"/>
      <c r="CK105" s="387" t="n"/>
      <c r="CL105" s="388" t="n"/>
      <c r="CM105" s="389" t="n"/>
      <c r="CN105" s="389" t="n"/>
      <c r="CO105" s="390" t="n"/>
      <c r="CP105" s="391" t="inlineStr">
        <is>
          <t>-</t>
        </is>
      </c>
      <c r="CQ105" s="391" t="n"/>
      <c r="CR105" s="391" t="n"/>
      <c r="CS105" s="392" t="n"/>
      <c r="CT105" s="393" t="n"/>
      <c r="CU105" s="393" t="n"/>
      <c r="CV105" s="393" t="n"/>
      <c r="CW105" s="393" t="n"/>
      <c r="CX105" s="393" t="n"/>
      <c r="CY105" s="393" t="n"/>
      <c r="CZ105" s="388" t="n"/>
      <c r="DA105" s="388" t="n"/>
      <c r="DB105" s="555" t="n"/>
      <c r="DC105" s="389" t="n"/>
      <c r="DD105" s="389" t="n"/>
      <c r="DE105" s="389" t="n"/>
      <c r="DF105" s="394" t="n">
        <v>259</v>
      </c>
      <c r="DG105" s="394" t="n">
        <v>375</v>
      </c>
      <c r="DH105" s="394" t="n">
        <v>4018436</v>
      </c>
      <c r="DI105" s="395">
        <f>DF105*BM105</f>
        <v/>
      </c>
      <c r="DJ105" s="396">
        <f>DI105-(DG105*BL105)</f>
        <v/>
      </c>
    </row>
    <row customFormat="1" customHeight="1" hidden="1" ht="15" r="106" s="126">
      <c r="A106" s="223" t="n">
        <v>515</v>
      </c>
      <c r="B106" s="223" t="inlineStr">
        <is>
          <t>K180702060</t>
        </is>
      </c>
      <c r="C106" s="223" t="n">
        <v>2060200443</v>
      </c>
      <c r="D106" s="223" t="inlineStr">
        <is>
          <t>Yellow</t>
        </is>
      </c>
      <c r="E106" s="502" t="n">
        <v>7706</v>
      </c>
      <c r="F106" s="223" t="inlineStr">
        <is>
          <t xml:space="preserve">EITHNE </t>
        </is>
      </c>
      <c r="G106" s="223" t="inlineStr">
        <is>
          <t>RICH CARAMEL</t>
        </is>
      </c>
      <c r="H106" s="223" t="n">
        <v>2</v>
      </c>
      <c r="I106" s="219" t="inlineStr">
        <is>
          <t>x</t>
        </is>
      </c>
      <c r="J106" s="606" t="n">
        <v>43123</v>
      </c>
      <c r="K106" s="223" t="n"/>
      <c r="L106" s="223" t="n"/>
      <c r="M106" s="223" t="inlineStr">
        <is>
          <t>JACKET</t>
        </is>
      </c>
      <c r="N106" s="223" t="n">
        <v>62043290</v>
      </c>
      <c r="O106" s="102" t="inlineStr">
        <is>
          <t>Women's or girls' jackets and blazers of cotton (excl. knitted or crocheted, industrial and occupational, wind-jackets and similar articles)</t>
        </is>
      </c>
      <c r="P106" s="103" t="inlineStr">
        <is>
          <t>WOMEN</t>
        </is>
      </c>
      <c r="Q106" s="223" t="n"/>
      <c r="R106" s="223" t="n"/>
      <c r="S106" s="223" t="inlineStr">
        <is>
          <t>-</t>
        </is>
      </c>
      <c r="T106" s="104" t="inlineStr">
        <is>
          <t>NON</t>
        </is>
      </c>
      <c r="U106" s="104" t="n"/>
      <c r="V106" s="104" t="inlineStr">
        <is>
          <t>XS-L</t>
        </is>
      </c>
      <c r="W106" s="104" t="inlineStr">
        <is>
          <t>-</t>
        </is>
      </c>
      <c r="X106" s="255" t="n"/>
      <c r="Y106" s="104" t="inlineStr">
        <is>
          <t>NEW</t>
        </is>
      </c>
      <c r="Z106" s="104" t="n"/>
      <c r="AA106" s="104" t="n"/>
      <c r="AB106" s="105" t="inlineStr">
        <is>
          <t>TUNISIA</t>
        </is>
      </c>
      <c r="AC106" s="106" t="inlineStr">
        <is>
          <t>ARTLAB</t>
        </is>
      </c>
      <c r="AD106" s="106" t="inlineStr">
        <is>
          <t>ARTLAB</t>
        </is>
      </c>
      <c r="AE106" s="106" t="inlineStr">
        <is>
          <t>-</t>
        </is>
      </c>
      <c r="AF106" s="223" t="n"/>
      <c r="AG106" s="104" t="inlineStr">
        <is>
          <t>ROYO</t>
        </is>
      </c>
      <c r="AH106" s="374" t="inlineStr">
        <is>
          <t>CHANTAL-M-RQT RICH CARAMEL P.18-1160/C  - 70640</t>
        </is>
      </c>
      <c r="AI106" s="104" t="n"/>
      <c r="AJ106" s="104" t="n"/>
      <c r="AK106" s="104" t="inlineStr">
        <is>
          <t>100% Sustainable fabric</t>
        </is>
      </c>
      <c r="AL106" s="104" t="inlineStr">
        <is>
          <t xml:space="preserve">100% Organic cotton </t>
        </is>
      </c>
      <c r="AM106" s="104" t="inlineStr">
        <is>
          <t>11,5 oz</t>
        </is>
      </c>
      <c r="AN106" s="374" t="n"/>
      <c r="AO106" s="107" t="n">
        <v>6.15</v>
      </c>
      <c r="AP106" s="104" t="n"/>
      <c r="AQ106" s="104" t="n"/>
      <c r="AR106" s="104" t="inlineStr">
        <is>
          <t>TBC</t>
        </is>
      </c>
      <c r="AS106" s="108" t="n"/>
      <c r="AT106" s="108" t="n"/>
      <c r="AU106" s="108" t="n"/>
      <c r="AV106" s="109" t="n">
        <v>2.02</v>
      </c>
      <c r="AW106" s="607" t="inlineStr">
        <is>
          <t>SONIA</t>
        </is>
      </c>
      <c r="AX106" s="608" t="inlineStr">
        <is>
          <t>EUR</t>
        </is>
      </c>
      <c r="AY106" s="608" t="inlineStr">
        <is>
          <t>FOB</t>
        </is>
      </c>
      <c r="AZ106" s="608" t="inlineStr">
        <is>
          <t>90 DAYS NETT</t>
        </is>
      </c>
      <c r="BA106" s="608" t="inlineStr">
        <is>
          <t>cfmd</t>
        </is>
      </c>
      <c r="BB106" s="608">
        <f>IFERROR((BM106*(1-Assumptions!$K$3))*(1-BK106),0)</f>
        <v/>
      </c>
      <c r="BC106" s="608" t="n">
        <v>60</v>
      </c>
      <c r="BD106" s="608" t="n">
        <v>30.1</v>
      </c>
      <c r="BE106" s="608" t="n">
        <v>30.1</v>
      </c>
      <c r="BF106" s="609">
        <f>IFERROR(((IF(BE106&gt;0, BE106, IF(BD106&gt;0, BD106, 0))))*INDEX(Assumptions!$B:$B,MATCH(AB106,Assumptions!$A:$A,0)),0)</f>
        <v/>
      </c>
      <c r="BG106" s="609">
        <f>IFERROR(((IF(BE106&gt;0, BE106, IF(BD106&gt;0, BD106, 0))))*INDEX(Assumptions!$C:$C,MATCH(AB106,Assumptions!$A:$A,0)),0)</f>
        <v/>
      </c>
      <c r="BH106" s="609">
        <f>IFERROR(((IF(BE106&gt;0, BE106, IF(BD106&gt;0, BD106, 0))))*INDEX(Assumptions!$D:$D,MATCH(AB106,Assumptions!$A:$A,0)),0)</f>
        <v/>
      </c>
      <c r="BI106" s="609">
        <f>IFERROR(((IF(BE106&gt;0, BE106, IF(BD106&gt;0, BD106, 0))))*INDEX(Assumptions!$G:$G,MATCH(AC106,Assumptions!$F:$F,0)),0)</f>
        <v/>
      </c>
      <c r="BJ106" s="609">
        <f>SUM(BF106:BI106)</f>
        <v/>
      </c>
      <c r="BK106" s="113">
        <f>IFERROR(INDEX(Assumptions!$B:$B,MATCH(AB106,Assumptions!$A:$A,0))+INDEX(Assumptions!$C:$C,MATCH(AB106,Assumptions!$A:$A,0))+INDEX(Assumptions!$D:$D,MATCH(AB106,Assumptions!$A:$A,0))+INDEX(Assumptions!$G:$G,MATCH(AC106,Assumptions!$F:$F,0)),0)</f>
        <v/>
      </c>
      <c r="BL106" s="608">
        <f>((IF(BE106&gt;0, BE106, IF(BD106&gt;0, BD106, 0))))+BJ106</f>
        <v/>
      </c>
      <c r="BM106" s="608">
        <f>BP106/BO106</f>
        <v/>
      </c>
      <c r="BN106" s="608">
        <f>BP106/2.38</f>
        <v/>
      </c>
      <c r="BO106" s="104" t="n">
        <v>2.5</v>
      </c>
      <c r="BP106" s="608" t="n">
        <v>189.95</v>
      </c>
      <c r="BQ106" s="114">
        <f>IF(SUM(BD106:BE106)=0,0,(BM106-BL106)/BM106)</f>
        <v/>
      </c>
      <c r="BR106" s="608">
        <f>BC106*CG106</f>
        <v/>
      </c>
      <c r="BS106" s="608" t="inlineStr">
        <is>
          <t>-</t>
        </is>
      </c>
      <c r="BT106" s="608" t="n">
        <v>2.25</v>
      </c>
      <c r="BU106" s="610" t="n">
        <v>42871</v>
      </c>
      <c r="BV106" s="610" t="n">
        <v>42867</v>
      </c>
      <c r="BW106" s="115" t="n"/>
      <c r="BX106" s="106" t="inlineStr">
        <is>
          <t xml:space="preserve">ORTA 9588A-40 VEGGIE </t>
        </is>
      </c>
      <c r="BY106" s="115" t="inlineStr">
        <is>
          <t>S</t>
        </is>
      </c>
      <c r="BZ106" s="530" t="n"/>
      <c r="CA106" s="115" t="n">
        <v>42940</v>
      </c>
      <c r="CB106" s="115" t="n"/>
      <c r="CC106" s="115" t="n">
        <v>42956</v>
      </c>
      <c r="CD106" s="106" t="inlineStr">
        <is>
          <t>EX 14-Oct-17</t>
        </is>
      </c>
      <c r="CE106" s="106" t="n"/>
      <c r="CF106" s="106" t="n"/>
      <c r="CG106" s="117" t="n">
        <v>15</v>
      </c>
      <c r="CH106" s="538" t="n"/>
      <c r="CI106" s="117" t="inlineStr">
        <is>
          <t>S</t>
        </is>
      </c>
      <c r="CJ106" s="117" t="n"/>
      <c r="CK106" s="117" t="n"/>
      <c r="CL106" s="118" t="n"/>
      <c r="CM106" s="119" t="n"/>
      <c r="CN106" s="119" t="n"/>
      <c r="CO106" s="120" t="n"/>
      <c r="CP106" s="121" t="inlineStr">
        <is>
          <t>S</t>
        </is>
      </c>
      <c r="CQ106" s="121" t="n"/>
      <c r="CR106" s="121" t="n"/>
      <c r="CS106" s="391" t="n">
        <v>43168</v>
      </c>
      <c r="CT106" s="393" t="inlineStr">
        <is>
          <t>ok</t>
        </is>
      </c>
      <c r="CU106" s="123" t="inlineStr">
        <is>
          <t>SLEEVE UPDATE</t>
        </is>
      </c>
      <c r="CV106" s="393" t="n">
        <v>43181</v>
      </c>
      <c r="CW106" s="123" t="n"/>
      <c r="CX106" s="123" t="n"/>
      <c r="CY106" s="123" t="n"/>
      <c r="CZ106" s="118" t="n"/>
      <c r="DA106" s="118" t="n"/>
      <c r="DB106" s="575" t="n"/>
      <c r="DC106" s="119" t="n"/>
      <c r="DD106" s="119" t="n"/>
      <c r="DE106" s="119" t="n"/>
      <c r="DF106" s="394" t="n"/>
      <c r="DG106" s="394" t="n"/>
      <c r="DH106" s="394" t="n"/>
      <c r="DI106" s="334">
        <f>DF106*BM106</f>
        <v/>
      </c>
      <c r="DJ106" s="125">
        <f>DI106-(DG106*BL106)</f>
        <v/>
      </c>
    </row>
    <row customFormat="1" customHeight="1" ht="15" r="107" s="397">
      <c r="A107" s="372" t="n">
        <v>520</v>
      </c>
      <c r="B107" s="372" t="inlineStr">
        <is>
          <t>K180702065</t>
        </is>
      </c>
      <c r="C107" s="372" t="n">
        <v>2060100862</v>
      </c>
      <c r="D107" s="241" t="inlineStr">
        <is>
          <t>Mid used</t>
        </is>
      </c>
      <c r="E107" s="430" t="n">
        <v>4020</v>
      </c>
      <c r="F107" s="372" t="inlineStr">
        <is>
          <t>ANTIOPE FLARE</t>
        </is>
      </c>
      <c r="G107" s="372" t="inlineStr">
        <is>
          <t>MID SHADE</t>
        </is>
      </c>
      <c r="H107" s="372" t="n">
        <v>1</v>
      </c>
      <c r="I107" s="370" t="n"/>
      <c r="J107" s="600" t="n"/>
      <c r="K107" s="372" t="n"/>
      <c r="L107" s="372" t="n"/>
      <c r="M107" s="372" t="inlineStr">
        <is>
          <t>Jacket</t>
        </is>
      </c>
      <c r="N107" s="372" t="n">
        <v>62043290</v>
      </c>
      <c r="O107" s="373" t="inlineStr">
        <is>
          <t>Women's or girls' jackets and blazers of cotton (excl. knitted or crocheted, industrial and occupational, wind-jackets and similar articles)</t>
        </is>
      </c>
      <c r="P107" s="584" t="inlineStr">
        <is>
          <t>Womens</t>
        </is>
      </c>
      <c r="Q107" s="372" t="n"/>
      <c r="R107" s="372" t="n"/>
      <c r="S107" s="372" t="inlineStr">
        <is>
          <t>AS SS18 BOMBER</t>
        </is>
      </c>
      <c r="T107" s="374" t="inlineStr">
        <is>
          <t>NON</t>
        </is>
      </c>
      <c r="U107" s="374" t="n"/>
      <c r="V107" s="374" t="inlineStr">
        <is>
          <t>XS-L</t>
        </is>
      </c>
      <c r="W107" s="374" t="inlineStr">
        <is>
          <t>-</t>
        </is>
      </c>
      <c r="X107" s="518" t="inlineStr">
        <is>
          <t>XS-L womens</t>
        </is>
      </c>
      <c r="Y107" s="374" t="inlineStr">
        <is>
          <t>NEW</t>
        </is>
      </c>
      <c r="Z107" s="374" t="n"/>
      <c r="AA107" s="374" t="n"/>
      <c r="AB107" s="240" t="inlineStr">
        <is>
          <t>Tunisia</t>
        </is>
      </c>
      <c r="AC107" s="240" t="inlineStr">
        <is>
          <t>Artlab</t>
        </is>
      </c>
      <c r="AD107" s="240" t="inlineStr">
        <is>
          <t>Artlab</t>
        </is>
      </c>
      <c r="AE107" s="240" t="inlineStr">
        <is>
          <t>Interwashing</t>
        </is>
      </c>
      <c r="AF107" s="372" t="n"/>
      <c r="AG107" s="374" t="inlineStr">
        <is>
          <t>Orta</t>
        </is>
      </c>
      <c r="AH107" s="374" t="inlineStr">
        <is>
          <t>9588A-40 Veggie warp denim</t>
        </is>
      </c>
      <c r="AI107" s="374" t="inlineStr">
        <is>
          <t>RR5509 Yesterday preshrunk organic</t>
        </is>
      </c>
      <c r="AJ107" s="374" t="n"/>
      <c r="AK107" s="374" t="inlineStr">
        <is>
          <t>100% Sustainable fabric</t>
        </is>
      </c>
      <c r="AL107" s="374" t="inlineStr">
        <is>
          <t>100% Organic cotton</t>
        </is>
      </c>
      <c r="AM107" s="374" t="inlineStr">
        <is>
          <t>11 oz</t>
        </is>
      </c>
      <c r="AN107" s="374" t="n"/>
      <c r="AO107" s="377" t="inlineStr">
        <is>
          <t>6,30 / 148</t>
        </is>
      </c>
      <c r="AP107" s="374" t="n"/>
      <c r="AQ107" s="374" t="n"/>
      <c r="AR107" s="374" t="inlineStr">
        <is>
          <t>C/O FABRIC FROM SS18 SAMPLES - TBC</t>
        </is>
      </c>
      <c r="AS107" s="378" t="n"/>
      <c r="AT107" s="378" t="n"/>
      <c r="AU107" s="378" t="n"/>
      <c r="AV107" s="379" t="n">
        <v>1.25</v>
      </c>
      <c r="AW107" s="601" t="inlineStr">
        <is>
          <t>PETRA</t>
        </is>
      </c>
      <c r="AX107" s="602" t="inlineStr">
        <is>
          <t>EUR</t>
        </is>
      </c>
      <c r="AY107" s="602" t="inlineStr">
        <is>
          <t>FOB</t>
        </is>
      </c>
      <c r="AZ107" s="602" t="inlineStr">
        <is>
          <t>90 DAYS NETT</t>
        </is>
      </c>
      <c r="BA107" s="602" t="inlineStr">
        <is>
          <t>cfmd</t>
        </is>
      </c>
      <c r="BB107" s="602">
        <f>IFERROR((BM107*(1-Assumptions!$K$3))*(1-BK107),0)</f>
        <v/>
      </c>
      <c r="BC107" s="602" t="n">
        <v>60</v>
      </c>
      <c r="BD107" s="602" t="n">
        <v>18</v>
      </c>
      <c r="BE107" s="602" t="n">
        <v>18</v>
      </c>
      <c r="BF107" s="604">
        <f>IFERROR(((IF(BE107&gt;0, BE107, IF(BD107&gt;0, BD107, 0))))*INDEX(Assumptions!$B:$B,MATCH(AB107,Assumptions!$A:$A,0)),0)</f>
        <v/>
      </c>
      <c r="BG107" s="604">
        <f>IFERROR(((IF(BE107&gt;0, BE107, IF(BD107&gt;0, BD107, 0))))*INDEX(Assumptions!$C:$C,MATCH(AB107,Assumptions!$A:$A,0)),0)</f>
        <v/>
      </c>
      <c r="BH107" s="604">
        <f>IFERROR(((IF(BE107&gt;0, BE107, IF(BD107&gt;0, BD107, 0))))*INDEX(Assumptions!$D:$D,MATCH(AB107,Assumptions!$A:$A,0)),0)</f>
        <v/>
      </c>
      <c r="BI107" s="604">
        <f>IFERROR(((IF(BE107&gt;0, BE107, IF(BD107&gt;0, BD107, 0))))*INDEX(Assumptions!$G:$G,MATCH(AC107,Assumptions!$F:$F,0)),0)</f>
        <v/>
      </c>
      <c r="BJ107" s="604">
        <f>SUM(BF107:BI107)</f>
        <v/>
      </c>
      <c r="BK107" s="383">
        <f>IFERROR(INDEX(Assumptions!$B:$B,MATCH(AB107,Assumptions!$A:$A,0))+INDEX(Assumptions!$C:$C,MATCH(AB107,Assumptions!$A:$A,0))+INDEX(Assumptions!$D:$D,MATCH(AB107,Assumptions!$A:$A,0))+INDEX(Assumptions!$G:$G,MATCH(AC107,Assumptions!$F:$F,0)),0)</f>
        <v/>
      </c>
      <c r="BL107" s="602">
        <f>((IF(BE107&gt;0, BE107, IF(BD107&gt;0, BD107, 0))))+BJ107</f>
        <v/>
      </c>
      <c r="BM107" s="602">
        <f>BP107/BO107</f>
        <v/>
      </c>
      <c r="BN107" s="602">
        <f>BP107/2.38</f>
        <v/>
      </c>
      <c r="BO107" s="374" t="n">
        <v>2.5</v>
      </c>
      <c r="BP107" s="602" t="n">
        <v>149.95</v>
      </c>
      <c r="BQ107" s="384">
        <f>IF(SUM(BD107:BE107)=0,0,(BM107-BL107)/BM107)</f>
        <v/>
      </c>
      <c r="BR107" s="602">
        <f>BC107*CG107</f>
        <v/>
      </c>
      <c r="BS107" s="602" t="n">
        <v>1.2</v>
      </c>
      <c r="BT107" s="602" t="n">
        <v>3.05</v>
      </c>
      <c r="BU107" s="605" t="n">
        <v>42905</v>
      </c>
      <c r="BV107" s="605" t="inlineStr">
        <is>
          <t>-</t>
        </is>
      </c>
      <c r="BW107" s="386" t="n"/>
      <c r="BX107" s="376" t="inlineStr">
        <is>
          <t>CANDIANI RR5509 Yesterday preshrunk organic</t>
        </is>
      </c>
      <c r="BY107" s="386" t="inlineStr">
        <is>
          <t>S</t>
        </is>
      </c>
      <c r="BZ107" s="433" t="n"/>
      <c r="CA107" s="386" t="n">
        <v>42928</v>
      </c>
      <c r="CB107" s="386" t="n"/>
      <c r="CC107" s="386" t="n">
        <v>42956</v>
      </c>
      <c r="CD107" s="376" t="inlineStr">
        <is>
          <t>EX 14-Oct-17</t>
        </is>
      </c>
      <c r="CE107" s="376" t="n"/>
      <c r="CF107" s="376" t="inlineStr">
        <is>
          <t>Changed to Veggie fabric!</t>
        </is>
      </c>
      <c r="CG107" s="387" t="n">
        <v>15</v>
      </c>
      <c r="CH107" s="435" t="n"/>
      <c r="CI107" s="387" t="inlineStr">
        <is>
          <t>S</t>
        </is>
      </c>
      <c r="CJ107" s="387" t="n"/>
      <c r="CK107" s="387" t="n"/>
      <c r="CL107" s="388" t="n"/>
      <c r="CM107" s="389" t="n"/>
      <c r="CN107" s="389" t="n"/>
      <c r="CO107" s="390" t="n"/>
      <c r="CP107" s="391" t="inlineStr">
        <is>
          <t>-</t>
        </is>
      </c>
      <c r="CQ107" s="391" t="n"/>
      <c r="CR107" s="391" t="n"/>
      <c r="CS107" s="392" t="n"/>
      <c r="CT107" s="393" t="n"/>
      <c r="CU107" s="393" t="n"/>
      <c r="CV107" s="393" t="n"/>
      <c r="CW107" s="393" t="n"/>
      <c r="CX107" s="393" t="n"/>
      <c r="CY107" s="393" t="n"/>
      <c r="CZ107" s="388" t="n">
        <v>43353</v>
      </c>
      <c r="DA107" s="388" t="inlineStr">
        <is>
          <t>TUNISIA</t>
        </is>
      </c>
      <c r="DB107" s="555" t="n">
        <v>5</v>
      </c>
      <c r="DC107" s="389" t="n"/>
      <c r="DD107" s="389" t="inlineStr">
        <is>
          <t>SLEEVES -5CM COMPARED TO SMS. BUT LOOKS STILL NICE</t>
        </is>
      </c>
      <c r="DE107" s="389" t="n"/>
      <c r="DF107" s="394" t="n">
        <v>124</v>
      </c>
      <c r="DG107" s="394" t="n">
        <v>150</v>
      </c>
      <c r="DH107" s="394" t="n">
        <v>4018348</v>
      </c>
      <c r="DI107" s="395">
        <f>DF107*BM107</f>
        <v/>
      </c>
      <c r="DJ107" s="396">
        <f>DI107-(DG107*BL107)</f>
        <v/>
      </c>
    </row>
    <row customFormat="1" customHeight="1" hidden="1" ht="15" r="108" s="397">
      <c r="A108" s="372" t="n">
        <v>525</v>
      </c>
      <c r="B108" s="372" t="inlineStr">
        <is>
          <t>K180702070</t>
        </is>
      </c>
      <c r="C108" s="372" t="n">
        <v>2060300137</v>
      </c>
      <c r="D108" s="241" t="inlineStr">
        <is>
          <t>Black</t>
        </is>
      </c>
      <c r="E108" s="241" t="n">
        <v>8109</v>
      </c>
      <c r="F108" s="372" t="inlineStr">
        <is>
          <t>AINE</t>
        </is>
      </c>
      <c r="G108" s="372" t="inlineStr">
        <is>
          <t>BLUE BLACK</t>
        </is>
      </c>
      <c r="H108" s="372" t="n">
        <v>2</v>
      </c>
      <c r="I108" s="370" t="n"/>
      <c r="J108" s="600" t="n"/>
      <c r="K108" s="372" t="n"/>
      <c r="L108" s="372" t="n"/>
      <c r="M108" s="372" t="inlineStr">
        <is>
          <t>Jacket</t>
        </is>
      </c>
      <c r="N108" s="372" t="n">
        <v>62043919</v>
      </c>
      <c r="O108" s="373" t="inlineStr">
        <is>
          <t>Women's or girls' jackets and blazers of artificial fibres (excl. knitted or crocheted, industrial and occupational, wind-jackets and similar articles)</t>
        </is>
      </c>
      <c r="P108" s="584" t="inlineStr">
        <is>
          <t>Womens</t>
        </is>
      </c>
      <c r="Q108" s="372" t="n"/>
      <c r="R108" s="372" t="n"/>
      <c r="S108" s="372" t="inlineStr">
        <is>
          <t>Stone &amp; Enzyme wash</t>
        </is>
      </c>
      <c r="T108" s="374" t="inlineStr">
        <is>
          <t>NON</t>
        </is>
      </c>
      <c r="U108" s="374" t="n"/>
      <c r="V108" s="374" t="inlineStr">
        <is>
          <t>XS-L</t>
        </is>
      </c>
      <c r="W108" s="374" t="inlineStr">
        <is>
          <t>-</t>
        </is>
      </c>
      <c r="X108" s="518" t="inlineStr">
        <is>
          <t>XS-L womens</t>
        </is>
      </c>
      <c r="Y108" s="374" t="inlineStr">
        <is>
          <t>NEW</t>
        </is>
      </c>
      <c r="Z108" s="374" t="n"/>
      <c r="AA108" s="374" t="n"/>
      <c r="AB108" s="240" t="inlineStr">
        <is>
          <t>Bulgaria</t>
        </is>
      </c>
      <c r="AC108" s="240" t="inlineStr">
        <is>
          <t>Uni Textiles</t>
        </is>
      </c>
      <c r="AD108" s="376" t="inlineStr">
        <is>
          <t>Edward Jeans</t>
        </is>
      </c>
      <c r="AE108" s="376" t="inlineStr">
        <is>
          <t>ALEXANDROS</t>
        </is>
      </c>
      <c r="AF108" s="372" t="n"/>
      <c r="AG108" s="374" t="inlineStr">
        <is>
          <t>TEXTILE SANTADERINA</t>
        </is>
      </c>
      <c r="AH108" s="374" t="inlineStr">
        <is>
          <t xml:space="preserve">11166 BLUE BLACK (COLOUR 901) : Lenzing certif. nr: 11608792 </t>
        </is>
      </c>
      <c r="AI108" s="374" t="n"/>
      <c r="AJ108" s="374" t="n"/>
      <c r="AK108" s="374" t="inlineStr">
        <is>
          <t>100% Sustainable fabric</t>
        </is>
      </c>
      <c r="AL108" s="374" t="inlineStr">
        <is>
          <t>100% Tencel lyocell</t>
        </is>
      </c>
      <c r="AM108" s="374" t="inlineStr">
        <is>
          <t>200g</t>
        </is>
      </c>
      <c r="AN108" s="374" t="n">
        <v>580</v>
      </c>
      <c r="AO108" s="377" t="n">
        <v>4.1</v>
      </c>
      <c r="AP108" s="374" t="inlineStr">
        <is>
          <t>stock</t>
        </is>
      </c>
      <c r="AQ108" s="374" t="n"/>
      <c r="AR108" s="374" t="inlineStr">
        <is>
          <t>20/09: Style in sewing.</t>
        </is>
      </c>
      <c r="AS108" s="378" t="n"/>
      <c r="AT108" s="378" t="n"/>
      <c r="AU108" s="378" t="n"/>
      <c r="AV108" s="379" t="n">
        <v>2.6</v>
      </c>
      <c r="AW108" s="601" t="inlineStr">
        <is>
          <t>COLLAGE</t>
        </is>
      </c>
      <c r="AX108" s="602" t="inlineStr">
        <is>
          <t>EUR</t>
        </is>
      </c>
      <c r="AY108" s="602" t="inlineStr">
        <is>
          <t>FOB</t>
        </is>
      </c>
      <c r="AZ108" s="602" t="inlineStr">
        <is>
          <t>CAD</t>
        </is>
      </c>
      <c r="BA108" s="602" t="n">
        <v>30</v>
      </c>
      <c r="BB108" s="602">
        <f>IFERROR((BM108*(1-Assumptions!$K$3))*(1-BK108),0)</f>
        <v/>
      </c>
      <c r="BC108" s="602">
        <f>BD108*2</f>
        <v/>
      </c>
      <c r="BD108" s="602" t="n">
        <v>36.9</v>
      </c>
      <c r="BE108" s="602" t="n">
        <v>31.4</v>
      </c>
      <c r="BF108" s="604">
        <f>IFERROR(((IF(BE108&gt;0, BE108, IF(BD108&gt;0, BD108, 0))))*INDEX(Assumptions!$B:$B,MATCH(AB108,Assumptions!$A:$A,0)),0)</f>
        <v/>
      </c>
      <c r="BG108" s="604">
        <f>IFERROR(((IF(BE108&gt;0, BE108, IF(BD108&gt;0, BD108, 0))))*INDEX(Assumptions!$C:$C,MATCH(AB108,Assumptions!$A:$A,0)),0)</f>
        <v/>
      </c>
      <c r="BH108" s="604">
        <f>IFERROR(((IF(BE108&gt;0, BE108, IF(BD108&gt;0, BD108, 0))))*INDEX(Assumptions!$D:$D,MATCH(AB108,Assumptions!$A:$A,0)),0)</f>
        <v/>
      </c>
      <c r="BI108" s="604">
        <f>IFERROR(((IF(BE108&gt;0, BE108, IF(BD108&gt;0, BD108, 0))))*INDEX(Assumptions!$G:$G,MATCH(AC108,Assumptions!$F:$F,0)),0)</f>
        <v/>
      </c>
      <c r="BJ108" s="604">
        <f>SUM(BF108:BI108)</f>
        <v/>
      </c>
      <c r="BK108" s="383">
        <f>IFERROR(INDEX(Assumptions!$B:$B,MATCH(AB108,Assumptions!$A:$A,0))+INDEX(Assumptions!$C:$C,MATCH(AB108,Assumptions!$A:$A,0))+INDEX(Assumptions!$D:$D,MATCH(AB108,Assumptions!$A:$A,0))+INDEX(Assumptions!$G:$G,MATCH(AC108,Assumptions!$F:$F,0)),0)</f>
        <v/>
      </c>
      <c r="BL108" s="602">
        <f>((IF(BE108&gt;0, BE108, IF(BD108&gt;0, BD108, 0))))+BJ108</f>
        <v/>
      </c>
      <c r="BM108" s="602">
        <f>BP108/BO108</f>
        <v/>
      </c>
      <c r="BN108" s="602">
        <f>BP108/2.38</f>
        <v/>
      </c>
      <c r="BO108" s="374" t="n">
        <v>2.5</v>
      </c>
      <c r="BP108" s="602" t="n">
        <v>159.95</v>
      </c>
      <c r="BQ108" s="384">
        <f>IF(SUM(BD108:BE108)=0,0,(BM108-BL108)/BM108)</f>
        <v/>
      </c>
      <c r="BR108" s="602">
        <f>BC108*CG108</f>
        <v/>
      </c>
      <c r="BS108" s="602" t="n"/>
      <c r="BT108" s="602" t="n"/>
      <c r="BU108" s="605" t="n">
        <v>42888</v>
      </c>
      <c r="BV108" s="605" t="n">
        <v>42888</v>
      </c>
      <c r="BW108" s="407" t="n"/>
      <c r="BX108" s="376" t="inlineStr">
        <is>
          <t>TEXTILE SANTANDERINA: 11166 BLUE BLACK</t>
        </is>
      </c>
      <c r="BY108" s="386" t="inlineStr">
        <is>
          <t>-</t>
        </is>
      </c>
      <c r="BZ108" s="433" t="n"/>
      <c r="CA108" s="386" t="n"/>
      <c r="CB108" s="386" t="n"/>
      <c r="CC108" s="386" t="n"/>
      <c r="CD108" s="376" t="inlineStr">
        <is>
          <t>EX 14-Oct-17</t>
        </is>
      </c>
      <c r="CE108" s="376" t="n"/>
      <c r="CF108" s="376" t="n"/>
      <c r="CG108" s="387" t="n">
        <v>14</v>
      </c>
      <c r="CH108" s="435" t="n"/>
      <c r="CI108" s="387" t="inlineStr">
        <is>
          <t>S</t>
        </is>
      </c>
      <c r="CJ108" s="387" t="n"/>
      <c r="CK108" s="387" t="n"/>
      <c r="CL108" s="388" t="n"/>
      <c r="CM108" s="389" t="n"/>
      <c r="CN108" s="389" t="n"/>
      <c r="CO108" s="390" t="n"/>
      <c r="CP108" s="391" t="inlineStr">
        <is>
          <t>tba</t>
        </is>
      </c>
      <c r="CQ108" s="391" t="n"/>
      <c r="CR108" s="391" t="n"/>
      <c r="CS108" s="392" t="n"/>
      <c r="CT108" s="393" t="n"/>
      <c r="CU108" s="393" t="n"/>
      <c r="CV108" s="393" t="n"/>
      <c r="CW108" s="393" t="n"/>
      <c r="CX108" s="393" t="n"/>
      <c r="CY108" s="393" t="n"/>
      <c r="CZ108" s="388" t="n">
        <v>43280</v>
      </c>
      <c r="DA108" s="388" t="inlineStr">
        <is>
          <t>HQ</t>
        </is>
      </c>
      <c r="DB108" s="576" t="inlineStr">
        <is>
          <t>4</t>
        </is>
      </c>
      <c r="DC108" s="389" t="n"/>
      <c r="DD108" s="389" t="n"/>
      <c r="DE108" s="389" t="n"/>
      <c r="DF108" s="394" t="n">
        <v>151</v>
      </c>
      <c r="DG108" s="394" t="n">
        <v>199</v>
      </c>
      <c r="DH108" s="394" t="n">
        <v>4018194</v>
      </c>
      <c r="DI108" s="395">
        <f>DF108*BM108</f>
        <v/>
      </c>
      <c r="DJ108" s="396">
        <f>DI108-(DG108*BL108)</f>
        <v/>
      </c>
    </row>
    <row customFormat="1" customHeight="1" ht="15" r="109" s="397">
      <c r="A109" s="372" t="n">
        <v>530</v>
      </c>
      <c r="B109" s="372" t="inlineStr">
        <is>
          <t>K180702075</t>
        </is>
      </c>
      <c r="C109" s="372" t="n">
        <v>2060200444</v>
      </c>
      <c r="D109" s="241" t="inlineStr">
        <is>
          <t>Indigo</t>
        </is>
      </c>
      <c r="E109" s="430" t="n">
        <v>1015</v>
      </c>
      <c r="F109" s="372" t="inlineStr">
        <is>
          <t>SHOTOKU</t>
        </is>
      </c>
      <c r="G109" s="372" t="inlineStr">
        <is>
          <t>PATCH WORK SHERPA</t>
        </is>
      </c>
      <c r="H109" s="372" t="n">
        <v>2</v>
      </c>
      <c r="I109" s="370" t="n"/>
      <c r="J109" s="600" t="n"/>
      <c r="K109" s="372" t="n"/>
      <c r="L109" s="372" t="inlineStr">
        <is>
          <t>PREMIUM</t>
        </is>
      </c>
      <c r="M109" s="372" t="inlineStr">
        <is>
          <t>Jacket</t>
        </is>
      </c>
      <c r="N109" s="372" t="n">
        <v>62043919</v>
      </c>
      <c r="O109" s="373" t="inlineStr">
        <is>
          <t>Women's or girls' jackets and blazers of artificial fibres (excl. knitted or crocheted, industrial and occupational, wind-jackets and similar articles)</t>
        </is>
      </c>
      <c r="P109" s="584" t="inlineStr">
        <is>
          <t>Womens</t>
        </is>
      </c>
      <c r="Q109" s="372" t="n"/>
      <c r="R109" s="372" t="n"/>
      <c r="S109" s="372" t="inlineStr">
        <is>
          <t>-</t>
        </is>
      </c>
      <c r="T109" s="374" t="inlineStr">
        <is>
          <t>NON</t>
        </is>
      </c>
      <c r="U109" s="374" t="n"/>
      <c r="V109" s="374" t="inlineStr">
        <is>
          <t>XS-L</t>
        </is>
      </c>
      <c r="W109" s="374" t="inlineStr">
        <is>
          <t>-</t>
        </is>
      </c>
      <c r="X109" s="518" t="inlineStr">
        <is>
          <t>XS-L womens</t>
        </is>
      </c>
      <c r="Y109" s="374" t="inlineStr">
        <is>
          <t>C/O AW15</t>
        </is>
      </c>
      <c r="Z109" s="374" t="n"/>
      <c r="AA109" s="374" t="n"/>
      <c r="AB109" s="398" t="inlineStr">
        <is>
          <t>Tunisia</t>
        </is>
      </c>
      <c r="AC109" s="376" t="inlineStr">
        <is>
          <t>Artlab</t>
        </is>
      </c>
      <c r="AD109" s="376" t="inlineStr">
        <is>
          <t>Artlab</t>
        </is>
      </c>
      <c r="AE109" s="376" t="inlineStr">
        <is>
          <t>-</t>
        </is>
      </c>
      <c r="AF109" s="372" t="n"/>
      <c r="AG109" s="374" t="inlineStr">
        <is>
          <t>TESSILE FIORENTINA</t>
        </is>
      </c>
      <c r="AH109" s="374" t="inlineStr">
        <is>
          <t>OLD STOCK DENIM + 15833 COLOR 5771 OFF WHITE</t>
        </is>
      </c>
      <c r="AI109" s="374" t="n"/>
      <c r="AJ109" s="374" t="n"/>
      <c r="AK109" s="374" t="inlineStr">
        <is>
          <t>100% Sustainable fabric</t>
        </is>
      </c>
      <c r="AL109" s="374" t="inlineStr">
        <is>
          <t>100% Organic cotton</t>
        </is>
      </c>
      <c r="AM109" s="374" t="n"/>
      <c r="AN109" s="374" t="n"/>
      <c r="AO109" s="377" t="n"/>
      <c r="AP109" s="374" t="n"/>
      <c r="AQ109" s="374" t="n"/>
      <c r="AR109" s="374" t="n"/>
      <c r="AS109" s="378" t="n"/>
      <c r="AT109" s="378" t="n"/>
      <c r="AU109" s="378" t="n"/>
      <c r="AV109" s="379" t="n">
        <v>2.04</v>
      </c>
      <c r="AW109" s="601" t="inlineStr">
        <is>
          <t>HILTJE</t>
        </is>
      </c>
      <c r="AX109" s="602" t="inlineStr">
        <is>
          <t>EUR</t>
        </is>
      </c>
      <c r="AY109" s="602" t="inlineStr">
        <is>
          <t>FOB</t>
        </is>
      </c>
      <c r="AZ109" s="602" t="inlineStr">
        <is>
          <t>90 DAYS NETT</t>
        </is>
      </c>
      <c r="BA109" s="602" t="inlineStr">
        <is>
          <t>cfmd</t>
        </is>
      </c>
      <c r="BB109" s="602">
        <f>IFERROR((BM109*(1-Assumptions!$K$3))*(1-BK109),0)</f>
        <v/>
      </c>
      <c r="BC109" s="602" t="n">
        <v>150</v>
      </c>
      <c r="BD109" s="602" t="n">
        <v>64.5</v>
      </c>
      <c r="BE109" s="602" t="n">
        <v>64.5</v>
      </c>
      <c r="BF109" s="604">
        <f>IFERROR(((IF(BE109&gt;0, BE109, IF(BD109&gt;0, BD109, 0))))*INDEX(Assumptions!$B:$B,MATCH(AB109,Assumptions!$A:$A,0)),0)</f>
        <v/>
      </c>
      <c r="BG109" s="604">
        <f>IFERROR(((IF(BE109&gt;0, BE109, IF(BD109&gt;0, BD109, 0))))*INDEX(Assumptions!$C:$C,MATCH(AB109,Assumptions!$A:$A,0)),0)</f>
        <v/>
      </c>
      <c r="BH109" s="604">
        <f>IFERROR(((IF(BE109&gt;0, BE109, IF(BD109&gt;0, BD109, 0))))*INDEX(Assumptions!$D:$D,MATCH(AB109,Assumptions!$A:$A,0)),0)</f>
        <v/>
      </c>
      <c r="BI109" s="604">
        <f>IFERROR(((IF(BE109&gt;0, BE109, IF(BD109&gt;0, BD109, 0))))*INDEX(Assumptions!$G:$G,MATCH(AC109,Assumptions!$F:$F,0)),0)</f>
        <v/>
      </c>
      <c r="BJ109" s="604">
        <f>SUM(BF109:BI109)</f>
        <v/>
      </c>
      <c r="BK109" s="383">
        <f>IFERROR(INDEX(Assumptions!$B:$B,MATCH(AB109,Assumptions!$A:$A,0))+INDEX(Assumptions!$C:$C,MATCH(AB109,Assumptions!$A:$A,0))+INDEX(Assumptions!$D:$D,MATCH(AB109,Assumptions!$A:$A,0))+INDEX(Assumptions!$G:$G,MATCH(AC109,Assumptions!$F:$F,0)),0)</f>
        <v/>
      </c>
      <c r="BL109" s="602">
        <f>((IF(BE109&gt;0, BE109, IF(BD109&gt;0, BD109, 0))))+BJ109</f>
        <v/>
      </c>
      <c r="BM109" s="602">
        <f>BP109/BO109</f>
        <v/>
      </c>
      <c r="BN109" s="602">
        <f>BP109/2.38</f>
        <v/>
      </c>
      <c r="BO109" s="374" t="n">
        <v>2.5</v>
      </c>
      <c r="BP109" s="602" t="n">
        <v>389.95</v>
      </c>
      <c r="BQ109" s="384">
        <f>IF(SUM(BD109:BE109)=0,0,(BM109-BL109)/BM109)</f>
        <v/>
      </c>
      <c r="BR109" s="602">
        <f>BC109*CG109</f>
        <v/>
      </c>
      <c r="BS109" s="602" t="inlineStr">
        <is>
          <t>-</t>
        </is>
      </c>
      <c r="BT109" s="602" t="n">
        <v>4.9</v>
      </c>
      <c r="BU109" s="605" t="n">
        <v>42888</v>
      </c>
      <c r="BV109" s="605" t="n">
        <v>42867</v>
      </c>
      <c r="BW109" s="386" t="n"/>
      <c r="BX109" s="376" t="inlineStr">
        <is>
          <t>2nd choice pcs denim and local sherpa 1st proto</t>
        </is>
      </c>
      <c r="BY109" s="386" t="inlineStr">
        <is>
          <t>S</t>
        </is>
      </c>
      <c r="BZ109" s="433" t="n"/>
      <c r="CA109" s="386" t="n">
        <v>42928</v>
      </c>
      <c r="CB109" s="386" t="n"/>
      <c r="CC109" s="386" t="n">
        <v>42956</v>
      </c>
      <c r="CD109" s="376" t="inlineStr">
        <is>
          <t>EX 14-Oct-17</t>
        </is>
      </c>
      <c r="CE109" s="376" t="n"/>
      <c r="CF109" s="376" t="n"/>
      <c r="CG109" s="387" t="n">
        <v>11</v>
      </c>
      <c r="CH109" s="435" t="n"/>
      <c r="CI109" s="387" t="inlineStr">
        <is>
          <t>S</t>
        </is>
      </c>
      <c r="CJ109" s="387" t="n"/>
      <c r="CK109" s="387" t="n">
        <v>2</v>
      </c>
      <c r="CL109" s="388" t="n"/>
      <c r="CM109" s="389" t="n"/>
      <c r="CN109" s="389" t="n"/>
      <c r="CO109" s="390" t="n"/>
      <c r="CP109" s="391" t="inlineStr">
        <is>
          <t>-</t>
        </is>
      </c>
      <c r="CQ109" s="391" t="n"/>
      <c r="CR109" s="391" t="n"/>
      <c r="CS109" s="392" t="n"/>
      <c r="CT109" s="393" t="n"/>
      <c r="CU109" s="393" t="n"/>
      <c r="CV109" s="393" t="n"/>
      <c r="CW109" s="393" t="n"/>
      <c r="CX109" s="393" t="n"/>
      <c r="CY109" s="393" t="n"/>
      <c r="CZ109" s="388" t="n"/>
      <c r="DA109" s="388" t="n"/>
      <c r="DB109" s="555" t="n"/>
      <c r="DC109" s="389" t="n"/>
      <c r="DD109" s="389" t="n"/>
      <c r="DE109" s="389" t="n"/>
      <c r="DF109" s="394" t="n">
        <v>51</v>
      </c>
      <c r="DG109" s="394" t="n">
        <v>100</v>
      </c>
      <c r="DH109" s="394" t="n">
        <v>4018349</v>
      </c>
      <c r="DI109" s="395">
        <f>DF109*BM109</f>
        <v/>
      </c>
      <c r="DJ109" s="396">
        <f>DI109-(DG109*BL109)</f>
        <v/>
      </c>
    </row>
    <row customFormat="1" customHeight="1" ht="15" r="110" s="397">
      <c r="A110" s="372" t="n">
        <v>535</v>
      </c>
      <c r="B110" s="372" t="inlineStr">
        <is>
          <t>K180702080</t>
        </is>
      </c>
      <c r="C110" s="372" t="n">
        <v>2050300221</v>
      </c>
      <c r="D110" s="372" t="inlineStr">
        <is>
          <t>Dry</t>
        </is>
      </c>
      <c r="E110" s="430" t="n">
        <v>2008</v>
      </c>
      <c r="F110" s="372" t="inlineStr">
        <is>
          <t>GWENDOLEN</t>
        </is>
      </c>
      <c r="G110" s="372" t="inlineStr">
        <is>
          <t>DRY DENIM</t>
        </is>
      </c>
      <c r="H110" s="372" t="n">
        <v>2</v>
      </c>
      <c r="I110" s="370" t="n"/>
      <c r="J110" s="600" t="n"/>
      <c r="K110" s="372" t="n"/>
      <c r="L110" s="372" t="n"/>
      <c r="M110" s="372" t="inlineStr">
        <is>
          <t>Jacket</t>
        </is>
      </c>
      <c r="N110" s="372" t="n">
        <v>62043290</v>
      </c>
      <c r="O110" s="373" t="inlineStr">
        <is>
          <t>Women's or girls' jackets and blazers of cotton (excl. knitted or crocheted, industrial and occupational, wind-jackets and similar articles)</t>
        </is>
      </c>
      <c r="P110" s="584" t="inlineStr">
        <is>
          <t>Womens</t>
        </is>
      </c>
      <c r="Q110" s="372" t="n"/>
      <c r="R110" s="372" t="n"/>
      <c r="S110" s="372" t="inlineStr">
        <is>
          <t>-</t>
        </is>
      </c>
      <c r="T110" s="374" t="inlineStr">
        <is>
          <t>NON</t>
        </is>
      </c>
      <c r="U110" s="374" t="n"/>
      <c r="V110" s="374" t="inlineStr">
        <is>
          <t>XS-L</t>
        </is>
      </c>
      <c r="W110" s="374" t="inlineStr">
        <is>
          <t>-</t>
        </is>
      </c>
      <c r="X110" s="518" t="inlineStr">
        <is>
          <t>XS-L womens</t>
        </is>
      </c>
      <c r="Y110" s="374" t="inlineStr">
        <is>
          <t>NEW</t>
        </is>
      </c>
      <c r="Z110" s="374" t="n"/>
      <c r="AA110" s="374" t="n"/>
      <c r="AB110" s="398" t="inlineStr">
        <is>
          <t>Tunisia</t>
        </is>
      </c>
      <c r="AC110" s="376" t="inlineStr">
        <is>
          <t>Artlab</t>
        </is>
      </c>
      <c r="AD110" s="376" t="inlineStr">
        <is>
          <t>Artlab</t>
        </is>
      </c>
      <c r="AE110" s="376" t="inlineStr">
        <is>
          <t>-</t>
        </is>
      </c>
      <c r="AF110" s="372" t="n"/>
      <c r="AG110" s="374" t="inlineStr">
        <is>
          <t>CANDIANI</t>
        </is>
      </c>
      <c r="AH110" s="374" t="inlineStr">
        <is>
          <t>KR7176 K-old pure organic</t>
        </is>
      </c>
      <c r="AI110" s="374" t="n"/>
      <c r="AJ110" s="374" t="n"/>
      <c r="AK110" s="374" t="inlineStr">
        <is>
          <t>100% Sustainable fabric</t>
        </is>
      </c>
      <c r="AL110" s="374" t="inlineStr">
        <is>
          <t>100% Organic cotton</t>
        </is>
      </c>
      <c r="AM110" s="374" t="inlineStr">
        <is>
          <t>13 oz</t>
        </is>
      </c>
      <c r="AN110" s="374" t="n"/>
      <c r="AO110" s="377" t="inlineStr">
        <is>
          <t>5,15 / 152</t>
        </is>
      </c>
      <c r="AP110" s="374" t="n"/>
      <c r="AQ110" s="374" t="n"/>
      <c r="AR110" s="374" t="inlineStr">
        <is>
          <t>c/o fabric TBC from ORTA (250mts on stock at ORTA)</t>
        </is>
      </c>
      <c r="AS110" s="378" t="n"/>
      <c r="AT110" s="378" t="n"/>
      <c r="AU110" s="378" t="n"/>
      <c r="AV110" s="379" t="n">
        <v>1.1</v>
      </c>
      <c r="AW110" s="601" t="inlineStr">
        <is>
          <t>PETRA</t>
        </is>
      </c>
      <c r="AX110" s="602" t="inlineStr">
        <is>
          <t>EUR</t>
        </is>
      </c>
      <c r="AY110" s="602" t="inlineStr">
        <is>
          <t>FOB</t>
        </is>
      </c>
      <c r="AZ110" s="602" t="inlineStr">
        <is>
          <t>90 DAYS NETT</t>
        </is>
      </c>
      <c r="BA110" s="602" t="inlineStr">
        <is>
          <t>cfmd</t>
        </is>
      </c>
      <c r="BB110" s="602">
        <f>IFERROR((BM110*(1-Assumptions!$K$3))*(1-BK110),0)</f>
        <v/>
      </c>
      <c r="BC110" s="602" t="n">
        <v>60</v>
      </c>
      <c r="BD110" s="602" t="n">
        <v>17.1</v>
      </c>
      <c r="BE110" s="602" t="n">
        <v>17.1</v>
      </c>
      <c r="BF110" s="604">
        <f>IFERROR(((IF(BE110&gt;0, BE110, IF(BD110&gt;0, BD110, 0))))*INDEX(Assumptions!$B:$B,MATCH(AB110,Assumptions!$A:$A,0)),0)</f>
        <v/>
      </c>
      <c r="BG110" s="604">
        <f>IFERROR(((IF(BE110&gt;0, BE110, IF(BD110&gt;0, BD110, 0))))*INDEX(Assumptions!$C:$C,MATCH(AB110,Assumptions!$A:$A,0)),0)</f>
        <v/>
      </c>
      <c r="BH110" s="604">
        <f>IFERROR(((IF(BE110&gt;0, BE110, IF(BD110&gt;0, BD110, 0))))*INDEX(Assumptions!$D:$D,MATCH(AB110,Assumptions!$A:$A,0)),0)</f>
        <v/>
      </c>
      <c r="BI110" s="604">
        <f>IFERROR(((IF(BE110&gt;0, BE110, IF(BD110&gt;0, BD110, 0))))*INDEX(Assumptions!$G:$G,MATCH(AC110,Assumptions!$F:$F,0)),0)</f>
        <v/>
      </c>
      <c r="BJ110" s="604">
        <f>SUM(BF110:BI110)</f>
        <v/>
      </c>
      <c r="BK110" s="383">
        <f>IFERROR(INDEX(Assumptions!$B:$B,MATCH(AB110,Assumptions!$A:$A,0))+INDEX(Assumptions!$C:$C,MATCH(AB110,Assumptions!$A:$A,0))+INDEX(Assumptions!$D:$D,MATCH(AB110,Assumptions!$A:$A,0))+INDEX(Assumptions!$G:$G,MATCH(AC110,Assumptions!$F:$F,0)),0)</f>
        <v/>
      </c>
      <c r="BL110" s="602">
        <f>((IF(BE110&gt;0, BE110, IF(BD110&gt;0, BD110, 0))))+BJ110</f>
        <v/>
      </c>
      <c r="BM110" s="602">
        <f>BP110/BO110</f>
        <v/>
      </c>
      <c r="BN110" s="602">
        <f>BP110/2.38</f>
        <v/>
      </c>
      <c r="BO110" s="374" t="n">
        <v>2.5</v>
      </c>
      <c r="BP110" s="602" t="n">
        <v>149.95</v>
      </c>
      <c r="BQ110" s="384">
        <f>IF(SUM(BD110:BE110)=0,0,(BM110-BL110)/BM110)</f>
        <v/>
      </c>
      <c r="BR110" s="602">
        <f>BC110*CG110</f>
        <v/>
      </c>
      <c r="BS110" s="602" t="inlineStr">
        <is>
          <t>-</t>
        </is>
      </c>
      <c r="BT110" s="602" t="n">
        <v>1.1</v>
      </c>
      <c r="BU110" s="386" t="n">
        <v>42892</v>
      </c>
      <c r="BV110" s="605" t="n">
        <v>42898</v>
      </c>
      <c r="BW110" s="386" t="n"/>
      <c r="BX110" s="376" t="inlineStr">
        <is>
          <t>ORTA 9569-43 DRY</t>
        </is>
      </c>
      <c r="BY110" s="386" t="inlineStr">
        <is>
          <t>S</t>
        </is>
      </c>
      <c r="BZ110" s="433" t="n"/>
      <c r="CA110" s="386" t="n">
        <v>42940</v>
      </c>
      <c r="CB110" s="386" t="n"/>
      <c r="CC110" s="386" t="n">
        <v>42956</v>
      </c>
      <c r="CD110" s="376" t="inlineStr">
        <is>
          <t>EX 14-Oct-17</t>
        </is>
      </c>
      <c r="CE110" s="376" t="n"/>
      <c r="CF110" s="376" t="n"/>
      <c r="CG110" s="387" t="n">
        <v>15</v>
      </c>
      <c r="CH110" s="435" t="n"/>
      <c r="CI110" s="387" t="inlineStr">
        <is>
          <t>S</t>
        </is>
      </c>
      <c r="CJ110" s="387" t="n"/>
      <c r="CK110" s="387" t="n">
        <v>2</v>
      </c>
      <c r="CL110" s="388" t="n"/>
      <c r="CM110" s="389" t="n"/>
      <c r="CN110" s="389" t="n"/>
      <c r="CO110" s="390" t="n"/>
      <c r="CP110" s="391" t="inlineStr">
        <is>
          <t>-</t>
        </is>
      </c>
      <c r="CQ110" s="391" t="n"/>
      <c r="CR110" s="391" t="n"/>
      <c r="CS110" s="392" t="n"/>
      <c r="CT110" s="393" t="n"/>
      <c r="CU110" s="393" t="n"/>
      <c r="CV110" s="393" t="n"/>
      <c r="CW110" s="393" t="n"/>
      <c r="CX110" s="393" t="n"/>
      <c r="CY110" s="393" t="n"/>
      <c r="CZ110" s="388" t="n">
        <v>43353</v>
      </c>
      <c r="DA110" s="388" t="inlineStr">
        <is>
          <t>TUNISIA</t>
        </is>
      </c>
      <c r="DB110" s="555" t="n">
        <v>5</v>
      </c>
      <c r="DC110" s="389" t="n"/>
      <c r="DD110" s="389" t="n"/>
      <c r="DE110" s="389" t="n"/>
      <c r="DF110" s="394" t="n">
        <v>78</v>
      </c>
      <c r="DG110" s="394" t="n">
        <v>101</v>
      </c>
      <c r="DH110" s="394" t="n">
        <v>4018350</v>
      </c>
      <c r="DI110" s="395">
        <f>DF110*BM110</f>
        <v/>
      </c>
      <c r="DJ110" s="396">
        <f>DI110-(DG110*BL110)</f>
        <v/>
      </c>
    </row>
    <row customFormat="1" customHeight="1" ht="15" r="111" s="397">
      <c r="A111" s="372" t="n">
        <v>539</v>
      </c>
      <c r="B111" s="372" t="inlineStr">
        <is>
          <t>K180702084</t>
        </is>
      </c>
      <c r="C111" s="372" t="n">
        <v>2050300230</v>
      </c>
      <c r="D111" s="241" t="inlineStr">
        <is>
          <t>Indigo</t>
        </is>
      </c>
      <c r="E111" s="430" t="n">
        <v>1008</v>
      </c>
      <c r="F111" s="372" t="inlineStr">
        <is>
          <t>TILL</t>
        </is>
      </c>
      <c r="G111" s="372" t="inlineStr">
        <is>
          <t>DENIM SHERPA</t>
        </is>
      </c>
      <c r="H111" s="372" t="n">
        <v>2</v>
      </c>
      <c r="I111" s="370" t="n"/>
      <c r="J111" s="600" t="n">
        <v>43136</v>
      </c>
      <c r="K111" s="372" t="n"/>
      <c r="L111" s="372" t="inlineStr">
        <is>
          <t>PREMIUM</t>
        </is>
      </c>
      <c r="M111" s="372" t="inlineStr">
        <is>
          <t>Jacket</t>
        </is>
      </c>
      <c r="N111" s="372" t="n">
        <v>62043290</v>
      </c>
      <c r="O111" s="373" t="inlineStr">
        <is>
          <t>Women's or girls' jackets and blazers of cotton (excl. knitted or crocheted, industrial and occupational, wind-jackets and similar articles)</t>
        </is>
      </c>
      <c r="P111" s="584" t="inlineStr">
        <is>
          <t>Womens</t>
        </is>
      </c>
      <c r="Q111" s="372" t="n"/>
      <c r="R111" s="372" t="n"/>
      <c r="S111" s="372" t="inlineStr">
        <is>
          <t>-</t>
        </is>
      </c>
      <c r="T111" s="374" t="inlineStr">
        <is>
          <t>-</t>
        </is>
      </c>
      <c r="U111" s="374" t="n"/>
      <c r="V111" s="374" t="inlineStr">
        <is>
          <t>XS-L</t>
        </is>
      </c>
      <c r="W111" s="374" t="inlineStr">
        <is>
          <t>-</t>
        </is>
      </c>
      <c r="X111" s="518" t="inlineStr">
        <is>
          <t>XS-L womens</t>
        </is>
      </c>
      <c r="Y111" s="374" t="inlineStr">
        <is>
          <t>C/O SS18</t>
        </is>
      </c>
      <c r="Z111" s="374" t="n"/>
      <c r="AA111" s="374" t="n"/>
      <c r="AB111" s="398" t="inlineStr">
        <is>
          <t>Tunisia</t>
        </is>
      </c>
      <c r="AC111" s="376" t="inlineStr">
        <is>
          <t>Artlab</t>
        </is>
      </c>
      <c r="AD111" s="376" t="inlineStr">
        <is>
          <t>Artlab</t>
        </is>
      </c>
      <c r="AE111" s="376" t="inlineStr">
        <is>
          <t>-</t>
        </is>
      </c>
      <c r="AF111" s="372" t="n"/>
      <c r="AG111" s="374" t="inlineStr">
        <is>
          <t>ROYO / TESSILE FIORENTINA</t>
        </is>
      </c>
      <c r="AH111" s="374" t="inlineStr">
        <is>
          <t>CIDREN CRUDO - 31410  + 15833 COLOR 5771 OFF WHITE (sherpa)</t>
        </is>
      </c>
      <c r="AI111" s="374" t="n"/>
      <c r="AJ111" s="374" t="n"/>
      <c r="AK111" s="374" t="inlineStr">
        <is>
          <t>100% Sustainable fabric</t>
        </is>
      </c>
      <c r="AL111" s="374" t="inlineStr">
        <is>
          <t>82% Organic cotton, 18% recycled jeans</t>
        </is>
      </c>
      <c r="AM111" s="374" t="inlineStr">
        <is>
          <t>12,5 oz</t>
        </is>
      </c>
      <c r="AN111" s="374" t="n"/>
      <c r="AO111" s="402" t="inlineStr">
        <is>
          <t>4,90 / 162</t>
        </is>
      </c>
      <c r="AP111" s="374" t="n"/>
      <c r="AQ111" s="374" t="n"/>
      <c r="AR111" s="374" t="n"/>
      <c r="AS111" s="378" t="n"/>
      <c r="AT111" s="378" t="n"/>
      <c r="AU111" s="378" t="n"/>
      <c r="AV111" s="379" t="n">
        <v>1.17</v>
      </c>
      <c r="AW111" s="601" t="inlineStr">
        <is>
          <t>PETRA</t>
        </is>
      </c>
      <c r="AX111" s="602" t="inlineStr">
        <is>
          <t>EUR</t>
        </is>
      </c>
      <c r="AY111" s="602" t="inlineStr">
        <is>
          <t>FOB</t>
        </is>
      </c>
      <c r="AZ111" s="602" t="inlineStr">
        <is>
          <t>90 DAYS NETT</t>
        </is>
      </c>
      <c r="BA111" s="602" t="inlineStr">
        <is>
          <t>cfmd</t>
        </is>
      </c>
      <c r="BB111" s="602">
        <f>IFERROR((BM111*(1-Assumptions!$K$3))*(1-BK111),0)</f>
        <v/>
      </c>
      <c r="BC111" s="602" t="n">
        <v>60</v>
      </c>
      <c r="BD111" s="602" t="n">
        <v>52.5</v>
      </c>
      <c r="BE111" s="602" t="n">
        <v>52.5</v>
      </c>
      <c r="BF111" s="604">
        <f>IFERROR(((IF(BE111&gt;0, BE111, IF(BD111&gt;0, BD111, 0))))*INDEX(Assumptions!$B:$B,MATCH(AB111,Assumptions!$A:$A,0)),0)</f>
        <v/>
      </c>
      <c r="BG111" s="604">
        <f>IFERROR(((IF(BE111&gt;0, BE111, IF(BD111&gt;0, BD111, 0))))*INDEX(Assumptions!$C:$C,MATCH(AB111,Assumptions!$A:$A,0)),0)</f>
        <v/>
      </c>
      <c r="BH111" s="604">
        <f>IFERROR(((IF(BE111&gt;0, BE111, IF(BD111&gt;0, BD111, 0))))*INDEX(Assumptions!$D:$D,MATCH(AB111,Assumptions!$A:$A,0)),0)</f>
        <v/>
      </c>
      <c r="BI111" s="604">
        <f>IFERROR(((IF(BE111&gt;0, BE111, IF(BD111&gt;0, BD111, 0))))*INDEX(Assumptions!$G:$G,MATCH(AC111,Assumptions!$F:$F,0)),0)</f>
        <v/>
      </c>
      <c r="BJ111" s="604">
        <f>SUM(BF111:BI111)</f>
        <v/>
      </c>
      <c r="BK111" s="383">
        <f>IFERROR(INDEX(Assumptions!$B:$B,MATCH(AB111,Assumptions!$A:$A,0))+INDEX(Assumptions!$C:$C,MATCH(AB111,Assumptions!$A:$A,0))+INDEX(Assumptions!$D:$D,MATCH(AB111,Assumptions!$A:$A,0))+INDEX(Assumptions!$G:$G,MATCH(AC111,Assumptions!$F:$F,0)),0)</f>
        <v/>
      </c>
      <c r="BL111" s="602">
        <f>((IF(BE111&gt;0, BE111, IF(BD111&gt;0, BD111, 0))))+BJ111</f>
        <v/>
      </c>
      <c r="BM111" s="602">
        <f>BP111/BO111</f>
        <v/>
      </c>
      <c r="BN111" s="602">
        <f>BP111/2.38</f>
        <v/>
      </c>
      <c r="BO111" s="374" t="n">
        <v>2.5</v>
      </c>
      <c r="BP111" s="602" t="n">
        <v>299.95</v>
      </c>
      <c r="BQ111" s="384">
        <f>IF(SUM(BD111:BE111)=0,0,(BM111-BL111)/BM111)</f>
        <v/>
      </c>
      <c r="BR111" s="602">
        <f>BC111*CG111</f>
        <v/>
      </c>
      <c r="BS111" s="602" t="inlineStr">
        <is>
          <t>-</t>
        </is>
      </c>
      <c r="BT111" s="602" t="n">
        <v>1.35</v>
      </c>
      <c r="BU111" s="605" t="n"/>
      <c r="BV111" s="605" t="n"/>
      <c r="BW111" s="386" t="n"/>
      <c r="BX111" s="376" t="n"/>
      <c r="BY111" s="386" t="n"/>
      <c r="BZ111" s="433" t="n"/>
      <c r="CA111" s="386" t="n"/>
      <c r="CB111" s="386" t="n"/>
      <c r="CC111" s="386" t="n"/>
      <c r="CD111" s="376" t="n"/>
      <c r="CE111" s="376" t="n"/>
      <c r="CF111" s="376" t="n"/>
      <c r="CG111" s="387" t="n">
        <v>0</v>
      </c>
      <c r="CH111" s="435" t="n"/>
      <c r="CI111" s="387" t="inlineStr">
        <is>
          <t>-</t>
        </is>
      </c>
      <c r="CJ111" s="387" t="n"/>
      <c r="CK111" s="387" t="n"/>
      <c r="CL111" s="388" t="n"/>
      <c r="CM111" s="389" t="n"/>
      <c r="CN111" s="389" t="n"/>
      <c r="CO111" s="390" t="n"/>
      <c r="CP111" s="391" t="inlineStr">
        <is>
          <t>-</t>
        </is>
      </c>
      <c r="CQ111" s="391" t="n"/>
      <c r="CR111" s="391" t="n"/>
      <c r="CS111" s="392" t="n"/>
      <c r="CT111" s="393" t="n"/>
      <c r="CU111" s="393" t="n"/>
      <c r="CV111" s="393" t="n"/>
      <c r="CW111" s="393" t="n"/>
      <c r="CX111" s="393" t="n"/>
      <c r="CY111" s="393" t="n"/>
      <c r="CZ111" s="388" t="n"/>
      <c r="DA111" s="388" t="n"/>
      <c r="DB111" s="555" t="n"/>
      <c r="DC111" s="389" t="n"/>
      <c r="DD111" s="389" t="n"/>
      <c r="DE111" s="389" t="n"/>
      <c r="DF111" s="394" t="n">
        <v>30</v>
      </c>
      <c r="DG111" s="394" t="n">
        <v>30</v>
      </c>
      <c r="DH111" s="394" t="n">
        <v>4019069</v>
      </c>
      <c r="DI111" s="395">
        <f>DF111*BM111</f>
        <v/>
      </c>
      <c r="DJ111" s="396">
        <f>DI111-(DG111*BL111)</f>
        <v/>
      </c>
    </row>
    <row customFormat="1" customHeight="1" ht="15" r="112" s="397">
      <c r="A112" s="372" t="n">
        <v>540</v>
      </c>
      <c r="B112" s="372" t="inlineStr">
        <is>
          <t>K180702085</t>
        </is>
      </c>
      <c r="C112" s="372" t="n">
        <v>2060300136</v>
      </c>
      <c r="D112" s="241" t="inlineStr">
        <is>
          <t>Mid used</t>
        </is>
      </c>
      <c r="E112" s="430" t="n">
        <v>4014</v>
      </c>
      <c r="F112" s="372" t="inlineStr">
        <is>
          <t>TILL LONG</t>
        </is>
      </c>
      <c r="G112" s="372" t="inlineStr">
        <is>
          <t>MID MARBLE</t>
        </is>
      </c>
      <c r="H112" s="372" t="n">
        <v>1</v>
      </c>
      <c r="I112" s="370" t="n"/>
      <c r="J112" s="600" t="n"/>
      <c r="K112" s="372" t="n"/>
      <c r="L112" s="372" t="n"/>
      <c r="M112" s="372" t="inlineStr">
        <is>
          <t>Jacket</t>
        </is>
      </c>
      <c r="N112" s="372" t="n">
        <v>62043290</v>
      </c>
      <c r="O112" s="373" t="inlineStr">
        <is>
          <t>Women's or girls' jackets and blazers of cotton (excl. knitted or crocheted, industrial and occupational, wind-jackets and similar articles)</t>
        </is>
      </c>
      <c r="P112" s="584" t="inlineStr">
        <is>
          <t>Womens</t>
        </is>
      </c>
      <c r="Q112" s="372" t="n"/>
      <c r="R112" s="372" t="n"/>
      <c r="S112" s="372" t="inlineStr">
        <is>
          <t>MID MARBLE</t>
        </is>
      </c>
      <c r="T112" s="374" t="inlineStr">
        <is>
          <t>NON</t>
        </is>
      </c>
      <c r="U112" s="374" t="n"/>
      <c r="V112" s="374" t="inlineStr">
        <is>
          <t>XS-L</t>
        </is>
      </c>
      <c r="W112" s="374" t="inlineStr">
        <is>
          <t>-</t>
        </is>
      </c>
      <c r="X112" s="518" t="inlineStr">
        <is>
          <t>XS-L womens</t>
        </is>
      </c>
      <c r="Y112" s="374" t="inlineStr">
        <is>
          <t>NEW</t>
        </is>
      </c>
      <c r="Z112" s="374" t="n"/>
      <c r="AA112" s="374" t="n"/>
      <c r="AB112" s="240" t="inlineStr">
        <is>
          <t>Tunisia</t>
        </is>
      </c>
      <c r="AC112" s="240" t="inlineStr">
        <is>
          <t>Artlab</t>
        </is>
      </c>
      <c r="AD112" s="240" t="inlineStr">
        <is>
          <t>Artlab</t>
        </is>
      </c>
      <c r="AE112" s="240" t="inlineStr">
        <is>
          <t>Interwashing</t>
        </is>
      </c>
      <c r="AF112" s="372" t="n"/>
      <c r="AG112" s="374" t="inlineStr">
        <is>
          <t>CANDIANI</t>
        </is>
      </c>
      <c r="AH112" s="374" t="inlineStr">
        <is>
          <t>KR7176 K-old pure organic</t>
        </is>
      </c>
      <c r="AI112" s="374" t="n"/>
      <c r="AJ112" s="374" t="n"/>
      <c r="AK112" s="374" t="inlineStr">
        <is>
          <t>100% Sustainable fabric</t>
        </is>
      </c>
      <c r="AL112" s="374" t="inlineStr">
        <is>
          <t>100% Organic cotton</t>
        </is>
      </c>
      <c r="AM112" s="374" t="inlineStr">
        <is>
          <t>13 oz</t>
        </is>
      </c>
      <c r="AN112" s="374" t="n"/>
      <c r="AO112" s="377" t="inlineStr">
        <is>
          <t>5,15 / 152</t>
        </is>
      </c>
      <c r="AP112" s="374" t="n"/>
      <c r="AQ112" s="374" t="n"/>
      <c r="AR112" s="374" t="inlineStr">
        <is>
          <t>c/o fabric TBC from ORTA (250mts on stock at ORTA)</t>
        </is>
      </c>
      <c r="AS112" s="378" t="n"/>
      <c r="AT112" s="378" t="n"/>
      <c r="AU112" s="378" t="n"/>
      <c r="AV112" s="379" t="n">
        <v>2.51</v>
      </c>
      <c r="AW112" s="601" t="inlineStr">
        <is>
          <t>SONIA</t>
        </is>
      </c>
      <c r="AX112" s="602" t="inlineStr">
        <is>
          <t>EUR</t>
        </is>
      </c>
      <c r="AY112" s="602" t="inlineStr">
        <is>
          <t>FOB</t>
        </is>
      </c>
      <c r="AZ112" s="602" t="inlineStr">
        <is>
          <t>90 DAYS NETT</t>
        </is>
      </c>
      <c r="BA112" s="602" t="inlineStr">
        <is>
          <t>cfmd</t>
        </is>
      </c>
      <c r="BB112" s="602">
        <f>IFERROR((BM112*(1-Assumptions!$K$3))*(1-BK112),0)</f>
        <v/>
      </c>
      <c r="BC112" s="602" t="n">
        <v>60</v>
      </c>
      <c r="BD112" s="602" t="n">
        <v>27.3</v>
      </c>
      <c r="BE112" s="602" t="n">
        <v>27.3</v>
      </c>
      <c r="BF112" s="604">
        <f>IFERROR(((IF(BE112&gt;0, BE112, IF(BD112&gt;0, BD112, 0))))*INDEX(Assumptions!$B:$B,MATCH(AB112,Assumptions!$A:$A,0)),0)</f>
        <v/>
      </c>
      <c r="BG112" s="604">
        <f>IFERROR(((IF(BE112&gt;0, BE112, IF(BD112&gt;0, BD112, 0))))*INDEX(Assumptions!$C:$C,MATCH(AB112,Assumptions!$A:$A,0)),0)</f>
        <v/>
      </c>
      <c r="BH112" s="604">
        <f>IFERROR(((IF(BE112&gt;0, BE112, IF(BD112&gt;0, BD112, 0))))*INDEX(Assumptions!$D:$D,MATCH(AB112,Assumptions!$A:$A,0)),0)</f>
        <v/>
      </c>
      <c r="BI112" s="604">
        <f>IFERROR(((IF(BE112&gt;0, BE112, IF(BD112&gt;0, BD112, 0))))*INDEX(Assumptions!$G:$G,MATCH(AC112,Assumptions!$F:$F,0)),0)</f>
        <v/>
      </c>
      <c r="BJ112" s="604">
        <f>SUM(BF112:BI112)</f>
        <v/>
      </c>
      <c r="BK112" s="383">
        <f>IFERROR(INDEX(Assumptions!$B:$B,MATCH(AB112,Assumptions!$A:$A,0))+INDEX(Assumptions!$C:$C,MATCH(AB112,Assumptions!$A:$A,0))+INDEX(Assumptions!$D:$D,MATCH(AB112,Assumptions!$A:$A,0))+INDEX(Assumptions!$G:$G,MATCH(AC112,Assumptions!$F:$F,0)),0)</f>
        <v/>
      </c>
      <c r="BL112" s="602">
        <f>((IF(BE112&gt;0, BE112, IF(BD112&gt;0, BD112, 0))))+BJ112</f>
        <v/>
      </c>
      <c r="BM112" s="602">
        <f>BP112/BO112</f>
        <v/>
      </c>
      <c r="BN112" s="602">
        <f>BP112/2.38</f>
        <v/>
      </c>
      <c r="BO112" s="374" t="n">
        <v>2.5</v>
      </c>
      <c r="BP112" s="602" t="n">
        <v>179.95</v>
      </c>
      <c r="BQ112" s="384">
        <f>IF(SUM(BD112:BE112)=0,0,(BM112-BL112)/BM112)</f>
        <v/>
      </c>
      <c r="BR112" s="602">
        <f>BC112*CG112</f>
        <v/>
      </c>
      <c r="BS112" s="602" t="n">
        <v>1.4</v>
      </c>
      <c r="BT112" s="602" t="n">
        <v>1.45</v>
      </c>
      <c r="BU112" s="605" t="n">
        <v>42905</v>
      </c>
      <c r="BV112" s="605" t="inlineStr">
        <is>
          <t>-</t>
        </is>
      </c>
      <c r="BW112" s="386" t="n"/>
      <c r="BX112" s="376" t="inlineStr">
        <is>
          <t>ORTA 9006A-43 Peacock</t>
        </is>
      </c>
      <c r="BY112" s="386" t="inlineStr">
        <is>
          <t>M</t>
        </is>
      </c>
      <c r="BZ112" s="433" t="n"/>
      <c r="CA112" s="386" t="n">
        <v>42928</v>
      </c>
      <c r="CB112" s="386" t="n"/>
      <c r="CC112" s="386" t="n">
        <v>42956</v>
      </c>
      <c r="CD112" s="376" t="inlineStr">
        <is>
          <t>EX 14-Oct-17</t>
        </is>
      </c>
      <c r="CE112" s="376" t="n"/>
      <c r="CF112" s="376" t="n"/>
      <c r="CG112" s="387" t="n">
        <v>15</v>
      </c>
      <c r="CH112" s="435" t="n"/>
      <c r="CI112" s="387" t="inlineStr">
        <is>
          <t>S</t>
        </is>
      </c>
      <c r="CJ112" s="387" t="n"/>
      <c r="CK112" s="387" t="n">
        <v>2</v>
      </c>
      <c r="CL112" s="388" t="n"/>
      <c r="CM112" s="389" t="n"/>
      <c r="CN112" s="389" t="n"/>
      <c r="CO112" s="390" t="n"/>
      <c r="CP112" s="391" t="inlineStr">
        <is>
          <t>-</t>
        </is>
      </c>
      <c r="CQ112" s="391" t="n"/>
      <c r="CR112" s="391" t="n"/>
      <c r="CS112" s="392" t="n"/>
      <c r="CT112" s="393" t="n"/>
      <c r="CU112" s="393" t="n"/>
      <c r="CV112" s="393" t="n"/>
      <c r="CW112" s="393" t="n"/>
      <c r="CX112" s="393" t="n"/>
      <c r="CY112" s="393" t="n"/>
      <c r="CZ112" s="388" t="n">
        <v>43353</v>
      </c>
      <c r="DA112" s="388" t="inlineStr">
        <is>
          <t>TUNISIA</t>
        </is>
      </c>
      <c r="DB112" s="555" t="n">
        <v>5</v>
      </c>
      <c r="DC112" s="389" t="n"/>
      <c r="DD112" s="389" t="n"/>
      <c r="DE112" s="389" t="n"/>
      <c r="DF112" s="394" t="n">
        <v>139</v>
      </c>
      <c r="DG112" s="394" t="n">
        <v>250</v>
      </c>
      <c r="DH112" s="394" t="n">
        <v>4018351</v>
      </c>
      <c r="DI112" s="395">
        <f>DF112*BM112</f>
        <v/>
      </c>
      <c r="DJ112" s="396">
        <f>DI112-(DG112*BL112)</f>
        <v/>
      </c>
    </row>
    <row customFormat="1" customHeight="1" hidden="1" ht="15" r="113" s="397">
      <c r="A113" s="372" t="n">
        <v>545</v>
      </c>
      <c r="B113" s="372" t="inlineStr">
        <is>
          <t>K180700005</t>
        </is>
      </c>
      <c r="C113" s="372" t="n">
        <v>2010800380</v>
      </c>
      <c r="D113" s="372" t="inlineStr">
        <is>
          <t>Purple</t>
        </is>
      </c>
      <c r="E113" s="430" t="n">
        <v>8201</v>
      </c>
      <c r="F113" s="372" t="inlineStr">
        <is>
          <t>JANELLE</t>
        </is>
      </c>
      <c r="G113" s="372" t="inlineStr">
        <is>
          <t>FROSTED FIG</t>
        </is>
      </c>
      <c r="H113" s="372" t="n">
        <v>2</v>
      </c>
      <c r="I113" s="370" t="n"/>
      <c r="J113" s="600" t="n"/>
      <c r="K113" s="372" t="n"/>
      <c r="L113" s="372" t="n"/>
      <c r="M113" s="372" t="inlineStr">
        <is>
          <t>Jumpsuit</t>
        </is>
      </c>
      <c r="N113" s="372" t="n">
        <v>62041910</v>
      </c>
      <c r="O113" s="373" t="inlineStr">
        <is>
          <t>Women's or girls' suits of artificial fibres (excl. knitted or crocheted, ski overalls and swimwear)</t>
        </is>
      </c>
      <c r="P113" s="584" t="inlineStr">
        <is>
          <t>Womens</t>
        </is>
      </c>
      <c r="Q113" s="372" t="n"/>
      <c r="R113" s="372" t="n"/>
      <c r="S113" s="372" t="inlineStr">
        <is>
          <t>Garment dye</t>
        </is>
      </c>
      <c r="T113" s="374" t="inlineStr">
        <is>
          <t>NON</t>
        </is>
      </c>
      <c r="U113" s="374" t="n"/>
      <c r="V113" s="374" t="inlineStr">
        <is>
          <t>XS-L</t>
        </is>
      </c>
      <c r="W113" s="374" t="inlineStr">
        <is>
          <t>ONE INSEAM</t>
        </is>
      </c>
      <c r="X113" s="518" t="inlineStr">
        <is>
          <t>XS-L womens</t>
        </is>
      </c>
      <c r="Y113" s="374" t="inlineStr">
        <is>
          <t>C/O AW17</t>
        </is>
      </c>
      <c r="Z113" s="374" t="n"/>
      <c r="AA113" s="374" t="n"/>
      <c r="AB113" s="240" t="inlineStr">
        <is>
          <t>Bulgaria</t>
        </is>
      </c>
      <c r="AC113" s="240" t="inlineStr">
        <is>
          <t>Uni Textiles</t>
        </is>
      </c>
      <c r="AD113" s="376" t="inlineStr">
        <is>
          <t>Edward Jeans</t>
        </is>
      </c>
      <c r="AE113" s="376" t="inlineStr">
        <is>
          <t>ALEXANDROS</t>
        </is>
      </c>
      <c r="AF113" s="372" t="n"/>
      <c r="AG113" s="374" t="inlineStr">
        <is>
          <t>TEXTILE SANTADERINA</t>
        </is>
      </c>
      <c r="AH113" s="374" t="inlineStr">
        <is>
          <t>REFIBRA: 7712</t>
        </is>
      </c>
      <c r="AI113" s="374" t="n"/>
      <c r="AJ113" s="374" t="n"/>
      <c r="AK113" s="374" t="inlineStr">
        <is>
          <t>100% Sustainable fabric</t>
        </is>
      </c>
      <c r="AL113" s="374" t="inlineStr">
        <is>
          <t>76% Tencel lyocell TRI, 12% recycled linen, 7% recycled cotton, 5% viscose</t>
        </is>
      </c>
      <c r="AM113" s="374" t="inlineStr">
        <is>
          <t>220g</t>
        </is>
      </c>
      <c r="AN113" s="374" t="n">
        <v>710</v>
      </c>
      <c r="AO113" s="377" t="n">
        <v>4.3</v>
      </c>
      <c r="AP113" s="374" t="n">
        <v>1500</v>
      </c>
      <c r="AQ113" s="374" t="n"/>
      <c r="AR113" s="374" t="inlineStr">
        <is>
          <t>20/09: Fabric recived</t>
        </is>
      </c>
      <c r="AS113" s="378" t="n"/>
      <c r="AT113" s="378" t="n"/>
      <c r="AU113" s="378" t="n"/>
      <c r="AV113" s="379" t="n">
        <v>2.5</v>
      </c>
      <c r="AW113" s="601" t="inlineStr">
        <is>
          <t>EDWARD JEANS</t>
        </is>
      </c>
      <c r="AX113" s="602" t="inlineStr">
        <is>
          <t>EUR</t>
        </is>
      </c>
      <c r="AY113" s="602" t="inlineStr">
        <is>
          <t>FOB</t>
        </is>
      </c>
      <c r="AZ113" s="602" t="inlineStr">
        <is>
          <t>CAD</t>
        </is>
      </c>
      <c r="BA113" s="602" t="n">
        <v>38.5</v>
      </c>
      <c r="BB113" s="602">
        <f>IFERROR((BM113*(1-Assumptions!$K$3))*(1-BK113),0)</f>
        <v/>
      </c>
      <c r="BC113" s="602">
        <f>BD113*2</f>
        <v/>
      </c>
      <c r="BD113" s="602" t="n">
        <v>49.7</v>
      </c>
      <c r="BE113" s="602" t="n">
        <v>39.8</v>
      </c>
      <c r="BF113" s="604">
        <f>IFERROR(((IF(BE113&gt;0, BE113, IF(BD113&gt;0, BD113, 0))))*INDEX(Assumptions!$B:$B,MATCH(AB113,Assumptions!$A:$A,0)),0)</f>
        <v/>
      </c>
      <c r="BG113" s="604">
        <f>IFERROR(((IF(BE113&gt;0, BE113, IF(BD113&gt;0, BD113, 0))))*INDEX(Assumptions!$C:$C,MATCH(AB113,Assumptions!$A:$A,0)),0)</f>
        <v/>
      </c>
      <c r="BH113" s="604">
        <f>IFERROR(((IF(BE113&gt;0, BE113, IF(BD113&gt;0, BD113, 0))))*INDEX(Assumptions!$D:$D,MATCH(AB113,Assumptions!$A:$A,0)),0)</f>
        <v/>
      </c>
      <c r="BI113" s="604">
        <f>IFERROR(((IF(BE113&gt;0, BE113, IF(BD113&gt;0, BD113, 0))))*INDEX(Assumptions!$G:$G,MATCH(AC113,Assumptions!$F:$F,0)),0)</f>
        <v/>
      </c>
      <c r="BJ113" s="604">
        <f>SUM(BF113:BI113)</f>
        <v/>
      </c>
      <c r="BK113" s="383">
        <f>IFERROR(INDEX(Assumptions!$B:$B,MATCH(AB113,Assumptions!$A:$A,0))+INDEX(Assumptions!$C:$C,MATCH(AB113,Assumptions!$A:$A,0))+INDEX(Assumptions!$D:$D,MATCH(AB113,Assumptions!$A:$A,0))+INDEX(Assumptions!$G:$G,MATCH(AC113,Assumptions!$F:$F,0)),0)</f>
        <v/>
      </c>
      <c r="BL113" s="602">
        <f>((IF(BE113&gt;0, BE113, IF(BD113&gt;0, BD113, 0))))+BJ113</f>
        <v/>
      </c>
      <c r="BM113" s="602">
        <f>BP113/BO113</f>
        <v/>
      </c>
      <c r="BN113" s="602">
        <f>BP113/2.38</f>
        <v/>
      </c>
      <c r="BO113" s="374" t="n">
        <v>2.5</v>
      </c>
      <c r="BP113" s="602" t="n">
        <v>189.95</v>
      </c>
      <c r="BQ113" s="384">
        <f>IF(SUM(BD113:BE113)=0,0,(BM113-BL113)/BM113)</f>
        <v/>
      </c>
      <c r="BR113" s="602">
        <f>BC113*CG113</f>
        <v/>
      </c>
      <c r="BS113" s="602" t="n"/>
      <c r="BT113" s="602" t="n"/>
      <c r="BU113" s="605" t="n">
        <v>42888</v>
      </c>
      <c r="BV113" s="605" t="inlineStr">
        <is>
          <t>-</t>
        </is>
      </c>
      <c r="BW113" s="407" t="inlineStr">
        <is>
          <t>New L/D requested20/7</t>
        </is>
      </c>
      <c r="BX113" s="376" t="inlineStr">
        <is>
          <t>TEXTILE SANTANDERINA: 7712 REFIBRA</t>
        </is>
      </c>
      <c r="BY113" s="401" t="inlineStr">
        <is>
          <t>-</t>
        </is>
      </c>
      <c r="BZ113" s="532" t="n"/>
      <c r="CA113" s="386" t="n"/>
      <c r="CB113" s="386" t="n"/>
      <c r="CC113" s="386" t="n"/>
      <c r="CD113" s="376" t="inlineStr">
        <is>
          <t>EX 14-Oct-17</t>
        </is>
      </c>
      <c r="CE113" s="376" t="n"/>
      <c r="CF113" s="376" t="n"/>
      <c r="CG113" s="387" t="n">
        <v>15</v>
      </c>
      <c r="CH113" s="435" t="n"/>
      <c r="CI113" s="387" t="inlineStr">
        <is>
          <t>S</t>
        </is>
      </c>
      <c r="CJ113" s="387" t="n"/>
      <c r="CK113" s="387" t="n"/>
      <c r="CL113" s="388" t="n"/>
      <c r="CM113" s="389" t="n"/>
      <c r="CN113" s="389" t="n"/>
      <c r="CO113" s="390" t="n"/>
      <c r="CP113" s="391" t="inlineStr">
        <is>
          <t>tba</t>
        </is>
      </c>
      <c r="CQ113" s="391" t="n"/>
      <c r="CR113" s="391" t="n"/>
      <c r="CS113" s="392" t="n"/>
      <c r="CT113" s="393" t="n"/>
      <c r="CU113" s="393" t="n"/>
      <c r="CV113" s="393" t="n"/>
      <c r="CW113" s="393" t="n"/>
      <c r="CX113" s="393" t="n"/>
      <c r="CY113" s="393" t="n"/>
      <c r="CZ113" s="388" t="n">
        <v>43287</v>
      </c>
      <c r="DA113" s="388" t="inlineStr">
        <is>
          <t>HQ</t>
        </is>
      </c>
      <c r="DB113" s="576" t="inlineStr">
        <is>
          <t>2</t>
        </is>
      </c>
      <c r="DC113" s="389" t="n"/>
      <c r="DD113" s="389" t="n"/>
      <c r="DE113" s="389" t="n"/>
      <c r="DF113" s="394" t="n">
        <v>33</v>
      </c>
      <c r="DG113" s="394" t="n">
        <v>100</v>
      </c>
      <c r="DH113" s="394" t="n">
        <v>4018195</v>
      </c>
      <c r="DI113" s="395">
        <f>DF113*BM113</f>
        <v/>
      </c>
      <c r="DJ113" s="396">
        <f>DI113-(DG113*BL113)</f>
        <v/>
      </c>
    </row>
    <row customFormat="1" customHeight="1" hidden="1" ht="15" r="114" s="397">
      <c r="A114" s="372" t="n">
        <v>550</v>
      </c>
      <c r="B114" s="372" t="inlineStr">
        <is>
          <t>K180700010</t>
        </is>
      </c>
      <c r="C114" s="372" t="n">
        <v>2010800381</v>
      </c>
      <c r="D114" s="372" t="inlineStr">
        <is>
          <t>Yellow</t>
        </is>
      </c>
      <c r="E114" s="430" t="n">
        <v>7706</v>
      </c>
      <c r="F114" s="372" t="inlineStr">
        <is>
          <t>JANELLE</t>
        </is>
      </c>
      <c r="G114" s="372" t="inlineStr">
        <is>
          <t xml:space="preserve">RICH CARAMEL </t>
        </is>
      </c>
      <c r="H114" s="372" t="n">
        <v>2</v>
      </c>
      <c r="I114" s="370" t="n"/>
      <c r="J114" s="600" t="n"/>
      <c r="K114" s="372" t="inlineStr">
        <is>
          <t>GMD</t>
        </is>
      </c>
      <c r="L114" s="372" t="n"/>
      <c r="M114" s="372" t="inlineStr">
        <is>
          <t>Jumpsuit</t>
        </is>
      </c>
      <c r="N114" s="372" t="n">
        <v>62041910</v>
      </c>
      <c r="O114" s="373" t="inlineStr">
        <is>
          <t>Women's or girls' suits of artificial fibres (excl. knitted or crocheted, ski overalls and swimwear)</t>
        </is>
      </c>
      <c r="P114" s="584" t="inlineStr">
        <is>
          <t>Womens</t>
        </is>
      </c>
      <c r="Q114" s="372" t="n"/>
      <c r="R114" s="372" t="n"/>
      <c r="S114" s="372" t="inlineStr">
        <is>
          <t>Garment dye</t>
        </is>
      </c>
      <c r="T114" s="374" t="inlineStr">
        <is>
          <t>NON</t>
        </is>
      </c>
      <c r="U114" s="374" t="n"/>
      <c r="V114" s="374" t="inlineStr">
        <is>
          <t>XS-L</t>
        </is>
      </c>
      <c r="W114" s="374" t="inlineStr">
        <is>
          <t>ONE INSEAM</t>
        </is>
      </c>
      <c r="X114" s="518" t="inlineStr">
        <is>
          <t>XS-L womens</t>
        </is>
      </c>
      <c r="Y114" s="374" t="inlineStr">
        <is>
          <t>C/O AW17</t>
        </is>
      </c>
      <c r="Z114" s="374" t="n"/>
      <c r="AA114" s="374" t="n"/>
      <c r="AB114" s="240" t="inlineStr">
        <is>
          <t>Bulgaria</t>
        </is>
      </c>
      <c r="AC114" s="240" t="inlineStr">
        <is>
          <t>Uni Textiles</t>
        </is>
      </c>
      <c r="AD114" s="376" t="inlineStr">
        <is>
          <t>Edward Jeans</t>
        </is>
      </c>
      <c r="AE114" s="376" t="inlineStr">
        <is>
          <t>ALEXANDROS</t>
        </is>
      </c>
      <c r="AF114" s="372" t="n"/>
      <c r="AG114" s="374" t="inlineStr">
        <is>
          <t>TEXTILE SANTADERINA</t>
        </is>
      </c>
      <c r="AH114" s="374" t="inlineStr">
        <is>
          <t>REFIBRA: 7712</t>
        </is>
      </c>
      <c r="AI114" s="374" t="n"/>
      <c r="AJ114" s="374" t="n"/>
      <c r="AK114" s="374" t="inlineStr">
        <is>
          <t>100% Sustainable fabric</t>
        </is>
      </c>
      <c r="AL114" s="374" t="inlineStr">
        <is>
          <t>76% Tencel lyocell TRI, 12% recycled linen, 7% recycled cotton, 5% viscose</t>
        </is>
      </c>
      <c r="AM114" s="374" t="inlineStr">
        <is>
          <t>220g</t>
        </is>
      </c>
      <c r="AN114" s="374" t="n">
        <v>710</v>
      </c>
      <c r="AO114" s="377" t="n">
        <v>4.3</v>
      </c>
      <c r="AP114" s="374" t="n">
        <v>1500</v>
      </c>
      <c r="AQ114" s="374" t="n"/>
      <c r="AR114" s="374" t="inlineStr">
        <is>
          <t>20/09: Fabric recived</t>
        </is>
      </c>
      <c r="AS114" s="378" t="n"/>
      <c r="AT114" s="378" t="n"/>
      <c r="AU114" s="378" t="n"/>
      <c r="AV114" s="379" t="n">
        <v>2.5</v>
      </c>
      <c r="AW114" s="601" t="inlineStr">
        <is>
          <t>EDWARD JEANS</t>
        </is>
      </c>
      <c r="AX114" s="602" t="inlineStr">
        <is>
          <t>EUR</t>
        </is>
      </c>
      <c r="AY114" s="602" t="inlineStr">
        <is>
          <t>FOB</t>
        </is>
      </c>
      <c r="AZ114" s="602" t="inlineStr">
        <is>
          <t>CAD</t>
        </is>
      </c>
      <c r="BA114" s="602" t="n">
        <v>38.5</v>
      </c>
      <c r="BB114" s="602">
        <f>IFERROR((BM114*(1-Assumptions!$K$3))*(1-BK114),0)</f>
        <v/>
      </c>
      <c r="BC114" s="602">
        <f>BD114*2</f>
        <v/>
      </c>
      <c r="BD114" s="602" t="n">
        <v>49.7</v>
      </c>
      <c r="BE114" s="602" t="n">
        <v>39.8</v>
      </c>
      <c r="BF114" s="604">
        <f>IFERROR(((IF(BE114&gt;0, BE114, IF(BD114&gt;0, BD114, 0))))*INDEX(Assumptions!$B:$B,MATCH(AB114,Assumptions!$A:$A,0)),0)</f>
        <v/>
      </c>
      <c r="BG114" s="604">
        <f>IFERROR(((IF(BE114&gt;0, BE114, IF(BD114&gt;0, BD114, 0))))*INDEX(Assumptions!$C:$C,MATCH(AB114,Assumptions!$A:$A,0)),0)</f>
        <v/>
      </c>
      <c r="BH114" s="604">
        <f>IFERROR(((IF(BE114&gt;0, BE114, IF(BD114&gt;0, BD114, 0))))*INDEX(Assumptions!$D:$D,MATCH(AB114,Assumptions!$A:$A,0)),0)</f>
        <v/>
      </c>
      <c r="BI114" s="604">
        <f>IFERROR(((IF(BE114&gt;0, BE114, IF(BD114&gt;0, BD114, 0))))*INDEX(Assumptions!$G:$G,MATCH(AC114,Assumptions!$F:$F,0)),0)</f>
        <v/>
      </c>
      <c r="BJ114" s="604">
        <f>SUM(BF114:BI114)</f>
        <v/>
      </c>
      <c r="BK114" s="383">
        <f>IFERROR(INDEX(Assumptions!$B:$B,MATCH(AB114,Assumptions!$A:$A,0))+INDEX(Assumptions!$C:$C,MATCH(AB114,Assumptions!$A:$A,0))+INDEX(Assumptions!$D:$D,MATCH(AB114,Assumptions!$A:$A,0))+INDEX(Assumptions!$G:$G,MATCH(AC114,Assumptions!$F:$F,0)),0)</f>
        <v/>
      </c>
      <c r="BL114" s="602">
        <f>((IF(BE114&gt;0, BE114, IF(BD114&gt;0, BD114, 0))))+BJ114</f>
        <v/>
      </c>
      <c r="BM114" s="602">
        <f>BP114/BO114</f>
        <v/>
      </c>
      <c r="BN114" s="602">
        <f>BP114/2.38</f>
        <v/>
      </c>
      <c r="BO114" s="374" t="n">
        <v>2.5</v>
      </c>
      <c r="BP114" s="602" t="n">
        <v>189.95</v>
      </c>
      <c r="BQ114" s="384">
        <f>IF(SUM(BD114:BE114)=0,0,(BM114-BL114)/BM114)</f>
        <v/>
      </c>
      <c r="BR114" s="602">
        <f>BC114*CG114</f>
        <v/>
      </c>
      <c r="BS114" s="602" t="n"/>
      <c r="BT114" s="602" t="n"/>
      <c r="BU114" s="605" t="n">
        <v>42888</v>
      </c>
      <c r="BV114" s="605" t="inlineStr">
        <is>
          <t>-</t>
        </is>
      </c>
      <c r="BW114" s="401" t="inlineStr">
        <is>
          <t>L/D approved</t>
        </is>
      </c>
      <c r="BX114" s="376" t="inlineStr">
        <is>
          <t>TEXTILE SANTANDERINA: 7712 REFIBRA</t>
        </is>
      </c>
      <c r="BY114" s="401" t="inlineStr">
        <is>
          <t>-</t>
        </is>
      </c>
      <c r="BZ114" s="532" t="n"/>
      <c r="CA114" s="386" t="n"/>
      <c r="CB114" s="386" t="n"/>
      <c r="CC114" s="386" t="n"/>
      <c r="CD114" s="376" t="inlineStr">
        <is>
          <t>EX 14-Oct-17</t>
        </is>
      </c>
      <c r="CE114" s="376" t="n"/>
      <c r="CF114" s="376" t="n"/>
      <c r="CG114" s="387" t="n">
        <v>7</v>
      </c>
      <c r="CH114" s="435" t="n"/>
      <c r="CI114" s="387" t="inlineStr">
        <is>
          <t>S</t>
        </is>
      </c>
      <c r="CJ114" s="387" t="n"/>
      <c r="CK114" s="387" t="n"/>
      <c r="CL114" s="388" t="n"/>
      <c r="CM114" s="389" t="n"/>
      <c r="CN114" s="389" t="n"/>
      <c r="CO114" s="390" t="n"/>
      <c r="CP114" s="391" t="inlineStr">
        <is>
          <t>tba</t>
        </is>
      </c>
      <c r="CQ114" s="391" t="n"/>
      <c r="CR114" s="391" t="n"/>
      <c r="CS114" s="392" t="n"/>
      <c r="CT114" s="393" t="n"/>
      <c r="CU114" s="393" t="n"/>
      <c r="CV114" s="393" t="n"/>
      <c r="CW114" s="393" t="n"/>
      <c r="CX114" s="393" t="n"/>
      <c r="CY114" s="393" t="n"/>
      <c r="CZ114" s="388" t="n">
        <v>43287</v>
      </c>
      <c r="DA114" s="388" t="inlineStr">
        <is>
          <t>HQ</t>
        </is>
      </c>
      <c r="DB114" s="576" t="inlineStr">
        <is>
          <t>2</t>
        </is>
      </c>
      <c r="DC114" s="389" t="n"/>
      <c r="DD114" s="389" t="n"/>
      <c r="DE114" s="389" t="n"/>
      <c r="DF114" s="394" t="n">
        <v>92</v>
      </c>
      <c r="DG114" s="394" t="n">
        <v>150</v>
      </c>
      <c r="DH114" s="394" t="n">
        <v>4018196</v>
      </c>
      <c r="DI114" s="395">
        <f>DF114*BM114</f>
        <v/>
      </c>
      <c r="DJ114" s="396">
        <f>DI114-(DG114*BL114)</f>
        <v/>
      </c>
    </row>
    <row customFormat="1" customHeight="1" ht="15" r="115" s="397">
      <c r="A115" s="372" t="n">
        <v>555</v>
      </c>
      <c r="B115" s="372" t="inlineStr">
        <is>
          <t>K180700015</t>
        </is>
      </c>
      <c r="C115" s="372" t="n">
        <v>2010800379</v>
      </c>
      <c r="D115" s="372" t="inlineStr">
        <is>
          <t>Pink</t>
        </is>
      </c>
      <c r="E115" s="430" t="n">
        <v>8004</v>
      </c>
      <c r="F115" s="372" t="inlineStr">
        <is>
          <t>MIRTA</t>
        </is>
      </c>
      <c r="G115" s="372" t="inlineStr">
        <is>
          <t>APPLE BLOSSOM</t>
        </is>
      </c>
      <c r="H115" s="372" t="n">
        <v>1</v>
      </c>
      <c r="I115" s="370" t="n"/>
      <c r="J115" s="600" t="n"/>
      <c r="K115" s="372" t="n"/>
      <c r="L115" s="372" t="n"/>
      <c r="M115" s="372" t="inlineStr">
        <is>
          <t>Jumpsuit</t>
        </is>
      </c>
      <c r="N115" s="581" t="n">
        <v>62041990</v>
      </c>
      <c r="O115" s="582" t="inlineStr">
        <is>
          <t>Women's or girls' suits of textile materials (excl. of wool, fine animal hair, cotton or man-made fibres, knitted or crocheted, ski overalls and swimwear)</t>
        </is>
      </c>
      <c r="P115" s="584" t="inlineStr">
        <is>
          <t>Womens</t>
        </is>
      </c>
      <c r="Q115" s="372" t="n"/>
      <c r="R115" s="372" t="n"/>
      <c r="S115" s="372" t="inlineStr">
        <is>
          <t>GD</t>
        </is>
      </c>
      <c r="T115" s="374" t="inlineStr">
        <is>
          <t>NON</t>
        </is>
      </c>
      <c r="U115" s="374" t="n"/>
      <c r="V115" s="374" t="inlineStr">
        <is>
          <t>XS-L</t>
        </is>
      </c>
      <c r="W115" s="374" t="inlineStr">
        <is>
          <t>ONE INSEAM</t>
        </is>
      </c>
      <c r="X115" s="518" t="inlineStr">
        <is>
          <t>XS-L womens</t>
        </is>
      </c>
      <c r="Y115" s="374" t="inlineStr">
        <is>
          <t>C/O SS18</t>
        </is>
      </c>
      <c r="Z115" s="374" t="n"/>
      <c r="AA115" s="374" t="n"/>
      <c r="AB115" s="398" t="inlineStr">
        <is>
          <t>Tunisia</t>
        </is>
      </c>
      <c r="AC115" s="376" t="inlineStr">
        <is>
          <t>Artlab</t>
        </is>
      </c>
      <c r="AD115" s="376" t="inlineStr">
        <is>
          <t>Artlab</t>
        </is>
      </c>
      <c r="AE115" s="376" t="inlineStr">
        <is>
          <t>Blue &amp; Dye</t>
        </is>
      </c>
      <c r="AF115" s="372" t="n"/>
      <c r="AG115" s="374" t="inlineStr">
        <is>
          <t>HEMP FORTEX</t>
        </is>
      </c>
      <c r="AH115" s="374" t="inlineStr">
        <is>
          <t>HG212 CORD</t>
        </is>
      </c>
      <c r="AI115" s="374" t="n"/>
      <c r="AJ115" s="374" t="n"/>
      <c r="AK115" s="374" t="inlineStr">
        <is>
          <t>100% Sustainable fabric</t>
        </is>
      </c>
      <c r="AL115" s="374" t="inlineStr">
        <is>
          <t xml:space="preserve">55% Hemp, 45% organic cotton </t>
        </is>
      </c>
      <c r="AM115" s="374" t="inlineStr">
        <is>
          <t>TBC</t>
        </is>
      </c>
      <c r="AN115" s="374" t="n"/>
      <c r="AO115" s="377" t="inlineStr">
        <is>
          <t>$5,10 / 56"</t>
        </is>
      </c>
      <c r="AP115" s="374" t="n">
        <v>2000</v>
      </c>
      <c r="AQ115" s="374" t="inlineStr">
        <is>
          <t>6-8W</t>
        </is>
      </c>
      <c r="AR115" s="374" t="inlineStr">
        <is>
          <t>350mts ordered by ARTLAB (1813.52m PFD available / 300M booked for SMS)</t>
        </is>
      </c>
      <c r="AS115" s="378" t="n"/>
      <c r="AT115" s="378" t="n"/>
      <c r="AU115" s="378" t="n"/>
      <c r="AV115" s="379" t="n">
        <v>1.88</v>
      </c>
      <c r="AW115" s="601" t="inlineStr">
        <is>
          <t>SONIA</t>
        </is>
      </c>
      <c r="AX115" s="602" t="inlineStr">
        <is>
          <t>EUR</t>
        </is>
      </c>
      <c r="AY115" s="602" t="inlineStr">
        <is>
          <t>FOB</t>
        </is>
      </c>
      <c r="AZ115" s="602" t="inlineStr">
        <is>
          <t>90 DAYS NETT</t>
        </is>
      </c>
      <c r="BA115" s="602" t="inlineStr">
        <is>
          <t>cfmd</t>
        </is>
      </c>
      <c r="BB115" s="602">
        <f>IFERROR((BM115*(1-Assumptions!$K$3))*(1-BK115),0)</f>
        <v/>
      </c>
      <c r="BC115" s="602" t="n">
        <v>60</v>
      </c>
      <c r="BD115" s="602" t="n">
        <v>30</v>
      </c>
      <c r="BE115" s="602" t="n">
        <v>30</v>
      </c>
      <c r="BF115" s="604">
        <f>IFERROR(((IF(BE115&gt;0, BE115, IF(BD115&gt;0, BD115, 0))))*INDEX(Assumptions!$B:$B,MATCH(AB115,Assumptions!$A:$A,0)),0)</f>
        <v/>
      </c>
      <c r="BG115" s="604">
        <f>IFERROR(((IF(BE115&gt;0, BE115, IF(BD115&gt;0, BD115, 0))))*INDEX(Assumptions!$C:$C,MATCH(AB115,Assumptions!$A:$A,0)),0)</f>
        <v/>
      </c>
      <c r="BH115" s="604">
        <f>IFERROR(((IF(BE115&gt;0, BE115, IF(BD115&gt;0, BD115, 0))))*INDEX(Assumptions!$D:$D,MATCH(AB115,Assumptions!$A:$A,0)),0)</f>
        <v/>
      </c>
      <c r="BI115" s="604">
        <f>IFERROR(((IF(BE115&gt;0, BE115, IF(BD115&gt;0, BD115, 0))))*INDEX(Assumptions!$G:$G,MATCH(AC115,Assumptions!$F:$F,0)),0)</f>
        <v/>
      </c>
      <c r="BJ115" s="604">
        <f>SUM(BF115:BI115)</f>
        <v/>
      </c>
      <c r="BK115" s="383">
        <f>IFERROR(INDEX(Assumptions!$B:$B,MATCH(AB115,Assumptions!$A:$A,0))+INDEX(Assumptions!$C:$C,MATCH(AB115,Assumptions!$A:$A,0))+INDEX(Assumptions!$D:$D,MATCH(AB115,Assumptions!$A:$A,0))+INDEX(Assumptions!$G:$G,MATCH(AC115,Assumptions!$F:$F,0)),0)</f>
        <v/>
      </c>
      <c r="BL115" s="602">
        <f>((IF(BE115&gt;0, BE115, IF(BD115&gt;0, BD115, 0))))+BJ115</f>
        <v/>
      </c>
      <c r="BM115" s="602">
        <f>BP115/BO115</f>
        <v/>
      </c>
      <c r="BN115" s="602">
        <f>BP115/2.38</f>
        <v/>
      </c>
      <c r="BO115" s="374" t="n">
        <v>2.5</v>
      </c>
      <c r="BP115" s="602" t="n">
        <v>179.95</v>
      </c>
      <c r="BQ115" s="384">
        <f>IF(SUM(BD115:BE115)=0,0,(BM115-BL115)/BM115)</f>
        <v/>
      </c>
      <c r="BR115" s="602">
        <f>BC115*CG115</f>
        <v/>
      </c>
      <c r="BS115" s="602" t="n">
        <v>2.2</v>
      </c>
      <c r="BT115" s="602" t="n">
        <v>2.2</v>
      </c>
      <c r="BU115" s="605" t="n">
        <v>42871</v>
      </c>
      <c r="BV115" s="605" t="n"/>
      <c r="BW115" s="386" t="n"/>
      <c r="BX115" s="376" t="inlineStr">
        <is>
          <t>HEMP FORTEX HG212 CORD</t>
        </is>
      </c>
      <c r="BY115" s="401" t="inlineStr">
        <is>
          <t>27x32</t>
        </is>
      </c>
      <c r="BZ115" s="532" t="n"/>
      <c r="CA115" s="386" t="n">
        <v>42928</v>
      </c>
      <c r="CB115" s="386" t="n"/>
      <c r="CC115" s="386" t="n">
        <v>42956</v>
      </c>
      <c r="CD115" s="376" t="inlineStr">
        <is>
          <t>EX 14-Oct-17</t>
        </is>
      </c>
      <c r="CE115" s="376" t="n"/>
      <c r="CF115" s="376" t="inlineStr">
        <is>
          <t>Can we do boat shipment iso AIR?! Saves 2 euro!</t>
        </is>
      </c>
      <c r="CG115" s="387" t="n">
        <v>9</v>
      </c>
      <c r="CH115" s="435" t="n"/>
      <c r="CI115" s="387" t="inlineStr">
        <is>
          <t>S</t>
        </is>
      </c>
      <c r="CJ115" s="387" t="n"/>
      <c r="CK115" s="387" t="n"/>
      <c r="CL115" s="388" t="n"/>
      <c r="CM115" s="389" t="n"/>
      <c r="CN115" s="389" t="n"/>
      <c r="CO115" s="390" t="n"/>
      <c r="CP115" s="391" t="inlineStr">
        <is>
          <t>-</t>
        </is>
      </c>
      <c r="CQ115" s="391" t="n"/>
      <c r="CR115" s="391" t="n"/>
      <c r="CS115" s="392" t="n"/>
      <c r="CT115" s="393" t="n"/>
      <c r="CU115" s="393" t="n"/>
      <c r="CV115" s="393" t="n"/>
      <c r="CW115" s="393" t="n"/>
      <c r="CX115" s="393" t="n"/>
      <c r="CY115" s="393" t="n"/>
      <c r="CZ115" s="388" t="n">
        <v>43325</v>
      </c>
      <c r="DA115" s="388" t="inlineStr">
        <is>
          <t>TUNISIA</t>
        </is>
      </c>
      <c r="DB115" s="555" t="inlineStr">
        <is>
          <t>N/A</t>
        </is>
      </c>
      <c r="DC115" s="389" t="n"/>
      <c r="DD115" s="389" t="n"/>
      <c r="DE115" s="389" t="n"/>
      <c r="DF115" s="394" t="n">
        <v>169</v>
      </c>
      <c r="DG115" s="394" t="n">
        <v>249</v>
      </c>
      <c r="DH115" s="394" t="n">
        <v>4018352</v>
      </c>
      <c r="DI115" s="395">
        <f>DF115*BM115</f>
        <v/>
      </c>
      <c r="DJ115" s="396">
        <f>DI115-(DG115*BL115)</f>
        <v/>
      </c>
    </row>
    <row customFormat="1" customHeight="1" hidden="1" ht="15" r="116" s="397">
      <c r="A116" s="372" t="n">
        <v>556</v>
      </c>
      <c r="B116" s="372" t="inlineStr">
        <is>
          <t>K180700016</t>
        </is>
      </c>
      <c r="C116" s="372" t="n">
        <v>2010800394</v>
      </c>
      <c r="D116" s="241" t="inlineStr">
        <is>
          <t>Black</t>
        </is>
      </c>
      <c r="E116" s="241" t="n">
        <v>6900</v>
      </c>
      <c r="F116" s="372" t="inlineStr">
        <is>
          <t>STEPHANIE</t>
        </is>
      </c>
      <c r="G116" s="372" t="inlineStr">
        <is>
          <t>BLACK</t>
        </is>
      </c>
      <c r="H116" s="372" t="n">
        <v>3</v>
      </c>
      <c r="I116" s="370" t="n"/>
      <c r="J116" s="620" t="n">
        <v>43291</v>
      </c>
      <c r="K116" s="372" t="inlineStr">
        <is>
          <t>ZALANDO SMU Q4</t>
        </is>
      </c>
      <c r="L116" s="372" t="n"/>
      <c r="M116" s="372" t="inlineStr">
        <is>
          <t>Jumpsuit</t>
        </is>
      </c>
      <c r="N116" s="372" t="n">
        <v>62041910</v>
      </c>
      <c r="O116" s="373" t="inlineStr">
        <is>
          <t>Women's or girls' suits of artificial fibres (excl. knitted or crocheted, ski overalls and swimwear)</t>
        </is>
      </c>
      <c r="P116" s="584" t="inlineStr">
        <is>
          <t>Womens</t>
        </is>
      </c>
      <c r="Q116" s="372" t="n"/>
      <c r="R116" s="372" t="n"/>
      <c r="S116" s="372" t="inlineStr">
        <is>
          <t>NON BLEACH</t>
        </is>
      </c>
      <c r="T116" s="374" t="inlineStr">
        <is>
          <t>-</t>
        </is>
      </c>
      <c r="U116" s="374" t="n"/>
      <c r="V116" s="374" t="inlineStr">
        <is>
          <t>XS-L</t>
        </is>
      </c>
      <c r="W116" s="374" t="inlineStr">
        <is>
          <t>-</t>
        </is>
      </c>
      <c r="X116" s="518" t="inlineStr">
        <is>
          <t>XS-L womens</t>
        </is>
      </c>
      <c r="Y116" s="374" t="inlineStr">
        <is>
          <t>C/O</t>
        </is>
      </c>
      <c r="Z116" s="374" t="n"/>
      <c r="AA116" s="374" t="n"/>
      <c r="AB116" s="240" t="inlineStr">
        <is>
          <t>Bulgaria</t>
        </is>
      </c>
      <c r="AC116" s="240" t="inlineStr">
        <is>
          <t>Uni Textiles</t>
        </is>
      </c>
      <c r="AD116" s="376" t="inlineStr">
        <is>
          <t>Edward Jeans</t>
        </is>
      </c>
      <c r="AE116" s="376" t="inlineStr">
        <is>
          <t>ALEXANDROS</t>
        </is>
      </c>
      <c r="AF116" s="372" t="n"/>
      <c r="AG116" s="374" t="inlineStr">
        <is>
          <t>TEXTILE SANTADERINA</t>
        </is>
      </c>
      <c r="AH116" s="374" t="inlineStr">
        <is>
          <t xml:space="preserve">11148 BLACK Lenzing certif. nr: 11608792 </t>
        </is>
      </c>
      <c r="AI116" s="374" t="n"/>
      <c r="AJ116" s="374" t="n"/>
      <c r="AK116" s="374" t="inlineStr">
        <is>
          <t>100% Sustainable fabric</t>
        </is>
      </c>
      <c r="AL116" s="374" t="inlineStr">
        <is>
          <t>100% Tencel lyocell</t>
        </is>
      </c>
      <c r="AM116" s="374" t="inlineStr">
        <is>
          <t>200g</t>
        </is>
      </c>
      <c r="AN116" s="374" t="n">
        <v>555</v>
      </c>
      <c r="AO116" s="377" t="n">
        <v>4.1</v>
      </c>
      <c r="AP116" s="374" t="n"/>
      <c r="AQ116" s="374" t="n"/>
      <c r="AR116" s="374" t="n"/>
      <c r="AS116" s="378" t="n"/>
      <c r="AT116" s="378" t="n"/>
      <c r="AU116" s="378" t="n"/>
      <c r="AV116" s="379" t="n">
        <v>2.35</v>
      </c>
      <c r="AW116" s="601" t="inlineStr">
        <is>
          <t>EDWARD JEANS</t>
        </is>
      </c>
      <c r="AX116" s="602" t="inlineStr">
        <is>
          <t>EUR</t>
        </is>
      </c>
      <c r="AY116" s="602" t="inlineStr">
        <is>
          <t>FOB</t>
        </is>
      </c>
      <c r="AZ116" s="602" t="inlineStr">
        <is>
          <t>CAD</t>
        </is>
      </c>
      <c r="BA116" s="602" t="n">
        <v>39.9</v>
      </c>
      <c r="BB116" s="602">
        <f>IFERROR((BM116*(1-Assumptions!$K$3))*(1-BK116),0)</f>
        <v/>
      </c>
      <c r="BC116" s="428" t="n"/>
      <c r="BD116" s="602" t="n"/>
      <c r="BE116" s="602" t="n">
        <v>39.9</v>
      </c>
      <c r="BF116" s="604">
        <f>IFERROR(((IF(BE116&gt;0, BE116, IF(BD116&gt;0, BD116, 0))))*INDEX(Assumptions!$B:$B,MATCH(AB116,Assumptions!$A:$A,0)),0)</f>
        <v/>
      </c>
      <c r="BG116" s="604">
        <f>IFERROR(((IF(BE116&gt;0, BE116, IF(BD116&gt;0, BD116, 0))))*INDEX(Assumptions!$C:$C,MATCH(AB116,Assumptions!$A:$A,0)),0)</f>
        <v/>
      </c>
      <c r="BH116" s="604">
        <f>IFERROR(((IF(BE116&gt;0, BE116, IF(BD116&gt;0, BD116, 0))))*INDEX(Assumptions!$D:$D,MATCH(AB116,Assumptions!$A:$A,0)),0)</f>
        <v/>
      </c>
      <c r="BI116" s="604">
        <f>IFERROR(((IF(BE116&gt;0, BE116, IF(BD116&gt;0, BD116, 0))))*INDEX(Assumptions!$G:$G,MATCH(AC116,Assumptions!$F:$F,0)),0)</f>
        <v/>
      </c>
      <c r="BJ116" s="604">
        <f>SUM(BF116:BI116)</f>
        <v/>
      </c>
      <c r="BK116" s="383">
        <f>IFERROR(INDEX(Assumptions!$B:$B,MATCH(AB116,Assumptions!$A:$A,0))+INDEX(Assumptions!$C:$C,MATCH(AB116,Assumptions!$A:$A,0))+INDEX(Assumptions!$D:$D,MATCH(AB116,Assumptions!$A:$A,0))+INDEX(Assumptions!$G:$G,MATCH(AC116,Assumptions!$F:$F,0)),0)</f>
        <v/>
      </c>
      <c r="BL116" s="602">
        <f>((IF(BE116&gt;0, BE116, IF(BD116&gt;0, BD116, 0))))+BJ116</f>
        <v/>
      </c>
      <c r="BM116" s="602">
        <f>BP116/BO116</f>
        <v/>
      </c>
      <c r="BN116" s="602">
        <f>BP116/2.38</f>
        <v/>
      </c>
      <c r="BO116" s="374" t="n">
        <v>2.5</v>
      </c>
      <c r="BP116" s="602" t="n">
        <v>169.95</v>
      </c>
      <c r="BQ116" s="384">
        <f>IF(SUM(BD116:BE116)=0,0,(BM116-BL116)/BM116)</f>
        <v/>
      </c>
      <c r="BR116" s="602" t="n">
        <v>0</v>
      </c>
      <c r="BS116" s="602" t="n"/>
      <c r="BT116" s="602" t="n"/>
      <c r="BU116" s="386" t="n"/>
      <c r="BV116" s="386" t="n"/>
      <c r="BW116" s="386" t="n"/>
      <c r="BX116" s="386" t="n"/>
      <c r="BY116" s="386" t="n"/>
      <c r="BZ116" s="433" t="n"/>
      <c r="CA116" s="386" t="n"/>
      <c r="CB116" s="386" t="n"/>
      <c r="CC116" s="386" t="n"/>
      <c r="CD116" s="376" t="n"/>
      <c r="CE116" s="376" t="n"/>
      <c r="CF116" s="376" t="inlineStr">
        <is>
          <t>Edward correct price is 41,90. 32,50 @ New Power</t>
        </is>
      </c>
      <c r="CG116" s="387" t="inlineStr">
        <is>
          <t>-</t>
        </is>
      </c>
      <c r="CH116" s="435" t="n"/>
      <c r="CI116" s="387" t="n"/>
      <c r="CJ116" s="387" t="n"/>
      <c r="CK116" s="387" t="n"/>
      <c r="CL116" s="388" t="n"/>
      <c r="CM116" s="389" t="n"/>
      <c r="CN116" s="389" t="n"/>
      <c r="CO116" s="390" t="n"/>
      <c r="CP116" s="391" t="n"/>
      <c r="CQ116" s="391" t="n"/>
      <c r="CR116" s="391" t="n"/>
      <c r="CS116" s="392" t="n"/>
      <c r="CT116" s="393" t="n"/>
      <c r="CU116" s="393" t="n"/>
      <c r="CV116" s="393" t="n"/>
      <c r="CW116" s="393" t="n"/>
      <c r="CX116" s="393" t="n"/>
      <c r="CY116" s="393" t="n"/>
      <c r="CZ116" s="388" t="n"/>
      <c r="DA116" s="388" t="n"/>
      <c r="DB116" s="555" t="n"/>
      <c r="DC116" s="389" t="n"/>
      <c r="DD116" s="389" t="n"/>
      <c r="DE116" s="389" t="n"/>
      <c r="DF116" s="394" t="n">
        <v>200</v>
      </c>
      <c r="DG116" s="394" t="n">
        <v>200</v>
      </c>
      <c r="DH116" s="394" t="n">
        <v>4019659</v>
      </c>
      <c r="DI116" s="395">
        <f>DF116*BM116</f>
        <v/>
      </c>
      <c r="DJ116" s="396">
        <f>DI116-(DG116*BL116)</f>
        <v/>
      </c>
    </row>
    <row customFormat="1" customHeight="1" hidden="1" ht="15" r="117" s="126">
      <c r="A117" s="223" t="n">
        <v>560</v>
      </c>
      <c r="B117" s="223" t="inlineStr">
        <is>
          <t>K180703005</t>
        </is>
      </c>
      <c r="C117" s="372" t="n">
        <v>2090400038</v>
      </c>
      <c r="D117" s="223" t="inlineStr">
        <is>
          <t>Indigo</t>
        </is>
      </c>
      <c r="E117" s="502" t="n">
        <v>1009</v>
      </c>
      <c r="F117" s="223" t="inlineStr">
        <is>
          <t>BRUNHILDE</t>
        </is>
      </c>
      <c r="G117" s="223" t="inlineStr">
        <is>
          <t>HEMP RINSE</t>
        </is>
      </c>
      <c r="H117" s="223" t="n">
        <v>2</v>
      </c>
      <c r="I117" s="219" t="inlineStr">
        <is>
          <t>x</t>
        </is>
      </c>
      <c r="J117" s="606" t="n">
        <v>43123</v>
      </c>
      <c r="K117" s="223" t="n"/>
      <c r="L117" s="223" t="n"/>
      <c r="M117" s="223" t="inlineStr">
        <is>
          <t>SHIRT L/S</t>
        </is>
      </c>
      <c r="N117" s="223" t="n">
        <v>62064000</v>
      </c>
      <c r="O117" s="102" t="inlineStr">
        <is>
          <t>Women's or girls' blouses, shirts and shirt-blouses of man-made fibres (excl. knitted or crocheted and vests)</t>
        </is>
      </c>
      <c r="P117" s="103" t="inlineStr">
        <is>
          <t>WOMEN</t>
        </is>
      </c>
      <c r="Q117" s="223" t="n"/>
      <c r="R117" s="223" t="n"/>
      <c r="S117" s="223" t="inlineStr">
        <is>
          <t>RINSE</t>
        </is>
      </c>
      <c r="T117" s="104" t="inlineStr">
        <is>
          <t>NON</t>
        </is>
      </c>
      <c r="U117" s="104" t="n"/>
      <c r="V117" s="104" t="inlineStr">
        <is>
          <t>XS-L</t>
        </is>
      </c>
      <c r="W117" s="104" t="inlineStr">
        <is>
          <t>-</t>
        </is>
      </c>
      <c r="X117" s="255" t="n"/>
      <c r="Y117" s="104" t="inlineStr">
        <is>
          <t>NEW</t>
        </is>
      </c>
      <c r="Z117" s="104" t="n"/>
      <c r="AA117" s="104" t="n"/>
      <c r="AB117" s="105" t="inlineStr">
        <is>
          <t>TUNISIA</t>
        </is>
      </c>
      <c r="AC117" s="106" t="inlineStr">
        <is>
          <t>ARTLAB</t>
        </is>
      </c>
      <c r="AD117" s="106" t="inlineStr">
        <is>
          <t>ARTLAB</t>
        </is>
      </c>
      <c r="AE117" s="106" t="inlineStr">
        <is>
          <t>INTERWASHING</t>
        </is>
      </c>
      <c r="AF117" s="223" t="n"/>
      <c r="AG117" s="104" t="inlineStr">
        <is>
          <t>HEMP FORTEX</t>
        </is>
      </c>
      <c r="AH117" s="374" t="inlineStr">
        <is>
          <t xml:space="preserve">HG14550 DNM-EW </t>
        </is>
      </c>
      <c r="AI117" s="104" t="n"/>
      <c r="AJ117" s="104" t="n"/>
      <c r="AK117" s="104" t="inlineStr">
        <is>
          <t>100% Sustainable fabric</t>
        </is>
      </c>
      <c r="AL117" s="104" t="inlineStr">
        <is>
          <t xml:space="preserve">55% Hemp, 45% organic cotton </t>
        </is>
      </c>
      <c r="AM117" s="104" t="inlineStr">
        <is>
          <t>9,3 oz</t>
        </is>
      </c>
      <c r="AN117" s="374" t="n"/>
      <c r="AO117" s="107" t="inlineStr">
        <is>
          <t>$7,78</t>
        </is>
      </c>
      <c r="AP117" s="104" t="n">
        <v>1000</v>
      </c>
      <c r="AQ117" s="104" t="inlineStr">
        <is>
          <t>11W</t>
        </is>
      </c>
      <c r="AR117" s="104" t="inlineStr">
        <is>
          <t>150 mts ordered by ARTLAB (1551.5m available / 500M booked for SMS)</t>
        </is>
      </c>
      <c r="AS117" s="108" t="n"/>
      <c r="AT117" s="108" t="n"/>
      <c r="AU117" s="108" t="n"/>
      <c r="AV117" s="109" t="n">
        <v>1.45</v>
      </c>
      <c r="AW117" s="607" t="inlineStr">
        <is>
          <t>SONIA</t>
        </is>
      </c>
      <c r="AX117" s="608" t="inlineStr">
        <is>
          <t>EUR</t>
        </is>
      </c>
      <c r="AY117" s="608" t="inlineStr">
        <is>
          <t>FOB</t>
        </is>
      </c>
      <c r="AZ117" s="608" t="inlineStr">
        <is>
          <t>90 DAYS NETT</t>
        </is>
      </c>
      <c r="BA117" s="608" t="n">
        <v>23</v>
      </c>
      <c r="BB117" s="608">
        <f>IFERROR((BM117*(1-Assumptions!$K$3))*(1-BK117),0)</f>
        <v/>
      </c>
      <c r="BC117" s="608" t="n">
        <v>60</v>
      </c>
      <c r="BD117" s="608" t="n">
        <v>26.3</v>
      </c>
      <c r="BE117" s="608" t="n">
        <v>25.4</v>
      </c>
      <c r="BF117" s="609">
        <f>IFERROR(((IF(BE117&gt;0, BE117, IF(BD117&gt;0, BD117, 0))))*INDEX(Assumptions!$B:$B,MATCH(AB117,Assumptions!$A:$A,0)),0)</f>
        <v/>
      </c>
      <c r="BG117" s="609">
        <f>IFERROR(((IF(BE117&gt;0, BE117, IF(BD117&gt;0, BD117, 0))))*INDEX(Assumptions!$C:$C,MATCH(AB117,Assumptions!$A:$A,0)),0)</f>
        <v/>
      </c>
      <c r="BH117" s="609">
        <f>IFERROR(((IF(BE117&gt;0, BE117, IF(BD117&gt;0, BD117, 0))))*INDEX(Assumptions!$D:$D,MATCH(AB117,Assumptions!$A:$A,0)),0)</f>
        <v/>
      </c>
      <c r="BI117" s="609">
        <f>IFERROR(((IF(BE117&gt;0, BE117, IF(BD117&gt;0, BD117, 0))))*INDEX(Assumptions!$G:$G,MATCH(AC117,Assumptions!$F:$F,0)),0)</f>
        <v/>
      </c>
      <c r="BJ117" s="609">
        <f>SUM(BF117:BI117)</f>
        <v/>
      </c>
      <c r="BK117" s="113">
        <f>IFERROR(INDEX(Assumptions!$B:$B,MATCH(AB117,Assumptions!$A:$A,0))+INDEX(Assumptions!$C:$C,MATCH(AB117,Assumptions!$A:$A,0))+INDEX(Assumptions!$D:$D,MATCH(AB117,Assumptions!$A:$A,0))+INDEX(Assumptions!$G:$G,MATCH(AC117,Assumptions!$F:$F,0)),0)</f>
        <v/>
      </c>
      <c r="BL117" s="608">
        <f>((IF(BE117&gt;0, BE117, IF(BD117&gt;0, BD117, 0))))+BJ117</f>
        <v/>
      </c>
      <c r="BM117" s="608">
        <f>BP117/BO117</f>
        <v/>
      </c>
      <c r="BN117" s="608">
        <f>BP117/2.38</f>
        <v/>
      </c>
      <c r="BO117" s="104" t="n">
        <v>2.5</v>
      </c>
      <c r="BP117" s="608" t="n">
        <v>129.95</v>
      </c>
      <c r="BQ117" s="114">
        <f>IF(SUM(BD117:BE117)=0,0,(BM117-BL117)/BM117)</f>
        <v/>
      </c>
      <c r="BR117" s="608">
        <f>BC117*CG117</f>
        <v/>
      </c>
      <c r="BS117" s="608" t="n">
        <v>0.75</v>
      </c>
      <c r="BT117" s="608" t="n">
        <v>1.6</v>
      </c>
      <c r="BU117" s="115" t="n">
        <v>42888</v>
      </c>
      <c r="BV117" s="610" t="n">
        <v>42888</v>
      </c>
      <c r="BW117" s="115" t="n"/>
      <c r="BX117" s="106" t="inlineStr">
        <is>
          <t>HEMPFORTEX RE14473 YD-GW + GH14550 DNM - EW</t>
        </is>
      </c>
      <c r="BY117" s="115" t="inlineStr">
        <is>
          <t>S</t>
        </is>
      </c>
      <c r="BZ117" s="530" t="n"/>
      <c r="CA117" s="115" t="n">
        <v>42940</v>
      </c>
      <c r="CB117" s="115" t="n"/>
      <c r="CC117" s="115" t="n">
        <v>42956</v>
      </c>
      <c r="CD117" s="106" t="inlineStr">
        <is>
          <t>EX 14-Oct-17</t>
        </is>
      </c>
      <c r="CE117" s="106" t="n"/>
      <c r="CF117" s="106" t="inlineStr">
        <is>
          <t>Can we do boat shipment iso AIR?! Saves 2 euro!</t>
        </is>
      </c>
      <c r="CG117" s="117" t="n">
        <v>15</v>
      </c>
      <c r="CH117" s="538" t="n"/>
      <c r="CI117" s="117" t="inlineStr">
        <is>
          <t>S</t>
        </is>
      </c>
      <c r="CJ117" s="117" t="n"/>
      <c r="CK117" s="117" t="n"/>
      <c r="CL117" s="118" t="n"/>
      <c r="CM117" s="119" t="n"/>
      <c r="CN117" s="119" t="n"/>
      <c r="CO117" s="120" t="n"/>
      <c r="CP117" s="121" t="inlineStr">
        <is>
          <t>-</t>
        </is>
      </c>
      <c r="CQ117" s="121" t="n"/>
      <c r="CR117" s="121" t="n"/>
      <c r="CS117" s="122" t="n"/>
      <c r="CT117" s="123" t="n"/>
      <c r="CU117" s="123" t="n"/>
      <c r="CV117" s="123" t="n"/>
      <c r="CW117" s="123" t="n"/>
      <c r="CX117" s="123" t="n"/>
      <c r="CY117" s="123" t="n"/>
      <c r="CZ117" s="118" t="n"/>
      <c r="DA117" s="118" t="n"/>
      <c r="DB117" s="575" t="n"/>
      <c r="DC117" s="119" t="n"/>
      <c r="DD117" s="119" t="n"/>
      <c r="DE117" s="119" t="n"/>
      <c r="DF117" s="394" t="n"/>
      <c r="DG117" s="394" t="n"/>
      <c r="DH117" s="394" t="n"/>
      <c r="DI117" s="334">
        <f>DF117*BM117</f>
        <v/>
      </c>
      <c r="DJ117" s="125">
        <f>DI117-(DG117*BL117)</f>
        <v/>
      </c>
    </row>
    <row customFormat="1" customHeight="1" hidden="1" ht="15" r="118" s="126">
      <c r="A118" s="223" t="n">
        <v>565</v>
      </c>
      <c r="B118" s="223" t="inlineStr">
        <is>
          <t>K180703010</t>
        </is>
      </c>
      <c r="C118" s="223" t="n">
        <v>2090101661</v>
      </c>
      <c r="D118" s="223" t="inlineStr">
        <is>
          <t>Red</t>
        </is>
      </c>
      <c r="E118" s="502" t="inlineStr">
        <is>
          <t>-</t>
        </is>
      </c>
      <c r="F118" s="223" t="inlineStr">
        <is>
          <t>BRUNHILDE</t>
        </is>
      </c>
      <c r="G118" s="223" t="inlineStr">
        <is>
          <t>FINE STRIPE</t>
        </is>
      </c>
      <c r="H118" s="223" t="n">
        <v>2</v>
      </c>
      <c r="I118" s="219" t="inlineStr">
        <is>
          <t>x</t>
        </is>
      </c>
      <c r="J118" s="606" t="n">
        <v>43172</v>
      </c>
      <c r="K118" s="223" t="n"/>
      <c r="L118" s="223" t="n"/>
      <c r="M118" s="223" t="inlineStr">
        <is>
          <t>SHIRT L/S</t>
        </is>
      </c>
      <c r="N118" s="223" t="n">
        <v>62063000</v>
      </c>
      <c r="O118" s="102" t="inlineStr">
        <is>
          <t>Women's or girls' blouses, shirts and shirt-blouses of cotton (excl. knitted or crocheted and vests)</t>
        </is>
      </c>
      <c r="P118" s="103" t="inlineStr">
        <is>
          <t>WOMEN</t>
        </is>
      </c>
      <c r="Q118" s="223" t="n"/>
      <c r="R118" s="223" t="n"/>
      <c r="S118" s="223" t="n"/>
      <c r="T118" s="104" t="inlineStr">
        <is>
          <t>NON</t>
        </is>
      </c>
      <c r="U118" s="104" t="n"/>
      <c r="V118" s="104" t="inlineStr">
        <is>
          <t>XS-L</t>
        </is>
      </c>
      <c r="W118" s="104" t="inlineStr">
        <is>
          <t>-</t>
        </is>
      </c>
      <c r="X118" s="255" t="n"/>
      <c r="Y118" s="104" t="inlineStr">
        <is>
          <t>C/O ???</t>
        </is>
      </c>
      <c r="Z118" s="104" t="n"/>
      <c r="AA118" s="104" t="n"/>
      <c r="AB118" s="105" t="inlineStr">
        <is>
          <t>BULGARIA</t>
        </is>
      </c>
      <c r="AC118" s="106" t="inlineStr">
        <is>
          <t>UNI TEXTILES</t>
        </is>
      </c>
      <c r="AD118" s="106" t="inlineStr">
        <is>
          <t>COLLAGE</t>
        </is>
      </c>
      <c r="AE118" s="238" t="inlineStr">
        <is>
          <t>ARAMPATZHS  NIKOLAOS &amp; SIA O.E.</t>
        </is>
      </c>
      <c r="AF118" s="223" t="n"/>
      <c r="AG118" s="104" t="inlineStr">
        <is>
          <t>HEMP FORTEX</t>
        </is>
      </c>
      <c r="AH118" s="374" t="inlineStr">
        <is>
          <t>HG14397-HG106C189A WHITE RED STRIPE</t>
        </is>
      </c>
      <c r="AI118" s="104" t="n"/>
      <c r="AJ118" s="104" t="n"/>
      <c r="AK118" s="104" t="inlineStr">
        <is>
          <t>100% Sustainable fabric</t>
        </is>
      </c>
      <c r="AL118" s="104" t="inlineStr">
        <is>
          <t>87% Organic cotton, 13% hemp</t>
        </is>
      </c>
      <c r="AM118" s="104" t="inlineStr">
        <is>
          <t>3,4 oz</t>
        </is>
      </c>
      <c r="AN118" s="374" t="n"/>
      <c r="AO118" s="107" t="inlineStr">
        <is>
          <t>$3,59 / 55"</t>
        </is>
      </c>
      <c r="AP118" s="104" t="n">
        <v>1000</v>
      </c>
      <c r="AQ118" s="104" t="inlineStr">
        <is>
          <t>6-8W</t>
        </is>
      </c>
      <c r="AR118" s="104" t="inlineStr">
        <is>
          <t>07/07: SMS fabric order placed of 100M - 27/9: Mill urgently awaiting vendor for call off</t>
        </is>
      </c>
      <c r="AS118" s="108" t="n"/>
      <c r="AT118" s="108" t="n"/>
      <c r="AU118" s="108" t="n"/>
      <c r="AV118" s="109" t="n">
        <v>1.5</v>
      </c>
      <c r="AW118" s="607" t="inlineStr">
        <is>
          <t>COLLAGE</t>
        </is>
      </c>
      <c r="AX118" s="608" t="inlineStr">
        <is>
          <t>EUR</t>
        </is>
      </c>
      <c r="AY118" s="608" t="inlineStr">
        <is>
          <t>FOB</t>
        </is>
      </c>
      <c r="AZ118" s="608" t="inlineStr">
        <is>
          <t>30 DAYS NETT</t>
        </is>
      </c>
      <c r="BA118" s="608" t="n">
        <v>23.5</v>
      </c>
      <c r="BB118" s="608">
        <f>IFERROR((BM118*(1-Assumptions!$K$3))*(1-BK118),0)</f>
        <v/>
      </c>
      <c r="BC118" s="608">
        <f>BD118*2</f>
        <v/>
      </c>
      <c r="BD118" s="608" t="n">
        <v>24.9</v>
      </c>
      <c r="BE118" s="608" t="n">
        <v>24.2</v>
      </c>
      <c r="BF118" s="609">
        <f>IFERROR(((IF(BE118&gt;0, BE118, IF(BD118&gt;0, BD118, 0))))*INDEX(Assumptions!$B:$B,MATCH(AB118,Assumptions!$A:$A,0)),0)</f>
        <v/>
      </c>
      <c r="BG118" s="609">
        <f>IFERROR(((IF(BE118&gt;0, BE118, IF(BD118&gt;0, BD118, 0))))*INDEX(Assumptions!$C:$C,MATCH(AB118,Assumptions!$A:$A,0)),0)</f>
        <v/>
      </c>
      <c r="BH118" s="609">
        <f>IFERROR(((IF(BE118&gt;0, BE118, IF(BD118&gt;0, BD118, 0))))*INDEX(Assumptions!$D:$D,MATCH(AB118,Assumptions!$A:$A,0)),0)</f>
        <v/>
      </c>
      <c r="BI118" s="609">
        <f>IFERROR(((IF(BE118&gt;0, BE118, IF(BD118&gt;0, BD118, 0))))*INDEX(Assumptions!$G:$G,MATCH(AC118,Assumptions!$F:$F,0)),0)</f>
        <v/>
      </c>
      <c r="BJ118" s="609">
        <f>SUM(BF118:BI118)</f>
        <v/>
      </c>
      <c r="BK118" s="113">
        <f>IFERROR(INDEX(Assumptions!$B:$B,MATCH(AB118,Assumptions!$A:$A,0))+INDEX(Assumptions!$C:$C,MATCH(AB118,Assumptions!$A:$A,0))+INDEX(Assumptions!$D:$D,MATCH(AB118,Assumptions!$A:$A,0))+INDEX(Assumptions!$G:$G,MATCH(AC118,Assumptions!$F:$F,0)),0)</f>
        <v/>
      </c>
      <c r="BL118" s="608">
        <f>((IF(BE118&gt;0, BE118, IF(BD118&gt;0, BD118, 0))))+BJ118</f>
        <v/>
      </c>
      <c r="BM118" s="608">
        <f>BP118/BO118</f>
        <v/>
      </c>
      <c r="BN118" s="608">
        <f>BP118/2.38</f>
        <v/>
      </c>
      <c r="BO118" s="104" t="n">
        <v>2.5</v>
      </c>
      <c r="BP118" s="608" t="n">
        <v>119.95</v>
      </c>
      <c r="BQ118" s="114">
        <f>IF(SUM(BD118:BE118)=0,0,(BM118-BL118)/BM118)</f>
        <v/>
      </c>
      <c r="BR118" s="608">
        <f>BC118*CG118</f>
        <v/>
      </c>
      <c r="BS118" s="608" t="n"/>
      <c r="BT118" s="608" t="n"/>
      <c r="BU118" s="610" t="n">
        <v>42888</v>
      </c>
      <c r="BV118" s="610" t="inlineStr">
        <is>
          <t>-</t>
        </is>
      </c>
      <c r="BW118" s="115" t="inlineStr">
        <is>
          <t>-</t>
        </is>
      </c>
      <c r="BX118" s="106" t="inlineStr">
        <is>
          <t>HEMP FORTEX GH14397 DNM-EW + ISKO 870569</t>
        </is>
      </c>
      <c r="BY118" s="115" t="inlineStr">
        <is>
          <t>S</t>
        </is>
      </c>
      <c r="BZ118" s="530" t="n"/>
      <c r="CA118" s="237" t="n">
        <v>42940</v>
      </c>
      <c r="CB118" s="115" t="n"/>
      <c r="CC118" s="221" t="n"/>
      <c r="CD118" s="105" t="inlineStr">
        <is>
          <t>EX 14-Oct-17</t>
        </is>
      </c>
      <c r="CE118" s="106" t="n"/>
      <c r="CF118" s="106" t="n"/>
      <c r="CG118" s="117" t="n">
        <v>15</v>
      </c>
      <c r="CH118" s="538" t="n"/>
      <c r="CI118" s="117" t="inlineStr">
        <is>
          <t>S</t>
        </is>
      </c>
      <c r="CJ118" s="117" t="n"/>
      <c r="CK118" s="117" t="n"/>
      <c r="CL118" s="118" t="n"/>
      <c r="CM118" s="119" t="n"/>
      <c r="CN118" s="119" t="n"/>
      <c r="CO118" s="120" t="n"/>
      <c r="CP118" s="121" t="inlineStr">
        <is>
          <t>tba</t>
        </is>
      </c>
      <c r="CQ118" s="121" t="n"/>
      <c r="CR118" s="121" t="n"/>
      <c r="CS118" s="122" t="n"/>
      <c r="CT118" s="123" t="n"/>
      <c r="CU118" s="123" t="n"/>
      <c r="CV118" s="123" t="n"/>
      <c r="CW118" s="123" t="n"/>
      <c r="CX118" s="123" t="n"/>
      <c r="CY118" s="123" t="n"/>
      <c r="CZ118" s="118" t="n"/>
      <c r="DA118" s="118" t="n"/>
      <c r="DB118" s="575" t="n"/>
      <c r="DC118" s="119" t="n"/>
      <c r="DD118" s="119" t="n"/>
      <c r="DE118" s="119" t="n"/>
      <c r="DF118" s="394" t="n"/>
      <c r="DG118" s="394" t="n"/>
      <c r="DH118" s="394" t="n"/>
      <c r="DI118" s="334">
        <f>DF118*BM118</f>
        <v/>
      </c>
      <c r="DJ118" s="125">
        <f>DI118-(DG118*BL118)</f>
        <v/>
      </c>
    </row>
    <row customFormat="1" customHeight="1" hidden="1" ht="15" r="119" s="397">
      <c r="A119" s="372" t="n">
        <v>570</v>
      </c>
      <c r="B119" s="372" t="inlineStr">
        <is>
          <t>K180703015</t>
        </is>
      </c>
      <c r="C119" s="372" t="n">
        <v>2090101662</v>
      </c>
      <c r="D119" s="241" t="inlineStr">
        <is>
          <t>Off white</t>
        </is>
      </c>
      <c r="E119" s="430" t="n">
        <v>7208</v>
      </c>
      <c r="F119" s="372" t="inlineStr">
        <is>
          <t>ESTEFANY</t>
        </is>
      </c>
      <c r="G119" s="372" t="inlineStr">
        <is>
          <t>OFF WHITE LINEN</t>
        </is>
      </c>
      <c r="H119" s="372" t="n">
        <v>2</v>
      </c>
      <c r="I119" s="370" t="n"/>
      <c r="J119" s="600" t="n"/>
      <c r="K119" s="372" t="n"/>
      <c r="L119" s="372" t="n"/>
      <c r="M119" s="372" t="inlineStr">
        <is>
          <t>Shirt L/S</t>
        </is>
      </c>
      <c r="N119" s="372" t="n">
        <v>62064000</v>
      </c>
      <c r="O119" s="373" t="inlineStr">
        <is>
          <t>Women's or girls' blouses, shirts and shirt-blouses of man-made fibres (excl. knitted or crocheted and vests)</t>
        </is>
      </c>
      <c r="P119" s="584" t="inlineStr">
        <is>
          <t>Womens</t>
        </is>
      </c>
      <c r="Q119" s="372" t="n"/>
      <c r="R119" s="372" t="n"/>
      <c r="S119" s="372" t="n"/>
      <c r="T119" s="374" t="inlineStr">
        <is>
          <t>NON</t>
        </is>
      </c>
      <c r="U119" s="374" t="n"/>
      <c r="V119" s="374" t="inlineStr">
        <is>
          <t>XS-L</t>
        </is>
      </c>
      <c r="W119" s="374" t="inlineStr">
        <is>
          <t>-</t>
        </is>
      </c>
      <c r="X119" s="518" t="inlineStr">
        <is>
          <t>XS-L womens</t>
        </is>
      </c>
      <c r="Y119" s="374" t="inlineStr">
        <is>
          <t>NEW</t>
        </is>
      </c>
      <c r="Z119" s="374" t="n"/>
      <c r="AA119" s="374" t="n"/>
      <c r="AB119" s="240" t="inlineStr">
        <is>
          <t>Bulgaria</t>
        </is>
      </c>
      <c r="AC119" s="240" t="inlineStr">
        <is>
          <t>Uni Textiles</t>
        </is>
      </c>
      <c r="AD119" s="376" t="inlineStr">
        <is>
          <t>Collage</t>
        </is>
      </c>
      <c r="AE119" s="399" t="inlineStr">
        <is>
          <t>ARAMPATZHS  NIKOLAOS &amp; SIA O.E.</t>
        </is>
      </c>
      <c r="AF119" s="372" t="n"/>
      <c r="AG119" s="374" t="inlineStr">
        <is>
          <t>NORTHERN LINEN</t>
        </is>
      </c>
      <c r="AH119" s="374" t="inlineStr">
        <is>
          <t>Li130069BF</t>
        </is>
      </c>
      <c r="AI119" s="374" t="n"/>
      <c r="AJ119" s="374" t="n"/>
      <c r="AK119" s="374" t="inlineStr">
        <is>
          <t>100% Sustainable fabric</t>
        </is>
      </c>
      <c r="AL119" s="374" t="inlineStr">
        <is>
          <t>100% Linen</t>
        </is>
      </c>
      <c r="AM119" s="374" t="inlineStr">
        <is>
          <t>115g</t>
        </is>
      </c>
      <c r="AN119" s="374" t="n">
        <v>250</v>
      </c>
      <c r="AO119" s="377" t="n">
        <v>3.3</v>
      </c>
      <c r="AP119" s="374" t="n"/>
      <c r="AQ119" s="374" t="n"/>
      <c r="AR119" s="374" t="inlineStr">
        <is>
          <t>50M SMS fabric reservation placed 04-07-2017 20/9: 35mt has been shipped</t>
        </is>
      </c>
      <c r="AS119" s="378" t="n"/>
      <c r="AT119" s="378" t="n"/>
      <c r="AU119" s="378" t="n"/>
      <c r="AV119" s="379" t="n">
        <v>1.45</v>
      </c>
      <c r="AW119" s="601" t="inlineStr">
        <is>
          <t>PETRA</t>
        </is>
      </c>
      <c r="AX119" s="602" t="inlineStr">
        <is>
          <t>EUR</t>
        </is>
      </c>
      <c r="AY119" s="602" t="inlineStr">
        <is>
          <t>FOB</t>
        </is>
      </c>
      <c r="AZ119" s="602" t="inlineStr">
        <is>
          <t>30 DAYS NETT</t>
        </is>
      </c>
      <c r="BA119" s="602" t="inlineStr">
        <is>
          <t>cfmd</t>
        </is>
      </c>
      <c r="BB119" s="602">
        <f>IFERROR((BM119*(1-Assumptions!$K$3))*(1-BK119),0)</f>
        <v/>
      </c>
      <c r="BC119" s="602">
        <f>BD119*2</f>
        <v/>
      </c>
      <c r="BD119" s="602" t="n">
        <v>19.5</v>
      </c>
      <c r="BE119" s="602" t="n">
        <v>19</v>
      </c>
      <c r="BF119" s="604">
        <f>IFERROR(((IF(BE119&gt;0, BE119, IF(BD119&gt;0, BD119, 0))))*INDEX(Assumptions!$B:$B,MATCH(AB119,Assumptions!$A:$A,0)),0)</f>
        <v/>
      </c>
      <c r="BG119" s="604">
        <f>IFERROR(((IF(BE119&gt;0, BE119, IF(BD119&gt;0, BD119, 0))))*INDEX(Assumptions!$C:$C,MATCH(AB119,Assumptions!$A:$A,0)),0)</f>
        <v/>
      </c>
      <c r="BH119" s="604">
        <f>IFERROR(((IF(BE119&gt;0, BE119, IF(BD119&gt;0, BD119, 0))))*INDEX(Assumptions!$D:$D,MATCH(AB119,Assumptions!$A:$A,0)),0)</f>
        <v/>
      </c>
      <c r="BI119" s="604">
        <f>IFERROR(((IF(BE119&gt;0, BE119, IF(BD119&gt;0, BD119, 0))))*INDEX(Assumptions!$G:$G,MATCH(AC119,Assumptions!$F:$F,0)),0)</f>
        <v/>
      </c>
      <c r="BJ119" s="604">
        <f>SUM(BF119:BI119)</f>
        <v/>
      </c>
      <c r="BK119" s="383">
        <f>IFERROR(INDEX(Assumptions!$B:$B,MATCH(AB119,Assumptions!$A:$A,0))+INDEX(Assumptions!$C:$C,MATCH(AB119,Assumptions!$A:$A,0))+INDEX(Assumptions!$D:$D,MATCH(AB119,Assumptions!$A:$A,0))+INDEX(Assumptions!$G:$G,MATCH(AC119,Assumptions!$F:$F,0)),0)</f>
        <v/>
      </c>
      <c r="BL119" s="602">
        <f>((IF(BE119&gt;0, BE119, IF(BD119&gt;0, BD119, 0))))+BJ119</f>
        <v/>
      </c>
      <c r="BM119" s="602">
        <f>BP119/BO119</f>
        <v/>
      </c>
      <c r="BN119" s="602">
        <f>BP119/2.38</f>
        <v/>
      </c>
      <c r="BO119" s="374" t="n">
        <v>2.5</v>
      </c>
      <c r="BP119" s="602" t="n">
        <v>109.95</v>
      </c>
      <c r="BQ119" s="384">
        <f>IF(SUM(BD119:BE119)=0,0,(BM119-BL119)/BM119)</f>
        <v/>
      </c>
      <c r="BR119" s="602">
        <f>BC119*CG119</f>
        <v/>
      </c>
      <c r="BS119" s="602" t="n"/>
      <c r="BT119" s="602" t="n"/>
      <c r="BU119" s="605" t="n">
        <v>42888</v>
      </c>
      <c r="BV119" s="605" t="n">
        <v>42892</v>
      </c>
      <c r="BW119" s="401" t="inlineStr">
        <is>
          <t>-</t>
        </is>
      </c>
      <c r="BX119" s="376" t="inlineStr">
        <is>
          <t>NORTHERN LINEN: Li130069BF</t>
        </is>
      </c>
      <c r="BY119" s="386" t="inlineStr">
        <is>
          <t>-</t>
        </is>
      </c>
      <c r="BZ119" s="433" t="n"/>
      <c r="CA119" s="386" t="n"/>
      <c r="CB119" s="386" t="n"/>
      <c r="CC119" s="386" t="n">
        <v>42961</v>
      </c>
      <c r="CD119" s="398" t="inlineStr">
        <is>
          <t>EX 14-Oct-17</t>
        </is>
      </c>
      <c r="CE119" s="376" t="n"/>
      <c r="CF119" s="376" t="n"/>
      <c r="CG119" s="387" t="n">
        <v>15</v>
      </c>
      <c r="CH119" s="435" t="n"/>
      <c r="CI119" s="387" t="inlineStr">
        <is>
          <t>S</t>
        </is>
      </c>
      <c r="CJ119" s="387" t="n"/>
      <c r="CK119" s="387" t="n"/>
      <c r="CL119" s="388" t="n"/>
      <c r="CM119" s="389" t="n"/>
      <c r="CN119" s="389" t="n"/>
      <c r="CO119" s="390" t="n"/>
      <c r="CP119" s="391" t="inlineStr">
        <is>
          <t>tba</t>
        </is>
      </c>
      <c r="CQ119" s="391" t="n"/>
      <c r="CR119" s="391" t="n"/>
      <c r="CS119" s="392" t="n"/>
      <c r="CT119" s="393" t="n"/>
      <c r="CU119" s="393" t="n"/>
      <c r="CV119" s="393" t="n"/>
      <c r="CW119" s="393" t="n"/>
      <c r="CX119" s="393" t="n"/>
      <c r="CY119" s="393" t="n"/>
      <c r="CZ119" s="388" t="n">
        <v>43325</v>
      </c>
      <c r="DA119" s="388" t="inlineStr">
        <is>
          <t>GREECE</t>
        </is>
      </c>
      <c r="DB119" s="555" t="n">
        <v>0</v>
      </c>
      <c r="DC119" s="389" t="n"/>
      <c r="DD119" s="389" t="inlineStr">
        <is>
          <t>DIDN'T SEE THE QC OURSELVES. SLEEVELENGTH -3.5 UPTILL -5CM</t>
        </is>
      </c>
      <c r="DE119" s="389" t="n"/>
      <c r="DF119" s="394" t="n">
        <v>92</v>
      </c>
      <c r="DG119" s="394" t="n">
        <v>120</v>
      </c>
      <c r="DH119" s="394" t="n">
        <v>4018213</v>
      </c>
      <c r="DI119" s="395">
        <f>DF119*BM119</f>
        <v/>
      </c>
      <c r="DJ119" s="396">
        <f>DI119-(DG119*BL119)</f>
        <v/>
      </c>
    </row>
    <row customFormat="1" customHeight="1" hidden="1" ht="15" r="120" s="397">
      <c r="A120" s="372" t="n">
        <v>575</v>
      </c>
      <c r="B120" s="372" t="inlineStr">
        <is>
          <t>K180703020</t>
        </is>
      </c>
      <c r="C120" s="372" t="n">
        <v>2090400041</v>
      </c>
      <c r="D120" s="241" t="inlineStr">
        <is>
          <t>Indigo</t>
        </is>
      </c>
      <c r="E120" s="430" t="n">
        <v>1010</v>
      </c>
      <c r="F120" s="372" t="inlineStr">
        <is>
          <t>ESTEFANY</t>
        </is>
      </c>
      <c r="G120" s="372" t="inlineStr">
        <is>
          <t>INDIGO</t>
        </is>
      </c>
      <c r="H120" s="372" t="n">
        <v>2</v>
      </c>
      <c r="I120" s="370" t="n"/>
      <c r="J120" s="600" t="n"/>
      <c r="K120" s="372" t="n"/>
      <c r="L120" s="372" t="n"/>
      <c r="M120" s="372" t="inlineStr">
        <is>
          <t>Shirt L/S</t>
        </is>
      </c>
      <c r="N120" s="372" t="n">
        <v>62064000</v>
      </c>
      <c r="O120" s="373" t="inlineStr">
        <is>
          <t>Women's or girls' blouses, shirts and shirt-blouses of man-made fibres (excl. knitted or crocheted and vests)</t>
        </is>
      </c>
      <c r="P120" s="584" t="inlineStr">
        <is>
          <t>Womens</t>
        </is>
      </c>
      <c r="Q120" s="372" t="n"/>
      <c r="R120" s="372" t="n"/>
      <c r="S120" s="372" t="n"/>
      <c r="T120" s="374" t="inlineStr">
        <is>
          <t>NON</t>
        </is>
      </c>
      <c r="U120" s="374" t="n"/>
      <c r="V120" s="374" t="inlineStr">
        <is>
          <t>XS-L</t>
        </is>
      </c>
      <c r="W120" s="374" t="inlineStr">
        <is>
          <t>-</t>
        </is>
      </c>
      <c r="X120" s="518" t="inlineStr">
        <is>
          <t>XS-L womens</t>
        </is>
      </c>
      <c r="Y120" s="374" t="inlineStr">
        <is>
          <t>NEW</t>
        </is>
      </c>
      <c r="Z120" s="374" t="n"/>
      <c r="AA120" s="374" t="n"/>
      <c r="AB120" s="240" t="inlineStr">
        <is>
          <t>Bulgaria</t>
        </is>
      </c>
      <c r="AC120" s="240" t="inlineStr">
        <is>
          <t>Uni Textiles</t>
        </is>
      </c>
      <c r="AD120" s="376" t="inlineStr">
        <is>
          <t>Collage</t>
        </is>
      </c>
      <c r="AE120" s="399" t="inlineStr">
        <is>
          <t>ARAMPATZHS  NIKOLAOS &amp; SIA O.E.</t>
        </is>
      </c>
      <c r="AF120" s="372" t="n"/>
      <c r="AG120" s="374" t="inlineStr">
        <is>
          <t>UNITIN</t>
        </is>
      </c>
      <c r="AH120" s="374" t="inlineStr">
        <is>
          <t>NIZA 1111</t>
        </is>
      </c>
      <c r="AI120" s="374" t="n"/>
      <c r="AJ120" s="374" t="n"/>
      <c r="AK120" s="374" t="inlineStr">
        <is>
          <t>100% Sustainable fabric</t>
        </is>
      </c>
      <c r="AL120" s="374" t="inlineStr">
        <is>
          <t>55% Linen, 45% tencel lyocell</t>
        </is>
      </c>
      <c r="AM120" s="374" t="inlineStr">
        <is>
          <t>151g</t>
        </is>
      </c>
      <c r="AN120" s="374" t="n">
        <v>250</v>
      </c>
      <c r="AO120" s="377" t="n">
        <v>8.449999999999999</v>
      </c>
      <c r="AP120" s="374" t="n">
        <v>300</v>
      </c>
      <c r="AQ120" s="374" t="inlineStr">
        <is>
          <t>5-6W</t>
        </is>
      </c>
      <c r="AR120" s="374" t="inlineStr">
        <is>
          <t>150M reserved of article NIZA - check ready date bulk GRENOBLE / 22-9: Fabric received.</t>
        </is>
      </c>
      <c r="AS120" s="378" t="n"/>
      <c r="AT120" s="378" t="n"/>
      <c r="AU120" s="378" t="n"/>
      <c r="AV120" s="379" t="n">
        <v>1.35</v>
      </c>
      <c r="AW120" s="601" t="inlineStr">
        <is>
          <t>PETRA</t>
        </is>
      </c>
      <c r="AX120" s="602" t="inlineStr">
        <is>
          <t>EUR</t>
        </is>
      </c>
      <c r="AY120" s="602" t="inlineStr">
        <is>
          <t>FOB</t>
        </is>
      </c>
      <c r="AZ120" s="602" t="inlineStr">
        <is>
          <t>30 DAYS NETT</t>
        </is>
      </c>
      <c r="BA120" s="602" t="n">
        <v>22</v>
      </c>
      <c r="BB120" s="602">
        <f>IFERROR((BM120*(1-Assumptions!$K$3))*(1-BK120),0)</f>
        <v/>
      </c>
      <c r="BC120" s="602">
        <f>BD120*2</f>
        <v/>
      </c>
      <c r="BD120" s="602" t="n">
        <v>25.9</v>
      </c>
      <c r="BE120" s="602" t="n">
        <v>25.9</v>
      </c>
      <c r="BF120" s="604">
        <f>IFERROR(((IF(BE120&gt;0, BE120, IF(BD120&gt;0, BD120, 0))))*INDEX(Assumptions!$B:$B,MATCH(AB120,Assumptions!$A:$A,0)),0)</f>
        <v/>
      </c>
      <c r="BG120" s="604">
        <f>IFERROR(((IF(BE120&gt;0, BE120, IF(BD120&gt;0, BD120, 0))))*INDEX(Assumptions!$C:$C,MATCH(AB120,Assumptions!$A:$A,0)),0)</f>
        <v/>
      </c>
      <c r="BH120" s="604">
        <f>IFERROR(((IF(BE120&gt;0, BE120, IF(BD120&gt;0, BD120, 0))))*INDEX(Assumptions!$D:$D,MATCH(AB120,Assumptions!$A:$A,0)),0)</f>
        <v/>
      </c>
      <c r="BI120" s="604">
        <f>IFERROR(((IF(BE120&gt;0, BE120, IF(BD120&gt;0, BD120, 0))))*INDEX(Assumptions!$G:$G,MATCH(AC120,Assumptions!$F:$F,0)),0)</f>
        <v/>
      </c>
      <c r="BJ120" s="604">
        <f>SUM(BF120:BI120)</f>
        <v/>
      </c>
      <c r="BK120" s="383">
        <f>IFERROR(INDEX(Assumptions!$B:$B,MATCH(AB120,Assumptions!$A:$A,0))+INDEX(Assumptions!$C:$C,MATCH(AB120,Assumptions!$A:$A,0))+INDEX(Assumptions!$D:$D,MATCH(AB120,Assumptions!$A:$A,0))+INDEX(Assumptions!$G:$G,MATCH(AC120,Assumptions!$F:$F,0)),0)</f>
        <v/>
      </c>
      <c r="BL120" s="602">
        <f>((IF(BE120&gt;0, BE120, IF(BD120&gt;0, BD120, 0))))+BJ120</f>
        <v/>
      </c>
      <c r="BM120" s="602">
        <f>BP120/BO120</f>
        <v/>
      </c>
      <c r="BN120" s="602">
        <f>BP120/2.38</f>
        <v/>
      </c>
      <c r="BO120" s="374" t="n">
        <v>2.5</v>
      </c>
      <c r="BP120" s="602" t="n">
        <v>129.95</v>
      </c>
      <c r="BQ120" s="384">
        <f>IF(SUM(BD120:BE120)=0,0,(BM120-BL120)/BM120)</f>
        <v/>
      </c>
      <c r="BR120" s="602">
        <f>BC120*CG120</f>
        <v/>
      </c>
      <c r="BS120" s="602" t="n"/>
      <c r="BT120" s="602" t="n"/>
      <c r="BU120" s="605" t="n">
        <v>42888</v>
      </c>
      <c r="BV120" s="605" t="n">
        <v>42892</v>
      </c>
      <c r="BW120" s="386" t="inlineStr">
        <is>
          <t>-</t>
        </is>
      </c>
      <c r="BX120" s="376" t="inlineStr">
        <is>
          <t>UNITIN: ART. NIZA 1111.  (150M reserved for SMS - check on GRENOBLE READY DATE!)</t>
        </is>
      </c>
      <c r="BY120" s="386" t="inlineStr">
        <is>
          <t>S</t>
        </is>
      </c>
      <c r="BZ120" s="433" t="n"/>
      <c r="CA120" s="401" t="n">
        <v>42933</v>
      </c>
      <c r="CB120" s="386" t="n"/>
      <c r="CC120" s="386" t="n">
        <v>42961</v>
      </c>
      <c r="CD120" s="398" t="inlineStr">
        <is>
          <t>EX 14-Oct-17</t>
        </is>
      </c>
      <c r="CE120" s="376" t="n"/>
      <c r="CF120" s="376" t="n"/>
      <c r="CG120" s="387" t="n">
        <v>5</v>
      </c>
      <c r="CH120" s="435" t="n"/>
      <c r="CI120" s="387" t="inlineStr">
        <is>
          <t>S</t>
        </is>
      </c>
      <c r="CJ120" s="387" t="n"/>
      <c r="CK120" s="387" t="n"/>
      <c r="CL120" s="388" t="n"/>
      <c r="CM120" s="389" t="n"/>
      <c r="CN120" s="389" t="n"/>
      <c r="CO120" s="390" t="n"/>
      <c r="CP120" s="391" t="inlineStr">
        <is>
          <t>tba</t>
        </is>
      </c>
      <c r="CQ120" s="391" t="n"/>
      <c r="CR120" s="391" t="n"/>
      <c r="CS120" s="392" t="n"/>
      <c r="CT120" s="393" t="n"/>
      <c r="CU120" s="393" t="n"/>
      <c r="CV120" s="393" t="n"/>
      <c r="CW120" s="393" t="n"/>
      <c r="CX120" s="393" t="n"/>
      <c r="CY120" s="393" t="n"/>
      <c r="CZ120" s="388" t="n">
        <v>43325</v>
      </c>
      <c r="DA120" s="388" t="inlineStr">
        <is>
          <t>GREECE</t>
        </is>
      </c>
      <c r="DB120" s="555" t="n">
        <v>0</v>
      </c>
      <c r="DC120" s="389" t="n"/>
      <c r="DD120" s="389" t="inlineStr">
        <is>
          <t>DIDN'T SEE THE QC OURSELVES. SLEEVELENGTH -3 AND SHOULDER TO SHOULDER -4.5MAX</t>
        </is>
      </c>
      <c r="DE120" s="389" t="n"/>
      <c r="DF120" s="394" t="n">
        <v>73</v>
      </c>
      <c r="DG120" s="394" t="n">
        <v>70</v>
      </c>
      <c r="DH120" s="394" t="n">
        <v>4018214</v>
      </c>
      <c r="DI120" s="395">
        <f>DF120*BM120</f>
        <v/>
      </c>
      <c r="DJ120" s="396">
        <f>DI120-(DG120*BL120)</f>
        <v/>
      </c>
    </row>
    <row customFormat="1" customHeight="1" hidden="1" ht="15" r="121" s="126">
      <c r="A121" s="223" t="n">
        <v>580</v>
      </c>
      <c r="B121" s="223" t="inlineStr">
        <is>
          <t>K180703025</t>
        </is>
      </c>
      <c r="C121" s="372" t="n">
        <v>2090101663</v>
      </c>
      <c r="D121" s="223" t="inlineStr">
        <is>
          <t>BLUE</t>
        </is>
      </c>
      <c r="E121" s="502" t="inlineStr">
        <is>
          <t>-</t>
        </is>
      </c>
      <c r="F121" s="223" t="inlineStr">
        <is>
          <t>PHAEDRA</t>
        </is>
      </c>
      <c r="G121" s="223" t="inlineStr">
        <is>
          <t>BRIGHT BLUE</t>
        </is>
      </c>
      <c r="H121" s="223" t="n">
        <v>1</v>
      </c>
      <c r="I121" s="219" t="inlineStr">
        <is>
          <t>x</t>
        </is>
      </c>
      <c r="J121" s="606" t="n">
        <v>43123</v>
      </c>
      <c r="K121" s="223" t="inlineStr">
        <is>
          <t>GMD</t>
        </is>
      </c>
      <c r="L121" s="223" t="n"/>
      <c r="M121" s="223" t="inlineStr">
        <is>
          <t>SHIRT L/S</t>
        </is>
      </c>
      <c r="N121" s="223" t="n">
        <v>62064000</v>
      </c>
      <c r="O121" s="102" t="inlineStr">
        <is>
          <t>Women's or girls' blouses, shirts and shirt-blouses of man-made fibres (excl. knitted or crocheted and vests)</t>
        </is>
      </c>
      <c r="P121" s="103" t="inlineStr">
        <is>
          <t>WOMEN</t>
        </is>
      </c>
      <c r="Q121" s="223" t="n"/>
      <c r="R121" s="223" t="n"/>
      <c r="S121" s="223" t="n"/>
      <c r="T121" s="104" t="inlineStr">
        <is>
          <t>NON</t>
        </is>
      </c>
      <c r="U121" s="104" t="n"/>
      <c r="V121" s="104" t="inlineStr">
        <is>
          <t>XS-L</t>
        </is>
      </c>
      <c r="W121" s="104" t="inlineStr">
        <is>
          <t>-</t>
        </is>
      </c>
      <c r="X121" s="255" t="n"/>
      <c r="Y121" s="104" t="inlineStr">
        <is>
          <t>NEW</t>
        </is>
      </c>
      <c r="Z121" s="104" t="n"/>
      <c r="AA121" s="104" t="n"/>
      <c r="AB121" s="105" t="inlineStr">
        <is>
          <t>BULGARIA</t>
        </is>
      </c>
      <c r="AC121" s="106" t="inlineStr">
        <is>
          <t>UNI TEXTILES</t>
        </is>
      </c>
      <c r="AD121" s="106" t="inlineStr">
        <is>
          <t>COLLAGE</t>
        </is>
      </c>
      <c r="AE121" s="238" t="inlineStr">
        <is>
          <t>ARAMPATZHS  NIKOLAOS &amp; SIA O.E.</t>
        </is>
      </c>
      <c r="AF121" s="223" t="n"/>
      <c r="AG121" s="104" t="inlineStr">
        <is>
          <t>TEXTILE SANTADERINA</t>
        </is>
      </c>
      <c r="AH121" s="374" t="n">
        <v>7540</v>
      </c>
      <c r="AI121" s="104" t="n"/>
      <c r="AJ121" s="104" t="n"/>
      <c r="AK121" s="104" t="inlineStr">
        <is>
          <t>100% Sustainable fabric</t>
        </is>
      </c>
      <c r="AL121" s="104" t="inlineStr">
        <is>
          <t>100% Tencel lyocell</t>
        </is>
      </c>
      <c r="AM121" s="104" t="inlineStr">
        <is>
          <t>215g</t>
        </is>
      </c>
      <c r="AN121" s="374" t="n"/>
      <c r="AO121" s="107" t="inlineStr">
        <is>
          <t>3,70 / 160</t>
        </is>
      </c>
      <c r="AP121" s="104" t="n">
        <v>600</v>
      </c>
      <c r="AQ121" s="104" t="inlineStr">
        <is>
          <t>2-4W</t>
        </is>
      </c>
      <c r="AR121" s="104" t="inlineStr">
        <is>
          <t>06/07: 70M reserved for SMS /  20-9 meters are ready for shipment, waiting for payment 21/9</t>
        </is>
      </c>
      <c r="AS121" s="108" t="n"/>
      <c r="AT121" s="108" t="n"/>
      <c r="AU121" s="108" t="n"/>
      <c r="AV121" s="109" t="n">
        <v>1.5</v>
      </c>
      <c r="AW121" s="607" t="inlineStr">
        <is>
          <t>COLLAGE</t>
        </is>
      </c>
      <c r="AX121" s="608" t="inlineStr">
        <is>
          <t>EUR</t>
        </is>
      </c>
      <c r="AY121" s="608" t="inlineStr">
        <is>
          <t>FOB</t>
        </is>
      </c>
      <c r="AZ121" s="608" t="inlineStr">
        <is>
          <t>30 DAYS NETT</t>
        </is>
      </c>
      <c r="BA121" s="608" t="n">
        <v>25.5</v>
      </c>
      <c r="BB121" s="608">
        <f>IFERROR((BM121*(1-Assumptions!$K$3))*(1-BK121),0)</f>
        <v/>
      </c>
      <c r="BC121" s="608">
        <f>BD121*2</f>
        <v/>
      </c>
      <c r="BD121" s="608" t="n">
        <v>30.5</v>
      </c>
      <c r="BE121" s="608" t="n">
        <v>25.9</v>
      </c>
      <c r="BF121" s="609">
        <f>IFERROR(((IF(BE121&gt;0, BE121, IF(BD121&gt;0, BD121, 0))))*INDEX(Assumptions!$B:$B,MATCH(AB121,Assumptions!$A:$A,0)),0)</f>
        <v/>
      </c>
      <c r="BG121" s="609">
        <f>IFERROR(((IF(BE121&gt;0, BE121, IF(BD121&gt;0, BD121, 0))))*INDEX(Assumptions!$C:$C,MATCH(AB121,Assumptions!$A:$A,0)),0)</f>
        <v/>
      </c>
      <c r="BH121" s="609">
        <f>IFERROR(((IF(BE121&gt;0, BE121, IF(BD121&gt;0, BD121, 0))))*INDEX(Assumptions!$D:$D,MATCH(AB121,Assumptions!$A:$A,0)),0)</f>
        <v/>
      </c>
      <c r="BI121" s="609">
        <f>IFERROR(((IF(BE121&gt;0, BE121, IF(BD121&gt;0, BD121, 0))))*INDEX(Assumptions!$G:$G,MATCH(AC121,Assumptions!$F:$F,0)),0)</f>
        <v/>
      </c>
      <c r="BJ121" s="609">
        <f>SUM(BF121:BI121)</f>
        <v/>
      </c>
      <c r="BK121" s="113">
        <f>IFERROR(INDEX(Assumptions!$B:$B,MATCH(AB121,Assumptions!$A:$A,0))+INDEX(Assumptions!$C:$C,MATCH(AB121,Assumptions!$A:$A,0))+INDEX(Assumptions!$D:$D,MATCH(AB121,Assumptions!$A:$A,0))+INDEX(Assumptions!$G:$G,MATCH(AC121,Assumptions!$F:$F,0)),0)</f>
        <v/>
      </c>
      <c r="BL121" s="608">
        <f>((IF(BE121&gt;0, BE121, IF(BD121&gt;0, BD121, 0))))+BJ121</f>
        <v/>
      </c>
      <c r="BM121" s="608">
        <f>BP121/BO121</f>
        <v/>
      </c>
      <c r="BN121" s="608">
        <f>BP121/2.38</f>
        <v/>
      </c>
      <c r="BO121" s="104" t="n">
        <v>2.5</v>
      </c>
      <c r="BP121" s="608" t="n">
        <v>139.95</v>
      </c>
      <c r="BQ121" s="114">
        <f>IF(SUM(BD121:BE121)=0,0,(BM121-BL121)/BM121)</f>
        <v/>
      </c>
      <c r="BR121" s="608">
        <f>BC121*CG121</f>
        <v/>
      </c>
      <c r="BS121" s="608" t="n"/>
      <c r="BT121" s="608" t="n"/>
      <c r="BU121" s="610" t="n">
        <v>42888</v>
      </c>
      <c r="BV121" s="610" t="n">
        <v>42888</v>
      </c>
      <c r="BW121" s="221" t="inlineStr">
        <is>
          <t>MISSING L/D</t>
        </is>
      </c>
      <c r="BX121" s="106" t="inlineStr">
        <is>
          <t xml:space="preserve">TEXTILE SANTANDERINA: 7540 </t>
        </is>
      </c>
      <c r="BY121" s="115" t="inlineStr">
        <is>
          <t>S</t>
        </is>
      </c>
      <c r="BZ121" s="530" t="n"/>
      <c r="CA121" s="237" t="n">
        <v>42940</v>
      </c>
      <c r="CB121" s="115" t="n"/>
      <c r="CC121" s="115" t="n">
        <v>42961</v>
      </c>
      <c r="CD121" s="105" t="inlineStr">
        <is>
          <t>EX 03-Nov-17</t>
        </is>
      </c>
      <c r="CE121" s="106" t="n"/>
      <c r="CF121" s="106" t="n"/>
      <c r="CG121" s="117" t="n">
        <v>15</v>
      </c>
      <c r="CH121" s="538" t="n"/>
      <c r="CI121" s="117" t="inlineStr">
        <is>
          <t>S</t>
        </is>
      </c>
      <c r="CJ121" s="117" t="n"/>
      <c r="CK121" s="117" t="n"/>
      <c r="CL121" s="118" t="n"/>
      <c r="CM121" s="119" t="n"/>
      <c r="CN121" s="119" t="n"/>
      <c r="CO121" s="120" t="n"/>
      <c r="CP121" s="121" t="n"/>
      <c r="CQ121" s="121" t="n"/>
      <c r="CR121" s="121" t="n"/>
      <c r="CS121" s="122" t="n"/>
      <c r="CT121" s="123" t="n"/>
      <c r="CU121" s="123" t="n"/>
      <c r="CV121" s="123" t="n"/>
      <c r="CW121" s="123" t="n"/>
      <c r="CX121" s="123" t="n"/>
      <c r="CY121" s="123" t="n"/>
      <c r="CZ121" s="118" t="n"/>
      <c r="DA121" s="118" t="n"/>
      <c r="DB121" s="575" t="n"/>
      <c r="DC121" s="119" t="n"/>
      <c r="DD121" s="119" t="n"/>
      <c r="DE121" s="119" t="n"/>
      <c r="DF121" s="394" t="n"/>
      <c r="DG121" s="394" t="n"/>
      <c r="DH121" s="394" t="n"/>
      <c r="DI121" s="334">
        <f>DF121*BM121</f>
        <v/>
      </c>
      <c r="DJ121" s="125">
        <f>DI121-(DG121*BL121)</f>
        <v/>
      </c>
    </row>
    <row customFormat="1" customHeight="1" hidden="1" ht="15" r="122" s="397">
      <c r="A122" s="372" t="n">
        <v>585</v>
      </c>
      <c r="B122" s="372" t="inlineStr">
        <is>
          <t>K180703030</t>
        </is>
      </c>
      <c r="C122" s="372" t="n">
        <v>2090101655</v>
      </c>
      <c r="D122" s="372" t="inlineStr">
        <is>
          <t>Purple</t>
        </is>
      </c>
      <c r="E122" s="430" t="n">
        <v>8201</v>
      </c>
      <c r="F122" s="372" t="inlineStr">
        <is>
          <t>AMELIA</t>
        </is>
      </c>
      <c r="G122" s="372" t="inlineStr">
        <is>
          <t>FROSTED FIG</t>
        </is>
      </c>
      <c r="H122" s="372" t="n">
        <v>2</v>
      </c>
      <c r="I122" s="370" t="n"/>
      <c r="J122" s="600" t="n"/>
      <c r="K122" s="372" t="inlineStr">
        <is>
          <t>GMD</t>
        </is>
      </c>
      <c r="L122" s="372" t="n"/>
      <c r="M122" s="372" t="inlineStr">
        <is>
          <t>Shirt L/S</t>
        </is>
      </c>
      <c r="N122" s="372" t="n">
        <v>62064000</v>
      </c>
      <c r="O122" s="373" t="inlineStr">
        <is>
          <t>Women's or girls' blouses, shirts and shirt-blouses of man-made fibres (excl. knitted or crocheted and vests)</t>
        </is>
      </c>
      <c r="P122" s="584" t="inlineStr">
        <is>
          <t>Womens</t>
        </is>
      </c>
      <c r="Q122" s="372" t="n"/>
      <c r="R122" s="372" t="n"/>
      <c r="S122" s="372" t="inlineStr">
        <is>
          <t>Garment dye</t>
        </is>
      </c>
      <c r="T122" s="374" t="inlineStr">
        <is>
          <t>NON</t>
        </is>
      </c>
      <c r="U122" s="374" t="n"/>
      <c r="V122" s="374" t="inlineStr">
        <is>
          <t>XS-L</t>
        </is>
      </c>
      <c r="W122" s="374" t="inlineStr">
        <is>
          <t>-</t>
        </is>
      </c>
      <c r="X122" s="518" t="inlineStr">
        <is>
          <t>XS-L womens</t>
        </is>
      </c>
      <c r="Y122" s="374" t="inlineStr">
        <is>
          <t>C/O AW16</t>
        </is>
      </c>
      <c r="Z122" s="374" t="n"/>
      <c r="AA122" s="374" t="n"/>
      <c r="AB122" s="240" t="inlineStr">
        <is>
          <t>Bulgaria</t>
        </is>
      </c>
      <c r="AC122" s="240" t="inlineStr">
        <is>
          <t>Uni Textiles</t>
        </is>
      </c>
      <c r="AD122" s="376" t="inlineStr">
        <is>
          <t>Edward Jeans</t>
        </is>
      </c>
      <c r="AE122" s="376" t="inlineStr">
        <is>
          <t>ALEXANDROS</t>
        </is>
      </c>
      <c r="AF122" s="372" t="n"/>
      <c r="AG122" s="374" t="inlineStr">
        <is>
          <t>TEXTILE SANTADERINA</t>
        </is>
      </c>
      <c r="AH122" s="374" t="inlineStr">
        <is>
          <t>REFIBRA: 7713</t>
        </is>
      </c>
      <c r="AI122" s="374" t="n"/>
      <c r="AJ122" s="374" t="n"/>
      <c r="AK122" s="374" t="inlineStr">
        <is>
          <t>100% Sustainable fabric</t>
        </is>
      </c>
      <c r="AL122" s="374" t="inlineStr">
        <is>
          <t>100% Tencel lyocell TRI</t>
        </is>
      </c>
      <c r="AM122" s="374" t="inlineStr">
        <is>
          <t>180g</t>
        </is>
      </c>
      <c r="AN122" s="374" t="n">
        <v>210</v>
      </c>
      <c r="AO122" s="377" t="n">
        <v>4.7</v>
      </c>
      <c r="AP122" s="374" t="n">
        <v>1500</v>
      </c>
      <c r="AQ122" s="374" t="n"/>
      <c r="AR122" s="374" t="inlineStr">
        <is>
          <t>20/9: Fabric received</t>
        </is>
      </c>
      <c r="AS122" s="378" t="n"/>
      <c r="AT122" s="378" t="n"/>
      <c r="AU122" s="378" t="n"/>
      <c r="AV122" s="379" t="n">
        <v>1</v>
      </c>
      <c r="AW122" s="601" t="inlineStr">
        <is>
          <t>EDWARD JEANS</t>
        </is>
      </c>
      <c r="AX122" s="602" t="inlineStr">
        <is>
          <t>EUR</t>
        </is>
      </c>
      <c r="AY122" s="602" t="inlineStr">
        <is>
          <t>FOB</t>
        </is>
      </c>
      <c r="AZ122" s="602" t="inlineStr">
        <is>
          <t>CAD</t>
        </is>
      </c>
      <c r="BA122" s="602" t="inlineStr">
        <is>
          <t>cfmd</t>
        </is>
      </c>
      <c r="BB122" s="602">
        <f>IFERROR((BM122*(1-Assumptions!$K$3))*(1-BK122),0)</f>
        <v/>
      </c>
      <c r="BC122" s="602">
        <f>BD122*2</f>
        <v/>
      </c>
      <c r="BD122" s="602" t="n">
        <v>19.6</v>
      </c>
      <c r="BE122" s="602" t="n">
        <v>18</v>
      </c>
      <c r="BF122" s="604">
        <f>IFERROR(((IF(BE122&gt;0, BE122, IF(BD122&gt;0, BD122, 0))))*INDEX(Assumptions!$B:$B,MATCH(AB122,Assumptions!$A:$A,0)),0)</f>
        <v/>
      </c>
      <c r="BG122" s="604">
        <f>IFERROR(((IF(BE122&gt;0, BE122, IF(BD122&gt;0, BD122, 0))))*INDEX(Assumptions!$C:$C,MATCH(AB122,Assumptions!$A:$A,0)),0)</f>
        <v/>
      </c>
      <c r="BH122" s="604">
        <f>IFERROR(((IF(BE122&gt;0, BE122, IF(BD122&gt;0, BD122, 0))))*INDEX(Assumptions!$D:$D,MATCH(AB122,Assumptions!$A:$A,0)),0)</f>
        <v/>
      </c>
      <c r="BI122" s="604">
        <f>IFERROR(((IF(BE122&gt;0, BE122, IF(BD122&gt;0, BD122, 0))))*INDEX(Assumptions!$G:$G,MATCH(AC122,Assumptions!$F:$F,0)),0)</f>
        <v/>
      </c>
      <c r="BJ122" s="604">
        <f>SUM(BF122:BI122)</f>
        <v/>
      </c>
      <c r="BK122" s="383">
        <f>IFERROR(INDEX(Assumptions!$B:$B,MATCH(AB122,Assumptions!$A:$A,0))+INDEX(Assumptions!$C:$C,MATCH(AB122,Assumptions!$A:$A,0))+INDEX(Assumptions!$D:$D,MATCH(AB122,Assumptions!$A:$A,0))+INDEX(Assumptions!$G:$G,MATCH(AC122,Assumptions!$F:$F,0)),0)</f>
        <v/>
      </c>
      <c r="BL122" s="602">
        <f>((IF(BE122&gt;0, BE122, IF(BD122&gt;0, BD122, 0))))+BJ122</f>
        <v/>
      </c>
      <c r="BM122" s="602">
        <f>BP122/BO122</f>
        <v/>
      </c>
      <c r="BN122" s="602">
        <f>BP122/2.38</f>
        <v/>
      </c>
      <c r="BO122" s="374" t="n">
        <v>2.5</v>
      </c>
      <c r="BP122" s="602" t="n">
        <v>99.95</v>
      </c>
      <c r="BQ122" s="384">
        <f>IF(SUM(BD122:BE122)=0,0,(BM122-BL122)/BM122)</f>
        <v/>
      </c>
      <c r="BR122" s="602">
        <f>BC122*CG122</f>
        <v/>
      </c>
      <c r="BS122" s="602" t="n"/>
      <c r="BT122" s="602" t="n"/>
      <c r="BU122" s="605" t="n">
        <v>42888</v>
      </c>
      <c r="BV122" s="605" t="inlineStr">
        <is>
          <t>-</t>
        </is>
      </c>
      <c r="BW122" s="407" t="inlineStr">
        <is>
          <t>MISSING L/D</t>
        </is>
      </c>
      <c r="BX122" s="376" t="inlineStr">
        <is>
          <t>TEXTILE SANTANDERINA: REFIBRA 7713</t>
        </is>
      </c>
      <c r="BY122" s="386" t="inlineStr">
        <is>
          <t>-</t>
        </is>
      </c>
      <c r="BZ122" s="433" t="n"/>
      <c r="CA122" s="386" t="n"/>
      <c r="CB122" s="386" t="n"/>
      <c r="CC122" s="386" t="n"/>
      <c r="CD122" s="376" t="inlineStr">
        <is>
          <t>EX 14-Oct-17</t>
        </is>
      </c>
      <c r="CE122" s="376" t="n"/>
      <c r="CF122" s="376" t="n"/>
      <c r="CG122" s="387" t="n">
        <v>15</v>
      </c>
      <c r="CH122" s="435" t="n"/>
      <c r="CI122" s="387" t="inlineStr">
        <is>
          <t>S</t>
        </is>
      </c>
      <c r="CJ122" s="387" t="n"/>
      <c r="CK122" s="387" t="n"/>
      <c r="CL122" s="388" t="n"/>
      <c r="CM122" s="389" t="n"/>
      <c r="CN122" s="389" t="n"/>
      <c r="CO122" s="390" t="n"/>
      <c r="CP122" s="391" t="inlineStr">
        <is>
          <t>tba</t>
        </is>
      </c>
      <c r="CQ122" s="391" t="n"/>
      <c r="CR122" s="391" t="n"/>
      <c r="CS122" s="392" t="n"/>
      <c r="CT122" s="393" t="n"/>
      <c r="CU122" s="393" t="n"/>
      <c r="CV122" s="393" t="n"/>
      <c r="CW122" s="393" t="n"/>
      <c r="CX122" s="393" t="n"/>
      <c r="CY122" s="393" t="n"/>
      <c r="CZ122" s="388" t="n">
        <v>43280</v>
      </c>
      <c r="DA122" s="388" t="inlineStr">
        <is>
          <t>HQ</t>
        </is>
      </c>
      <c r="DB122" s="576" t="inlineStr">
        <is>
          <t>2</t>
        </is>
      </c>
      <c r="DC122" s="389" t="n"/>
      <c r="DD122" s="389" t="n"/>
      <c r="DE122" s="389" t="n"/>
      <c r="DF122" s="394" t="n">
        <v>96</v>
      </c>
      <c r="DG122" s="394" t="n">
        <v>125</v>
      </c>
      <c r="DH122" s="394" t="n">
        <v>4018197</v>
      </c>
      <c r="DI122" s="395">
        <f>DF122*BM122</f>
        <v/>
      </c>
      <c r="DJ122" s="396">
        <f>DI122-(DG122*BL122)</f>
        <v/>
      </c>
    </row>
    <row customFormat="1" customHeight="1" hidden="1" ht="15" r="123" s="397">
      <c r="A123" s="372" t="n">
        <v>590</v>
      </c>
      <c r="B123" s="372" t="inlineStr">
        <is>
          <t>K180703035</t>
        </is>
      </c>
      <c r="C123" s="372" t="n">
        <v>2090101656</v>
      </c>
      <c r="D123" s="372" t="inlineStr">
        <is>
          <t>Yellow</t>
        </is>
      </c>
      <c r="E123" s="430" t="n">
        <v>7708</v>
      </c>
      <c r="F123" s="372" t="inlineStr">
        <is>
          <t>AMELIA</t>
        </is>
      </c>
      <c r="G123" s="372" t="inlineStr">
        <is>
          <t>RUSTED GOLD</t>
        </is>
      </c>
      <c r="H123" s="372" t="n">
        <v>2</v>
      </c>
      <c r="I123" s="370" t="n"/>
      <c r="J123" s="600" t="n"/>
      <c r="K123" s="372" t="inlineStr">
        <is>
          <t>GMD</t>
        </is>
      </c>
      <c r="L123" s="372" t="n"/>
      <c r="M123" s="372" t="inlineStr">
        <is>
          <t>Shirt L/S</t>
        </is>
      </c>
      <c r="N123" s="372" t="n">
        <v>62064000</v>
      </c>
      <c r="O123" s="373" t="inlineStr">
        <is>
          <t>Women's or girls' blouses, shirts and shirt-blouses of man-made fibres (excl. knitted or crocheted and vests)</t>
        </is>
      </c>
      <c r="P123" s="584" t="inlineStr">
        <is>
          <t>Womens</t>
        </is>
      </c>
      <c r="Q123" s="372" t="n"/>
      <c r="R123" s="372" t="n"/>
      <c r="S123" s="372" t="inlineStr">
        <is>
          <t>Garment dye</t>
        </is>
      </c>
      <c r="T123" s="374" t="inlineStr">
        <is>
          <t>NON</t>
        </is>
      </c>
      <c r="U123" s="374" t="n"/>
      <c r="V123" s="374" t="inlineStr">
        <is>
          <t>XS-L</t>
        </is>
      </c>
      <c r="W123" s="374" t="inlineStr">
        <is>
          <t>-</t>
        </is>
      </c>
      <c r="X123" s="518" t="inlineStr">
        <is>
          <t>XS-L womens</t>
        </is>
      </c>
      <c r="Y123" s="374" t="inlineStr">
        <is>
          <t>C/O AW16</t>
        </is>
      </c>
      <c r="Z123" s="374" t="n"/>
      <c r="AA123" s="374" t="n"/>
      <c r="AB123" s="240" t="inlineStr">
        <is>
          <t>Bulgaria</t>
        </is>
      </c>
      <c r="AC123" s="240" t="inlineStr">
        <is>
          <t>Uni Textiles</t>
        </is>
      </c>
      <c r="AD123" s="376" t="inlineStr">
        <is>
          <t>Edward Jeans</t>
        </is>
      </c>
      <c r="AE123" s="376" t="inlineStr">
        <is>
          <t>ALEXANDROS</t>
        </is>
      </c>
      <c r="AF123" s="372" t="n"/>
      <c r="AG123" s="374" t="inlineStr">
        <is>
          <t>TEXTILE SANTADERINA</t>
        </is>
      </c>
      <c r="AH123" s="374" t="inlineStr">
        <is>
          <t>REFIBRA: 7713</t>
        </is>
      </c>
      <c r="AI123" s="374" t="n"/>
      <c r="AJ123" s="374" t="n"/>
      <c r="AK123" s="374" t="inlineStr">
        <is>
          <t>100% Sustainable fabric</t>
        </is>
      </c>
      <c r="AL123" s="374" t="inlineStr">
        <is>
          <t>100% Tencel lyocell TRI</t>
        </is>
      </c>
      <c r="AM123" s="374" t="inlineStr">
        <is>
          <t>180g</t>
        </is>
      </c>
      <c r="AN123" s="374" t="n">
        <v>210</v>
      </c>
      <c r="AO123" s="377" t="n">
        <v>4.7</v>
      </c>
      <c r="AP123" s="374" t="n">
        <v>1500</v>
      </c>
      <c r="AQ123" s="374" t="n"/>
      <c r="AR123" s="374" t="inlineStr">
        <is>
          <t>20/9: Fabric received</t>
        </is>
      </c>
      <c r="AS123" s="378" t="n"/>
      <c r="AT123" s="378" t="n"/>
      <c r="AU123" s="378" t="n"/>
      <c r="AV123" s="379" t="n">
        <v>1</v>
      </c>
      <c r="AW123" s="601" t="inlineStr">
        <is>
          <t>EDWARD JEANS</t>
        </is>
      </c>
      <c r="AX123" s="602" t="inlineStr">
        <is>
          <t>EUR</t>
        </is>
      </c>
      <c r="AY123" s="602" t="inlineStr">
        <is>
          <t>FOB</t>
        </is>
      </c>
      <c r="AZ123" s="602" t="inlineStr">
        <is>
          <t>CAD</t>
        </is>
      </c>
      <c r="BA123" s="602" t="inlineStr">
        <is>
          <t>cfmd</t>
        </is>
      </c>
      <c r="BB123" s="602">
        <f>IFERROR((BM123*(1-Assumptions!$K$3))*(1-BK123),0)</f>
        <v/>
      </c>
      <c r="BC123" s="602">
        <f>BD123*2</f>
        <v/>
      </c>
      <c r="BD123" s="602" t="n">
        <v>19.6</v>
      </c>
      <c r="BE123" s="602" t="n">
        <v>18</v>
      </c>
      <c r="BF123" s="604">
        <f>IFERROR(((IF(BE123&gt;0, BE123, IF(BD123&gt;0, BD123, 0))))*INDEX(Assumptions!$B:$B,MATCH(AB123,Assumptions!$A:$A,0)),0)</f>
        <v/>
      </c>
      <c r="BG123" s="604">
        <f>IFERROR(((IF(BE123&gt;0, BE123, IF(BD123&gt;0, BD123, 0))))*INDEX(Assumptions!$C:$C,MATCH(AB123,Assumptions!$A:$A,0)),0)</f>
        <v/>
      </c>
      <c r="BH123" s="604">
        <f>IFERROR(((IF(BE123&gt;0, BE123, IF(BD123&gt;0, BD123, 0))))*INDEX(Assumptions!$D:$D,MATCH(AB123,Assumptions!$A:$A,0)),0)</f>
        <v/>
      </c>
      <c r="BI123" s="604">
        <f>IFERROR(((IF(BE123&gt;0, BE123, IF(BD123&gt;0, BD123, 0))))*INDEX(Assumptions!$G:$G,MATCH(AC123,Assumptions!$F:$F,0)),0)</f>
        <v/>
      </c>
      <c r="BJ123" s="604">
        <f>SUM(BF123:BI123)</f>
        <v/>
      </c>
      <c r="BK123" s="383">
        <f>IFERROR(INDEX(Assumptions!$B:$B,MATCH(AB123,Assumptions!$A:$A,0))+INDEX(Assumptions!$C:$C,MATCH(AB123,Assumptions!$A:$A,0))+INDEX(Assumptions!$D:$D,MATCH(AB123,Assumptions!$A:$A,0))+INDEX(Assumptions!$G:$G,MATCH(AC123,Assumptions!$F:$F,0)),0)</f>
        <v/>
      </c>
      <c r="BL123" s="602">
        <f>((IF(BE123&gt;0, BE123, IF(BD123&gt;0, BD123, 0))))+BJ123</f>
        <v/>
      </c>
      <c r="BM123" s="602">
        <f>BP123/BO123</f>
        <v/>
      </c>
      <c r="BN123" s="602">
        <f>BP123/2.38</f>
        <v/>
      </c>
      <c r="BO123" s="374" t="n">
        <v>2.5</v>
      </c>
      <c r="BP123" s="602" t="n">
        <v>99.95</v>
      </c>
      <c r="BQ123" s="384">
        <f>IF(SUM(BD123:BE123)=0,0,(BM123-BL123)/BM123)</f>
        <v/>
      </c>
      <c r="BR123" s="602">
        <f>BC123*CG123</f>
        <v/>
      </c>
      <c r="BS123" s="602" t="n"/>
      <c r="BT123" s="602" t="n"/>
      <c r="BU123" s="605" t="n">
        <v>42888</v>
      </c>
      <c r="BV123" s="605" t="inlineStr">
        <is>
          <t>-</t>
        </is>
      </c>
      <c r="BW123" s="407" t="inlineStr">
        <is>
          <t>MISSING L/D</t>
        </is>
      </c>
      <c r="BX123" s="376" t="inlineStr">
        <is>
          <t>TEXTILE SANTANDERINA: REFIBRA 7713</t>
        </is>
      </c>
      <c r="BY123" s="386" t="inlineStr">
        <is>
          <t>-</t>
        </is>
      </c>
      <c r="BZ123" s="433" t="n"/>
      <c r="CA123" s="386" t="n"/>
      <c r="CB123" s="386" t="n"/>
      <c r="CC123" s="386" t="n"/>
      <c r="CD123" s="376" t="inlineStr">
        <is>
          <t>EX 14-Oct-17</t>
        </is>
      </c>
      <c r="CE123" s="376" t="n"/>
      <c r="CF123" s="376" t="n"/>
      <c r="CG123" s="387" t="n">
        <v>15</v>
      </c>
      <c r="CH123" s="435" t="n"/>
      <c r="CI123" s="387" t="inlineStr">
        <is>
          <t>S</t>
        </is>
      </c>
      <c r="CJ123" s="387" t="n"/>
      <c r="CK123" s="387" t="n"/>
      <c r="CL123" s="388" t="n"/>
      <c r="CM123" s="389" t="n"/>
      <c r="CN123" s="389" t="n"/>
      <c r="CO123" s="390" t="n"/>
      <c r="CP123" s="391" t="inlineStr">
        <is>
          <t>tba</t>
        </is>
      </c>
      <c r="CQ123" s="391" t="n"/>
      <c r="CR123" s="391" t="n"/>
      <c r="CS123" s="392" t="n"/>
      <c r="CT123" s="393" t="n"/>
      <c r="CU123" s="393" t="n"/>
      <c r="CV123" s="393" t="n"/>
      <c r="CW123" s="393" t="n"/>
      <c r="CX123" s="393" t="n"/>
      <c r="CY123" s="393" t="n"/>
      <c r="CZ123" s="388" t="n">
        <v>43280</v>
      </c>
      <c r="DA123" s="388" t="inlineStr">
        <is>
          <t>HQ</t>
        </is>
      </c>
      <c r="DB123" s="576" t="inlineStr">
        <is>
          <t>2</t>
        </is>
      </c>
      <c r="DC123" s="389" t="n"/>
      <c r="DD123" s="389" t="n"/>
      <c r="DE123" s="389" t="n"/>
      <c r="DF123" s="394" t="n">
        <v>90</v>
      </c>
      <c r="DG123" s="394" t="n">
        <v>125</v>
      </c>
      <c r="DH123" s="394" t="n">
        <v>4018198</v>
      </c>
      <c r="DI123" s="395">
        <f>DF123*BM123</f>
        <v/>
      </c>
      <c r="DJ123" s="396">
        <f>DI123-(DG123*BL123)</f>
        <v/>
      </c>
    </row>
    <row customFormat="1" customHeight="1" hidden="1" ht="15" r="124" s="126">
      <c r="A124" s="223" t="n">
        <v>595</v>
      </c>
      <c r="B124" s="223" t="inlineStr">
        <is>
          <t>K180703040</t>
        </is>
      </c>
      <c r="C124" s="372" t="n">
        <v>2090101664</v>
      </c>
      <c r="D124" s="223" t="inlineStr">
        <is>
          <t>Red</t>
        </is>
      </c>
      <c r="E124" s="502" t="n">
        <v>7914</v>
      </c>
      <c r="F124" s="223" t="inlineStr">
        <is>
          <t xml:space="preserve">DIDRIKA </t>
        </is>
      </c>
      <c r="G124" s="223" t="inlineStr">
        <is>
          <t>COLLEGIATE RED</t>
        </is>
      </c>
      <c r="H124" s="223" t="n">
        <v>1</v>
      </c>
      <c r="I124" s="219" t="inlineStr">
        <is>
          <t>x</t>
        </is>
      </c>
      <c r="J124" s="606" t="n">
        <v>43172</v>
      </c>
      <c r="K124" s="223" t="inlineStr">
        <is>
          <t>GMD</t>
        </is>
      </c>
      <c r="L124" s="223" t="n"/>
      <c r="M124" s="223" t="inlineStr">
        <is>
          <t>SHIRT L/S</t>
        </is>
      </c>
      <c r="N124" s="223" t="n">
        <v>62064000</v>
      </c>
      <c r="O124" s="102" t="inlineStr">
        <is>
          <t>Women's or girls' blouses, shirts and shirt-blouses of man-made fibres (excl. knitted or crocheted and vests)</t>
        </is>
      </c>
      <c r="P124" s="103" t="inlineStr">
        <is>
          <t>WOMEN</t>
        </is>
      </c>
      <c r="Q124" s="223" t="n"/>
      <c r="R124" s="223" t="n"/>
      <c r="S124" s="223" t="n"/>
      <c r="T124" s="104" t="inlineStr">
        <is>
          <t>NON</t>
        </is>
      </c>
      <c r="U124" s="104" t="n"/>
      <c r="V124" s="104" t="inlineStr">
        <is>
          <t>XS-L</t>
        </is>
      </c>
      <c r="W124" s="104" t="inlineStr">
        <is>
          <t>-</t>
        </is>
      </c>
      <c r="X124" s="255" t="n"/>
      <c r="Y124" s="104" t="inlineStr">
        <is>
          <t>NEW</t>
        </is>
      </c>
      <c r="Z124" s="104" t="n"/>
      <c r="AA124" s="104" t="n"/>
      <c r="AB124" s="105" t="inlineStr">
        <is>
          <t>BULGARIA</t>
        </is>
      </c>
      <c r="AC124" s="106" t="inlineStr">
        <is>
          <t>UNI TEXTILES</t>
        </is>
      </c>
      <c r="AD124" s="106" t="inlineStr">
        <is>
          <t>COLLAGE</t>
        </is>
      </c>
      <c r="AE124" s="238" t="inlineStr">
        <is>
          <t>ARAMPATZHS  NIKOLAOS &amp; SIA O.E.</t>
        </is>
      </c>
      <c r="AF124" s="223" t="n"/>
      <c r="AG124" s="104" t="inlineStr">
        <is>
          <t>TEXTILE SANTADERINA</t>
        </is>
      </c>
      <c r="AH124" s="374" t="inlineStr">
        <is>
          <t>REFIBRA: 7712</t>
        </is>
      </c>
      <c r="AI124" s="104" t="n"/>
      <c r="AJ124" s="104" t="n"/>
      <c r="AK124" s="104" t="inlineStr">
        <is>
          <t>100% Sustainable fabric</t>
        </is>
      </c>
      <c r="AL124" s="104" t="inlineStr">
        <is>
          <t>76% Tencel lyocell TRI, 12% recycled linen, 7% recycled cotton, 5% viscose</t>
        </is>
      </c>
      <c r="AM124" s="104" t="inlineStr">
        <is>
          <t>220g</t>
        </is>
      </c>
      <c r="AN124" s="374" t="n"/>
      <c r="AO124" s="107" t="n">
        <v>4.3</v>
      </c>
      <c r="AP124" s="104" t="n">
        <v>1500</v>
      </c>
      <c r="AQ124" s="104" t="n"/>
      <c r="AR124" s="104" t="inlineStr">
        <is>
          <t>500meters ready and reserved 20-07 /  20-9: Fabric meters are ready to ship, waiting for payment 21/9</t>
        </is>
      </c>
      <c r="AS124" s="108" t="n"/>
      <c r="AT124" s="108" t="n"/>
      <c r="AU124" s="108" t="n"/>
      <c r="AV124" s="109" t="n">
        <v>1.35</v>
      </c>
      <c r="AW124" s="607" t="inlineStr">
        <is>
          <t>COLLAGE</t>
        </is>
      </c>
      <c r="AX124" s="608" t="inlineStr">
        <is>
          <t>EUR</t>
        </is>
      </c>
      <c r="AY124" s="608" t="inlineStr">
        <is>
          <t>FOB</t>
        </is>
      </c>
      <c r="AZ124" s="608" t="inlineStr">
        <is>
          <t>30 DAYS NETT</t>
        </is>
      </c>
      <c r="BA124" s="608" t="n">
        <v>20</v>
      </c>
      <c r="BB124" s="608">
        <f>IFERROR((BM124*(1-Assumptions!$K$3))*(1-BK124),0)</f>
        <v/>
      </c>
      <c r="BC124" s="608">
        <f>BD124*2</f>
        <v/>
      </c>
      <c r="BD124" s="608" t="n">
        <v>21.5</v>
      </c>
      <c r="BE124" s="608" t="n">
        <v>20.9</v>
      </c>
      <c r="BF124" s="609">
        <f>IFERROR(((IF(BE124&gt;0, BE124, IF(BD124&gt;0, BD124, 0))))*INDEX(Assumptions!$B:$B,MATCH(AB124,Assumptions!$A:$A,0)),0)</f>
        <v/>
      </c>
      <c r="BG124" s="609">
        <f>IFERROR(((IF(BE124&gt;0, BE124, IF(BD124&gt;0, BD124, 0))))*INDEX(Assumptions!$C:$C,MATCH(AB124,Assumptions!$A:$A,0)),0)</f>
        <v/>
      </c>
      <c r="BH124" s="609">
        <f>IFERROR(((IF(BE124&gt;0, BE124, IF(BD124&gt;0, BD124, 0))))*INDEX(Assumptions!$D:$D,MATCH(AB124,Assumptions!$A:$A,0)),0)</f>
        <v/>
      </c>
      <c r="BI124" s="609">
        <f>IFERROR(((IF(BE124&gt;0, BE124, IF(BD124&gt;0, BD124, 0))))*INDEX(Assumptions!$G:$G,MATCH(AC124,Assumptions!$F:$F,0)),0)</f>
        <v/>
      </c>
      <c r="BJ124" s="609">
        <f>SUM(BF124:BI124)</f>
        <v/>
      </c>
      <c r="BK124" s="113">
        <f>IFERROR(INDEX(Assumptions!$B:$B,MATCH(AB124,Assumptions!$A:$A,0))+INDEX(Assumptions!$C:$C,MATCH(AB124,Assumptions!$A:$A,0))+INDEX(Assumptions!$D:$D,MATCH(AB124,Assumptions!$A:$A,0))+INDEX(Assumptions!$G:$G,MATCH(AC124,Assumptions!$F:$F,0)),0)</f>
        <v/>
      </c>
      <c r="BL124" s="608">
        <f>((IF(BE124&gt;0, BE124, IF(BD124&gt;0, BD124, 0))))+BJ124</f>
        <v/>
      </c>
      <c r="BM124" s="608">
        <f>BP124/BO124</f>
        <v/>
      </c>
      <c r="BN124" s="608">
        <f>BP124/2.38</f>
        <v/>
      </c>
      <c r="BO124" s="104" t="n">
        <v>2.5</v>
      </c>
      <c r="BP124" s="608" t="n">
        <v>109.95</v>
      </c>
      <c r="BQ124" s="114">
        <f>IF(SUM(BD124:BE124)=0,0,(BM124-BL124)/BM124)</f>
        <v/>
      </c>
      <c r="BR124" s="608">
        <f>BC124*CG124</f>
        <v/>
      </c>
      <c r="BS124" s="608" t="n"/>
      <c r="BT124" s="608" t="n"/>
      <c r="BU124" s="610" t="n">
        <v>42888</v>
      </c>
      <c r="BV124" s="610" t="n">
        <v>42888</v>
      </c>
      <c r="BW124" s="237" t="inlineStr">
        <is>
          <t>L/D approved</t>
        </is>
      </c>
      <c r="BX124" s="106" t="inlineStr">
        <is>
          <t>TEXTILE SANTADERINA: REFIBRA: 7712</t>
        </is>
      </c>
      <c r="BY124" s="115" t="inlineStr">
        <is>
          <t>S</t>
        </is>
      </c>
      <c r="BZ124" s="530" t="n"/>
      <c r="CA124" s="237" t="n">
        <v>42940</v>
      </c>
      <c r="CB124" s="115" t="n"/>
      <c r="CC124" s="115" t="n">
        <v>42961</v>
      </c>
      <c r="CD124" s="105" t="inlineStr">
        <is>
          <t>EX 03-Nov-17</t>
        </is>
      </c>
      <c r="CE124" s="106" t="n"/>
      <c r="CF124" s="106" t="n"/>
      <c r="CG124" s="117" t="n">
        <v>15</v>
      </c>
      <c r="CH124" s="538" t="n"/>
      <c r="CI124" s="117" t="inlineStr">
        <is>
          <t>S</t>
        </is>
      </c>
      <c r="CJ124" s="117" t="n"/>
      <c r="CK124" s="117" t="n"/>
      <c r="CL124" s="118" t="n"/>
      <c r="CM124" s="119" t="n"/>
      <c r="CN124" s="119" t="n"/>
      <c r="CO124" s="120" t="n"/>
      <c r="CP124" s="121" t="inlineStr">
        <is>
          <t>tba</t>
        </is>
      </c>
      <c r="CQ124" s="121" t="n"/>
      <c r="CR124" s="121" t="n"/>
      <c r="CS124" s="122" t="n"/>
      <c r="CT124" s="123" t="n"/>
      <c r="CU124" s="123" t="n"/>
      <c r="CV124" s="123" t="n"/>
      <c r="CW124" s="123" t="n"/>
      <c r="CX124" s="123" t="n"/>
      <c r="CY124" s="123" t="n"/>
      <c r="CZ124" s="118" t="n"/>
      <c r="DA124" s="118" t="n"/>
      <c r="DB124" s="575" t="n"/>
      <c r="DC124" s="119" t="n"/>
      <c r="DD124" s="119" t="n"/>
      <c r="DE124" s="119" t="n"/>
      <c r="DF124" s="394" t="n"/>
      <c r="DG124" s="394" t="n"/>
      <c r="DH124" s="394" t="n"/>
      <c r="DI124" s="334">
        <f>DF124*BM124</f>
        <v/>
      </c>
      <c r="DJ124" s="125">
        <f>DI124-(DG124*BL124)</f>
        <v/>
      </c>
    </row>
    <row customFormat="1" customHeight="1" hidden="1" ht="15" r="125" s="126">
      <c r="A125" s="223" t="n">
        <v>600</v>
      </c>
      <c r="B125" s="223" t="inlineStr">
        <is>
          <t>K180703045</t>
        </is>
      </c>
      <c r="C125" s="372" t="n">
        <v>2090101657</v>
      </c>
      <c r="D125" s="223" t="inlineStr">
        <is>
          <t>BLUE</t>
        </is>
      </c>
      <c r="E125" s="502" t="inlineStr">
        <is>
          <t>-</t>
        </is>
      </c>
      <c r="F125" s="223" t="inlineStr">
        <is>
          <t>KATE</t>
        </is>
      </c>
      <c r="G125" s="223" t="inlineStr">
        <is>
          <t>DEEP SAPPHIRE</t>
        </is>
      </c>
      <c r="H125" s="223" t="n"/>
      <c r="I125" s="219" t="inlineStr">
        <is>
          <t>x</t>
        </is>
      </c>
      <c r="J125" s="606" t="n">
        <v>43053</v>
      </c>
      <c r="K125" s="223" t="inlineStr">
        <is>
          <t>GMD</t>
        </is>
      </c>
      <c r="L125" s="223" t="n"/>
      <c r="M125" s="223" t="inlineStr">
        <is>
          <t>SHIRT L/S</t>
        </is>
      </c>
      <c r="N125" s="223" t="n">
        <v>62063000</v>
      </c>
      <c r="O125" s="102" t="inlineStr">
        <is>
          <t>Women's or girls' blouses, shirts and shirt-blouses of cotton (excl. knitted or crocheted and vests)</t>
        </is>
      </c>
      <c r="P125" s="103" t="inlineStr">
        <is>
          <t>WOMEN</t>
        </is>
      </c>
      <c r="Q125" s="223" t="n"/>
      <c r="R125" s="223" t="n"/>
      <c r="S125" s="223" t="inlineStr">
        <is>
          <t>Garment dye</t>
        </is>
      </c>
      <c r="T125" s="104" t="inlineStr">
        <is>
          <t>NON</t>
        </is>
      </c>
      <c r="U125" s="104" t="n"/>
      <c r="V125" s="104" t="inlineStr">
        <is>
          <t>XS-L</t>
        </is>
      </c>
      <c r="W125" s="104" t="inlineStr">
        <is>
          <t>-</t>
        </is>
      </c>
      <c r="X125" s="255" t="n"/>
      <c r="Y125" s="104" t="inlineStr">
        <is>
          <t>C/O SS18</t>
        </is>
      </c>
      <c r="Z125" s="104" t="n"/>
      <c r="AA125" s="104" t="n"/>
      <c r="AB125" s="105" t="inlineStr">
        <is>
          <t>BULGARIA</t>
        </is>
      </c>
      <c r="AC125" s="106" t="inlineStr">
        <is>
          <t>UNI TEXTILES</t>
        </is>
      </c>
      <c r="AD125" s="106" t="inlineStr">
        <is>
          <t>EDWARD JEANS</t>
        </is>
      </c>
      <c r="AE125" s="106" t="inlineStr">
        <is>
          <t>ALEXANDROS</t>
        </is>
      </c>
      <c r="AF125" s="223" t="n"/>
      <c r="AG125" s="104" t="inlineStr">
        <is>
          <t xml:space="preserve">KILIM </t>
        </is>
      </c>
      <c r="AH125" s="374" t="inlineStr">
        <is>
          <t>FOGGIA C2587</t>
        </is>
      </c>
      <c r="AI125" s="104" t="n"/>
      <c r="AJ125" s="104" t="n"/>
      <c r="AK125" s="104" t="inlineStr">
        <is>
          <t>100% Sustainable fabric</t>
        </is>
      </c>
      <c r="AL125" s="104" t="inlineStr">
        <is>
          <t>100% Organic cotton</t>
        </is>
      </c>
      <c r="AM125" s="104" t="inlineStr">
        <is>
          <t>7,5 oz</t>
        </is>
      </c>
      <c r="AN125" s="374" t="n"/>
      <c r="AO125" s="107" t="inlineStr">
        <is>
          <t>4,70 / 160</t>
        </is>
      </c>
      <c r="AP125" s="104" t="n">
        <v>1500</v>
      </c>
      <c r="AQ125" s="104" t="n"/>
      <c r="AR125" s="104" t="inlineStr">
        <is>
          <t>20/09: Style in sewing.</t>
        </is>
      </c>
      <c r="AS125" s="108" t="n"/>
      <c r="AT125" s="108" t="n"/>
      <c r="AU125" s="108" t="n"/>
      <c r="AV125" s="109" t="n">
        <v>1.5</v>
      </c>
      <c r="AW125" s="607" t="inlineStr">
        <is>
          <t>COLLAGE</t>
        </is>
      </c>
      <c r="AX125" s="608" t="inlineStr">
        <is>
          <t>EUR</t>
        </is>
      </c>
      <c r="AY125" s="608" t="inlineStr">
        <is>
          <t>FOB</t>
        </is>
      </c>
      <c r="AZ125" s="608" t="inlineStr">
        <is>
          <t>CAD</t>
        </is>
      </c>
      <c r="BA125" s="608" t="n">
        <v>23</v>
      </c>
      <c r="BB125" s="608">
        <f>IFERROR((BM125*(1-Assumptions!$K$3))*(1-BK125),0)</f>
        <v/>
      </c>
      <c r="BC125" s="608">
        <f>BD125*2</f>
        <v/>
      </c>
      <c r="BD125" s="608" t="n">
        <v>26.9</v>
      </c>
      <c r="BE125" s="608" t="n">
        <v>26.9</v>
      </c>
      <c r="BF125" s="609">
        <f>IFERROR(((IF(BE125&gt;0, BE125, IF(BD125&gt;0, BD125, 0))))*INDEX(Assumptions!$B:$B,MATCH(AB125,Assumptions!$A:$A,0)),0)</f>
        <v/>
      </c>
      <c r="BG125" s="609">
        <f>IFERROR(((IF(BE125&gt;0, BE125, IF(BD125&gt;0, BD125, 0))))*INDEX(Assumptions!$C:$C,MATCH(AB125,Assumptions!$A:$A,0)),0)</f>
        <v/>
      </c>
      <c r="BH125" s="609">
        <f>IFERROR(((IF(BE125&gt;0, BE125, IF(BD125&gt;0, BD125, 0))))*INDEX(Assumptions!$D:$D,MATCH(AB125,Assumptions!$A:$A,0)),0)</f>
        <v/>
      </c>
      <c r="BI125" s="609">
        <f>IFERROR(((IF(BE125&gt;0, BE125, IF(BD125&gt;0, BD125, 0))))*INDEX(Assumptions!$G:$G,MATCH(AC125,Assumptions!$F:$F,0)),0)</f>
        <v/>
      </c>
      <c r="BJ125" s="609">
        <f>SUM(BF125:BI125)</f>
        <v/>
      </c>
      <c r="BK125" s="113">
        <f>IFERROR(INDEX(Assumptions!$B:$B,MATCH(AB125,Assumptions!$A:$A,0))+INDEX(Assumptions!$C:$C,MATCH(AB125,Assumptions!$A:$A,0))+INDEX(Assumptions!$D:$D,MATCH(AB125,Assumptions!$A:$A,0))+INDEX(Assumptions!$G:$G,MATCH(AC125,Assumptions!$F:$F,0)),0)</f>
        <v/>
      </c>
      <c r="BL125" s="608">
        <f>((IF(BE125&gt;0, BE125, IF(BD125&gt;0, BD125, 0))))+BJ125</f>
        <v/>
      </c>
      <c r="BM125" s="608">
        <f>BP125/BO125</f>
        <v/>
      </c>
      <c r="BN125" s="608">
        <f>BP125/2.38</f>
        <v/>
      </c>
      <c r="BO125" s="104" t="n">
        <v>2.5</v>
      </c>
      <c r="BP125" s="608" t="n">
        <v>119.95</v>
      </c>
      <c r="BQ125" s="114">
        <f>IF(SUM(BD125:BE125)=0,0,(BM125-BL125)/BM125)</f>
        <v/>
      </c>
      <c r="BR125" s="608">
        <f>BC125*CG125</f>
        <v/>
      </c>
      <c r="BS125" s="608" t="n"/>
      <c r="BT125" s="608" t="n"/>
      <c r="BU125" s="610" t="n">
        <v>42888</v>
      </c>
      <c r="BV125" s="610" t="inlineStr">
        <is>
          <t>-</t>
        </is>
      </c>
      <c r="BW125" s="221" t="inlineStr">
        <is>
          <t>MISSING L/D</t>
        </is>
      </c>
      <c r="BX125" s="106" t="inlineStr">
        <is>
          <t>KILIM FOGGIA C2587</t>
        </is>
      </c>
      <c r="BY125" s="115" t="inlineStr">
        <is>
          <t>S</t>
        </is>
      </c>
      <c r="BZ125" s="530" t="n"/>
      <c r="CA125" s="237" t="n">
        <v>42940</v>
      </c>
      <c r="CB125" s="115" t="n"/>
      <c r="CC125" s="115" t="n"/>
      <c r="CD125" s="106" t="inlineStr">
        <is>
          <t>EX 14-Oct-17</t>
        </is>
      </c>
      <c r="CE125" s="106" t="n"/>
      <c r="CF125" s="106" t="inlineStr">
        <is>
          <t>CXL</t>
        </is>
      </c>
      <c r="CG125" s="117" t="n">
        <v>15</v>
      </c>
      <c r="CH125" s="538" t="n"/>
      <c r="CI125" s="117" t="inlineStr">
        <is>
          <t>S</t>
        </is>
      </c>
      <c r="CJ125" s="117" t="n"/>
      <c r="CK125" s="117" t="n"/>
      <c r="CL125" s="118" t="n"/>
      <c r="CM125" s="119" t="n"/>
      <c r="CN125" s="119" t="n"/>
      <c r="CO125" s="120" t="n"/>
      <c r="CP125" s="121" t="n"/>
      <c r="CQ125" s="121" t="n"/>
      <c r="CR125" s="121" t="n"/>
      <c r="CS125" s="122" t="n"/>
      <c r="CT125" s="123" t="n"/>
      <c r="CU125" s="123" t="n"/>
      <c r="CV125" s="123" t="n"/>
      <c r="CW125" s="123" t="n"/>
      <c r="CX125" s="123" t="n"/>
      <c r="CY125" s="123" t="n"/>
      <c r="CZ125" s="118" t="n"/>
      <c r="DA125" s="118" t="n"/>
      <c r="DB125" s="575" t="n"/>
      <c r="DC125" s="119" t="n"/>
      <c r="DD125" s="119" t="n"/>
      <c r="DE125" s="119" t="n"/>
      <c r="DF125" s="394" t="n"/>
      <c r="DG125" s="394" t="n"/>
      <c r="DH125" s="394" t="n"/>
      <c r="DI125" s="334">
        <f>DF125*BM125</f>
        <v/>
      </c>
      <c r="DJ125" s="125">
        <f>DI125-(DG125*BL125)</f>
        <v/>
      </c>
    </row>
    <row customFormat="1" customHeight="1" hidden="1" ht="15" r="126" s="397">
      <c r="A126" s="372" t="n">
        <v>605</v>
      </c>
      <c r="B126" s="372" t="inlineStr">
        <is>
          <t>K180703050</t>
        </is>
      </c>
      <c r="C126" s="372" t="n">
        <v>2090400039</v>
      </c>
      <c r="D126" s="241" t="inlineStr">
        <is>
          <t>Indigo</t>
        </is>
      </c>
      <c r="E126" s="430" t="n">
        <v>1006</v>
      </c>
      <c r="F126" s="372" t="inlineStr">
        <is>
          <t>KATE</t>
        </is>
      </c>
      <c r="G126" s="372" t="inlineStr">
        <is>
          <t>STRIPE LINEN INDIGO</t>
        </is>
      </c>
      <c r="H126" s="372" t="n">
        <v>1</v>
      </c>
      <c r="I126" s="370" t="n"/>
      <c r="J126" s="600" t="n"/>
      <c r="K126" s="372" t="n"/>
      <c r="L126" s="372" t="n"/>
      <c r="M126" s="372" t="inlineStr">
        <is>
          <t>Shirt L/S</t>
        </is>
      </c>
      <c r="N126" s="372" t="n">
        <v>62064000</v>
      </c>
      <c r="O126" s="373" t="inlineStr">
        <is>
          <t>Women's or girls' blouses, shirts and shirt-blouses of man-made fibres (excl. knitted or crocheted and vests)</t>
        </is>
      </c>
      <c r="P126" s="584" t="inlineStr">
        <is>
          <t>Womens</t>
        </is>
      </c>
      <c r="Q126" s="372" t="n"/>
      <c r="R126" s="372" t="n"/>
      <c r="S126" s="372" t="inlineStr">
        <is>
          <t>Rinse</t>
        </is>
      </c>
      <c r="T126" s="374" t="inlineStr">
        <is>
          <t>NON</t>
        </is>
      </c>
      <c r="U126" s="374" t="n"/>
      <c r="V126" s="374" t="inlineStr">
        <is>
          <t>XS-L</t>
        </is>
      </c>
      <c r="W126" s="374" t="inlineStr">
        <is>
          <t>-</t>
        </is>
      </c>
      <c r="X126" s="518" t="inlineStr">
        <is>
          <t>XS-L womens</t>
        </is>
      </c>
      <c r="Y126" s="374" t="inlineStr">
        <is>
          <t>C/O SS18</t>
        </is>
      </c>
      <c r="Z126" s="374" t="n"/>
      <c r="AA126" s="374" t="n"/>
      <c r="AB126" s="240" t="inlineStr">
        <is>
          <t>Bulgaria</t>
        </is>
      </c>
      <c r="AC126" s="240" t="inlineStr">
        <is>
          <t>Uni Textiles</t>
        </is>
      </c>
      <c r="AD126" s="376" t="inlineStr">
        <is>
          <t>Edward Jeans</t>
        </is>
      </c>
      <c r="AE126" s="376" t="inlineStr">
        <is>
          <t>ALEXANDROS</t>
        </is>
      </c>
      <c r="AF126" s="372" t="n"/>
      <c r="AG126" s="374" t="inlineStr">
        <is>
          <t>NORTHERN LINEN</t>
        </is>
      </c>
      <c r="AH126" s="374" t="inlineStr">
        <is>
          <t>14988 - LI501155YY 268 A95 A</t>
        </is>
      </c>
      <c r="AI126" s="374" t="n"/>
      <c r="AJ126" s="374" t="n"/>
      <c r="AK126" s="374" t="inlineStr">
        <is>
          <t>100% Sustainable fabric</t>
        </is>
      </c>
      <c r="AL126" s="374" t="inlineStr">
        <is>
          <t>100% Linen</t>
        </is>
      </c>
      <c r="AM126" s="374" t="inlineStr">
        <is>
          <t>123g</t>
        </is>
      </c>
      <c r="AN126" s="374" t="n">
        <v>375</v>
      </c>
      <c r="AO126" s="377" t="inlineStr">
        <is>
          <t>5,95 / 149</t>
        </is>
      </c>
      <c r="AP126" s="374" t="inlineStr">
        <is>
          <t>500m</t>
        </is>
      </c>
      <c r="AQ126" s="374" t="n"/>
      <c r="AR126" s="374" t="inlineStr">
        <is>
          <t>20/09: Style in sewing.</t>
        </is>
      </c>
      <c r="AS126" s="378" t="n"/>
      <c r="AT126" s="378" t="n"/>
      <c r="AU126" s="378" t="n"/>
      <c r="AV126" s="379" t="n">
        <v>1.6</v>
      </c>
      <c r="AW126" s="601" t="inlineStr">
        <is>
          <t>COLLAGE</t>
        </is>
      </c>
      <c r="AX126" s="602" t="inlineStr">
        <is>
          <t>EUR</t>
        </is>
      </c>
      <c r="AY126" s="602" t="inlineStr">
        <is>
          <t>FOB</t>
        </is>
      </c>
      <c r="AZ126" s="602" t="inlineStr">
        <is>
          <t>CAD</t>
        </is>
      </c>
      <c r="BA126" s="602" t="n">
        <v>28</v>
      </c>
      <c r="BB126" s="602">
        <f>IFERROR((BM126*(1-Assumptions!$K$3))*(1-BK126),0)</f>
        <v/>
      </c>
      <c r="BC126" s="602">
        <f>BD126*2</f>
        <v/>
      </c>
      <c r="BD126" s="602" t="n">
        <v>36.9</v>
      </c>
      <c r="BE126" s="611" t="n">
        <v>31</v>
      </c>
      <c r="BF126" s="604">
        <f>IFERROR(((IF(BE126&gt;0, BE126, IF(BD126&gt;0, BD126, 0))))*INDEX(Assumptions!$B:$B,MATCH(AB126,Assumptions!$A:$A,0)),0)</f>
        <v/>
      </c>
      <c r="BG126" s="604">
        <f>IFERROR(((IF(BE126&gt;0, BE126, IF(BD126&gt;0, BD126, 0))))*INDEX(Assumptions!$C:$C,MATCH(AB126,Assumptions!$A:$A,0)),0)</f>
        <v/>
      </c>
      <c r="BH126" s="604">
        <f>IFERROR(((IF(BE126&gt;0, BE126, IF(BD126&gt;0, BD126, 0))))*INDEX(Assumptions!$D:$D,MATCH(AB126,Assumptions!$A:$A,0)),0)</f>
        <v/>
      </c>
      <c r="BI126" s="604">
        <f>IFERROR(((IF(BE126&gt;0, BE126, IF(BD126&gt;0, BD126, 0))))*INDEX(Assumptions!$G:$G,MATCH(AC126,Assumptions!$F:$F,0)),0)</f>
        <v/>
      </c>
      <c r="BJ126" s="604">
        <f>SUM(BF126:BI126)</f>
        <v/>
      </c>
      <c r="BK126" s="383">
        <f>IFERROR(INDEX(Assumptions!$B:$B,MATCH(AB126,Assumptions!$A:$A,0))+INDEX(Assumptions!$C:$C,MATCH(AB126,Assumptions!$A:$A,0))+INDEX(Assumptions!$D:$D,MATCH(AB126,Assumptions!$A:$A,0))+INDEX(Assumptions!$G:$G,MATCH(AC126,Assumptions!$F:$F,0)),0)</f>
        <v/>
      </c>
      <c r="BL126" s="602">
        <f>((IF(BE126&gt;0, BE126, IF(BD126&gt;0, BD126, 0))))+BJ126</f>
        <v/>
      </c>
      <c r="BM126" s="602">
        <f>BP126/BO126</f>
        <v/>
      </c>
      <c r="BN126" s="602">
        <f>BP126/2.38</f>
        <v/>
      </c>
      <c r="BO126" s="374" t="n">
        <v>2.5</v>
      </c>
      <c r="BP126" s="602" t="n">
        <v>139.95</v>
      </c>
      <c r="BQ126" s="384">
        <f>IF(SUM(BD126:BE126)=0,0,(BM126-BL126)/BM126)</f>
        <v/>
      </c>
      <c r="BR126" s="602">
        <f>BC126*CG126</f>
        <v/>
      </c>
      <c r="BS126" s="602" t="n"/>
      <c r="BT126" s="602" t="n"/>
      <c r="BU126" s="605" t="n">
        <v>42888</v>
      </c>
      <c r="BV126" s="605" t="inlineStr">
        <is>
          <t>-</t>
        </is>
      </c>
      <c r="BW126" s="386" t="inlineStr">
        <is>
          <t>-</t>
        </is>
      </c>
      <c r="BX126" s="376" t="inlineStr">
        <is>
          <t>NORTHERN LINEN:14988 - LI501155YY 268 A95 A</t>
        </is>
      </c>
      <c r="BY126" s="386" t="inlineStr">
        <is>
          <t>-</t>
        </is>
      </c>
      <c r="BZ126" s="433" t="n"/>
      <c r="CA126" s="386" t="n"/>
      <c r="CB126" s="386" t="n"/>
      <c r="CC126" s="386" t="n"/>
      <c r="CD126" s="376" t="inlineStr">
        <is>
          <t>EX 14-Oct-17</t>
        </is>
      </c>
      <c r="CE126" s="376" t="n"/>
      <c r="CF126" s="376" t="inlineStr">
        <is>
          <t>fabric price OK?? Check Edward! CXL??</t>
        </is>
      </c>
      <c r="CG126" s="387" t="n">
        <v>15</v>
      </c>
      <c r="CH126" s="435" t="n"/>
      <c r="CI126" s="387" t="inlineStr">
        <is>
          <t>S</t>
        </is>
      </c>
      <c r="CJ126" s="387" t="n"/>
      <c r="CK126" s="387" t="n"/>
      <c r="CL126" s="388" t="n"/>
      <c r="CM126" s="389" t="n"/>
      <c r="CN126" s="389" t="n"/>
      <c r="CO126" s="390" t="n"/>
      <c r="CP126" s="391" t="inlineStr">
        <is>
          <t>tba</t>
        </is>
      </c>
      <c r="CQ126" s="391" t="n"/>
      <c r="CR126" s="391" t="n"/>
      <c r="CS126" s="392" t="n"/>
      <c r="CT126" s="393" t="n"/>
      <c r="CU126" s="393" t="n"/>
      <c r="CV126" s="393" t="n"/>
      <c r="CW126" s="393" t="n"/>
      <c r="CX126" s="393" t="n"/>
      <c r="CY126" s="393" t="n"/>
      <c r="CZ126" s="388" t="n">
        <v>43350</v>
      </c>
      <c r="DA126" s="388" t="inlineStr">
        <is>
          <t>HQ</t>
        </is>
      </c>
      <c r="DB126" s="555" t="n">
        <v>4</v>
      </c>
      <c r="DC126" s="389" t="n"/>
      <c r="DD126" s="389" t="n"/>
      <c r="DE126" s="389" t="n"/>
      <c r="DF126" s="394" t="n">
        <v>135</v>
      </c>
      <c r="DG126" s="394" t="n">
        <v>160</v>
      </c>
      <c r="DH126" s="394" t="n">
        <v>4018199</v>
      </c>
      <c r="DI126" s="395">
        <f>DF126*BM126</f>
        <v/>
      </c>
      <c r="DJ126" s="396">
        <f>DI126-(DG126*BL126)</f>
        <v/>
      </c>
    </row>
    <row customFormat="1" customHeight="1" hidden="1" ht="15" r="127" s="126">
      <c r="A127" s="223" t="n">
        <v>610</v>
      </c>
      <c r="B127" s="223" t="inlineStr">
        <is>
          <t>K180703055</t>
        </is>
      </c>
      <c r="C127" s="223" t="n">
        <v>2090101658</v>
      </c>
      <c r="D127" s="223" t="inlineStr">
        <is>
          <t>BLUE</t>
        </is>
      </c>
      <c r="E127" s="502" t="n">
        <v>8125</v>
      </c>
      <c r="F127" s="223" t="inlineStr">
        <is>
          <t>KATE</t>
        </is>
      </c>
      <c r="G127" s="223" t="inlineStr">
        <is>
          <t>BOLD STRIPE</t>
        </is>
      </c>
      <c r="H127" s="223" t="n">
        <v>1</v>
      </c>
      <c r="I127" s="219" t="inlineStr">
        <is>
          <t>x</t>
        </is>
      </c>
      <c r="J127" s="606" t="n">
        <v>43123</v>
      </c>
      <c r="K127" s="223" t="n"/>
      <c r="L127" s="223" t="n"/>
      <c r="M127" s="223" t="inlineStr">
        <is>
          <t>SHIRT L/S</t>
        </is>
      </c>
      <c r="N127" s="223" t="n">
        <v>62064000</v>
      </c>
      <c r="O127" s="102" t="inlineStr">
        <is>
          <t>Women's or girls' blouses, shirts and shirt-blouses of man-made fibres (excl. knitted or crocheted and vests)</t>
        </is>
      </c>
      <c r="P127" s="103" t="inlineStr">
        <is>
          <t>WOMEN</t>
        </is>
      </c>
      <c r="Q127" s="223" t="n"/>
      <c r="R127" s="223" t="n"/>
      <c r="S127" s="223" t="inlineStr">
        <is>
          <t>Rinse</t>
        </is>
      </c>
      <c r="T127" s="104" t="inlineStr">
        <is>
          <t>NON</t>
        </is>
      </c>
      <c r="U127" s="104" t="n"/>
      <c r="V127" s="104" t="inlineStr">
        <is>
          <t>XS-L</t>
        </is>
      </c>
      <c r="W127" s="104" t="inlineStr">
        <is>
          <t>-</t>
        </is>
      </c>
      <c r="X127" s="255" t="n"/>
      <c r="Y127" s="104" t="inlineStr">
        <is>
          <t>C/O SS18</t>
        </is>
      </c>
      <c r="Z127" s="104" t="n"/>
      <c r="AA127" s="104" t="n"/>
      <c r="AB127" s="105" t="inlineStr">
        <is>
          <t>BULGARIA</t>
        </is>
      </c>
      <c r="AC127" s="106" t="inlineStr">
        <is>
          <t>UNI TEXTILES</t>
        </is>
      </c>
      <c r="AD127" s="106" t="inlineStr">
        <is>
          <t>EDWARD JEANS</t>
        </is>
      </c>
      <c r="AE127" s="106" t="inlineStr">
        <is>
          <t>ALEXANDROS</t>
        </is>
      </c>
      <c r="AF127" s="223" t="n"/>
      <c r="AG127" s="104" t="inlineStr">
        <is>
          <t>UNITIN</t>
        </is>
      </c>
      <c r="AH127" s="104" t="inlineStr">
        <is>
          <t>SATURN: BOLD STRIPE</t>
        </is>
      </c>
      <c r="AI127" s="104" t="n"/>
      <c r="AJ127" s="104" t="n"/>
      <c r="AK127" s="104" t="inlineStr">
        <is>
          <t>100% Sustainable fabric</t>
        </is>
      </c>
      <c r="AL127" s="104" t="inlineStr">
        <is>
          <t>81% Tencel lyocell 19% Linen</t>
        </is>
      </c>
      <c r="AM127" s="104" t="inlineStr">
        <is>
          <t>145g</t>
        </is>
      </c>
      <c r="AN127" s="374" t="n"/>
      <c r="AO127" s="107" t="inlineStr">
        <is>
          <t>7,15 / 150</t>
        </is>
      </c>
      <c r="AP127" s="104" t="n">
        <v>500</v>
      </c>
      <c r="AQ127" s="104" t="n"/>
      <c r="AR127" s="104" t="inlineStr">
        <is>
          <t>20/9: Fabric anticipated to be received until 7/10</t>
        </is>
      </c>
      <c r="AS127" s="108" t="n"/>
      <c r="AT127" s="108" t="n"/>
      <c r="AU127" s="108" t="n"/>
      <c r="AV127" s="109" t="n">
        <v>1.56</v>
      </c>
      <c r="AW127" s="607" t="inlineStr">
        <is>
          <t>COLLAGE</t>
        </is>
      </c>
      <c r="AX127" s="608" t="inlineStr">
        <is>
          <t>EUR</t>
        </is>
      </c>
      <c r="AY127" s="608" t="inlineStr">
        <is>
          <t>FOB</t>
        </is>
      </c>
      <c r="AZ127" s="608" t="inlineStr">
        <is>
          <t>CAD</t>
        </is>
      </c>
      <c r="BA127" s="608" t="n">
        <v>28</v>
      </c>
      <c r="BB127" s="608">
        <f>IFERROR((BM127*(1-Assumptions!$K$3))*(1-BK127),0)</f>
        <v/>
      </c>
      <c r="BC127" s="608">
        <f>BD127*2</f>
        <v/>
      </c>
      <c r="BD127" s="608" t="n">
        <v>36.5</v>
      </c>
      <c r="BE127" s="621" t="n"/>
      <c r="BF127" s="609">
        <f>IFERROR(((IF(BE127&gt;0, BE127, IF(BD127&gt;0, BD127, 0))))*INDEX(Assumptions!$B:$B,MATCH(AB127,Assumptions!$A:$A,0)),0)</f>
        <v/>
      </c>
      <c r="BG127" s="609">
        <f>IFERROR(((IF(BE127&gt;0, BE127, IF(BD127&gt;0, BD127, 0))))*INDEX(Assumptions!$C:$C,MATCH(AB127,Assumptions!$A:$A,0)),0)</f>
        <v/>
      </c>
      <c r="BH127" s="609">
        <f>IFERROR(((IF(BE127&gt;0, BE127, IF(BD127&gt;0, BD127, 0))))*INDEX(Assumptions!$D:$D,MATCH(AB127,Assumptions!$A:$A,0)),0)</f>
        <v/>
      </c>
      <c r="BI127" s="609">
        <f>IFERROR(((IF(BE127&gt;0, BE127, IF(BD127&gt;0, BD127, 0))))*INDEX(Assumptions!$G:$G,MATCH(AC127,Assumptions!$F:$F,0)),0)</f>
        <v/>
      </c>
      <c r="BJ127" s="609">
        <f>SUM(BF127:BI127)</f>
        <v/>
      </c>
      <c r="BK127" s="113">
        <f>IFERROR(INDEX(Assumptions!$B:$B,MATCH(AB127,Assumptions!$A:$A,0))+INDEX(Assumptions!$C:$C,MATCH(AB127,Assumptions!$A:$A,0))+INDEX(Assumptions!$D:$D,MATCH(AB127,Assumptions!$A:$A,0))+INDEX(Assumptions!$G:$G,MATCH(AC127,Assumptions!$F:$F,0)),0)</f>
        <v/>
      </c>
      <c r="BL127" s="608">
        <f>((IF(BE127&gt;0, BE127, IF(BD127&gt;0, BD127, 0))))+BJ127</f>
        <v/>
      </c>
      <c r="BM127" s="608">
        <f>BP127/BO127</f>
        <v/>
      </c>
      <c r="BN127" s="608">
        <f>BP127/2.38</f>
        <v/>
      </c>
      <c r="BO127" s="104" t="n">
        <v>2.5</v>
      </c>
      <c r="BP127" s="608" t="n">
        <v>149.95</v>
      </c>
      <c r="BQ127" s="114">
        <f>IF(SUM(BD127:BE127)=0,0,(BM127-BL127)/BM127)</f>
        <v/>
      </c>
      <c r="BR127" s="608">
        <f>BC127*CG127</f>
        <v/>
      </c>
      <c r="BS127" s="608" t="n"/>
      <c r="BT127" s="608" t="n"/>
      <c r="BU127" s="610" t="n">
        <v>42888</v>
      </c>
      <c r="BV127" s="610" t="inlineStr">
        <is>
          <t>-</t>
        </is>
      </c>
      <c r="BW127" s="237" t="inlineStr">
        <is>
          <t>-</t>
        </is>
      </c>
      <c r="BX127" s="106" t="inlineStr">
        <is>
          <t>UNITIN: LOURDES</t>
        </is>
      </c>
      <c r="BY127" s="115" t="inlineStr">
        <is>
          <t>-</t>
        </is>
      </c>
      <c r="BZ127" s="530" t="n"/>
      <c r="CA127" s="115" t="n"/>
      <c r="CB127" s="115" t="n"/>
      <c r="CC127" s="115" t="n"/>
      <c r="CD127" s="106" t="inlineStr">
        <is>
          <t>EX 14-Oct-17</t>
        </is>
      </c>
      <c r="CE127" s="106" t="n"/>
      <c r="CF127" s="106" t="inlineStr">
        <is>
          <t>CXL?? Check fabric price!</t>
        </is>
      </c>
      <c r="CG127" s="117" t="n">
        <v>5</v>
      </c>
      <c r="CH127" s="538" t="n"/>
      <c r="CI127" s="117" t="inlineStr">
        <is>
          <t>S</t>
        </is>
      </c>
      <c r="CJ127" s="117" t="n"/>
      <c r="CK127" s="117" t="n"/>
      <c r="CL127" s="118" t="n"/>
      <c r="CM127" s="119" t="n"/>
      <c r="CN127" s="119" t="n"/>
      <c r="CO127" s="120" t="n"/>
      <c r="CP127" s="121" t="n"/>
      <c r="CQ127" s="121" t="n"/>
      <c r="CR127" s="121" t="n"/>
      <c r="CS127" s="122" t="n"/>
      <c r="CT127" s="123" t="n"/>
      <c r="CU127" s="123" t="n"/>
      <c r="CV127" s="123" t="n"/>
      <c r="CW127" s="123" t="n"/>
      <c r="CX127" s="123" t="n"/>
      <c r="CY127" s="123" t="n"/>
      <c r="CZ127" s="118" t="n"/>
      <c r="DA127" s="118" t="n"/>
      <c r="DB127" s="575" t="n"/>
      <c r="DC127" s="119" t="n"/>
      <c r="DD127" s="119" t="n"/>
      <c r="DE127" s="119" t="n"/>
      <c r="DF127" s="124" t="n"/>
      <c r="DG127" s="124" t="n"/>
      <c r="DH127" s="124" t="n"/>
      <c r="DI127" s="334">
        <f>DF127*BM127</f>
        <v/>
      </c>
      <c r="DJ127" s="125">
        <f>DI127-(DG127*BL127)</f>
        <v/>
      </c>
    </row>
    <row customFormat="1" customHeight="1" hidden="1" ht="15" r="128" s="496">
      <c r="A128" s="472" t="n">
        <v>615</v>
      </c>
      <c r="B128" s="472" t="inlineStr">
        <is>
          <t>K180703060</t>
        </is>
      </c>
      <c r="C128" s="372" t="n">
        <v>2090400040</v>
      </c>
      <c r="D128" s="241" t="inlineStr">
        <is>
          <t>Indigo</t>
        </is>
      </c>
      <c r="E128" s="241" t="n">
        <v>1011</v>
      </c>
      <c r="F128" s="472" t="inlineStr">
        <is>
          <t>TEUTA</t>
        </is>
      </c>
      <c r="G128" s="472" t="inlineStr">
        <is>
          <t>INDIGO STRIPE TENCEL</t>
        </is>
      </c>
      <c r="H128" s="472" t="n">
        <v>1</v>
      </c>
      <c r="I128" s="470" t="n"/>
      <c r="J128" s="612" t="n"/>
      <c r="K128" s="472" t="n"/>
      <c r="L128" s="472" t="n"/>
      <c r="M128" s="372" t="inlineStr">
        <is>
          <t>Shirt L/S</t>
        </is>
      </c>
      <c r="N128" s="472" t="n">
        <v>62064000</v>
      </c>
      <c r="O128" s="473" t="inlineStr">
        <is>
          <t>Women's or girls' blouses, shirts and shirt-blouses of man-made fibres (excl. knitted or crocheted and vests)</t>
        </is>
      </c>
      <c r="P128" s="584" t="inlineStr">
        <is>
          <t>Womens</t>
        </is>
      </c>
      <c r="Q128" s="472" t="n"/>
      <c r="R128" s="472" t="n"/>
      <c r="S128" s="472" t="inlineStr">
        <is>
          <t>Rinse</t>
        </is>
      </c>
      <c r="T128" s="474" t="inlineStr">
        <is>
          <t>NON</t>
        </is>
      </c>
      <c r="U128" s="474" t="n"/>
      <c r="V128" s="474" t="inlineStr">
        <is>
          <t>XS-L</t>
        </is>
      </c>
      <c r="W128" s="474" t="inlineStr">
        <is>
          <t>-</t>
        </is>
      </c>
      <c r="X128" s="518" t="inlineStr">
        <is>
          <t>XS-L womens</t>
        </is>
      </c>
      <c r="Y128" s="474" t="inlineStr">
        <is>
          <t>NEW</t>
        </is>
      </c>
      <c r="Z128" s="474" t="n"/>
      <c r="AA128" s="474" t="n"/>
      <c r="AB128" s="240" t="inlineStr">
        <is>
          <t>Bulgaria</t>
        </is>
      </c>
      <c r="AC128" s="240" t="inlineStr">
        <is>
          <t>Uni Textiles</t>
        </is>
      </c>
      <c r="AD128" s="376" t="inlineStr">
        <is>
          <t>Edward Jeans</t>
        </is>
      </c>
      <c r="AE128" s="475" t="inlineStr">
        <is>
          <t>ALEXANDROS</t>
        </is>
      </c>
      <c r="AF128" s="472" t="n"/>
      <c r="AG128" s="474" t="inlineStr">
        <is>
          <t>UNITIN</t>
        </is>
      </c>
      <c r="AH128" s="374" t="inlineStr">
        <is>
          <t>MOON D.01: INDIGO STRIPE TENCEL</t>
        </is>
      </c>
      <c r="AI128" s="474" t="n"/>
      <c r="AJ128" s="474" t="n"/>
      <c r="AK128" s="474" t="inlineStr">
        <is>
          <t>100% Sustainable fabric</t>
        </is>
      </c>
      <c r="AL128" s="474" t="inlineStr">
        <is>
          <t>78% Tencel lyocell, 22% linen</t>
        </is>
      </c>
      <c r="AM128" s="474" t="inlineStr">
        <is>
          <t>170g</t>
        </is>
      </c>
      <c r="AN128" s="374" t="n">
        <v>330</v>
      </c>
      <c r="AO128" s="476" t="inlineStr">
        <is>
          <t xml:space="preserve"> / 150</t>
        </is>
      </c>
      <c r="AP128" s="474" t="n">
        <v>500</v>
      </c>
      <c r="AQ128" s="474" t="inlineStr">
        <is>
          <t>10-12W</t>
        </is>
      </c>
      <c r="AR128" s="474" t="inlineStr">
        <is>
          <t>20/9: Fabric anticipated to be received until 7/10</t>
        </is>
      </c>
      <c r="AS128" s="477" t="n"/>
      <c r="AT128" s="477" t="n"/>
      <c r="AU128" s="477" t="n"/>
      <c r="AV128" s="478" t="n">
        <v>1.76</v>
      </c>
      <c r="AW128" s="613" t="inlineStr">
        <is>
          <t>COLLAGE</t>
        </is>
      </c>
      <c r="AX128" s="614" t="inlineStr">
        <is>
          <t>EUR</t>
        </is>
      </c>
      <c r="AY128" s="614" t="inlineStr">
        <is>
          <t>FOB</t>
        </is>
      </c>
      <c r="AZ128" s="614" t="inlineStr">
        <is>
          <t>CAD</t>
        </is>
      </c>
      <c r="BA128" s="614" t="n">
        <v>28</v>
      </c>
      <c r="BB128" s="614">
        <f>IFERROR((BM128*(1-Assumptions!$K$3))*(1-BK128),0)</f>
        <v/>
      </c>
      <c r="BC128" s="614">
        <f>BD128*2</f>
        <v/>
      </c>
      <c r="BD128" s="614" t="n">
        <v>37.9</v>
      </c>
      <c r="BE128" s="602">
        <f>37.9+1</f>
        <v/>
      </c>
      <c r="BF128" s="615">
        <f>IFERROR(((IF(BE128&gt;0, BE128, IF(BD128&gt;0, BD128, 0))))*INDEX(Assumptions!$B:$B,MATCH(AB128,Assumptions!$A:$A,0)),0)</f>
        <v/>
      </c>
      <c r="BG128" s="615">
        <f>IFERROR(((IF(BE128&gt;0, BE128, IF(BD128&gt;0, BD128, 0))))*INDEX(Assumptions!$C:$C,MATCH(AB128,Assumptions!$A:$A,0)),0)</f>
        <v/>
      </c>
      <c r="BH128" s="615">
        <f>IFERROR(((IF(BE128&gt;0, BE128, IF(BD128&gt;0, BD128, 0))))*INDEX(Assumptions!$D:$D,MATCH(AB128,Assumptions!$A:$A,0)),0)</f>
        <v/>
      </c>
      <c r="BI128" s="615">
        <f>IFERROR(((IF(BE128&gt;0, BE128, IF(BD128&gt;0, BD128, 0))))*INDEX(Assumptions!$G:$G,MATCH(AC128,Assumptions!$F:$F,0)),0)</f>
        <v/>
      </c>
      <c r="BJ128" s="615">
        <f>SUM(BF128:BI128)</f>
        <v/>
      </c>
      <c r="BK128" s="482">
        <f>IFERROR(INDEX(Assumptions!$B:$B,MATCH(AB128,Assumptions!$A:$A,0))+INDEX(Assumptions!$C:$C,MATCH(AB128,Assumptions!$A:$A,0))+INDEX(Assumptions!$D:$D,MATCH(AB128,Assumptions!$A:$A,0))+INDEX(Assumptions!$G:$G,MATCH(AC128,Assumptions!$F:$F,0)),0)</f>
        <v/>
      </c>
      <c r="BL128" s="614">
        <f>((IF(BE128&gt;0, BE128, IF(BD128&gt;0, BD128, 0))))+BJ128</f>
        <v/>
      </c>
      <c r="BM128" s="614">
        <f>BP128/BO128</f>
        <v/>
      </c>
      <c r="BN128" s="614">
        <f>BP128/2.38</f>
        <v/>
      </c>
      <c r="BO128" s="474" t="n">
        <v>2.5</v>
      </c>
      <c r="BP128" s="614" t="n">
        <v>169.95</v>
      </c>
      <c r="BQ128" s="483">
        <f>IF(SUM(BD128:BE128)=0,0,(BM128-BL128)/BM128)</f>
        <v/>
      </c>
      <c r="BR128" s="614">
        <f>BC128*CG128</f>
        <v/>
      </c>
      <c r="BS128" s="614" t="n"/>
      <c r="BT128" s="614" t="n"/>
      <c r="BU128" s="616" t="n">
        <v>42888</v>
      </c>
      <c r="BV128" s="616" t="inlineStr">
        <is>
          <t>-</t>
        </is>
      </c>
      <c r="BW128" s="485" t="inlineStr">
        <is>
          <t>-</t>
        </is>
      </c>
      <c r="BX128" s="475" t="inlineStr">
        <is>
          <t>UNITIN: LOURDES</t>
        </is>
      </c>
      <c r="BY128" s="486" t="inlineStr">
        <is>
          <t>S</t>
        </is>
      </c>
      <c r="BZ128" s="531" t="n"/>
      <c r="CA128" s="485" t="n">
        <v>42940</v>
      </c>
      <c r="CB128" s="486" t="n"/>
      <c r="CC128" s="486" t="n"/>
      <c r="CD128" s="475" t="inlineStr">
        <is>
          <t>EX 14-Oct-17</t>
        </is>
      </c>
      <c r="CE128" s="475" t="n"/>
      <c r="CF128" s="475" t="n"/>
      <c r="CG128" s="487" t="n">
        <v>15</v>
      </c>
      <c r="CH128" s="539" t="n"/>
      <c r="CI128" s="487" t="inlineStr">
        <is>
          <t>S</t>
        </is>
      </c>
      <c r="CJ128" s="487" t="n"/>
      <c r="CK128" s="487" t="n"/>
      <c r="CL128" s="488" t="n"/>
      <c r="CM128" s="489" t="n"/>
      <c r="CN128" s="489" t="n"/>
      <c r="CO128" s="490" t="n"/>
      <c r="CP128" s="491" t="inlineStr">
        <is>
          <t>tba</t>
        </is>
      </c>
      <c r="CQ128" s="491" t="n"/>
      <c r="CR128" s="491" t="n"/>
      <c r="CS128" s="492" t="n"/>
      <c r="CT128" s="493" t="n"/>
      <c r="CU128" s="493" t="n"/>
      <c r="CV128" s="493" t="n"/>
      <c r="CW128" s="493" t="n"/>
      <c r="CX128" s="493" t="n"/>
      <c r="CY128" s="493" t="n"/>
      <c r="CZ128" s="488" t="n">
        <v>43266</v>
      </c>
      <c r="DA128" s="488" t="inlineStr">
        <is>
          <t>HQ</t>
        </is>
      </c>
      <c r="DB128" s="556" t="n">
        <v>5</v>
      </c>
      <c r="DC128" s="489" t="n"/>
      <c r="DD128" s="489" t="n"/>
      <c r="DE128" s="489" t="n"/>
      <c r="DF128" s="394" t="n">
        <v>22</v>
      </c>
      <c r="DG128" s="394" t="n">
        <v>66</v>
      </c>
      <c r="DH128" s="394" t="n">
        <v>4018200</v>
      </c>
      <c r="DI128" s="494">
        <f>DF128*BM128</f>
        <v/>
      </c>
      <c r="DJ128" s="495">
        <f>DI128-(DG128*BL128)</f>
        <v/>
      </c>
    </row>
    <row customFormat="1" customHeight="1" hidden="1" ht="15" r="129" s="397">
      <c r="A129" s="372" t="n">
        <v>620</v>
      </c>
      <c r="B129" s="372" t="inlineStr">
        <is>
          <t>K180703065</t>
        </is>
      </c>
      <c r="C129" s="372" t="n">
        <v>2090101659</v>
      </c>
      <c r="D129" s="372" t="inlineStr">
        <is>
          <t>Red</t>
        </is>
      </c>
      <c r="E129" s="430" t="n">
        <v>7914</v>
      </c>
      <c r="F129" s="372" t="inlineStr">
        <is>
          <t>TAJA</t>
        </is>
      </c>
      <c r="G129" s="372" t="inlineStr">
        <is>
          <t>COLLEGIATE RED</t>
        </is>
      </c>
      <c r="H129" s="372" t="n">
        <v>1</v>
      </c>
      <c r="I129" s="370" t="n"/>
      <c r="J129" s="600" t="n"/>
      <c r="K129" s="372" t="inlineStr">
        <is>
          <t>GMD</t>
        </is>
      </c>
      <c r="L129" s="372" t="n"/>
      <c r="M129" s="372" t="inlineStr">
        <is>
          <t>Shirt L/S</t>
        </is>
      </c>
      <c r="N129" s="372" t="n">
        <v>62064000</v>
      </c>
      <c r="O129" s="373" t="inlineStr">
        <is>
          <t>Women's or girls' blouses, shirts and shirt-blouses of man-made fibres (excl. knitted or crocheted and vests)</t>
        </is>
      </c>
      <c r="P129" s="584" t="inlineStr">
        <is>
          <t>Womens</t>
        </is>
      </c>
      <c r="Q129" s="372" t="n"/>
      <c r="R129" s="372" t="n"/>
      <c r="S129" s="372" t="inlineStr">
        <is>
          <t>Garment dye</t>
        </is>
      </c>
      <c r="T129" s="374" t="inlineStr">
        <is>
          <t>NON</t>
        </is>
      </c>
      <c r="U129" s="374" t="n"/>
      <c r="V129" s="374" t="inlineStr">
        <is>
          <t>XS-L</t>
        </is>
      </c>
      <c r="W129" s="374" t="inlineStr">
        <is>
          <t>-</t>
        </is>
      </c>
      <c r="X129" s="518" t="inlineStr">
        <is>
          <t>XS-L womens</t>
        </is>
      </c>
      <c r="Y129" s="374" t="inlineStr">
        <is>
          <t>C/O AW16</t>
        </is>
      </c>
      <c r="Z129" s="374" t="n"/>
      <c r="AA129" s="374" t="n"/>
      <c r="AB129" s="240" t="inlineStr">
        <is>
          <t>Bulgaria</t>
        </is>
      </c>
      <c r="AC129" s="240" t="inlineStr">
        <is>
          <t>Uni Textiles</t>
        </is>
      </c>
      <c r="AD129" s="376" t="inlineStr">
        <is>
          <t>Edward Jeans</t>
        </is>
      </c>
      <c r="AE129" s="376" t="inlineStr">
        <is>
          <t>ALEXANDROS</t>
        </is>
      </c>
      <c r="AF129" s="372" t="n"/>
      <c r="AG129" s="374" t="inlineStr">
        <is>
          <t>TEXTILE SANTADERINA</t>
        </is>
      </c>
      <c r="AH129" s="374" t="inlineStr">
        <is>
          <t>REFIBRA: 7713</t>
        </is>
      </c>
      <c r="AI129" s="374" t="n"/>
      <c r="AJ129" s="374" t="n"/>
      <c r="AK129" s="374" t="inlineStr">
        <is>
          <t>100% Sustainable fabric</t>
        </is>
      </c>
      <c r="AL129" s="374" t="inlineStr">
        <is>
          <t>100% Tencel lyocell TRI</t>
        </is>
      </c>
      <c r="AM129" s="374" t="inlineStr">
        <is>
          <t>180g</t>
        </is>
      </c>
      <c r="AN129" s="374" t="n">
        <v>290</v>
      </c>
      <c r="AO129" s="377" t="n">
        <v>4.7</v>
      </c>
      <c r="AP129" s="374" t="n">
        <v>1500</v>
      </c>
      <c r="AQ129" s="374" t="n"/>
      <c r="AR129" s="374" t="inlineStr">
        <is>
          <t>20/09: Fabric received</t>
        </is>
      </c>
      <c r="AS129" s="378" t="n"/>
      <c r="AT129" s="378" t="n"/>
      <c r="AU129" s="378" t="n"/>
      <c r="AV129" s="379" t="n">
        <v>1.4</v>
      </c>
      <c r="AW129" s="601" t="inlineStr">
        <is>
          <t>PETRA</t>
        </is>
      </c>
      <c r="AX129" s="602" t="inlineStr">
        <is>
          <t>EUR</t>
        </is>
      </c>
      <c r="AY129" s="602" t="inlineStr">
        <is>
          <t>FOB</t>
        </is>
      </c>
      <c r="AZ129" s="602" t="inlineStr">
        <is>
          <t>CAD</t>
        </is>
      </c>
      <c r="BA129" s="602" t="n">
        <v>22.6</v>
      </c>
      <c r="BB129" s="602">
        <f>IFERROR((BM129*(1-Assumptions!$K$3))*(1-BK129),0)</f>
        <v/>
      </c>
      <c r="BC129" s="602">
        <f>BD129*2</f>
        <v/>
      </c>
      <c r="BD129" s="602" t="n">
        <v>27.9</v>
      </c>
      <c r="BE129" s="602" t="n">
        <v>25.2</v>
      </c>
      <c r="BF129" s="604">
        <f>IFERROR(((IF(BE129&gt;0, BE129, IF(BD129&gt;0, BD129, 0))))*INDEX(Assumptions!$B:$B,MATCH(AB129,Assumptions!$A:$A,0)),0)</f>
        <v/>
      </c>
      <c r="BG129" s="604">
        <f>IFERROR(((IF(BE129&gt;0, BE129, IF(BD129&gt;0, BD129, 0))))*INDEX(Assumptions!$C:$C,MATCH(AB129,Assumptions!$A:$A,0)),0)</f>
        <v/>
      </c>
      <c r="BH129" s="604">
        <f>IFERROR(((IF(BE129&gt;0, BE129, IF(BD129&gt;0, BD129, 0))))*INDEX(Assumptions!$D:$D,MATCH(AB129,Assumptions!$A:$A,0)),0)</f>
        <v/>
      </c>
      <c r="BI129" s="604">
        <f>IFERROR(((IF(BE129&gt;0, BE129, IF(BD129&gt;0, BD129, 0))))*INDEX(Assumptions!$G:$G,MATCH(AC129,Assumptions!$F:$F,0)),0)</f>
        <v/>
      </c>
      <c r="BJ129" s="604">
        <f>SUM(BF129:BI129)</f>
        <v/>
      </c>
      <c r="BK129" s="383">
        <f>IFERROR(INDEX(Assumptions!$B:$B,MATCH(AB129,Assumptions!$A:$A,0))+INDEX(Assumptions!$C:$C,MATCH(AB129,Assumptions!$A:$A,0))+INDEX(Assumptions!$D:$D,MATCH(AB129,Assumptions!$A:$A,0))+INDEX(Assumptions!$G:$G,MATCH(AC129,Assumptions!$F:$F,0)),0)</f>
        <v/>
      </c>
      <c r="BL129" s="602">
        <f>((IF(BE129&gt;0, BE129, IF(BD129&gt;0, BD129, 0))))+BJ129</f>
        <v/>
      </c>
      <c r="BM129" s="602">
        <f>BP129/BO129</f>
        <v/>
      </c>
      <c r="BN129" s="602">
        <f>BP129/2.38</f>
        <v/>
      </c>
      <c r="BO129" s="374" t="n">
        <v>2.5</v>
      </c>
      <c r="BP129" s="602" t="n">
        <v>129.95</v>
      </c>
      <c r="BQ129" s="384">
        <f>IF(SUM(BD129:BE129)=0,0,(BM129-BL129)/BM129)</f>
        <v/>
      </c>
      <c r="BR129" s="602">
        <f>BC129*CG129</f>
        <v/>
      </c>
      <c r="BS129" s="602" t="n"/>
      <c r="BT129" s="602" t="n"/>
      <c r="BU129" s="605" t="n">
        <v>42888</v>
      </c>
      <c r="BV129" s="605" t="inlineStr">
        <is>
          <t>-</t>
        </is>
      </c>
      <c r="BW129" s="407" t="inlineStr">
        <is>
          <t>MISSING L/D</t>
        </is>
      </c>
      <c r="BX129" s="376" t="inlineStr">
        <is>
          <t>TEXTILE SANTANDERINA REFIBRA: 7713</t>
        </is>
      </c>
      <c r="BY129" s="386" t="inlineStr">
        <is>
          <t>-</t>
        </is>
      </c>
      <c r="BZ129" s="433" t="n"/>
      <c r="CA129" s="386" t="n"/>
      <c r="CB129" s="386" t="n"/>
      <c r="CC129" s="386" t="n"/>
      <c r="CD129" s="376" t="inlineStr">
        <is>
          <t>EX 14-Oct-17</t>
        </is>
      </c>
      <c r="CE129" s="376" t="n"/>
      <c r="CF129" s="376" t="n"/>
      <c r="CG129" s="387" t="n">
        <v>15</v>
      </c>
      <c r="CH129" s="435" t="n"/>
      <c r="CI129" s="387" t="inlineStr">
        <is>
          <t>S</t>
        </is>
      </c>
      <c r="CJ129" s="387" t="n"/>
      <c r="CK129" s="387" t="n"/>
      <c r="CL129" s="388" t="n"/>
      <c r="CM129" s="389" t="n"/>
      <c r="CN129" s="389" t="n"/>
      <c r="CO129" s="390" t="n"/>
      <c r="CP129" s="391" t="inlineStr">
        <is>
          <t>tba</t>
        </is>
      </c>
      <c r="CQ129" s="391" t="n"/>
      <c r="CR129" s="391" t="n"/>
      <c r="CS129" s="392" t="n"/>
      <c r="CT129" s="393" t="n"/>
      <c r="CU129" s="393" t="n"/>
      <c r="CV129" s="393" t="n"/>
      <c r="CW129" s="393" t="n"/>
      <c r="CX129" s="393" t="n"/>
      <c r="CY129" s="393" t="n"/>
      <c r="CZ129" s="388" t="n">
        <v>43280</v>
      </c>
      <c r="DA129" s="388" t="inlineStr">
        <is>
          <t>HQ</t>
        </is>
      </c>
      <c r="DB129" s="555" t="n">
        <v>5</v>
      </c>
      <c r="DC129" s="389" t="n"/>
      <c r="DD129" s="389" t="n"/>
      <c r="DE129" s="389" t="n"/>
      <c r="DF129" s="394" t="n">
        <v>242</v>
      </c>
      <c r="DG129" s="394" t="n">
        <v>325</v>
      </c>
      <c r="DH129" s="394" t="n">
        <v>4018201</v>
      </c>
      <c r="DI129" s="395">
        <f>DF129*BM129</f>
        <v/>
      </c>
      <c r="DJ129" s="396">
        <f>DI129-(DG129*BL129)</f>
        <v/>
      </c>
    </row>
    <row customFormat="1" customHeight="1" hidden="1" ht="15" r="130" s="397">
      <c r="A130" s="372" t="n">
        <v>625</v>
      </c>
      <c r="B130" s="372" t="inlineStr">
        <is>
          <t>K180703070</t>
        </is>
      </c>
      <c r="C130" s="372" t="n">
        <v>2090101660</v>
      </c>
      <c r="D130" s="372" t="inlineStr">
        <is>
          <t>Yellow</t>
        </is>
      </c>
      <c r="E130" s="430" t="n">
        <v>7706</v>
      </c>
      <c r="F130" s="372" t="inlineStr">
        <is>
          <t>TAJA</t>
        </is>
      </c>
      <c r="G130" s="372" t="inlineStr">
        <is>
          <t>RICH CARAMEL</t>
        </is>
      </c>
      <c r="H130" s="372" t="n">
        <v>2</v>
      </c>
      <c r="I130" s="370" t="n"/>
      <c r="J130" s="600" t="n"/>
      <c r="K130" s="372" t="inlineStr">
        <is>
          <t>GMD</t>
        </is>
      </c>
      <c r="L130" s="372" t="n"/>
      <c r="M130" s="372" t="inlineStr">
        <is>
          <t>Shirt L/S</t>
        </is>
      </c>
      <c r="N130" s="372" t="n">
        <v>62064000</v>
      </c>
      <c r="O130" s="373" t="inlineStr">
        <is>
          <t>Women's or girls' blouses, shirts and shirt-blouses of man-made fibres (excl. knitted or crocheted and vests)</t>
        </is>
      </c>
      <c r="P130" s="584" t="inlineStr">
        <is>
          <t>Womens</t>
        </is>
      </c>
      <c r="Q130" s="372" t="n"/>
      <c r="R130" s="372" t="n"/>
      <c r="S130" s="372" t="inlineStr">
        <is>
          <t>Garment dye</t>
        </is>
      </c>
      <c r="T130" s="374" t="inlineStr">
        <is>
          <t>NON</t>
        </is>
      </c>
      <c r="U130" s="374" t="n"/>
      <c r="V130" s="374" t="inlineStr">
        <is>
          <t>XS-L</t>
        </is>
      </c>
      <c r="W130" s="374" t="inlineStr">
        <is>
          <t>-</t>
        </is>
      </c>
      <c r="X130" s="518" t="inlineStr">
        <is>
          <t>XS-L womens</t>
        </is>
      </c>
      <c r="Y130" s="374" t="inlineStr">
        <is>
          <t>C/O AW16</t>
        </is>
      </c>
      <c r="Z130" s="374" t="n"/>
      <c r="AA130" s="374" t="n"/>
      <c r="AB130" s="240" t="inlineStr">
        <is>
          <t>Bulgaria</t>
        </is>
      </c>
      <c r="AC130" s="240" t="inlineStr">
        <is>
          <t>Uni Textiles</t>
        </is>
      </c>
      <c r="AD130" s="376" t="inlineStr">
        <is>
          <t>Edward Jeans</t>
        </is>
      </c>
      <c r="AE130" s="376" t="inlineStr">
        <is>
          <t>ALEXANDROS</t>
        </is>
      </c>
      <c r="AF130" s="372" t="n"/>
      <c r="AG130" s="374" t="inlineStr">
        <is>
          <t>TEXTILE SANTADERINA</t>
        </is>
      </c>
      <c r="AH130" s="374" t="inlineStr">
        <is>
          <t>REFIBRA: 7713</t>
        </is>
      </c>
      <c r="AI130" s="374" t="n"/>
      <c r="AJ130" s="374" t="n"/>
      <c r="AK130" s="374" t="inlineStr">
        <is>
          <t>100% Sustainable fabric</t>
        </is>
      </c>
      <c r="AL130" s="374" t="inlineStr">
        <is>
          <t>100% Tencel lyocell TRI</t>
        </is>
      </c>
      <c r="AM130" s="374" t="inlineStr">
        <is>
          <t>180g</t>
        </is>
      </c>
      <c r="AN130" s="374" t="n">
        <v>290</v>
      </c>
      <c r="AO130" s="377" t="n">
        <v>4.7</v>
      </c>
      <c r="AP130" s="374" t="n">
        <v>1500</v>
      </c>
      <c r="AQ130" s="374" t="n"/>
      <c r="AR130" s="374" t="inlineStr">
        <is>
          <t>20/09: Fabric received</t>
        </is>
      </c>
      <c r="AS130" s="378" t="n"/>
      <c r="AT130" s="378" t="n"/>
      <c r="AU130" s="378" t="n"/>
      <c r="AV130" s="379" t="n">
        <v>1.4</v>
      </c>
      <c r="AW130" s="601" t="inlineStr">
        <is>
          <t>PETRA</t>
        </is>
      </c>
      <c r="AX130" s="602" t="inlineStr">
        <is>
          <t>EUR</t>
        </is>
      </c>
      <c r="AY130" s="602" t="inlineStr">
        <is>
          <t>FOB</t>
        </is>
      </c>
      <c r="AZ130" s="602" t="inlineStr">
        <is>
          <t>CAD</t>
        </is>
      </c>
      <c r="BA130" s="602" t="n">
        <v>22.6</v>
      </c>
      <c r="BB130" s="602">
        <f>IFERROR((BM130*(1-Assumptions!$K$3))*(1-BK130),0)</f>
        <v/>
      </c>
      <c r="BC130" s="602">
        <f>BD130*2</f>
        <v/>
      </c>
      <c r="BD130" s="602" t="n">
        <v>27.9</v>
      </c>
      <c r="BE130" s="602" t="n">
        <v>25.2</v>
      </c>
      <c r="BF130" s="604">
        <f>IFERROR(((IF(BE130&gt;0, BE130, IF(BD130&gt;0, BD130, 0))))*INDEX(Assumptions!$B:$B,MATCH(AB130,Assumptions!$A:$A,0)),0)</f>
        <v/>
      </c>
      <c r="BG130" s="604">
        <f>IFERROR(((IF(BE130&gt;0, BE130, IF(BD130&gt;0, BD130, 0))))*INDEX(Assumptions!$C:$C,MATCH(AB130,Assumptions!$A:$A,0)),0)</f>
        <v/>
      </c>
      <c r="BH130" s="604">
        <f>IFERROR(((IF(BE130&gt;0, BE130, IF(BD130&gt;0, BD130, 0))))*INDEX(Assumptions!$D:$D,MATCH(AB130,Assumptions!$A:$A,0)),0)</f>
        <v/>
      </c>
      <c r="BI130" s="604">
        <f>IFERROR(((IF(BE130&gt;0, BE130, IF(BD130&gt;0, BD130, 0))))*INDEX(Assumptions!$G:$G,MATCH(AC130,Assumptions!$F:$F,0)),0)</f>
        <v/>
      </c>
      <c r="BJ130" s="604">
        <f>SUM(BF130:BI130)</f>
        <v/>
      </c>
      <c r="BK130" s="383">
        <f>IFERROR(INDEX(Assumptions!$B:$B,MATCH(AB130,Assumptions!$A:$A,0))+INDEX(Assumptions!$C:$C,MATCH(AB130,Assumptions!$A:$A,0))+INDEX(Assumptions!$D:$D,MATCH(AB130,Assumptions!$A:$A,0))+INDEX(Assumptions!$G:$G,MATCH(AC130,Assumptions!$F:$F,0)),0)</f>
        <v/>
      </c>
      <c r="BL130" s="602">
        <f>((IF(BE130&gt;0, BE130, IF(BD130&gt;0, BD130, 0))))+BJ130</f>
        <v/>
      </c>
      <c r="BM130" s="602">
        <f>BP130/BO130</f>
        <v/>
      </c>
      <c r="BN130" s="602">
        <f>BP130/2.38</f>
        <v/>
      </c>
      <c r="BO130" s="374" t="n">
        <v>2.5</v>
      </c>
      <c r="BP130" s="602" t="n">
        <v>129.95</v>
      </c>
      <c r="BQ130" s="384">
        <f>IF(SUM(BD130:BE130)=0,0,(BM130-BL130)/BM130)</f>
        <v/>
      </c>
      <c r="BR130" s="602">
        <f>BC130*CG130</f>
        <v/>
      </c>
      <c r="BS130" s="602" t="n"/>
      <c r="BT130" s="602" t="n"/>
      <c r="BU130" s="605" t="n">
        <v>42888</v>
      </c>
      <c r="BV130" s="605" t="inlineStr">
        <is>
          <t>-</t>
        </is>
      </c>
      <c r="BW130" s="407" t="inlineStr">
        <is>
          <t>MISSING L/D</t>
        </is>
      </c>
      <c r="BX130" s="376" t="inlineStr">
        <is>
          <t>TEXTILE SANTANDERINA REFIBRA: 7713</t>
        </is>
      </c>
      <c r="BY130" s="386" t="inlineStr">
        <is>
          <t>-</t>
        </is>
      </c>
      <c r="BZ130" s="433" t="n"/>
      <c r="CA130" s="386" t="n"/>
      <c r="CB130" s="386" t="n"/>
      <c r="CC130" s="386" t="n"/>
      <c r="CD130" s="376" t="inlineStr">
        <is>
          <t>EX 14-Oct-17</t>
        </is>
      </c>
      <c r="CE130" s="376" t="n"/>
      <c r="CF130" s="376" t="n"/>
      <c r="CG130" s="387" t="n">
        <v>15</v>
      </c>
      <c r="CH130" s="435" t="n"/>
      <c r="CI130" s="387" t="inlineStr">
        <is>
          <t>S</t>
        </is>
      </c>
      <c r="CJ130" s="387" t="n"/>
      <c r="CK130" s="387" t="n"/>
      <c r="CL130" s="388" t="n"/>
      <c r="CM130" s="389" t="n"/>
      <c r="CN130" s="389" t="n"/>
      <c r="CO130" s="390" t="n"/>
      <c r="CP130" s="391" t="inlineStr">
        <is>
          <t>tba</t>
        </is>
      </c>
      <c r="CQ130" s="391" t="n"/>
      <c r="CR130" s="391" t="n"/>
      <c r="CS130" s="392" t="n"/>
      <c r="CT130" s="393" t="n"/>
      <c r="CU130" s="393" t="n"/>
      <c r="CV130" s="393" t="n"/>
      <c r="CW130" s="393" t="n"/>
      <c r="CX130" s="393" t="n"/>
      <c r="CY130" s="393" t="n"/>
      <c r="CZ130" s="388" t="n">
        <v>43280</v>
      </c>
      <c r="DA130" s="388" t="inlineStr">
        <is>
          <t>HQ</t>
        </is>
      </c>
      <c r="DB130" s="576" t="inlineStr">
        <is>
          <t>2</t>
        </is>
      </c>
      <c r="DC130" s="389" t="n"/>
      <c r="DD130" s="389" t="n"/>
      <c r="DE130" s="389" t="n"/>
      <c r="DF130" s="394" t="n">
        <v>270</v>
      </c>
      <c r="DG130" s="394" t="n">
        <v>350</v>
      </c>
      <c r="DH130" s="394" t="n">
        <v>4018202</v>
      </c>
      <c r="DI130" s="395">
        <f>DF130*BM130</f>
        <v/>
      </c>
      <c r="DJ130" s="396">
        <f>DI130-(DG130*BL130)</f>
        <v/>
      </c>
    </row>
    <row customFormat="1" customHeight="1" hidden="1" ht="15" r="131" s="126">
      <c r="A131" s="223" t="n">
        <v>630</v>
      </c>
      <c r="B131" s="223" t="inlineStr">
        <is>
          <t>K180707005</t>
        </is>
      </c>
      <c r="C131" s="372" t="n">
        <v>2020600133</v>
      </c>
      <c r="D131" s="223" t="inlineStr">
        <is>
          <t>GREEN</t>
        </is>
      </c>
      <c r="E131" s="502" t="inlineStr">
        <is>
          <t>-</t>
        </is>
      </c>
      <c r="F131" s="223" t="inlineStr">
        <is>
          <t>SENECA</t>
        </is>
      </c>
      <c r="G131" s="223" t="inlineStr">
        <is>
          <t>OLIVE</t>
        </is>
      </c>
      <c r="H131" s="223" t="n">
        <v>1</v>
      </c>
      <c r="I131" s="219" t="inlineStr">
        <is>
          <t>x</t>
        </is>
      </c>
      <c r="J131" s="606" t="n">
        <v>43123</v>
      </c>
      <c r="K131" s="223" t="inlineStr">
        <is>
          <t>GMD</t>
        </is>
      </c>
      <c r="L131" s="223" t="n"/>
      <c r="M131" s="223" t="inlineStr">
        <is>
          <t>DRESS</t>
        </is>
      </c>
      <c r="N131" s="223" t="n">
        <v>62044400</v>
      </c>
      <c r="O131" s="102" t="inlineStr">
        <is>
          <t>Women's or girls' dresses of artificial fibres (excl. knitted or crocheted and petticoats)</t>
        </is>
      </c>
      <c r="P131" s="103" t="inlineStr">
        <is>
          <t>WOMEN</t>
        </is>
      </c>
      <c r="Q131" s="223" t="n"/>
      <c r="R131" s="223" t="n"/>
      <c r="S131" s="223" t="inlineStr">
        <is>
          <t>Garment dye</t>
        </is>
      </c>
      <c r="T131" s="104" t="inlineStr">
        <is>
          <t>NON</t>
        </is>
      </c>
      <c r="U131" s="104" t="n"/>
      <c r="V131" s="104" t="inlineStr">
        <is>
          <t>XS-L</t>
        </is>
      </c>
      <c r="W131" s="104" t="inlineStr">
        <is>
          <t>-</t>
        </is>
      </c>
      <c r="X131" s="255" t="n"/>
      <c r="Y131" s="104" t="inlineStr">
        <is>
          <t>NEW</t>
        </is>
      </c>
      <c r="Z131" s="104" t="n"/>
      <c r="AA131" s="104" t="n"/>
      <c r="AB131" s="105" t="inlineStr">
        <is>
          <t>BULGARIA</t>
        </is>
      </c>
      <c r="AC131" s="106" t="inlineStr">
        <is>
          <t>UNI TEXTILES</t>
        </is>
      </c>
      <c r="AD131" s="106" t="inlineStr">
        <is>
          <t>EDWARD JEANS</t>
        </is>
      </c>
      <c r="AE131" s="106" t="inlineStr">
        <is>
          <t>ALEXANDROS</t>
        </is>
      </c>
      <c r="AF131" s="223" t="n"/>
      <c r="AG131" s="104" t="inlineStr">
        <is>
          <t>TEXTILE SANTADERINA</t>
        </is>
      </c>
      <c r="AH131" s="374" t="inlineStr">
        <is>
          <t>REFIBRA: 7712</t>
        </is>
      </c>
      <c r="AI131" s="104" t="n"/>
      <c r="AJ131" s="104" t="n"/>
      <c r="AK131" s="104" t="inlineStr">
        <is>
          <t>100% Sustainable fabric</t>
        </is>
      </c>
      <c r="AL131" s="104" t="inlineStr">
        <is>
          <t>76% Tencel lyocell TRI, 12% recycled linen, 7% recycled cotton, 5% viscose</t>
        </is>
      </c>
      <c r="AM131" s="104" t="inlineStr">
        <is>
          <t>220g</t>
        </is>
      </c>
      <c r="AN131" s="374" t="n">
        <v>450</v>
      </c>
      <c r="AO131" s="107" t="n">
        <v>4.3</v>
      </c>
      <c r="AP131" s="104" t="n">
        <v>1500</v>
      </c>
      <c r="AQ131" s="104" t="n"/>
      <c r="AR131" s="104" t="inlineStr">
        <is>
          <t>20/9: Fabric received</t>
        </is>
      </c>
      <c r="AS131" s="108" t="n"/>
      <c r="AT131" s="108" t="n"/>
      <c r="AU131" s="108" t="n"/>
      <c r="AV131" s="109" t="n">
        <v>1.7</v>
      </c>
      <c r="AW131" s="607" t="inlineStr">
        <is>
          <t>PETRA</t>
        </is>
      </c>
      <c r="AX131" s="608" t="inlineStr">
        <is>
          <t>EUR</t>
        </is>
      </c>
      <c r="AY131" s="608" t="inlineStr">
        <is>
          <t>FOB</t>
        </is>
      </c>
      <c r="AZ131" s="608" t="inlineStr">
        <is>
          <t>CAD</t>
        </is>
      </c>
      <c r="BA131" s="608" t="n">
        <v>27</v>
      </c>
      <c r="BB131" s="608">
        <f>IFERROR((BM131*(1-Assumptions!$K$3))*(1-BK131),0)</f>
        <v/>
      </c>
      <c r="BC131" s="608">
        <f>BD131*2</f>
        <v/>
      </c>
      <c r="BD131" s="608" t="n">
        <v>32.9</v>
      </c>
      <c r="BE131" s="608" t="n">
        <v>27.3</v>
      </c>
      <c r="BF131" s="609">
        <f>IFERROR(((IF(BE131&gt;0, BE131, IF(BD131&gt;0, BD131, 0))))*INDEX(Assumptions!$B:$B,MATCH(AB131,Assumptions!$A:$A,0)),0)</f>
        <v/>
      </c>
      <c r="BG131" s="609">
        <f>IFERROR(((IF(BE131&gt;0, BE131, IF(BD131&gt;0, BD131, 0))))*INDEX(Assumptions!$C:$C,MATCH(AB131,Assumptions!$A:$A,0)),0)</f>
        <v/>
      </c>
      <c r="BH131" s="609">
        <f>IFERROR(((IF(BE131&gt;0, BE131, IF(BD131&gt;0, BD131, 0))))*INDEX(Assumptions!$D:$D,MATCH(AB131,Assumptions!$A:$A,0)),0)</f>
        <v/>
      </c>
      <c r="BI131" s="609">
        <f>IFERROR(((IF(BE131&gt;0, BE131, IF(BD131&gt;0, BD131, 0))))*INDEX(Assumptions!$G:$G,MATCH(AC131,Assumptions!$F:$F,0)),0)</f>
        <v/>
      </c>
      <c r="BJ131" s="609">
        <f>SUM(BF131:BI131)</f>
        <v/>
      </c>
      <c r="BK131" s="113">
        <f>IFERROR(INDEX(Assumptions!$B:$B,MATCH(AB131,Assumptions!$A:$A,0))+INDEX(Assumptions!$C:$C,MATCH(AB131,Assumptions!$A:$A,0))+INDEX(Assumptions!$D:$D,MATCH(AB131,Assumptions!$A:$A,0))+INDEX(Assumptions!$G:$G,MATCH(AC131,Assumptions!$F:$F,0)),0)</f>
        <v/>
      </c>
      <c r="BL131" s="608">
        <f>((IF(BE131&gt;0, BE131, IF(BD131&gt;0, BD131, 0))))+BJ131</f>
        <v/>
      </c>
      <c r="BM131" s="608">
        <f>BP131/BO131</f>
        <v/>
      </c>
      <c r="BN131" s="608">
        <f>BP131/2.38</f>
        <v/>
      </c>
      <c r="BO131" s="104" t="n">
        <v>2.5</v>
      </c>
      <c r="BP131" s="608" t="n">
        <v>149.95</v>
      </c>
      <c r="BQ131" s="114">
        <f>IF(SUM(BD131:BE131)=0,0,(BM131-BL131)/BM131)</f>
        <v/>
      </c>
      <c r="BR131" s="608">
        <f>BC131*CG131</f>
        <v/>
      </c>
      <c r="BS131" s="608" t="n"/>
      <c r="BT131" s="608" t="n"/>
      <c r="BU131" s="610" t="n">
        <v>42888</v>
      </c>
      <c r="BV131" s="610" t="inlineStr">
        <is>
          <t>-</t>
        </is>
      </c>
      <c r="BW131" s="221" t="inlineStr">
        <is>
          <t>MISSING L/D</t>
        </is>
      </c>
      <c r="BX131" s="106" t="inlineStr">
        <is>
          <t>TEXTILE SANTANDERINA: 7712 REFIBRA</t>
        </is>
      </c>
      <c r="BY131" s="115" t="inlineStr">
        <is>
          <t>S</t>
        </is>
      </c>
      <c r="BZ131" s="530" t="n"/>
      <c r="CA131" s="237" t="n">
        <v>42940</v>
      </c>
      <c r="CB131" s="115" t="n"/>
      <c r="CC131" s="115" t="n"/>
      <c r="CD131" s="106" t="inlineStr">
        <is>
          <t>EX 14-Oct-17</t>
        </is>
      </c>
      <c r="CE131" s="106" t="n"/>
      <c r="CF131" s="106" t="n"/>
      <c r="CG131" s="117" t="n">
        <v>15</v>
      </c>
      <c r="CH131" s="538" t="n"/>
      <c r="CI131" s="117" t="inlineStr">
        <is>
          <t>S</t>
        </is>
      </c>
      <c r="CJ131" s="117" t="n"/>
      <c r="CK131" s="117" t="n"/>
      <c r="CL131" s="118" t="n"/>
      <c r="CM131" s="119" t="n"/>
      <c r="CN131" s="119" t="n"/>
      <c r="CO131" s="120" t="n"/>
      <c r="CP131" s="121" t="n"/>
      <c r="CQ131" s="121" t="n"/>
      <c r="CR131" s="121" t="n"/>
      <c r="CS131" s="122" t="n"/>
      <c r="CT131" s="123" t="n"/>
      <c r="CU131" s="123" t="n"/>
      <c r="CV131" s="123" t="n"/>
      <c r="CW131" s="123" t="n"/>
      <c r="CX131" s="123" t="n"/>
      <c r="CY131" s="123" t="n"/>
      <c r="CZ131" s="118" t="n"/>
      <c r="DA131" s="118" t="n"/>
      <c r="DB131" s="575" t="n"/>
      <c r="DC131" s="119" t="n"/>
      <c r="DD131" s="119" t="n"/>
      <c r="DE131" s="119" t="n"/>
      <c r="DF131" s="394" t="n"/>
      <c r="DG131" s="394" t="n"/>
      <c r="DH131" s="394" t="n"/>
      <c r="DI131" s="334">
        <f>DF131*BM131</f>
        <v/>
      </c>
      <c r="DJ131" s="125">
        <f>DI131-(DG131*BL131)</f>
        <v/>
      </c>
    </row>
    <row customFormat="1" customHeight="1" hidden="1" ht="15" r="132" s="397">
      <c r="A132" s="372" t="n">
        <v>635</v>
      </c>
      <c r="B132" s="372" t="inlineStr">
        <is>
          <t>K180707010</t>
        </is>
      </c>
      <c r="C132" s="372" t="n">
        <v>2020600134</v>
      </c>
      <c r="D132" s="372" t="inlineStr">
        <is>
          <t>Red</t>
        </is>
      </c>
      <c r="E132" s="430" t="n">
        <v>7915</v>
      </c>
      <c r="F132" s="372" t="inlineStr">
        <is>
          <t>SENECA</t>
        </is>
      </c>
      <c r="G132" s="372" t="inlineStr">
        <is>
          <t>CORDOVAN</t>
        </is>
      </c>
      <c r="H132" s="372" t="n">
        <v>2</v>
      </c>
      <c r="I132" s="370" t="n"/>
      <c r="J132" s="600" t="n"/>
      <c r="K132" s="372" t="inlineStr">
        <is>
          <t>GMD</t>
        </is>
      </c>
      <c r="L132" s="372" t="n"/>
      <c r="M132" s="372" t="inlineStr">
        <is>
          <t>Dress</t>
        </is>
      </c>
      <c r="N132" s="372" t="n">
        <v>62044400</v>
      </c>
      <c r="O132" s="373" t="inlineStr">
        <is>
          <t>Women's or girls' dresses of artificial fibres (excl. knitted or crocheted and petticoats)</t>
        </is>
      </c>
      <c r="P132" s="584" t="inlineStr">
        <is>
          <t>Womens</t>
        </is>
      </c>
      <c r="Q132" s="372" t="n"/>
      <c r="R132" s="372" t="n"/>
      <c r="S132" s="372" t="inlineStr">
        <is>
          <t>Garment dye</t>
        </is>
      </c>
      <c r="T132" s="374" t="inlineStr">
        <is>
          <t>NON</t>
        </is>
      </c>
      <c r="U132" s="374" t="n"/>
      <c r="V132" s="374" t="inlineStr">
        <is>
          <t>XS-L</t>
        </is>
      </c>
      <c r="W132" s="374" t="inlineStr">
        <is>
          <t>-</t>
        </is>
      </c>
      <c r="X132" s="518" t="inlineStr">
        <is>
          <t>XS-L womens</t>
        </is>
      </c>
      <c r="Y132" s="374" t="inlineStr">
        <is>
          <t>NEW</t>
        </is>
      </c>
      <c r="Z132" s="374" t="n"/>
      <c r="AA132" s="374" t="n"/>
      <c r="AB132" s="240" t="inlineStr">
        <is>
          <t>Bulgaria</t>
        </is>
      </c>
      <c r="AC132" s="240" t="inlineStr">
        <is>
          <t>Uni Textiles</t>
        </is>
      </c>
      <c r="AD132" s="376" t="inlineStr">
        <is>
          <t>Edward Jeans</t>
        </is>
      </c>
      <c r="AE132" s="376" t="inlineStr">
        <is>
          <t>ALEXANDROS</t>
        </is>
      </c>
      <c r="AF132" s="372" t="n"/>
      <c r="AG132" s="374" t="inlineStr">
        <is>
          <t>TEXTILE SANTADERINA</t>
        </is>
      </c>
      <c r="AH132" s="374" t="inlineStr">
        <is>
          <t>REFIBRA: 7712</t>
        </is>
      </c>
      <c r="AI132" s="374" t="n"/>
      <c r="AJ132" s="374" t="n"/>
      <c r="AK132" s="374" t="inlineStr">
        <is>
          <t>100% Sustainable fabric</t>
        </is>
      </c>
      <c r="AL132" s="374" t="inlineStr">
        <is>
          <t>76% Tencel lyocell TRI, 12% recycled linen, 7% recycled cotton, 5% viscose</t>
        </is>
      </c>
      <c r="AM132" s="374" t="inlineStr">
        <is>
          <t>220g</t>
        </is>
      </c>
      <c r="AN132" s="374" t="n">
        <v>450</v>
      </c>
      <c r="AO132" s="377" t="n">
        <v>4.3</v>
      </c>
      <c r="AP132" s="374" t="n">
        <v>1500</v>
      </c>
      <c r="AQ132" s="374" t="n"/>
      <c r="AR132" s="374" t="inlineStr">
        <is>
          <t>20/9: Fabric received</t>
        </is>
      </c>
      <c r="AS132" s="378" t="n"/>
      <c r="AT132" s="378" t="n"/>
      <c r="AU132" s="378" t="n"/>
      <c r="AV132" s="379" t="n">
        <v>1.7</v>
      </c>
      <c r="AW132" s="601" t="inlineStr">
        <is>
          <t>PETRA</t>
        </is>
      </c>
      <c r="AX132" s="602" t="inlineStr">
        <is>
          <t>EUR</t>
        </is>
      </c>
      <c r="AY132" s="602" t="inlineStr">
        <is>
          <t>FOB</t>
        </is>
      </c>
      <c r="AZ132" s="602" t="inlineStr">
        <is>
          <t>CAD</t>
        </is>
      </c>
      <c r="BA132" s="602" t="n">
        <v>27</v>
      </c>
      <c r="BB132" s="602">
        <f>IFERROR((BM132*(1-Assumptions!$K$3))*(1-BK132),0)</f>
        <v/>
      </c>
      <c r="BC132" s="602">
        <f>BD132*2</f>
        <v/>
      </c>
      <c r="BD132" s="602" t="n">
        <v>32.9</v>
      </c>
      <c r="BE132" s="602" t="n">
        <v>27.3</v>
      </c>
      <c r="BF132" s="604">
        <f>IFERROR(((IF(BE132&gt;0, BE132, IF(BD132&gt;0, BD132, 0))))*INDEX(Assumptions!$B:$B,MATCH(AB132,Assumptions!$A:$A,0)),0)</f>
        <v/>
      </c>
      <c r="BG132" s="604">
        <f>IFERROR(((IF(BE132&gt;0, BE132, IF(BD132&gt;0, BD132, 0))))*INDEX(Assumptions!$C:$C,MATCH(AB132,Assumptions!$A:$A,0)),0)</f>
        <v/>
      </c>
      <c r="BH132" s="604">
        <f>IFERROR(((IF(BE132&gt;0, BE132, IF(BD132&gt;0, BD132, 0))))*INDEX(Assumptions!$D:$D,MATCH(AB132,Assumptions!$A:$A,0)),0)</f>
        <v/>
      </c>
      <c r="BI132" s="604">
        <f>IFERROR(((IF(BE132&gt;0, BE132, IF(BD132&gt;0, BD132, 0))))*INDEX(Assumptions!$G:$G,MATCH(AC132,Assumptions!$F:$F,0)),0)</f>
        <v/>
      </c>
      <c r="BJ132" s="604">
        <f>SUM(BF132:BI132)</f>
        <v/>
      </c>
      <c r="BK132" s="383">
        <f>IFERROR(INDEX(Assumptions!$B:$B,MATCH(AB132,Assumptions!$A:$A,0))+INDEX(Assumptions!$C:$C,MATCH(AB132,Assumptions!$A:$A,0))+INDEX(Assumptions!$D:$D,MATCH(AB132,Assumptions!$A:$A,0))+INDEX(Assumptions!$G:$G,MATCH(AC132,Assumptions!$F:$F,0)),0)</f>
        <v/>
      </c>
      <c r="BL132" s="602">
        <f>((IF(BE132&gt;0, BE132, IF(BD132&gt;0, BD132, 0))))+BJ132</f>
        <v/>
      </c>
      <c r="BM132" s="602">
        <f>BP132/BO132</f>
        <v/>
      </c>
      <c r="BN132" s="602">
        <f>BP132/2.38</f>
        <v/>
      </c>
      <c r="BO132" s="374" t="n">
        <v>2.5</v>
      </c>
      <c r="BP132" s="602" t="n">
        <v>149.95</v>
      </c>
      <c r="BQ132" s="384">
        <f>IF(SUM(BD132:BE132)=0,0,(BM132-BL132)/BM132)</f>
        <v/>
      </c>
      <c r="BR132" s="602">
        <f>BC132*CG132</f>
        <v/>
      </c>
      <c r="BS132" s="602" t="n"/>
      <c r="BT132" s="602" t="n"/>
      <c r="BU132" s="605" t="n">
        <v>42888</v>
      </c>
      <c r="BV132" s="605" t="inlineStr">
        <is>
          <t>-</t>
        </is>
      </c>
      <c r="BW132" s="407" t="inlineStr">
        <is>
          <t>MISSING L/D</t>
        </is>
      </c>
      <c r="BX132" s="376" t="inlineStr">
        <is>
          <t>pattern from Petra 24-05</t>
        </is>
      </c>
      <c r="BY132" s="386" t="inlineStr">
        <is>
          <t>-</t>
        </is>
      </c>
      <c r="BZ132" s="433" t="n"/>
      <c r="CA132" s="386" t="n"/>
      <c r="CB132" s="386" t="n"/>
      <c r="CC132" s="386" t="n"/>
      <c r="CD132" s="376" t="inlineStr">
        <is>
          <t>EX 14-Oct-17</t>
        </is>
      </c>
      <c r="CE132" s="376" t="n"/>
      <c r="CF132" s="376" t="n"/>
      <c r="CG132" s="387" t="n">
        <v>15</v>
      </c>
      <c r="CH132" s="435" t="n"/>
      <c r="CI132" s="387" t="inlineStr">
        <is>
          <t>S</t>
        </is>
      </c>
      <c r="CJ132" s="387" t="n"/>
      <c r="CK132" s="387" t="n"/>
      <c r="CL132" s="388" t="n"/>
      <c r="CM132" s="389" t="n"/>
      <c r="CN132" s="389" t="n"/>
      <c r="CO132" s="390" t="n"/>
      <c r="CP132" s="391" t="inlineStr">
        <is>
          <t>tba</t>
        </is>
      </c>
      <c r="CQ132" s="391" t="n"/>
      <c r="CR132" s="391" t="n"/>
      <c r="CS132" s="392" t="n"/>
      <c r="CT132" s="393" t="n"/>
      <c r="CU132" s="393" t="n"/>
      <c r="CV132" s="393" t="n"/>
      <c r="CW132" s="393" t="n"/>
      <c r="CX132" s="393" t="n"/>
      <c r="CY132" s="393" t="n"/>
      <c r="CZ132" s="388" t="n">
        <v>43280</v>
      </c>
      <c r="DA132" s="388" t="inlineStr">
        <is>
          <t>HQ</t>
        </is>
      </c>
      <c r="DB132" s="576" t="inlineStr">
        <is>
          <t>2</t>
        </is>
      </c>
      <c r="DC132" s="389" t="n"/>
      <c r="DD132" s="389" t="n"/>
      <c r="DE132" s="389" t="n"/>
      <c r="DF132" s="394" t="n">
        <v>53</v>
      </c>
      <c r="DG132" s="394" t="n">
        <v>100</v>
      </c>
      <c r="DH132" s="394" t="n">
        <v>4018203</v>
      </c>
      <c r="DI132" s="395">
        <f>DF132*BM132</f>
        <v/>
      </c>
      <c r="DJ132" s="396">
        <f>DI132-(DG132*BL132)</f>
        <v/>
      </c>
    </row>
    <row customFormat="1" customHeight="1" hidden="1" ht="15" r="133" s="397">
      <c r="A133" s="372" t="n">
        <v>640</v>
      </c>
      <c r="B133" s="372" t="inlineStr">
        <is>
          <t>K180707015</t>
        </is>
      </c>
      <c r="C133" s="372" t="n">
        <v>2020600135</v>
      </c>
      <c r="D133" s="372" t="inlineStr">
        <is>
          <t>Purple</t>
        </is>
      </c>
      <c r="E133" s="430" t="n">
        <v>8201</v>
      </c>
      <c r="F133" s="372" t="inlineStr">
        <is>
          <t>SENECA</t>
        </is>
      </c>
      <c r="G133" s="372" t="inlineStr">
        <is>
          <t>FROSTED FIG</t>
        </is>
      </c>
      <c r="H133" s="372" t="n">
        <v>2</v>
      </c>
      <c r="I133" s="370" t="n"/>
      <c r="J133" s="600" t="n"/>
      <c r="K133" s="372" t="inlineStr">
        <is>
          <t>GMD</t>
        </is>
      </c>
      <c r="L133" s="372" t="n"/>
      <c r="M133" s="372" t="inlineStr">
        <is>
          <t>Dress</t>
        </is>
      </c>
      <c r="N133" s="372" t="n">
        <v>62044400</v>
      </c>
      <c r="O133" s="373" t="inlineStr">
        <is>
          <t>Women's or girls' dresses of artificial fibres (excl. knitted or crocheted and petticoats)</t>
        </is>
      </c>
      <c r="P133" s="584" t="inlineStr">
        <is>
          <t>Womens</t>
        </is>
      </c>
      <c r="Q133" s="372" t="n"/>
      <c r="R133" s="372" t="n"/>
      <c r="S133" s="372" t="inlineStr">
        <is>
          <t>Garment dye</t>
        </is>
      </c>
      <c r="T133" s="374" t="inlineStr">
        <is>
          <t>NON</t>
        </is>
      </c>
      <c r="U133" s="374" t="n"/>
      <c r="V133" s="374" t="inlineStr">
        <is>
          <t>XS-L</t>
        </is>
      </c>
      <c r="W133" s="374" t="inlineStr">
        <is>
          <t>-</t>
        </is>
      </c>
      <c r="X133" s="518" t="inlineStr">
        <is>
          <t>XS-L womens</t>
        </is>
      </c>
      <c r="Y133" s="374" t="inlineStr">
        <is>
          <t>NEW</t>
        </is>
      </c>
      <c r="Z133" s="374" t="n"/>
      <c r="AA133" s="374" t="n"/>
      <c r="AB133" s="240" t="inlineStr">
        <is>
          <t>Bulgaria</t>
        </is>
      </c>
      <c r="AC133" s="240" t="inlineStr">
        <is>
          <t>Uni Textiles</t>
        </is>
      </c>
      <c r="AD133" s="376" t="inlineStr">
        <is>
          <t>Edward Jeans</t>
        </is>
      </c>
      <c r="AE133" s="376" t="inlineStr">
        <is>
          <t>ALEXANDROS</t>
        </is>
      </c>
      <c r="AF133" s="372" t="n"/>
      <c r="AG133" s="374" t="inlineStr">
        <is>
          <t>TEXTILE SANTADERINA</t>
        </is>
      </c>
      <c r="AH133" s="374" t="inlineStr">
        <is>
          <t>REFIBRA: 7712</t>
        </is>
      </c>
      <c r="AI133" s="374" t="n"/>
      <c r="AJ133" s="374" t="n"/>
      <c r="AK133" s="374" t="inlineStr">
        <is>
          <t>100% Sustainable fabric</t>
        </is>
      </c>
      <c r="AL133" s="374" t="inlineStr">
        <is>
          <t>76% Tencel lyocell TRI, 12% recycled linen, 7% recycled cotton, 5% viscose</t>
        </is>
      </c>
      <c r="AM133" s="374" t="inlineStr">
        <is>
          <t>220g</t>
        </is>
      </c>
      <c r="AN133" s="374" t="n">
        <v>450</v>
      </c>
      <c r="AO133" s="377" t="n">
        <v>4.3</v>
      </c>
      <c r="AP133" s="374" t="n">
        <v>1500</v>
      </c>
      <c r="AQ133" s="374" t="n"/>
      <c r="AR133" s="374" t="inlineStr">
        <is>
          <t>20/9: Fabric received</t>
        </is>
      </c>
      <c r="AS133" s="378" t="n"/>
      <c r="AT133" s="378" t="n"/>
      <c r="AU133" s="378" t="n"/>
      <c r="AV133" s="379" t="n">
        <v>1.7</v>
      </c>
      <c r="AW133" s="601" t="inlineStr">
        <is>
          <t>PETRA</t>
        </is>
      </c>
      <c r="AX133" s="602" t="inlineStr">
        <is>
          <t>EUR</t>
        </is>
      </c>
      <c r="AY133" s="602" t="inlineStr">
        <is>
          <t>FOB</t>
        </is>
      </c>
      <c r="AZ133" s="602" t="inlineStr">
        <is>
          <t>CAD</t>
        </is>
      </c>
      <c r="BA133" s="602" t="n">
        <v>27</v>
      </c>
      <c r="BB133" s="602">
        <f>IFERROR((BM133*(1-Assumptions!$K$3))*(1-BK133),0)</f>
        <v/>
      </c>
      <c r="BC133" s="602">
        <f>BD133*2</f>
        <v/>
      </c>
      <c r="BD133" s="602" t="n">
        <v>32.9</v>
      </c>
      <c r="BE133" s="602" t="n">
        <v>27.3</v>
      </c>
      <c r="BF133" s="604">
        <f>IFERROR(((IF(BE133&gt;0, BE133, IF(BD133&gt;0, BD133, 0))))*INDEX(Assumptions!$B:$B,MATCH(AB133,Assumptions!$A:$A,0)),0)</f>
        <v/>
      </c>
      <c r="BG133" s="604">
        <f>IFERROR(((IF(BE133&gt;0, BE133, IF(BD133&gt;0, BD133, 0))))*INDEX(Assumptions!$C:$C,MATCH(AB133,Assumptions!$A:$A,0)),0)</f>
        <v/>
      </c>
      <c r="BH133" s="604">
        <f>IFERROR(((IF(BE133&gt;0, BE133, IF(BD133&gt;0, BD133, 0))))*INDEX(Assumptions!$D:$D,MATCH(AB133,Assumptions!$A:$A,0)),0)</f>
        <v/>
      </c>
      <c r="BI133" s="604">
        <f>IFERROR(((IF(BE133&gt;0, BE133, IF(BD133&gt;0, BD133, 0))))*INDEX(Assumptions!$G:$G,MATCH(AC133,Assumptions!$F:$F,0)),0)</f>
        <v/>
      </c>
      <c r="BJ133" s="604">
        <f>SUM(BF133:BI133)</f>
        <v/>
      </c>
      <c r="BK133" s="383">
        <f>IFERROR(INDEX(Assumptions!$B:$B,MATCH(AB133,Assumptions!$A:$A,0))+INDEX(Assumptions!$C:$C,MATCH(AB133,Assumptions!$A:$A,0))+INDEX(Assumptions!$D:$D,MATCH(AB133,Assumptions!$A:$A,0))+INDEX(Assumptions!$G:$G,MATCH(AC133,Assumptions!$F:$F,0)),0)</f>
        <v/>
      </c>
      <c r="BL133" s="602">
        <f>((IF(BE133&gt;0, BE133, IF(BD133&gt;0, BD133, 0))))+BJ133</f>
        <v/>
      </c>
      <c r="BM133" s="602">
        <f>BP133/BO133</f>
        <v/>
      </c>
      <c r="BN133" s="602">
        <f>BP133/2.38</f>
        <v/>
      </c>
      <c r="BO133" s="374" t="n">
        <v>2.5</v>
      </c>
      <c r="BP133" s="602" t="n">
        <v>149.95</v>
      </c>
      <c r="BQ133" s="384">
        <f>IF(SUM(BD133:BE133)=0,0,(BM133-BL133)/BM133)</f>
        <v/>
      </c>
      <c r="BR133" s="602">
        <f>BC133*CG133</f>
        <v/>
      </c>
      <c r="BS133" s="602" t="n"/>
      <c r="BT133" s="602" t="n"/>
      <c r="BU133" s="605" t="n">
        <v>42888</v>
      </c>
      <c r="BV133" s="605" t="inlineStr">
        <is>
          <t>-</t>
        </is>
      </c>
      <c r="BW133" s="407" t="inlineStr">
        <is>
          <t>MISSING L/D</t>
        </is>
      </c>
      <c r="BX133" s="376" t="inlineStr">
        <is>
          <t>TEXTILE SANTANDERINA: 7712 REFIBRA</t>
        </is>
      </c>
      <c r="BY133" s="386" t="inlineStr">
        <is>
          <t>-</t>
        </is>
      </c>
      <c r="BZ133" s="433" t="n"/>
      <c r="CA133" s="386" t="n"/>
      <c r="CB133" s="386" t="n"/>
      <c r="CC133" s="386" t="n"/>
      <c r="CD133" s="376" t="inlineStr">
        <is>
          <t>EX 14-Oct-17</t>
        </is>
      </c>
      <c r="CE133" s="376" t="n"/>
      <c r="CF133" s="376" t="n"/>
      <c r="CG133" s="387" t="n">
        <v>4</v>
      </c>
      <c r="CH133" s="435" t="n"/>
      <c r="CI133" s="387" t="inlineStr">
        <is>
          <t>S</t>
        </is>
      </c>
      <c r="CJ133" s="387" t="n"/>
      <c r="CK133" s="387" t="n"/>
      <c r="CL133" s="388" t="n"/>
      <c r="CM133" s="389" t="n"/>
      <c r="CN133" s="389" t="n"/>
      <c r="CO133" s="390" t="n"/>
      <c r="CP133" s="391" t="inlineStr">
        <is>
          <t>tba</t>
        </is>
      </c>
      <c r="CQ133" s="391" t="n"/>
      <c r="CR133" s="391" t="n"/>
      <c r="CS133" s="392" t="n"/>
      <c r="CT133" s="393" t="n"/>
      <c r="CU133" s="393" t="n"/>
      <c r="CV133" s="393" t="n"/>
      <c r="CW133" s="393" t="n"/>
      <c r="CX133" s="393" t="n"/>
      <c r="CY133" s="393" t="n"/>
      <c r="CZ133" s="388" t="n">
        <v>43280</v>
      </c>
      <c r="DA133" s="388" t="inlineStr">
        <is>
          <t>HQ</t>
        </is>
      </c>
      <c r="DB133" s="576" t="inlineStr">
        <is>
          <t>2</t>
        </is>
      </c>
      <c r="DC133" s="389" t="n"/>
      <c r="DD133" s="389" t="n"/>
      <c r="DE133" s="389" t="n"/>
      <c r="DF133" s="394" t="n">
        <v>47</v>
      </c>
      <c r="DG133" s="394" t="n">
        <v>100</v>
      </c>
      <c r="DH133" s="394" t="n">
        <v>4018204</v>
      </c>
      <c r="DI133" s="395">
        <f>DF133*BM133</f>
        <v/>
      </c>
      <c r="DJ133" s="396">
        <f>DI133-(DG133*BL133)</f>
        <v/>
      </c>
    </row>
    <row customFormat="1" customHeight="1" ht="15" r="134" s="397">
      <c r="A134" s="372" t="n">
        <v>645</v>
      </c>
      <c r="B134" s="372" t="inlineStr">
        <is>
          <t>K180707020</t>
        </is>
      </c>
      <c r="C134" s="372" t="n">
        <v>2020200058</v>
      </c>
      <c r="D134" s="241" t="inlineStr">
        <is>
          <t>Indigo</t>
        </is>
      </c>
      <c r="E134" s="430" t="n">
        <v>1009</v>
      </c>
      <c r="F134" s="372" t="inlineStr">
        <is>
          <t>PRISCILLA</t>
        </is>
      </c>
      <c r="G134" s="372" t="inlineStr">
        <is>
          <t>HEMP RINSE</t>
        </is>
      </c>
      <c r="H134" s="372" t="n">
        <v>1</v>
      </c>
      <c r="I134" s="370" t="n"/>
      <c r="J134" s="600" t="n"/>
      <c r="K134" s="372" t="n"/>
      <c r="L134" s="372" t="n"/>
      <c r="M134" s="372" t="inlineStr">
        <is>
          <t>Dress</t>
        </is>
      </c>
      <c r="N134" s="372" t="n">
        <v>61044900</v>
      </c>
      <c r="O134" s="373" t="inlineStr">
        <is>
          <t>Women's or girls' dresses of textile materials, knitted or crocheted (excl. of wool, fine animal hair, cotton, man-made fibres and petticoats)</t>
        </is>
      </c>
      <c r="P134" s="584" t="inlineStr">
        <is>
          <t>Womens</t>
        </is>
      </c>
      <c r="Q134" s="372" t="n"/>
      <c r="R134" s="372" t="n"/>
      <c r="S134" s="372" t="n"/>
      <c r="T134" s="374" t="inlineStr">
        <is>
          <t>NON</t>
        </is>
      </c>
      <c r="U134" s="374" t="n"/>
      <c r="V134" s="374" t="inlineStr">
        <is>
          <t>XS-L</t>
        </is>
      </c>
      <c r="W134" s="374" t="inlineStr">
        <is>
          <t>-</t>
        </is>
      </c>
      <c r="X134" s="518" t="inlineStr">
        <is>
          <t>XS-L womens</t>
        </is>
      </c>
      <c r="Y134" s="374" t="inlineStr">
        <is>
          <t>NEW</t>
        </is>
      </c>
      <c r="Z134" s="374" t="n"/>
      <c r="AA134" s="374" t="n"/>
      <c r="AB134" s="240" t="inlineStr">
        <is>
          <t>Bulgaria</t>
        </is>
      </c>
      <c r="AC134" s="240" t="inlineStr">
        <is>
          <t>Uni Textiles</t>
        </is>
      </c>
      <c r="AD134" s="376" t="inlineStr">
        <is>
          <t>Collage</t>
        </is>
      </c>
      <c r="AE134" s="399" t="inlineStr">
        <is>
          <t>ARAMPATZHS  NIKOLAOS &amp; SIA O.E.</t>
        </is>
      </c>
      <c r="AF134" s="372" t="n"/>
      <c r="AG134" s="374" t="inlineStr">
        <is>
          <t>HEMP FORTEX</t>
        </is>
      </c>
      <c r="AH134" s="374" t="inlineStr">
        <is>
          <t xml:space="preserve">HG14550 DNM-EW </t>
        </is>
      </c>
      <c r="AI134" s="374" t="n"/>
      <c r="AJ134" s="374" t="n"/>
      <c r="AK134" s="374" t="inlineStr">
        <is>
          <t>100% Sustainable fabric</t>
        </is>
      </c>
      <c r="AL134" s="374" t="inlineStr">
        <is>
          <t xml:space="preserve">55% Hemp, 45% organic cotton </t>
        </is>
      </c>
      <c r="AM134" s="374" t="inlineStr">
        <is>
          <t>9,3 oz</t>
        </is>
      </c>
      <c r="AN134" s="374" t="n"/>
      <c r="AO134" s="377" t="inlineStr">
        <is>
          <t>$7,67 / 142</t>
        </is>
      </c>
      <c r="AP134" s="374" t="n">
        <v>1000</v>
      </c>
      <c r="AQ134" s="374" t="inlineStr">
        <is>
          <t>8W</t>
        </is>
      </c>
      <c r="AR134" s="374" t="inlineStr">
        <is>
          <t>04/07: 1551.5m available / 500M booked for SMS - 27/9: Mill urgently awaiting vendor for call off</t>
        </is>
      </c>
      <c r="AS134" s="378" t="n"/>
      <c r="AT134" s="378" t="n"/>
      <c r="AU134" s="378" t="n"/>
      <c r="AV134" s="379" t="n">
        <v>1.8</v>
      </c>
      <c r="AW134" s="601" t="inlineStr">
        <is>
          <t>PETRA</t>
        </is>
      </c>
      <c r="AX134" s="602" t="inlineStr">
        <is>
          <t>EUR</t>
        </is>
      </c>
      <c r="AY134" s="602" t="inlineStr">
        <is>
          <t>FOB</t>
        </is>
      </c>
      <c r="AZ134" s="602" t="inlineStr">
        <is>
          <t>30 DAYS NETT</t>
        </is>
      </c>
      <c r="BA134" s="602" t="n">
        <v>32</v>
      </c>
      <c r="BB134" s="602">
        <f>IFERROR((BM134*(1-Assumptions!$K$3))*(1-BK134),0)</f>
        <v/>
      </c>
      <c r="BC134" s="602">
        <f>BD134*2</f>
        <v/>
      </c>
      <c r="BD134" s="602" t="n">
        <v>36.9</v>
      </c>
      <c r="BE134" s="602" t="n">
        <v>35.4</v>
      </c>
      <c r="BF134" s="604">
        <f>IFERROR(((IF(BE134&gt;0, BE134, IF(BD134&gt;0, BD134, 0))))*INDEX(Assumptions!$B:$B,MATCH(AB134,Assumptions!$A:$A,0)),0)</f>
        <v/>
      </c>
      <c r="BG134" s="604">
        <f>IFERROR(((IF(BE134&gt;0, BE134, IF(BD134&gt;0, BD134, 0))))*INDEX(Assumptions!$C:$C,MATCH(AB134,Assumptions!$A:$A,0)),0)</f>
        <v/>
      </c>
      <c r="BH134" s="604">
        <f>IFERROR(((IF(BE134&gt;0, BE134, IF(BD134&gt;0, BD134, 0))))*INDEX(Assumptions!$D:$D,MATCH(AB134,Assumptions!$A:$A,0)),0)</f>
        <v/>
      </c>
      <c r="BI134" s="604">
        <f>IFERROR(((IF(BE134&gt;0, BE134, IF(BD134&gt;0, BD134, 0))))*INDEX(Assumptions!$G:$G,MATCH(AC134,Assumptions!$F:$F,0)),0)</f>
        <v/>
      </c>
      <c r="BJ134" s="604">
        <f>SUM(BF134:BI134)</f>
        <v/>
      </c>
      <c r="BK134" s="383">
        <f>IFERROR(INDEX(Assumptions!$B:$B,MATCH(AB134,Assumptions!$A:$A,0))+INDEX(Assumptions!$C:$C,MATCH(AB134,Assumptions!$A:$A,0))+INDEX(Assumptions!$D:$D,MATCH(AB134,Assumptions!$A:$A,0))+INDEX(Assumptions!$G:$G,MATCH(AC134,Assumptions!$F:$F,0)),0)</f>
        <v/>
      </c>
      <c r="BL134" s="602">
        <f>((IF(BE134&gt;0, BE134, IF(BD134&gt;0, BD134, 0))))+BJ134</f>
        <v/>
      </c>
      <c r="BM134" s="602">
        <f>BP134/BO134</f>
        <v/>
      </c>
      <c r="BN134" s="602">
        <f>BP134/2.38</f>
        <v/>
      </c>
      <c r="BO134" s="374" t="n">
        <v>2.5</v>
      </c>
      <c r="BP134" s="602" t="n">
        <v>169.95</v>
      </c>
      <c r="BQ134" s="384">
        <f>IF(SUM(BD134:BE134)=0,0,(BM134-BL134)/BM134)</f>
        <v/>
      </c>
      <c r="BR134" s="602">
        <f>BC134*CG134</f>
        <v/>
      </c>
      <c r="BS134" s="602" t="n"/>
      <c r="BT134" s="602" t="n"/>
      <c r="BU134" s="605" t="n">
        <v>42888</v>
      </c>
      <c r="BV134" s="605" t="inlineStr">
        <is>
          <t>-</t>
        </is>
      </c>
      <c r="BW134" s="386" t="inlineStr">
        <is>
          <t>-</t>
        </is>
      </c>
      <c r="BX134" s="376" t="inlineStr">
        <is>
          <t>HEMP FORTEX: GH14550 DNM-EW</t>
        </is>
      </c>
      <c r="BY134" s="386" t="inlineStr">
        <is>
          <t>-</t>
        </is>
      </c>
      <c r="BZ134" s="433" t="n"/>
      <c r="CA134" s="401" t="n">
        <v>42933</v>
      </c>
      <c r="CB134" s="386" t="n"/>
      <c r="CC134" s="386" t="n">
        <v>42961</v>
      </c>
      <c r="CD134" s="398" t="inlineStr">
        <is>
          <t>EX 14-Oct-17</t>
        </is>
      </c>
      <c r="CE134" s="376" t="n"/>
      <c r="CF134" s="376" t="n"/>
      <c r="CG134" s="387" t="n">
        <v>15</v>
      </c>
      <c r="CH134" s="435" t="n"/>
      <c r="CI134" s="387" t="inlineStr">
        <is>
          <t>S</t>
        </is>
      </c>
      <c r="CJ134" s="387" t="n"/>
      <c r="CK134" s="387" t="n"/>
      <c r="CL134" s="388" t="n"/>
      <c r="CM134" s="389" t="n"/>
      <c r="CN134" s="389" t="n"/>
      <c r="CO134" s="390" t="n"/>
      <c r="CP134" s="391" t="inlineStr">
        <is>
          <t>tba</t>
        </is>
      </c>
      <c r="CQ134" s="391" t="n"/>
      <c r="CR134" s="391" t="n"/>
      <c r="CS134" s="392" t="n"/>
      <c r="CT134" s="393" t="n"/>
      <c r="CU134" s="393" t="n"/>
      <c r="CV134" s="393" t="n"/>
      <c r="CW134" s="393" t="n"/>
      <c r="CX134" s="393" t="n"/>
      <c r="CY134" s="393" t="n"/>
      <c r="CZ134" s="388" t="n">
        <v>43280</v>
      </c>
      <c r="DA134" s="388" t="inlineStr">
        <is>
          <t>HQ</t>
        </is>
      </c>
      <c r="DB134" s="576" t="inlineStr">
        <is>
          <t>4</t>
        </is>
      </c>
      <c r="DC134" s="389" t="n"/>
      <c r="DD134" s="389" t="n"/>
      <c r="DE134" s="389" t="n"/>
      <c r="DF134" s="394" t="n">
        <v>183</v>
      </c>
      <c r="DG134" s="394" t="n">
        <v>225</v>
      </c>
      <c r="DH134" s="394" t="n">
        <v>4018401</v>
      </c>
      <c r="DI134" s="395">
        <f>DF134*BM134</f>
        <v/>
      </c>
      <c r="DJ134" s="396">
        <f>DI134-(DG134*BL134)</f>
        <v/>
      </c>
    </row>
    <row customFormat="1" customHeight="1" hidden="1" ht="15" r="135" s="126">
      <c r="A135" s="223" t="n">
        <v>650</v>
      </c>
      <c r="B135" s="223" t="inlineStr">
        <is>
          <t>K180707025</t>
        </is>
      </c>
      <c r="C135" s="372" t="n">
        <v>2020501941</v>
      </c>
      <c r="D135" s="223" t="inlineStr">
        <is>
          <t>BLUE</t>
        </is>
      </c>
      <c r="E135" s="502" t="inlineStr">
        <is>
          <t>-</t>
        </is>
      </c>
      <c r="F135" s="223" t="inlineStr">
        <is>
          <t>PRISCILLA</t>
        </is>
      </c>
      <c r="G135" s="223" t="inlineStr">
        <is>
          <t>DEEP SAPPHIRE</t>
        </is>
      </c>
      <c r="H135" s="223" t="n"/>
      <c r="I135" s="219" t="inlineStr">
        <is>
          <t>x</t>
        </is>
      </c>
      <c r="J135" s="606" t="n">
        <v>43053</v>
      </c>
      <c r="K135" s="223" t="inlineStr">
        <is>
          <t>GMD</t>
        </is>
      </c>
      <c r="L135" s="223" t="n"/>
      <c r="M135" s="223" t="inlineStr">
        <is>
          <t>DRESS</t>
        </is>
      </c>
      <c r="N135" s="223" t="n">
        <v>62044400</v>
      </c>
      <c r="O135" s="102" t="inlineStr">
        <is>
          <t>Women's or girls' dresses of artificial fibres (excl. knitted or crocheted and petticoats)</t>
        </is>
      </c>
      <c r="P135" s="103" t="inlineStr">
        <is>
          <t>WOMEN</t>
        </is>
      </c>
      <c r="Q135" s="223" t="n"/>
      <c r="R135" s="223" t="n"/>
      <c r="S135" s="223" t="n"/>
      <c r="T135" s="104" t="inlineStr">
        <is>
          <t>NON</t>
        </is>
      </c>
      <c r="U135" s="104" t="n"/>
      <c r="V135" s="104" t="inlineStr">
        <is>
          <t>XS-L</t>
        </is>
      </c>
      <c r="W135" s="104" t="inlineStr">
        <is>
          <t>-</t>
        </is>
      </c>
      <c r="X135" s="255" t="n"/>
      <c r="Y135" s="104" t="inlineStr">
        <is>
          <t>NEW</t>
        </is>
      </c>
      <c r="Z135" s="104" t="n"/>
      <c r="AA135" s="104" t="n"/>
      <c r="AB135" s="105" t="inlineStr">
        <is>
          <t>BULGARIA</t>
        </is>
      </c>
      <c r="AC135" s="106" t="inlineStr">
        <is>
          <t>UNI TEXTILES</t>
        </is>
      </c>
      <c r="AD135" s="106" t="inlineStr">
        <is>
          <t>COLLAGE</t>
        </is>
      </c>
      <c r="AE135" s="238" t="inlineStr">
        <is>
          <t>ARAMPATZHS  NIKOLAOS &amp; SIA O.E.</t>
        </is>
      </c>
      <c r="AF135" s="223" t="n"/>
      <c r="AG135" s="104" t="inlineStr">
        <is>
          <t>TEXTILE SANTADERINA</t>
        </is>
      </c>
      <c r="AH135" s="374" t="inlineStr">
        <is>
          <t>REFIBRA: 7712</t>
        </is>
      </c>
      <c r="AI135" s="104" t="n"/>
      <c r="AJ135" s="104" t="n"/>
      <c r="AK135" s="104" t="inlineStr">
        <is>
          <t>100% Sustainable fabric</t>
        </is>
      </c>
      <c r="AL135" s="104" t="inlineStr">
        <is>
          <t>76% Tencel lyocell TRI, 12% recycled linen, 7% recycled cotton, 5% viscose</t>
        </is>
      </c>
      <c r="AM135" s="104" t="inlineStr">
        <is>
          <t>220g</t>
        </is>
      </c>
      <c r="AN135" s="374" t="n"/>
      <c r="AO135" s="107" t="n">
        <v>4.3</v>
      </c>
      <c r="AP135" s="104" t="n">
        <v>1500</v>
      </c>
      <c r="AQ135" s="104" t="n"/>
      <c r="AR135" s="104" t="inlineStr">
        <is>
          <t>500meters ready and reserved 20-07 /  20-9: Fabric meters are ready to ship, waiting for payment 21/9</t>
        </is>
      </c>
      <c r="AS135" s="108" t="n"/>
      <c r="AT135" s="108" t="n"/>
      <c r="AU135" s="108" t="n"/>
      <c r="AV135" s="109" t="n">
        <v>1.6</v>
      </c>
      <c r="AW135" s="607" t="inlineStr">
        <is>
          <t>PETRA</t>
        </is>
      </c>
      <c r="AX135" s="608" t="inlineStr">
        <is>
          <t>EUR</t>
        </is>
      </c>
      <c r="AY135" s="608" t="inlineStr">
        <is>
          <t>FOB</t>
        </is>
      </c>
      <c r="AZ135" s="608" t="inlineStr">
        <is>
          <t>30 DAYS NETT</t>
        </is>
      </c>
      <c r="BA135" s="608" t="n"/>
      <c r="BB135" s="608">
        <f>IFERROR((BM135*(1-Assumptions!$K$3))*(1-BK135),0)</f>
        <v/>
      </c>
      <c r="BC135" s="608">
        <f>BD135*2</f>
        <v/>
      </c>
      <c r="BD135" s="608" t="n">
        <v>27.9</v>
      </c>
      <c r="BE135" s="608" t="n">
        <v>25.9</v>
      </c>
      <c r="BF135" s="609">
        <f>IFERROR(((IF(BE135&gt;0, BE135, IF(BD135&gt;0, BD135, 0))))*INDEX(Assumptions!$B:$B,MATCH(AB135,Assumptions!$A:$A,0)),0)</f>
        <v/>
      </c>
      <c r="BG135" s="609">
        <f>IFERROR(((IF(BE135&gt;0, BE135, IF(BD135&gt;0, BD135, 0))))*INDEX(Assumptions!$C:$C,MATCH(AB135,Assumptions!$A:$A,0)),0)</f>
        <v/>
      </c>
      <c r="BH135" s="609">
        <f>IFERROR(((IF(BE135&gt;0, BE135, IF(BD135&gt;0, BD135, 0))))*INDEX(Assumptions!$D:$D,MATCH(AB135,Assumptions!$A:$A,0)),0)</f>
        <v/>
      </c>
      <c r="BI135" s="609">
        <f>IFERROR(((IF(BE135&gt;0, BE135, IF(BD135&gt;0, BD135, 0))))*INDEX(Assumptions!$G:$G,MATCH(AC135,Assumptions!$F:$F,0)),0)</f>
        <v/>
      </c>
      <c r="BJ135" s="609">
        <f>SUM(BF135:BI135)</f>
        <v/>
      </c>
      <c r="BK135" s="113">
        <f>IFERROR(INDEX(Assumptions!$B:$B,MATCH(AB135,Assumptions!$A:$A,0))+INDEX(Assumptions!$C:$C,MATCH(AB135,Assumptions!$A:$A,0))+INDEX(Assumptions!$D:$D,MATCH(AB135,Assumptions!$A:$A,0))+INDEX(Assumptions!$G:$G,MATCH(AC135,Assumptions!$F:$F,0)),0)</f>
        <v/>
      </c>
      <c r="BL135" s="608">
        <f>((IF(BE135&gt;0, BE135, IF(BD135&gt;0, BD135, 0))))+BJ135</f>
        <v/>
      </c>
      <c r="BM135" s="608">
        <f>BP135/BO135</f>
        <v/>
      </c>
      <c r="BN135" s="608">
        <f>BP135/2.38</f>
        <v/>
      </c>
      <c r="BO135" s="104" t="n">
        <v>2.5</v>
      </c>
      <c r="BP135" s="608" t="n">
        <v>149.95</v>
      </c>
      <c r="BQ135" s="114">
        <f>IF(SUM(BD135:BE135)=0,0,(BM135-BL135)/BM135)</f>
        <v/>
      </c>
      <c r="BR135" s="608">
        <f>BC135*CG135</f>
        <v/>
      </c>
      <c r="BS135" s="608" t="n"/>
      <c r="BT135" s="608" t="n"/>
      <c r="BU135" s="610" t="n">
        <v>42888</v>
      </c>
      <c r="BV135" s="610" t="inlineStr">
        <is>
          <t>-</t>
        </is>
      </c>
      <c r="BW135" s="237" t="inlineStr">
        <is>
          <t>L/D approved</t>
        </is>
      </c>
      <c r="BX135" s="106" t="inlineStr">
        <is>
          <t>TEXTILE SANTANDERINA: 7712 REFIBRA</t>
        </is>
      </c>
      <c r="BY135" s="115" t="inlineStr">
        <is>
          <t>-</t>
        </is>
      </c>
      <c r="BZ135" s="530" t="n"/>
      <c r="CA135" s="115" t="n"/>
      <c r="CB135" s="115" t="n"/>
      <c r="CC135" s="115" t="n">
        <v>42961</v>
      </c>
      <c r="CD135" s="105" t="inlineStr">
        <is>
          <t>EX 03-Nov-17</t>
        </is>
      </c>
      <c r="CE135" s="106" t="n"/>
      <c r="CF135" s="106" t="inlineStr">
        <is>
          <t>CXL</t>
        </is>
      </c>
      <c r="CG135" s="117" t="n">
        <v>15</v>
      </c>
      <c r="CH135" s="538" t="n"/>
      <c r="CI135" s="117" t="inlineStr">
        <is>
          <t>S</t>
        </is>
      </c>
      <c r="CJ135" s="117" t="n"/>
      <c r="CK135" s="117" t="n"/>
      <c r="CL135" s="118" t="n"/>
      <c r="CM135" s="119" t="n"/>
      <c r="CN135" s="119" t="n"/>
      <c r="CO135" s="120" t="n"/>
      <c r="CP135" s="121" t="n"/>
      <c r="CQ135" s="121" t="n"/>
      <c r="CR135" s="121" t="n"/>
      <c r="CS135" s="122" t="n"/>
      <c r="CT135" s="123" t="n"/>
      <c r="CU135" s="123" t="n"/>
      <c r="CV135" s="123" t="n"/>
      <c r="CW135" s="123" t="n"/>
      <c r="CX135" s="123" t="n"/>
      <c r="CY135" s="123" t="n"/>
      <c r="CZ135" s="118" t="n"/>
      <c r="DA135" s="118" t="n"/>
      <c r="DB135" s="575" t="n"/>
      <c r="DC135" s="119" t="n"/>
      <c r="DD135" s="119" t="n"/>
      <c r="DE135" s="119" t="n"/>
      <c r="DF135" s="394" t="n"/>
      <c r="DG135" s="394" t="n"/>
      <c r="DH135" s="394" t="n"/>
      <c r="DI135" s="334">
        <f>DF135*BM135</f>
        <v/>
      </c>
      <c r="DJ135" s="125">
        <f>DI135-(DG135*BL135)</f>
        <v/>
      </c>
    </row>
    <row customFormat="1" customHeight="1" ht="15" r="136" s="397">
      <c r="A136" s="372" t="n">
        <v>655</v>
      </c>
      <c r="B136" s="372" t="inlineStr">
        <is>
          <t>K180707030</t>
        </is>
      </c>
      <c r="C136" s="372" t="n">
        <v>2020200059</v>
      </c>
      <c r="D136" s="241" t="inlineStr">
        <is>
          <t>Indigo</t>
        </is>
      </c>
      <c r="E136" s="430" t="n">
        <v>1006</v>
      </c>
      <c r="F136" s="372" t="inlineStr">
        <is>
          <t>PRISCILLA</t>
        </is>
      </c>
      <c r="G136" s="372" t="inlineStr">
        <is>
          <t>STRIPE LINEN INDIGO</t>
        </is>
      </c>
      <c r="H136" s="372" t="n">
        <v>1</v>
      </c>
      <c r="I136" s="370" t="n"/>
      <c r="J136" s="600" t="n"/>
      <c r="K136" s="372" t="n"/>
      <c r="L136" s="372" t="n"/>
      <c r="M136" s="372" t="inlineStr">
        <is>
          <t>Dress</t>
        </is>
      </c>
      <c r="N136" s="372" t="n">
        <v>61044900</v>
      </c>
      <c r="O136" s="373" t="inlineStr">
        <is>
          <t>Women's or girls' dresses of textile materials, knitted or crocheted (excl. of wool, fine animal hair, cotton, man-made fibres and petticoats)</t>
        </is>
      </c>
      <c r="P136" s="584" t="inlineStr">
        <is>
          <t>Womens</t>
        </is>
      </c>
      <c r="Q136" s="372" t="n"/>
      <c r="R136" s="372" t="n"/>
      <c r="S136" s="372" t="n"/>
      <c r="T136" s="374" t="inlineStr">
        <is>
          <t>NON</t>
        </is>
      </c>
      <c r="U136" s="374" t="n"/>
      <c r="V136" s="374" t="inlineStr">
        <is>
          <t>XS-L</t>
        </is>
      </c>
      <c r="W136" s="374" t="inlineStr">
        <is>
          <t>-</t>
        </is>
      </c>
      <c r="X136" s="518" t="inlineStr">
        <is>
          <t>XS-L womens</t>
        </is>
      </c>
      <c r="Y136" s="374" t="inlineStr">
        <is>
          <t>NEW</t>
        </is>
      </c>
      <c r="Z136" s="374" t="n"/>
      <c r="AA136" s="374" t="n"/>
      <c r="AB136" s="240" t="inlineStr">
        <is>
          <t>Bulgaria</t>
        </is>
      </c>
      <c r="AC136" s="240" t="inlineStr">
        <is>
          <t>Uni Textiles</t>
        </is>
      </c>
      <c r="AD136" s="376" t="inlineStr">
        <is>
          <t>Collage</t>
        </is>
      </c>
      <c r="AE136" s="399" t="inlineStr">
        <is>
          <t>ARAMPATZHS  NIKOLAOS &amp; SIA O.E.</t>
        </is>
      </c>
      <c r="AF136" s="372" t="n"/>
      <c r="AG136" s="374" t="inlineStr">
        <is>
          <t>NORTHERN LINEN</t>
        </is>
      </c>
      <c r="AH136" s="374" t="inlineStr">
        <is>
          <t>14988 - LI501155YY 268 A95 A</t>
        </is>
      </c>
      <c r="AI136" s="374" t="n"/>
      <c r="AJ136" s="374" t="n"/>
      <c r="AK136" s="374" t="inlineStr">
        <is>
          <t>100% Sustainable fabric</t>
        </is>
      </c>
      <c r="AL136" s="374" t="inlineStr">
        <is>
          <t>100% Linen</t>
        </is>
      </c>
      <c r="AM136" s="374" t="inlineStr">
        <is>
          <t>123g</t>
        </is>
      </c>
      <c r="AN136" s="374" t="n"/>
      <c r="AO136" s="377" t="inlineStr">
        <is>
          <t>5,95 / 149</t>
        </is>
      </c>
      <c r="AP136" s="374" t="n"/>
      <c r="AQ136" s="374" t="n"/>
      <c r="AR136" s="374" t="inlineStr">
        <is>
          <t>No stock: SMS fabric order placed of 150M 04/07 (lead time 40days) 20/9: 110mt has been shipped</t>
        </is>
      </c>
      <c r="AS136" s="378" t="n"/>
      <c r="AT136" s="378" t="n"/>
      <c r="AU136" s="378" t="n"/>
      <c r="AV136" s="379" t="n">
        <v>1.75</v>
      </c>
      <c r="AW136" s="601" t="inlineStr">
        <is>
          <t>PETRA</t>
        </is>
      </c>
      <c r="AX136" s="602" t="inlineStr">
        <is>
          <t>EUR</t>
        </is>
      </c>
      <c r="AY136" s="602" t="inlineStr">
        <is>
          <t>FOB</t>
        </is>
      </c>
      <c r="AZ136" s="602" t="inlineStr">
        <is>
          <t>30 DAYS NETT</t>
        </is>
      </c>
      <c r="BA136" s="602" t="n">
        <v>29</v>
      </c>
      <c r="BB136" s="602">
        <f>IFERROR((BM136*(1-Assumptions!$K$3))*(1-BK136),0)</f>
        <v/>
      </c>
      <c r="BC136" s="602">
        <f>BD136*2</f>
        <v/>
      </c>
      <c r="BD136" s="602" t="n">
        <v>29.9</v>
      </c>
      <c r="BE136" s="602">
        <f>29.3+1</f>
        <v/>
      </c>
      <c r="BF136" s="604">
        <f>IFERROR(((IF(BE136&gt;0, BE136, IF(BD136&gt;0, BD136, 0))))*INDEX(Assumptions!$B:$B,MATCH(AB136,Assumptions!$A:$A,0)),0)</f>
        <v/>
      </c>
      <c r="BG136" s="604">
        <f>IFERROR(((IF(BE136&gt;0, BE136, IF(BD136&gt;0, BD136, 0))))*INDEX(Assumptions!$C:$C,MATCH(AB136,Assumptions!$A:$A,0)),0)</f>
        <v/>
      </c>
      <c r="BH136" s="604">
        <f>IFERROR(((IF(BE136&gt;0, BE136, IF(BD136&gt;0, BD136, 0))))*INDEX(Assumptions!$D:$D,MATCH(AB136,Assumptions!$A:$A,0)),0)</f>
        <v/>
      </c>
      <c r="BI136" s="604">
        <f>IFERROR(((IF(BE136&gt;0, BE136, IF(BD136&gt;0, BD136, 0))))*INDEX(Assumptions!$G:$G,MATCH(AC136,Assumptions!$F:$F,0)),0)</f>
        <v/>
      </c>
      <c r="BJ136" s="604">
        <f>SUM(BF136:BI136)</f>
        <v/>
      </c>
      <c r="BK136" s="383">
        <f>IFERROR(INDEX(Assumptions!$B:$B,MATCH(AB136,Assumptions!$A:$A,0))+INDEX(Assumptions!$C:$C,MATCH(AB136,Assumptions!$A:$A,0))+INDEX(Assumptions!$D:$D,MATCH(AB136,Assumptions!$A:$A,0))+INDEX(Assumptions!$G:$G,MATCH(AC136,Assumptions!$F:$F,0)),0)</f>
        <v/>
      </c>
      <c r="BL136" s="602">
        <f>((IF(BE136&gt;0, BE136, IF(BD136&gt;0, BD136, 0))))+BJ136</f>
        <v/>
      </c>
      <c r="BM136" s="602">
        <f>BP136/BO136</f>
        <v/>
      </c>
      <c r="BN136" s="602">
        <f>BP136/2.38</f>
        <v/>
      </c>
      <c r="BO136" s="374" t="n">
        <v>2.5</v>
      </c>
      <c r="BP136" s="602" t="n">
        <v>159.95</v>
      </c>
      <c r="BQ136" s="384">
        <f>IF(SUM(BD136:BE136)=0,0,(BM136-BL136)/BM136)</f>
        <v/>
      </c>
      <c r="BR136" s="602">
        <f>BC136*CG136</f>
        <v/>
      </c>
      <c r="BS136" s="602" t="n"/>
      <c r="BT136" s="602" t="n"/>
      <c r="BU136" s="605" t="n">
        <v>42888</v>
      </c>
      <c r="BV136" s="605" t="inlineStr">
        <is>
          <t>-</t>
        </is>
      </c>
      <c r="BW136" s="386" t="inlineStr">
        <is>
          <t>-</t>
        </is>
      </c>
      <c r="BX136" s="376" t="inlineStr">
        <is>
          <t>NORTHERN LINEN:14988 - LI501155YY 268 A95 A</t>
        </is>
      </c>
      <c r="BY136" s="386" t="inlineStr">
        <is>
          <t>S</t>
        </is>
      </c>
      <c r="BZ136" s="433" t="n"/>
      <c r="CA136" s="401" t="n">
        <v>42933</v>
      </c>
      <c r="CB136" s="386" t="n"/>
      <c r="CC136" s="386" t="n">
        <v>42961</v>
      </c>
      <c r="CD136" s="398" t="inlineStr">
        <is>
          <t>EX 14-Oct-17</t>
        </is>
      </c>
      <c r="CE136" s="376" t="n"/>
      <c r="CF136" s="376" t="inlineStr">
        <is>
          <t>fabric price OK?? Check Edward!</t>
        </is>
      </c>
      <c r="CG136" s="387" t="n">
        <v>7</v>
      </c>
      <c r="CH136" s="435" t="n"/>
      <c r="CI136" s="387" t="inlineStr">
        <is>
          <t>S</t>
        </is>
      </c>
      <c r="CJ136" s="387" t="n"/>
      <c r="CK136" s="387" t="n"/>
      <c r="CL136" s="388" t="n"/>
      <c r="CM136" s="389" t="n"/>
      <c r="CN136" s="389" t="n"/>
      <c r="CO136" s="390" t="n"/>
      <c r="CP136" s="391" t="inlineStr">
        <is>
          <t>tba</t>
        </is>
      </c>
      <c r="CQ136" s="391" t="n"/>
      <c r="CR136" s="391" t="n"/>
      <c r="CS136" s="392" t="n"/>
      <c r="CT136" s="393" t="n"/>
      <c r="CU136" s="393" t="n"/>
      <c r="CV136" s="393" t="n"/>
      <c r="CW136" s="393" t="n"/>
      <c r="CX136" s="393" t="n"/>
      <c r="CY136" s="393" t="n"/>
      <c r="CZ136" s="388" t="n">
        <v>43350</v>
      </c>
      <c r="DA136" s="388" t="inlineStr">
        <is>
          <t>HQ</t>
        </is>
      </c>
      <c r="DB136" s="555" t="n">
        <v>4</v>
      </c>
      <c r="DC136" s="389" t="n"/>
      <c r="DD136" s="389" t="n"/>
      <c r="DE136" s="389" t="n"/>
      <c r="DF136" s="394" t="n">
        <v>169</v>
      </c>
      <c r="DG136" s="394" t="n">
        <v>250</v>
      </c>
      <c r="DH136" s="394" t="n">
        <v>4018402</v>
      </c>
      <c r="DI136" s="395">
        <f>DF136*BM136</f>
        <v/>
      </c>
      <c r="DJ136" s="396">
        <f>DI136-(DG136*BL136)</f>
        <v/>
      </c>
    </row>
    <row customFormat="1" customHeight="1" ht="15" r="137" s="397">
      <c r="A137" s="372" t="n">
        <v>660</v>
      </c>
      <c r="B137" s="372" t="inlineStr">
        <is>
          <t>K180707035</t>
        </is>
      </c>
      <c r="C137" s="372" t="n">
        <v>2020501942</v>
      </c>
      <c r="D137" s="372" t="inlineStr">
        <is>
          <t>Red</t>
        </is>
      </c>
      <c r="E137" s="430" t="n">
        <v>7915</v>
      </c>
      <c r="F137" s="372" t="inlineStr">
        <is>
          <t>PRISCILLA</t>
        </is>
      </c>
      <c r="G137" s="372" t="inlineStr">
        <is>
          <t>CORDOVAN</t>
        </is>
      </c>
      <c r="H137" s="372" t="n">
        <v>2</v>
      </c>
      <c r="I137" s="370" t="n"/>
      <c r="J137" s="600" t="n"/>
      <c r="K137" s="372" t="inlineStr">
        <is>
          <t>GMD</t>
        </is>
      </c>
      <c r="L137" s="372" t="n"/>
      <c r="M137" s="372" t="inlineStr">
        <is>
          <t>Dress</t>
        </is>
      </c>
      <c r="N137" s="372" t="n">
        <v>62044400</v>
      </c>
      <c r="O137" s="373" t="inlineStr">
        <is>
          <t>Women's or girls' dresses of artificial fibres (excl. knitted or crocheted and petticoats)</t>
        </is>
      </c>
      <c r="P137" s="584" t="inlineStr">
        <is>
          <t>Womens</t>
        </is>
      </c>
      <c r="Q137" s="372" t="n"/>
      <c r="R137" s="372" t="n"/>
      <c r="S137" s="372" t="n"/>
      <c r="T137" s="374" t="inlineStr">
        <is>
          <t>NON</t>
        </is>
      </c>
      <c r="U137" s="374" t="n"/>
      <c r="V137" s="374" t="inlineStr">
        <is>
          <t>XS-L</t>
        </is>
      </c>
      <c r="W137" s="374" t="inlineStr">
        <is>
          <t>-</t>
        </is>
      </c>
      <c r="X137" s="518" t="inlineStr">
        <is>
          <t>XS-L womens</t>
        </is>
      </c>
      <c r="Y137" s="374" t="inlineStr">
        <is>
          <t>NEW</t>
        </is>
      </c>
      <c r="Z137" s="374" t="n"/>
      <c r="AA137" s="374" t="n"/>
      <c r="AB137" s="240" t="inlineStr">
        <is>
          <t>Bulgaria</t>
        </is>
      </c>
      <c r="AC137" s="240" t="inlineStr">
        <is>
          <t>Uni Textiles</t>
        </is>
      </c>
      <c r="AD137" s="376" t="inlineStr">
        <is>
          <t>Collage</t>
        </is>
      </c>
      <c r="AE137" s="399" t="inlineStr">
        <is>
          <t>ARAMPATZHS  NIKOLAOS &amp; SIA O.E.</t>
        </is>
      </c>
      <c r="AF137" s="372" t="n"/>
      <c r="AG137" s="374" t="inlineStr">
        <is>
          <t>TEXTILE SANTADERINA</t>
        </is>
      </c>
      <c r="AH137" s="374" t="inlineStr">
        <is>
          <t>REFIBRA: 7712</t>
        </is>
      </c>
      <c r="AI137" s="374" t="n"/>
      <c r="AJ137" s="374" t="n"/>
      <c r="AK137" s="374" t="inlineStr">
        <is>
          <t>100% Sustainable fabric</t>
        </is>
      </c>
      <c r="AL137" s="374" t="inlineStr">
        <is>
          <t>76% Tencel lyocell TRI, 12% recycled linen, 7% recycled cotton, 5% viscose</t>
        </is>
      </c>
      <c r="AM137" s="374" t="inlineStr">
        <is>
          <t>220g</t>
        </is>
      </c>
      <c r="AN137" s="374" t="n"/>
      <c r="AO137" s="377" t="n">
        <v>4.3</v>
      </c>
      <c r="AP137" s="374" t="n">
        <v>1500</v>
      </c>
      <c r="AQ137" s="374" t="n"/>
      <c r="AR137" s="374" t="inlineStr">
        <is>
          <t>500meters ready and reserved 20-07 /  20-9: Fabric meters are ready to ship, waiting for payment 21/9</t>
        </is>
      </c>
      <c r="AS137" s="378" t="n"/>
      <c r="AT137" s="378" t="n"/>
      <c r="AU137" s="378" t="n"/>
      <c r="AV137" s="379" t="n">
        <v>1.6</v>
      </c>
      <c r="AW137" s="601" t="inlineStr">
        <is>
          <t>PETRA</t>
        </is>
      </c>
      <c r="AX137" s="602" t="inlineStr">
        <is>
          <t>EUR</t>
        </is>
      </c>
      <c r="AY137" s="602" t="inlineStr">
        <is>
          <t>FOB</t>
        </is>
      </c>
      <c r="AZ137" s="602" t="inlineStr">
        <is>
          <t>30 DAYS NETT</t>
        </is>
      </c>
      <c r="BA137" s="602" t="inlineStr">
        <is>
          <t>cfmd</t>
        </is>
      </c>
      <c r="BB137" s="602">
        <f>IFERROR((BM137*(1-Assumptions!$K$3))*(1-BK137),0)</f>
        <v/>
      </c>
      <c r="BC137" s="602">
        <f>BD137*2</f>
        <v/>
      </c>
      <c r="BD137" s="602" t="n">
        <v>27.9</v>
      </c>
      <c r="BE137" s="602" t="n">
        <v>25.9</v>
      </c>
      <c r="BF137" s="604">
        <f>IFERROR(((IF(BE137&gt;0, BE137, IF(BD137&gt;0, BD137, 0))))*INDEX(Assumptions!$B:$B,MATCH(AB137,Assumptions!$A:$A,0)),0)</f>
        <v/>
      </c>
      <c r="BG137" s="604">
        <f>IFERROR(((IF(BE137&gt;0, BE137, IF(BD137&gt;0, BD137, 0))))*INDEX(Assumptions!$C:$C,MATCH(AB137,Assumptions!$A:$A,0)),0)</f>
        <v/>
      </c>
      <c r="BH137" s="604">
        <f>IFERROR(((IF(BE137&gt;0, BE137, IF(BD137&gt;0, BD137, 0))))*INDEX(Assumptions!$D:$D,MATCH(AB137,Assumptions!$A:$A,0)),0)</f>
        <v/>
      </c>
      <c r="BI137" s="604">
        <f>IFERROR(((IF(BE137&gt;0, BE137, IF(BD137&gt;0, BD137, 0))))*INDEX(Assumptions!$G:$G,MATCH(AC137,Assumptions!$F:$F,0)),0)</f>
        <v/>
      </c>
      <c r="BJ137" s="604">
        <f>SUM(BF137:BI137)</f>
        <v/>
      </c>
      <c r="BK137" s="383">
        <f>IFERROR(INDEX(Assumptions!$B:$B,MATCH(AB137,Assumptions!$A:$A,0))+INDEX(Assumptions!$C:$C,MATCH(AB137,Assumptions!$A:$A,0))+INDEX(Assumptions!$D:$D,MATCH(AB137,Assumptions!$A:$A,0))+INDEX(Assumptions!$G:$G,MATCH(AC137,Assumptions!$F:$F,0)),0)</f>
        <v/>
      </c>
      <c r="BL137" s="602">
        <f>((IF(BE137&gt;0, BE137, IF(BD137&gt;0, BD137, 0))))+BJ137</f>
        <v/>
      </c>
      <c r="BM137" s="602">
        <f>BP137/BO137</f>
        <v/>
      </c>
      <c r="BN137" s="602">
        <f>BP137/2.38</f>
        <v/>
      </c>
      <c r="BO137" s="374" t="n">
        <v>2.5</v>
      </c>
      <c r="BP137" s="602" t="n">
        <v>149.95</v>
      </c>
      <c r="BQ137" s="384">
        <f>IF(SUM(BD137:BE137)=0,0,(BM137-BL137)/BM137)</f>
        <v/>
      </c>
      <c r="BR137" s="602">
        <f>BC137*CG137</f>
        <v/>
      </c>
      <c r="BS137" s="602" t="n"/>
      <c r="BT137" s="602" t="n"/>
      <c r="BU137" s="605" t="n">
        <v>42888</v>
      </c>
      <c r="BV137" s="605" t="inlineStr">
        <is>
          <t>-</t>
        </is>
      </c>
      <c r="BW137" s="401" t="inlineStr">
        <is>
          <t>L/D approved</t>
        </is>
      </c>
      <c r="BX137" s="376" t="inlineStr">
        <is>
          <t>Pls send lab dip in correct fabric quality + colour for approval</t>
        </is>
      </c>
      <c r="BY137" s="386" t="inlineStr">
        <is>
          <t>-</t>
        </is>
      </c>
      <c r="BZ137" s="433" t="n"/>
      <c r="CA137" s="401" t="n">
        <v>42933</v>
      </c>
      <c r="CB137" s="386" t="n"/>
      <c r="CC137" s="386" t="n">
        <v>42961</v>
      </c>
      <c r="CD137" s="398" t="inlineStr">
        <is>
          <t>EX 03-Nov-17</t>
        </is>
      </c>
      <c r="CE137" s="376" t="n"/>
      <c r="CF137" s="376" t="n"/>
      <c r="CG137" s="387" t="n">
        <v>4</v>
      </c>
      <c r="CH137" s="435" t="n"/>
      <c r="CI137" s="387" t="inlineStr">
        <is>
          <t>S</t>
        </is>
      </c>
      <c r="CJ137" s="387" t="n"/>
      <c r="CK137" s="387" t="n"/>
      <c r="CL137" s="388" t="n"/>
      <c r="CM137" s="389" t="n"/>
      <c r="CN137" s="389" t="n"/>
      <c r="CO137" s="390" t="n"/>
      <c r="CP137" s="391" t="inlineStr">
        <is>
          <t>tba</t>
        </is>
      </c>
      <c r="CQ137" s="391" t="n"/>
      <c r="CR137" s="391" t="n"/>
      <c r="CS137" s="392" t="n"/>
      <c r="CT137" s="393" t="n"/>
      <c r="CU137" s="393" t="n"/>
      <c r="CV137" s="393" t="n"/>
      <c r="CW137" s="393" t="n"/>
      <c r="CX137" s="393" t="n"/>
      <c r="CY137" s="393" t="n"/>
      <c r="CZ137" s="388" t="n">
        <v>43325</v>
      </c>
      <c r="DA137" s="388" t="inlineStr">
        <is>
          <t>GREECE</t>
        </is>
      </c>
      <c r="DB137" s="555" t="n">
        <v>0</v>
      </c>
      <c r="DC137" s="389" t="n"/>
      <c r="DD137" s="389" t="inlineStr">
        <is>
          <t>DIDN'T SEE QC OURSELVES. BODYLENGTH -4MAX, SLEEVELENGTH +2.5MAX</t>
        </is>
      </c>
      <c r="DE137" s="389" t="n"/>
      <c r="DF137" s="394" t="n">
        <v>40</v>
      </c>
      <c r="DG137" s="394" t="n">
        <v>102</v>
      </c>
      <c r="DH137" s="394" t="n">
        <v>4018217</v>
      </c>
      <c r="DI137" s="395">
        <f>DF137*BM137</f>
        <v/>
      </c>
      <c r="DJ137" s="396">
        <f>DI137-(DG137*BL137)</f>
        <v/>
      </c>
    </row>
    <row customFormat="1" customHeight="1" hidden="1" ht="15" r="138" s="126">
      <c r="A138" s="223" t="n">
        <v>665</v>
      </c>
      <c r="B138" s="223" t="inlineStr">
        <is>
          <t>K180707040</t>
        </is>
      </c>
      <c r="C138" s="223" t="n">
        <v>2020501943</v>
      </c>
      <c r="D138" s="223" t="inlineStr">
        <is>
          <t>Red</t>
        </is>
      </c>
      <c r="E138" s="502" t="inlineStr">
        <is>
          <t>-</t>
        </is>
      </c>
      <c r="F138" s="223" t="inlineStr">
        <is>
          <t>PRISCILLA</t>
        </is>
      </c>
      <c r="G138" s="223" t="inlineStr">
        <is>
          <t>FINE STRIPE</t>
        </is>
      </c>
      <c r="H138" s="223" t="n">
        <v>2</v>
      </c>
      <c r="I138" s="219" t="inlineStr">
        <is>
          <t>x</t>
        </is>
      </c>
      <c r="J138" s="606" t="n">
        <v>43172</v>
      </c>
      <c r="K138" s="223" t="n"/>
      <c r="L138" s="223" t="n"/>
      <c r="M138" s="223" t="inlineStr">
        <is>
          <t>DRESS</t>
        </is>
      </c>
      <c r="N138" s="223" t="n">
        <v>62044200</v>
      </c>
      <c r="O138" s="102" t="inlineStr">
        <is>
          <t>Women's or girls' dresses of cotton (excl. knitted or crocheted and petticoats)</t>
        </is>
      </c>
      <c r="P138" s="103" t="inlineStr">
        <is>
          <t>WOMEN</t>
        </is>
      </c>
      <c r="Q138" s="223" t="n"/>
      <c r="R138" s="223" t="n"/>
      <c r="S138" s="223" t="n"/>
      <c r="T138" s="104" t="inlineStr">
        <is>
          <t>NON</t>
        </is>
      </c>
      <c r="U138" s="104" t="n"/>
      <c r="V138" s="104" t="inlineStr">
        <is>
          <t>XS-L</t>
        </is>
      </c>
      <c r="W138" s="104" t="inlineStr">
        <is>
          <t>-</t>
        </is>
      </c>
      <c r="X138" s="255" t="n"/>
      <c r="Y138" s="104" t="inlineStr">
        <is>
          <t>NEW</t>
        </is>
      </c>
      <c r="Z138" s="104" t="n"/>
      <c r="AA138" s="104" t="n"/>
      <c r="AB138" s="105" t="inlineStr">
        <is>
          <t>BULGARIA</t>
        </is>
      </c>
      <c r="AC138" s="106" t="inlineStr">
        <is>
          <t>UNI TEXTILES</t>
        </is>
      </c>
      <c r="AD138" s="106" t="inlineStr">
        <is>
          <t>COLLAGE</t>
        </is>
      </c>
      <c r="AE138" s="238" t="inlineStr">
        <is>
          <t>ARAMPATZHS  NIKOLAOS &amp; SIA O.E.</t>
        </is>
      </c>
      <c r="AF138" s="223" t="n"/>
      <c r="AG138" s="104" t="inlineStr">
        <is>
          <t>HEMP FORTEX</t>
        </is>
      </c>
      <c r="AH138" s="374" t="inlineStr">
        <is>
          <t>HG14397-HG106C189A WHITE RED STRIPE</t>
        </is>
      </c>
      <c r="AI138" s="104" t="n"/>
      <c r="AJ138" s="104" t="n"/>
      <c r="AK138" s="104" t="inlineStr">
        <is>
          <t>100% Sustainable fabric</t>
        </is>
      </c>
      <c r="AL138" s="104" t="inlineStr">
        <is>
          <t>87% Organic cotton, 13% hemp</t>
        </is>
      </c>
      <c r="AM138" s="104" t="inlineStr">
        <is>
          <t>3,4 oz</t>
        </is>
      </c>
      <c r="AN138" s="374" t="n"/>
      <c r="AO138" s="107" t="inlineStr">
        <is>
          <t>$3,59 / 55"</t>
        </is>
      </c>
      <c r="AP138" s="104" t="n">
        <v>1000</v>
      </c>
      <c r="AQ138" s="104" t="inlineStr">
        <is>
          <t>6-8W</t>
        </is>
      </c>
      <c r="AR138" s="104" t="inlineStr">
        <is>
          <t>07/07: SMS fabric order placed of 100M - 27/9: Mill urgently awaiting vendor for call off</t>
        </is>
      </c>
      <c r="AS138" s="108" t="n"/>
      <c r="AT138" s="108" t="n"/>
      <c r="AU138" s="108" t="n"/>
      <c r="AV138" s="109" t="n">
        <v>1.8</v>
      </c>
      <c r="AW138" s="607" t="inlineStr">
        <is>
          <t>PETRA</t>
        </is>
      </c>
      <c r="AX138" s="608" t="inlineStr">
        <is>
          <t>EUR</t>
        </is>
      </c>
      <c r="AY138" s="608" t="inlineStr">
        <is>
          <t>FOB</t>
        </is>
      </c>
      <c r="AZ138" s="608" t="inlineStr">
        <is>
          <t>30 DAYS NETT</t>
        </is>
      </c>
      <c r="BA138" s="608" t="inlineStr">
        <is>
          <t>cfmd</t>
        </is>
      </c>
      <c r="BB138" s="608">
        <f>IFERROR((BM138*(1-Assumptions!$K$3))*(1-BK138),0)</f>
        <v/>
      </c>
      <c r="BC138" s="608">
        <f>BD138*2</f>
        <v/>
      </c>
      <c r="BD138" s="608" t="n">
        <v>26.5</v>
      </c>
      <c r="BE138" s="608" t="n">
        <v>26.5</v>
      </c>
      <c r="BF138" s="609">
        <f>IFERROR(((IF(BE138&gt;0, BE138, IF(BD138&gt;0, BD138, 0))))*INDEX(Assumptions!$B:$B,MATCH(AB138,Assumptions!$A:$A,0)),0)</f>
        <v/>
      </c>
      <c r="BG138" s="609">
        <f>IFERROR(((IF(BE138&gt;0, BE138, IF(BD138&gt;0, BD138, 0))))*INDEX(Assumptions!$C:$C,MATCH(AB138,Assumptions!$A:$A,0)),0)</f>
        <v/>
      </c>
      <c r="BH138" s="609">
        <f>IFERROR(((IF(BE138&gt;0, BE138, IF(BD138&gt;0, BD138, 0))))*INDEX(Assumptions!$D:$D,MATCH(AB138,Assumptions!$A:$A,0)),0)</f>
        <v/>
      </c>
      <c r="BI138" s="609">
        <f>IFERROR(((IF(BE138&gt;0, BE138, IF(BD138&gt;0, BD138, 0))))*INDEX(Assumptions!$G:$G,MATCH(AC138,Assumptions!$F:$F,0)),0)</f>
        <v/>
      </c>
      <c r="BJ138" s="609">
        <f>SUM(BF138:BI138)</f>
        <v/>
      </c>
      <c r="BK138" s="113">
        <f>IFERROR(INDEX(Assumptions!$B:$B,MATCH(AB138,Assumptions!$A:$A,0))+INDEX(Assumptions!$C:$C,MATCH(AB138,Assumptions!$A:$A,0))+INDEX(Assumptions!$D:$D,MATCH(AB138,Assumptions!$A:$A,0))+INDEX(Assumptions!$G:$G,MATCH(AC138,Assumptions!$F:$F,0)),0)</f>
        <v/>
      </c>
      <c r="BL138" s="608">
        <f>((IF(BE138&gt;0, BE138, IF(BD138&gt;0, BD138, 0))))+BJ138</f>
        <v/>
      </c>
      <c r="BM138" s="608">
        <f>BP138/BO138</f>
        <v/>
      </c>
      <c r="BN138" s="608">
        <f>BP138/2.38</f>
        <v/>
      </c>
      <c r="BO138" s="104" t="n">
        <v>2.5</v>
      </c>
      <c r="BP138" s="608" t="n">
        <v>149.95</v>
      </c>
      <c r="BQ138" s="114">
        <f>IF(SUM(BD138:BE138)=0,0,(BM138-BL138)/BM138)</f>
        <v/>
      </c>
      <c r="BR138" s="608">
        <f>BC138*CG138</f>
        <v/>
      </c>
      <c r="BS138" s="608" t="n"/>
      <c r="BT138" s="608" t="n"/>
      <c r="BU138" s="610" t="n">
        <v>42888</v>
      </c>
      <c r="BV138" s="610" t="inlineStr">
        <is>
          <t>-</t>
        </is>
      </c>
      <c r="BW138" s="115" t="inlineStr">
        <is>
          <t>-</t>
        </is>
      </c>
      <c r="BX138" s="106" t="inlineStr">
        <is>
          <t>TBC: HEMP FORTEX: GH14397 DNM-EW</t>
        </is>
      </c>
      <c r="BY138" s="115" t="inlineStr">
        <is>
          <t>-</t>
        </is>
      </c>
      <c r="BZ138" s="530" t="n"/>
      <c r="CA138" s="237" t="n"/>
      <c r="CB138" s="115" t="n"/>
      <c r="CC138" s="115" t="n">
        <v>42961</v>
      </c>
      <c r="CD138" s="105" t="inlineStr">
        <is>
          <t>EX 14-Oct-17</t>
        </is>
      </c>
      <c r="CE138" s="106" t="n"/>
      <c r="CF138" s="106" t="n"/>
      <c r="CG138" s="117" t="n">
        <v>15</v>
      </c>
      <c r="CH138" s="538" t="n"/>
      <c r="CI138" s="117" t="inlineStr">
        <is>
          <t>S</t>
        </is>
      </c>
      <c r="CJ138" s="117" t="n"/>
      <c r="CK138" s="117" t="n"/>
      <c r="CL138" s="118" t="n"/>
      <c r="CM138" s="119" t="n"/>
      <c r="CN138" s="119" t="n"/>
      <c r="CO138" s="120" t="n"/>
      <c r="CP138" s="121" t="inlineStr">
        <is>
          <t>tba</t>
        </is>
      </c>
      <c r="CQ138" s="121" t="n"/>
      <c r="CR138" s="121" t="n"/>
      <c r="CS138" s="122" t="n"/>
      <c r="CT138" s="123" t="n"/>
      <c r="CU138" s="123" t="n"/>
      <c r="CV138" s="123" t="n"/>
      <c r="CW138" s="123" t="n"/>
      <c r="CX138" s="123" t="n"/>
      <c r="CY138" s="123" t="n"/>
      <c r="CZ138" s="118" t="n"/>
      <c r="DA138" s="118" t="n"/>
      <c r="DB138" s="575" t="n"/>
      <c r="DC138" s="119" t="n"/>
      <c r="DD138" s="119" t="n"/>
      <c r="DE138" s="119" t="n"/>
      <c r="DF138" s="394" t="n"/>
      <c r="DG138" s="394" t="n"/>
      <c r="DH138" s="394" t="n"/>
      <c r="DI138" s="334">
        <f>DF138*BM138</f>
        <v/>
      </c>
      <c r="DJ138" s="125">
        <f>DI138-(DG138*BL138)</f>
        <v/>
      </c>
    </row>
    <row customFormat="1" customHeight="1" ht="15" r="139" s="496">
      <c r="A139" s="472" t="n">
        <v>670</v>
      </c>
      <c r="B139" s="472" t="inlineStr">
        <is>
          <t>K180707045</t>
        </is>
      </c>
      <c r="C139" s="372" t="n">
        <v>2020600136</v>
      </c>
      <c r="D139" s="372" t="inlineStr">
        <is>
          <t>Blue</t>
        </is>
      </c>
      <c r="E139" s="241" t="n">
        <v>8125</v>
      </c>
      <c r="F139" s="472" t="inlineStr">
        <is>
          <t>THYRRA</t>
        </is>
      </c>
      <c r="G139" s="472" t="inlineStr">
        <is>
          <t>BOLD STRIPE</t>
        </is>
      </c>
      <c r="H139" s="472" t="n">
        <v>1</v>
      </c>
      <c r="I139" s="470" t="n"/>
      <c r="J139" s="612" t="n"/>
      <c r="K139" s="472" t="n"/>
      <c r="L139" s="472" t="n"/>
      <c r="M139" s="372" t="inlineStr">
        <is>
          <t>Dress</t>
        </is>
      </c>
      <c r="N139" s="472" t="n">
        <v>62044400</v>
      </c>
      <c r="O139" s="473" t="inlineStr">
        <is>
          <t>Women's or girls' dresses of artificial fibres (excl. knitted or crocheted and petticoats)</t>
        </is>
      </c>
      <c r="P139" s="584" t="inlineStr">
        <is>
          <t>Womens</t>
        </is>
      </c>
      <c r="Q139" s="472" t="n"/>
      <c r="R139" s="472" t="n"/>
      <c r="S139" s="472" t="n"/>
      <c r="T139" s="474" t="inlineStr">
        <is>
          <t>NON</t>
        </is>
      </c>
      <c r="U139" s="474" t="n"/>
      <c r="V139" s="474" t="inlineStr">
        <is>
          <t>XS-L</t>
        </is>
      </c>
      <c r="W139" s="474" t="inlineStr">
        <is>
          <t>-</t>
        </is>
      </c>
      <c r="X139" s="518" t="inlineStr">
        <is>
          <t>XS-L womens</t>
        </is>
      </c>
      <c r="Y139" s="474" t="inlineStr">
        <is>
          <t>NEW</t>
        </is>
      </c>
      <c r="Z139" s="474" t="n"/>
      <c r="AA139" s="474" t="n"/>
      <c r="AB139" s="240" t="inlineStr">
        <is>
          <t>Bulgaria</t>
        </is>
      </c>
      <c r="AC139" s="240" t="inlineStr">
        <is>
          <t>Uni Textiles</t>
        </is>
      </c>
      <c r="AD139" s="376" t="inlineStr">
        <is>
          <t>Collage</t>
        </is>
      </c>
      <c r="AE139" s="220" t="inlineStr">
        <is>
          <t>ARAMPATZHS  NIKOLAOS &amp; SIA O.E.</t>
        </is>
      </c>
      <c r="AF139" s="472" t="n"/>
      <c r="AG139" s="474" t="inlineStr">
        <is>
          <t>UNITIN</t>
        </is>
      </c>
      <c r="AH139" s="374" t="inlineStr">
        <is>
          <t>SATURN: BOLD STRIPE</t>
        </is>
      </c>
      <c r="AI139" s="474" t="n"/>
      <c r="AJ139" s="474" t="n"/>
      <c r="AK139" s="474" t="inlineStr">
        <is>
          <t>100% Sustainable fabric</t>
        </is>
      </c>
      <c r="AL139" s="474" t="inlineStr">
        <is>
          <t>81% Tencel lyocell 19% Linen</t>
        </is>
      </c>
      <c r="AM139" s="474" t="inlineStr">
        <is>
          <t>145g</t>
        </is>
      </c>
      <c r="AN139" s="374" t="n"/>
      <c r="AO139" s="476" t="inlineStr">
        <is>
          <t>7,15 / 150</t>
        </is>
      </c>
      <c r="AP139" s="474" t="n">
        <v>500</v>
      </c>
      <c r="AQ139" s="474" t="n"/>
      <c r="AR139" s="474" t="inlineStr">
        <is>
          <t>21/07 500M ordered - 22/9: Fabric will arrive 1st week Oct.</t>
        </is>
      </c>
      <c r="AS139" s="477" t="n"/>
      <c r="AT139" s="477" t="n"/>
      <c r="AU139" s="477" t="n"/>
      <c r="AV139" s="478" t="n">
        <v>2.6</v>
      </c>
      <c r="AW139" s="613" t="inlineStr">
        <is>
          <t>COLLAGE</t>
        </is>
      </c>
      <c r="AX139" s="614" t="inlineStr">
        <is>
          <t>EUR</t>
        </is>
      </c>
      <c r="AY139" s="614" t="inlineStr">
        <is>
          <t>FOB</t>
        </is>
      </c>
      <c r="AZ139" s="614" t="inlineStr">
        <is>
          <t>30 DAYS NETT</t>
        </is>
      </c>
      <c r="BA139" s="614" t="n">
        <v>35</v>
      </c>
      <c r="BB139" s="614">
        <f>IFERROR((BM139*(1-Assumptions!$K$3))*(1-BK139),0)</f>
        <v/>
      </c>
      <c r="BC139" s="614">
        <f>BD139*2</f>
        <v/>
      </c>
      <c r="BD139" s="614" t="n">
        <v>43.5</v>
      </c>
      <c r="BE139" s="614">
        <f>39.9+2.5</f>
        <v/>
      </c>
      <c r="BF139" s="615">
        <f>IFERROR(((IF(BE139&gt;0, BE139, IF(BD139&gt;0, BD139, 0))))*INDEX(Assumptions!$B:$B,MATCH(AB139,Assumptions!$A:$A,0)),0)</f>
        <v/>
      </c>
      <c r="BG139" s="615">
        <f>IFERROR(((IF(BE139&gt;0, BE139, IF(BD139&gt;0, BD139, 0))))*INDEX(Assumptions!$C:$C,MATCH(AB139,Assumptions!$A:$A,0)),0)</f>
        <v/>
      </c>
      <c r="BH139" s="615">
        <f>IFERROR(((IF(BE139&gt;0, BE139, IF(BD139&gt;0, BD139, 0))))*INDEX(Assumptions!$D:$D,MATCH(AB139,Assumptions!$A:$A,0)),0)</f>
        <v/>
      </c>
      <c r="BI139" s="615">
        <f>IFERROR(((IF(BE139&gt;0, BE139, IF(BD139&gt;0, BD139, 0))))*INDEX(Assumptions!$G:$G,MATCH(AC139,Assumptions!$F:$F,0)),0)</f>
        <v/>
      </c>
      <c r="BJ139" s="615">
        <f>SUM(BF139:BI139)</f>
        <v/>
      </c>
      <c r="BK139" s="482">
        <f>IFERROR(INDEX(Assumptions!$B:$B,MATCH(AB139,Assumptions!$A:$A,0))+INDEX(Assumptions!$C:$C,MATCH(AB139,Assumptions!$A:$A,0))+INDEX(Assumptions!$D:$D,MATCH(AB139,Assumptions!$A:$A,0))+INDEX(Assumptions!$G:$G,MATCH(AC139,Assumptions!$F:$F,0)),0)</f>
        <v/>
      </c>
      <c r="BL139" s="614">
        <f>((IF(BE139&gt;0, BE139, IF(BD139&gt;0, BD139, 0))))+BJ139</f>
        <v/>
      </c>
      <c r="BM139" s="614">
        <f>BP139/BO139</f>
        <v/>
      </c>
      <c r="BN139" s="614">
        <f>BP139/2.38</f>
        <v/>
      </c>
      <c r="BO139" s="474" t="n">
        <v>2.5</v>
      </c>
      <c r="BP139" s="614" t="n">
        <v>189.95</v>
      </c>
      <c r="BQ139" s="483">
        <f>IF(SUM(BD139:BE139)=0,0,(BM139-BL139)/BM139)</f>
        <v/>
      </c>
      <c r="BR139" s="614">
        <f>BC139*CG139</f>
        <v/>
      </c>
      <c r="BS139" s="614" t="n"/>
      <c r="BT139" s="614" t="n"/>
      <c r="BU139" s="616" t="n">
        <v>42901</v>
      </c>
      <c r="BV139" s="616" t="inlineStr">
        <is>
          <t>-</t>
        </is>
      </c>
      <c r="BW139" s="486" t="inlineStr">
        <is>
          <t>-</t>
        </is>
      </c>
      <c r="BX139" s="475" t="inlineStr">
        <is>
          <t>UNITIN: LOURDES</t>
        </is>
      </c>
      <c r="BY139" s="486" t="inlineStr">
        <is>
          <t>S</t>
        </is>
      </c>
      <c r="BZ139" s="531" t="n"/>
      <c r="CA139" s="485" t="n">
        <v>42941</v>
      </c>
      <c r="CB139" s="486" t="n"/>
      <c r="CC139" s="486" t="n">
        <v>42961</v>
      </c>
      <c r="CD139" s="281" t="inlineStr">
        <is>
          <t>EX 03-Nov-17</t>
        </is>
      </c>
      <c r="CE139" s="475" t="n"/>
      <c r="CF139" s="475" t="n"/>
      <c r="CG139" s="487" t="n">
        <v>12</v>
      </c>
      <c r="CH139" s="539" t="n"/>
      <c r="CI139" s="487" t="inlineStr">
        <is>
          <t>S</t>
        </is>
      </c>
      <c r="CJ139" s="487" t="n"/>
      <c r="CK139" s="487" t="n"/>
      <c r="CL139" s="488" t="n"/>
      <c r="CM139" s="489" t="n"/>
      <c r="CN139" s="489" t="n"/>
      <c r="CO139" s="490" t="n"/>
      <c r="CP139" s="491" t="inlineStr">
        <is>
          <t>tba</t>
        </is>
      </c>
      <c r="CQ139" s="491" t="n"/>
      <c r="CR139" s="491" t="n"/>
      <c r="CS139" s="492" t="n"/>
      <c r="CT139" s="493" t="n"/>
      <c r="CU139" s="493" t="n"/>
      <c r="CV139" s="493" t="n"/>
      <c r="CW139" s="493" t="n"/>
      <c r="CX139" s="493" t="n"/>
      <c r="CY139" s="493" t="n"/>
      <c r="CZ139" s="488" t="n">
        <v>43294</v>
      </c>
      <c r="DA139" s="488" t="inlineStr">
        <is>
          <t>HQ</t>
        </is>
      </c>
      <c r="DB139" s="578" t="inlineStr">
        <is>
          <t>4</t>
        </is>
      </c>
      <c r="DC139" s="489" t="n"/>
      <c r="DD139" s="489" t="n"/>
      <c r="DE139" s="489" t="n"/>
      <c r="DF139" s="394" t="n">
        <v>30</v>
      </c>
      <c r="DG139" s="394" t="n">
        <v>125</v>
      </c>
      <c r="DH139" s="394" t="n">
        <v>4018218</v>
      </c>
      <c r="DI139" s="494">
        <f>DF139*BM139</f>
        <v/>
      </c>
      <c r="DJ139" s="495">
        <f>DI139-(DG139*BL139)</f>
        <v/>
      </c>
    </row>
    <row customFormat="1" customHeight="1" ht="15" r="140" s="397">
      <c r="A140" s="372" t="n">
        <v>675</v>
      </c>
      <c r="B140" s="372" t="inlineStr">
        <is>
          <t>K180707050</t>
        </is>
      </c>
      <c r="C140" s="372" t="n">
        <v>2020600137</v>
      </c>
      <c r="D140" s="372" t="inlineStr">
        <is>
          <t>Yellow</t>
        </is>
      </c>
      <c r="E140" s="430" t="n">
        <v>7706</v>
      </c>
      <c r="F140" s="372" t="inlineStr">
        <is>
          <t>JERRIE</t>
        </is>
      </c>
      <c r="G140" s="372" t="inlineStr">
        <is>
          <t>RICH CARAMEL</t>
        </is>
      </c>
      <c r="H140" s="372" t="n">
        <v>2</v>
      </c>
      <c r="I140" s="370" t="n"/>
      <c r="J140" s="600" t="n"/>
      <c r="K140" s="372" t="inlineStr">
        <is>
          <t>GMD</t>
        </is>
      </c>
      <c r="L140" s="372" t="n"/>
      <c r="M140" s="372" t="inlineStr">
        <is>
          <t>Dress</t>
        </is>
      </c>
      <c r="N140" s="372" t="n">
        <v>62044400</v>
      </c>
      <c r="O140" s="373" t="inlineStr">
        <is>
          <t>Women's or girls' dresses of artificial fibres (excl. knitted or crocheted and petticoats)</t>
        </is>
      </c>
      <c r="P140" s="584" t="inlineStr">
        <is>
          <t>Womens</t>
        </is>
      </c>
      <c r="Q140" s="372" t="n"/>
      <c r="R140" s="372" t="n"/>
      <c r="S140" s="372" t="n"/>
      <c r="T140" s="374" t="inlineStr">
        <is>
          <t>NON</t>
        </is>
      </c>
      <c r="U140" s="374" t="n"/>
      <c r="V140" s="374" t="inlineStr">
        <is>
          <t>XS-L</t>
        </is>
      </c>
      <c r="W140" s="374" t="inlineStr">
        <is>
          <t>-</t>
        </is>
      </c>
      <c r="X140" s="518" t="inlineStr">
        <is>
          <t>XS-L womens</t>
        </is>
      </c>
      <c r="Y140" s="374" t="inlineStr">
        <is>
          <t>NEW</t>
        </is>
      </c>
      <c r="Z140" s="374" t="n"/>
      <c r="AA140" s="374" t="n"/>
      <c r="AB140" s="240" t="inlineStr">
        <is>
          <t>Bulgaria</t>
        </is>
      </c>
      <c r="AC140" s="240" t="inlineStr">
        <is>
          <t>Uni Textiles</t>
        </is>
      </c>
      <c r="AD140" s="376" t="inlineStr">
        <is>
          <t>Collage</t>
        </is>
      </c>
      <c r="AE140" s="399" t="inlineStr">
        <is>
          <t>ARAMPATZHS  NIKOLAOS &amp; SIA O.E.</t>
        </is>
      </c>
      <c r="AF140" s="372" t="n"/>
      <c r="AG140" s="374" t="inlineStr">
        <is>
          <t>TEXTILE SANTADERINA</t>
        </is>
      </c>
      <c r="AH140" s="374" t="inlineStr">
        <is>
          <t>REFIBRA: 7712</t>
        </is>
      </c>
      <c r="AI140" s="374" t="n"/>
      <c r="AJ140" s="374" t="n"/>
      <c r="AK140" s="374" t="inlineStr">
        <is>
          <t>100% Sustainable fabric</t>
        </is>
      </c>
      <c r="AL140" s="374" t="inlineStr">
        <is>
          <t>76% Tencel lyocell TRI, 12% recycled linen, 7% recycled cotton, 5% viscose</t>
        </is>
      </c>
      <c r="AM140" s="374" t="inlineStr">
        <is>
          <t>220g</t>
        </is>
      </c>
      <c r="AN140" s="374" t="n"/>
      <c r="AO140" s="377" t="n">
        <v>4.3</v>
      </c>
      <c r="AP140" s="374" t="n">
        <v>1500</v>
      </c>
      <c r="AQ140" s="374" t="n"/>
      <c r="AR140" s="374" t="inlineStr">
        <is>
          <t>500meters ready and reserved 20-07 /  20-9: Fabric meters are ready to ship, waiting for payment 21/9</t>
        </is>
      </c>
      <c r="AS140" s="378" t="n"/>
      <c r="AT140" s="378" t="n"/>
      <c r="AU140" s="378" t="n"/>
      <c r="AV140" s="379" t="n">
        <v>1.9</v>
      </c>
      <c r="AW140" s="601" t="inlineStr">
        <is>
          <t>COLLAGE</t>
        </is>
      </c>
      <c r="AX140" s="602" t="inlineStr">
        <is>
          <t>EUR</t>
        </is>
      </c>
      <c r="AY140" s="602" t="inlineStr">
        <is>
          <t>FOB</t>
        </is>
      </c>
      <c r="AZ140" s="602" t="inlineStr">
        <is>
          <t>30 DAYS NETT</t>
        </is>
      </c>
      <c r="BA140" s="602" t="n">
        <v>29.8</v>
      </c>
      <c r="BB140" s="602">
        <f>IFERROR((BM140*(1-Assumptions!$K$3))*(1-BK140),0)</f>
        <v/>
      </c>
      <c r="BC140" s="602">
        <f>BD140*2</f>
        <v/>
      </c>
      <c r="BD140" s="602" t="n">
        <v>32.5</v>
      </c>
      <c r="BE140" s="602" t="n">
        <v>30.5</v>
      </c>
      <c r="BF140" s="604">
        <f>IFERROR(((IF(BE140&gt;0, BE140, IF(BD140&gt;0, BD140, 0))))*INDEX(Assumptions!$B:$B,MATCH(AB140,Assumptions!$A:$A,0)),0)</f>
        <v/>
      </c>
      <c r="BG140" s="604">
        <f>IFERROR(((IF(BE140&gt;0, BE140, IF(BD140&gt;0, BD140, 0))))*INDEX(Assumptions!$C:$C,MATCH(AB140,Assumptions!$A:$A,0)),0)</f>
        <v/>
      </c>
      <c r="BH140" s="604">
        <f>IFERROR(((IF(BE140&gt;0, BE140, IF(BD140&gt;0, BD140, 0))))*INDEX(Assumptions!$D:$D,MATCH(AB140,Assumptions!$A:$A,0)),0)</f>
        <v/>
      </c>
      <c r="BI140" s="604">
        <f>IFERROR(((IF(BE140&gt;0, BE140, IF(BD140&gt;0, BD140, 0))))*INDEX(Assumptions!$G:$G,MATCH(AC140,Assumptions!$F:$F,0)),0)</f>
        <v/>
      </c>
      <c r="BJ140" s="604">
        <f>SUM(BF140:BI140)</f>
        <v/>
      </c>
      <c r="BK140" s="383">
        <f>IFERROR(INDEX(Assumptions!$B:$B,MATCH(AB140,Assumptions!$A:$A,0))+INDEX(Assumptions!$C:$C,MATCH(AB140,Assumptions!$A:$A,0))+INDEX(Assumptions!$D:$D,MATCH(AB140,Assumptions!$A:$A,0))+INDEX(Assumptions!$G:$G,MATCH(AC140,Assumptions!$F:$F,0)),0)</f>
        <v/>
      </c>
      <c r="BL140" s="602">
        <f>((IF(BE140&gt;0, BE140, IF(BD140&gt;0, BD140, 0))))+BJ140</f>
        <v/>
      </c>
      <c r="BM140" s="602">
        <f>BP140/BO140</f>
        <v/>
      </c>
      <c r="BN140" s="602">
        <f>BP140/2.38</f>
        <v/>
      </c>
      <c r="BO140" s="374" t="n">
        <v>2.5</v>
      </c>
      <c r="BP140" s="602" t="n">
        <v>159.95</v>
      </c>
      <c r="BQ140" s="384">
        <f>IF(SUM(BD140:BE140)=0,0,(BM140-BL140)/BM140)</f>
        <v/>
      </c>
      <c r="BR140" s="602">
        <f>BC140*CG140</f>
        <v/>
      </c>
      <c r="BS140" s="602" t="n"/>
      <c r="BT140" s="602" t="n"/>
      <c r="BU140" s="605" t="n">
        <v>42888</v>
      </c>
      <c r="BV140" s="605" t="n">
        <v>42888</v>
      </c>
      <c r="BW140" s="401" t="inlineStr">
        <is>
          <t>L/D approved</t>
        </is>
      </c>
      <c r="BX140" s="376" t="inlineStr">
        <is>
          <t>TEXTILE SANTANDERINA: 7712 REFIBRA</t>
        </is>
      </c>
      <c r="BY140" s="386" t="inlineStr">
        <is>
          <t>S</t>
        </is>
      </c>
      <c r="BZ140" s="433" t="n"/>
      <c r="CA140" s="401" t="n">
        <v>42933</v>
      </c>
      <c r="CB140" s="386" t="n"/>
      <c r="CC140" s="386" t="n">
        <v>42961</v>
      </c>
      <c r="CD140" s="398" t="inlineStr">
        <is>
          <t>EX 03-Nov-17</t>
        </is>
      </c>
      <c r="CE140" s="376" t="n"/>
      <c r="CF140" s="376" t="n"/>
      <c r="CG140" s="387" t="n">
        <v>15</v>
      </c>
      <c r="CH140" s="435" t="n"/>
      <c r="CI140" s="387" t="inlineStr">
        <is>
          <t>S</t>
        </is>
      </c>
      <c r="CJ140" s="387" t="n"/>
      <c r="CK140" s="387" t="n"/>
      <c r="CL140" s="388" t="n"/>
      <c r="CM140" s="389" t="n"/>
      <c r="CN140" s="389" t="n"/>
      <c r="CO140" s="390" t="n"/>
      <c r="CP140" s="391" t="inlineStr">
        <is>
          <t>tba</t>
        </is>
      </c>
      <c r="CQ140" s="391" t="n"/>
      <c r="CR140" s="391" t="n"/>
      <c r="CS140" s="392" t="n"/>
      <c r="CT140" s="393" t="n"/>
      <c r="CU140" s="393" t="n">
        <v>43315</v>
      </c>
      <c r="CV140" s="393" t="n">
        <v>43315</v>
      </c>
      <c r="CW140" s="393" t="n"/>
      <c r="CX140" s="393" t="n"/>
      <c r="CY140" s="393" t="n"/>
      <c r="CZ140" s="388" t="n">
        <v>43350</v>
      </c>
      <c r="DA140" s="388" t="inlineStr">
        <is>
          <t>HQ</t>
        </is>
      </c>
      <c r="DB140" s="555" t="n">
        <v>4</v>
      </c>
      <c r="DC140" s="389" t="n"/>
      <c r="DD140" s="389" t="n"/>
      <c r="DE140" s="389" t="n"/>
      <c r="DF140" s="394" t="n">
        <v>146</v>
      </c>
      <c r="DG140" s="394" t="n">
        <v>199</v>
      </c>
      <c r="DH140" s="394" t="n">
        <v>4018227</v>
      </c>
      <c r="DI140" s="395">
        <f>DF140*BM140</f>
        <v/>
      </c>
      <c r="DJ140" s="396">
        <f>DI140-(DG140*BL140)</f>
        <v/>
      </c>
    </row>
    <row customFormat="1" customHeight="1" ht="15" r="141" s="397">
      <c r="A141" s="372" t="n">
        <v>680</v>
      </c>
      <c r="B141" s="372" t="inlineStr">
        <is>
          <t>K180707055</t>
        </is>
      </c>
      <c r="C141" s="372" t="n">
        <v>2020300012</v>
      </c>
      <c r="D141" s="241" t="inlineStr">
        <is>
          <t>Mid used</t>
        </is>
      </c>
      <c r="E141" s="430" t="n">
        <v>4014</v>
      </c>
      <c r="F141" s="372" t="inlineStr">
        <is>
          <t>CORISANDE</t>
        </is>
      </c>
      <c r="G141" s="372" t="inlineStr">
        <is>
          <t>MID MARBLE</t>
        </is>
      </c>
      <c r="H141" s="372" t="n">
        <v>1</v>
      </c>
      <c r="I141" s="370" t="n"/>
      <c r="J141" s="600" t="n"/>
      <c r="K141" s="372" t="n"/>
      <c r="L141" s="372" t="n"/>
      <c r="M141" s="411" t="inlineStr">
        <is>
          <t>Dress</t>
        </is>
      </c>
      <c r="N141" s="372" t="n">
        <v>62044200</v>
      </c>
      <c r="O141" s="373" t="inlineStr">
        <is>
          <t>Women's or girls' dresses of cotton (excl. knitted or crocheted and petticoats)</t>
        </is>
      </c>
      <c r="P141" s="584" t="inlineStr">
        <is>
          <t>Womens</t>
        </is>
      </c>
      <c r="Q141" s="372" t="n"/>
      <c r="R141" s="372" t="n"/>
      <c r="S141" s="372" t="inlineStr">
        <is>
          <t>MID MARBLE</t>
        </is>
      </c>
      <c r="T141" s="374" t="inlineStr">
        <is>
          <t>NON</t>
        </is>
      </c>
      <c r="U141" s="374" t="n"/>
      <c r="V141" s="374" t="inlineStr">
        <is>
          <t>XS-L</t>
        </is>
      </c>
      <c r="W141" s="374" t="inlineStr">
        <is>
          <t>-</t>
        </is>
      </c>
      <c r="X141" s="518" t="inlineStr">
        <is>
          <t>XS-L womens</t>
        </is>
      </c>
      <c r="Y141" s="374" t="inlineStr">
        <is>
          <t>NEW</t>
        </is>
      </c>
      <c r="Z141" s="374" t="n"/>
      <c r="AA141" s="374" t="n"/>
      <c r="AB141" s="240" t="inlineStr">
        <is>
          <t>Tunisia</t>
        </is>
      </c>
      <c r="AC141" s="240" t="inlineStr">
        <is>
          <t>Artlab</t>
        </is>
      </c>
      <c r="AD141" s="240" t="inlineStr">
        <is>
          <t>Artlab</t>
        </is>
      </c>
      <c r="AE141" s="240" t="inlineStr">
        <is>
          <t>Interwashing</t>
        </is>
      </c>
      <c r="AF141" s="372" t="n"/>
      <c r="AG141" s="374" t="inlineStr">
        <is>
          <t>CANDIANI</t>
        </is>
      </c>
      <c r="AH141" s="374" t="inlineStr">
        <is>
          <t>KR7176 K-old pure organic</t>
        </is>
      </c>
      <c r="AI141" s="374" t="n"/>
      <c r="AJ141" s="374" t="n"/>
      <c r="AK141" s="374" t="inlineStr">
        <is>
          <t>100% Sustainable fabric</t>
        </is>
      </c>
      <c r="AL141" s="374" t="inlineStr">
        <is>
          <t>100% Organic cotton</t>
        </is>
      </c>
      <c r="AM141" s="374" t="inlineStr">
        <is>
          <t>13 oz</t>
        </is>
      </c>
      <c r="AN141" s="374" t="n"/>
      <c r="AO141" s="377" t="inlineStr">
        <is>
          <t>5,15 / 152</t>
        </is>
      </c>
      <c r="AP141" s="374" t="n"/>
      <c r="AQ141" s="374" t="n"/>
      <c r="AR141" s="374" t="inlineStr">
        <is>
          <t>c/o fabric TBC from ORTA (250mts on stock at ORTA)</t>
        </is>
      </c>
      <c r="AS141" s="378" t="n"/>
      <c r="AT141" s="378" t="n"/>
      <c r="AU141" s="378" t="n"/>
      <c r="AV141" s="379" t="n">
        <v>1.8</v>
      </c>
      <c r="AW141" s="601" t="inlineStr">
        <is>
          <t>SONIA</t>
        </is>
      </c>
      <c r="AX141" s="602" t="inlineStr">
        <is>
          <t>EUR</t>
        </is>
      </c>
      <c r="AY141" s="602" t="inlineStr">
        <is>
          <t>FOB</t>
        </is>
      </c>
      <c r="AZ141" s="602" t="inlineStr">
        <is>
          <t>90 DAYS NETT</t>
        </is>
      </c>
      <c r="BA141" s="602" t="inlineStr">
        <is>
          <t>cfmd</t>
        </is>
      </c>
      <c r="BB141" s="602">
        <f>IFERROR((BM141*(1-Assumptions!$K$3))*(1-BK141),0)</f>
        <v/>
      </c>
      <c r="BC141" s="602" t="n">
        <v>60</v>
      </c>
      <c r="BD141" s="602" t="n">
        <v>28.3</v>
      </c>
      <c r="BE141" s="602" t="n">
        <v>28.3</v>
      </c>
      <c r="BF141" s="604">
        <f>IFERROR(((IF(BE141&gt;0, BE141, IF(BD141&gt;0, BD141, 0))))*INDEX(Assumptions!$B:$B,MATCH(AB141,Assumptions!$A:$A,0)),0)</f>
        <v/>
      </c>
      <c r="BG141" s="604">
        <f>IFERROR(((IF(BE141&gt;0, BE141, IF(BD141&gt;0, BD141, 0))))*INDEX(Assumptions!$C:$C,MATCH(AB141,Assumptions!$A:$A,0)),0)</f>
        <v/>
      </c>
      <c r="BH141" s="604">
        <f>IFERROR(((IF(BE141&gt;0, BE141, IF(BD141&gt;0, BD141, 0))))*INDEX(Assumptions!$D:$D,MATCH(AB141,Assumptions!$A:$A,0)),0)</f>
        <v/>
      </c>
      <c r="BI141" s="604">
        <f>IFERROR(((IF(BE141&gt;0, BE141, IF(BD141&gt;0, BD141, 0))))*INDEX(Assumptions!$G:$G,MATCH(AC141,Assumptions!$F:$F,0)),0)</f>
        <v/>
      </c>
      <c r="BJ141" s="604">
        <f>SUM(BF141:BI141)</f>
        <v/>
      </c>
      <c r="BK141" s="383">
        <f>IFERROR(INDEX(Assumptions!$B:$B,MATCH(AB141,Assumptions!$A:$A,0))+INDEX(Assumptions!$C:$C,MATCH(AB141,Assumptions!$A:$A,0))+INDEX(Assumptions!$D:$D,MATCH(AB141,Assumptions!$A:$A,0))+INDEX(Assumptions!$G:$G,MATCH(AC141,Assumptions!$F:$F,0)),0)</f>
        <v/>
      </c>
      <c r="BL141" s="602">
        <f>((IF(BE141&gt;0, BE141, IF(BD141&gt;0, BD141, 0))))+BJ141</f>
        <v/>
      </c>
      <c r="BM141" s="602">
        <f>BP141/BO141</f>
        <v/>
      </c>
      <c r="BN141" s="602">
        <f>BP141/2.38</f>
        <v/>
      </c>
      <c r="BO141" s="374" t="n">
        <v>2.5</v>
      </c>
      <c r="BP141" s="602" t="n">
        <v>169.95</v>
      </c>
      <c r="BQ141" s="384">
        <f>IF(SUM(BD141:BE141)=0,0,(BM141-BL141)/BM141)</f>
        <v/>
      </c>
      <c r="BR141" s="602">
        <f>BC141*CG141</f>
        <v/>
      </c>
      <c r="BS141" s="602" t="n">
        <v>1.4</v>
      </c>
      <c r="BT141" s="602" t="n">
        <v>1.9</v>
      </c>
      <c r="BU141" s="605" t="n">
        <v>42905</v>
      </c>
      <c r="BV141" s="605" t="inlineStr">
        <is>
          <t>-</t>
        </is>
      </c>
      <c r="BW141" s="386" t="n"/>
      <c r="BX141" s="376" t="inlineStr">
        <is>
          <t>ORTA 9006A-43 Peacock</t>
        </is>
      </c>
      <c r="BY141" s="386" t="inlineStr">
        <is>
          <t>S</t>
        </is>
      </c>
      <c r="BZ141" s="433" t="n"/>
      <c r="CA141" s="386" t="n">
        <v>42940</v>
      </c>
      <c r="CB141" s="386" t="n"/>
      <c r="CC141" s="386" t="inlineStr">
        <is>
          <t>TBC</t>
        </is>
      </c>
      <c r="CD141" s="376" t="inlineStr">
        <is>
          <t>EX 14-Oct-17</t>
        </is>
      </c>
      <c r="CE141" s="376" t="n"/>
      <c r="CF141" s="376" t="n"/>
      <c r="CG141" s="387" t="n">
        <v>9</v>
      </c>
      <c r="CH141" s="435" t="n"/>
      <c r="CI141" s="387" t="inlineStr">
        <is>
          <t>S</t>
        </is>
      </c>
      <c r="CJ141" s="387" t="n"/>
      <c r="CK141" s="387" t="n">
        <v>2</v>
      </c>
      <c r="CL141" s="388" t="n"/>
      <c r="CM141" s="389" t="n"/>
      <c r="CN141" s="389" t="n"/>
      <c r="CO141" s="390" t="n"/>
      <c r="CP141" s="391" t="inlineStr">
        <is>
          <t>-</t>
        </is>
      </c>
      <c r="CQ141" s="391" t="n"/>
      <c r="CR141" s="391" t="n"/>
      <c r="CS141" s="392" t="n"/>
      <c r="CT141" s="393" t="n"/>
      <c r="CU141" s="393" t="n"/>
      <c r="CV141" s="393" t="n"/>
      <c r="CW141" s="393" t="n"/>
      <c r="CX141" s="393" t="n"/>
      <c r="CY141" s="393" t="n"/>
      <c r="CZ141" s="388" t="n"/>
      <c r="DA141" s="388" t="n"/>
      <c r="DB141" s="555" t="n"/>
      <c r="DC141" s="389" t="n"/>
      <c r="DD141" s="389" t="n"/>
      <c r="DE141" s="389" t="n"/>
      <c r="DF141" s="394" t="n">
        <v>69</v>
      </c>
      <c r="DG141" s="394" t="n">
        <v>119</v>
      </c>
      <c r="DH141" s="394" t="n">
        <v>4018353</v>
      </c>
      <c r="DI141" s="395">
        <f>DF141*BM141</f>
        <v/>
      </c>
      <c r="DJ141" s="396">
        <f>DI141-(DG141*BL141)</f>
        <v/>
      </c>
    </row>
    <row customFormat="1" customHeight="1" hidden="1" ht="15" r="142" s="126">
      <c r="A142" s="223" t="n">
        <v>685</v>
      </c>
      <c r="B142" s="223" t="inlineStr">
        <is>
          <t>K180708805</t>
        </is>
      </c>
      <c r="C142" s="223" t="n">
        <v>2030200080</v>
      </c>
      <c r="D142" s="223" t="inlineStr">
        <is>
          <t>Dry</t>
        </is>
      </c>
      <c r="E142" s="502" t="n">
        <v>2008</v>
      </c>
      <c r="F142" s="223" t="inlineStr">
        <is>
          <t>HAIMATI</t>
        </is>
      </c>
      <c r="G142" s="223" t="inlineStr">
        <is>
          <t>DRY DENIM</t>
        </is>
      </c>
      <c r="H142" s="223" t="n">
        <v>2</v>
      </c>
      <c r="I142" s="219" t="inlineStr">
        <is>
          <t>x</t>
        </is>
      </c>
      <c r="J142" s="606" t="n">
        <v>43172</v>
      </c>
      <c r="K142" s="223" t="n"/>
      <c r="L142" s="223" t="n"/>
      <c r="M142" s="223" t="inlineStr">
        <is>
          <t>SKIRT</t>
        </is>
      </c>
      <c r="N142" s="337" t="n">
        <v>62045200</v>
      </c>
      <c r="O142" s="337" t="inlineStr">
        <is>
          <t>Women's or girls' skirts and divided skirts of cotton (excl. knitted or crocheted and petticoats)</t>
        </is>
      </c>
      <c r="P142" s="103" t="inlineStr">
        <is>
          <t>WOMEN</t>
        </is>
      </c>
      <c r="Q142" s="223" t="n"/>
      <c r="R142" s="223" t="n"/>
      <c r="S142" s="223" t="inlineStr">
        <is>
          <t>-</t>
        </is>
      </c>
      <c r="T142" s="104" t="inlineStr">
        <is>
          <t>NON</t>
        </is>
      </c>
      <c r="U142" s="104" t="n"/>
      <c r="V142" s="104" t="inlineStr">
        <is>
          <t>XS-L</t>
        </is>
      </c>
      <c r="W142" s="104" t="inlineStr">
        <is>
          <t>-</t>
        </is>
      </c>
      <c r="X142" s="255" t="n"/>
      <c r="Y142" s="104" t="inlineStr">
        <is>
          <t>NEW</t>
        </is>
      </c>
      <c r="Z142" s="104" t="n"/>
      <c r="AA142" s="104" t="n"/>
      <c r="AB142" s="105" t="inlineStr">
        <is>
          <t>TUNISIA</t>
        </is>
      </c>
      <c r="AC142" s="106" t="inlineStr">
        <is>
          <t>ARTLAB</t>
        </is>
      </c>
      <c r="AD142" s="106" t="inlineStr">
        <is>
          <t>ARTLAB</t>
        </is>
      </c>
      <c r="AE142" s="106" t="inlineStr">
        <is>
          <t>-</t>
        </is>
      </c>
      <c r="AF142" s="223" t="n"/>
      <c r="AG142" s="104" t="inlineStr">
        <is>
          <t xml:space="preserve">ORTA </t>
        </is>
      </c>
      <c r="AH142" s="374" t="inlineStr">
        <is>
          <t>9569A-43</t>
        </is>
      </c>
      <c r="AI142" s="104" t="n"/>
      <c r="AJ142" s="104" t="n"/>
      <c r="AK142" s="104" t="inlineStr">
        <is>
          <t>100% Sustainable fabric</t>
        </is>
      </c>
      <c r="AL142" s="104" t="inlineStr">
        <is>
          <t>100% Organic cotton</t>
        </is>
      </c>
      <c r="AM142" s="104" t="inlineStr">
        <is>
          <t>13 oz</t>
        </is>
      </c>
      <c r="AN142" s="374" t="n"/>
      <c r="AO142" s="107" t="inlineStr">
        <is>
          <t>5,15 / 152</t>
        </is>
      </c>
      <c r="AP142" s="104" t="n"/>
      <c r="AQ142" s="104" t="n"/>
      <c r="AR142" s="104" t="inlineStr">
        <is>
          <t>c/o fabric TBC from ORTA (250mts on stock at ORTA)</t>
        </is>
      </c>
      <c r="AS142" s="108" t="n"/>
      <c r="AT142" s="108" t="n"/>
      <c r="AU142" s="108" t="n"/>
      <c r="AV142" s="109" t="n">
        <v>1</v>
      </c>
      <c r="AW142" s="607" t="inlineStr">
        <is>
          <t>SONIA</t>
        </is>
      </c>
      <c r="AX142" s="608" t="inlineStr">
        <is>
          <t>EUR</t>
        </is>
      </c>
      <c r="AY142" s="608" t="inlineStr">
        <is>
          <t>FOB</t>
        </is>
      </c>
      <c r="AZ142" s="608" t="inlineStr">
        <is>
          <t>90 DAYS NETT</t>
        </is>
      </c>
      <c r="BA142" s="608" t="inlineStr">
        <is>
          <t>cfmd</t>
        </is>
      </c>
      <c r="BB142" s="608">
        <f>IFERROR((BM142*(1-Assumptions!$K$3))*(1-BK142),0)</f>
        <v/>
      </c>
      <c r="BC142" s="608" t="n">
        <v>60</v>
      </c>
      <c r="BD142" s="608" t="n">
        <v>15.5</v>
      </c>
      <c r="BE142" s="608" t="n">
        <v>15.5</v>
      </c>
      <c r="BF142" s="609">
        <f>IFERROR(((IF(BE142&gt;0, BE142, IF(BD142&gt;0, BD142, 0))))*INDEX(Assumptions!$B:$B,MATCH(AB142,Assumptions!$A:$A,0)),0)</f>
        <v/>
      </c>
      <c r="BG142" s="609">
        <f>IFERROR(((IF(BE142&gt;0, BE142, IF(BD142&gt;0, BD142, 0))))*INDEX(Assumptions!$C:$C,MATCH(AB142,Assumptions!$A:$A,0)),0)</f>
        <v/>
      </c>
      <c r="BH142" s="609">
        <f>IFERROR(((IF(BE142&gt;0, BE142, IF(BD142&gt;0, BD142, 0))))*INDEX(Assumptions!$D:$D,MATCH(AB142,Assumptions!$A:$A,0)),0)</f>
        <v/>
      </c>
      <c r="BI142" s="609">
        <f>IFERROR(((IF(BE142&gt;0, BE142, IF(BD142&gt;0, BD142, 0))))*INDEX(Assumptions!$G:$G,MATCH(AC142,Assumptions!$F:$F,0)),0)</f>
        <v/>
      </c>
      <c r="BJ142" s="609">
        <f>SUM(BF142:BI142)</f>
        <v/>
      </c>
      <c r="BK142" s="113">
        <f>IFERROR(INDEX(Assumptions!$B:$B,MATCH(AB142,Assumptions!$A:$A,0))+INDEX(Assumptions!$C:$C,MATCH(AB142,Assumptions!$A:$A,0))+INDEX(Assumptions!$D:$D,MATCH(AB142,Assumptions!$A:$A,0))+INDEX(Assumptions!$G:$G,MATCH(AC142,Assumptions!$F:$F,0)),0)</f>
        <v/>
      </c>
      <c r="BL142" s="608">
        <f>((IF(BE142&gt;0, BE142, IF(BD142&gt;0, BD142, 0))))+BJ142</f>
        <v/>
      </c>
      <c r="BM142" s="608">
        <f>BP142/BO142</f>
        <v/>
      </c>
      <c r="BN142" s="608">
        <f>BP142/2.38</f>
        <v/>
      </c>
      <c r="BO142" s="104" t="n">
        <v>2.5</v>
      </c>
      <c r="BP142" s="608" t="n">
        <v>129.95</v>
      </c>
      <c r="BQ142" s="114">
        <f>IF(SUM(BD142:BE142)=0,0,(BM142-BL142)/BM142)</f>
        <v/>
      </c>
      <c r="BR142" s="608">
        <f>BC142*CG142</f>
        <v/>
      </c>
      <c r="BS142" s="608" t="inlineStr">
        <is>
          <t>-</t>
        </is>
      </c>
      <c r="BT142" s="608" t="n">
        <v>1.9</v>
      </c>
      <c r="BU142" s="610" t="n">
        <v>42871</v>
      </c>
      <c r="BV142" s="610" t="n">
        <v>42867</v>
      </c>
      <c r="BW142" s="115" t="n"/>
      <c r="BX142" s="106" t="inlineStr">
        <is>
          <t xml:space="preserve">ORTA 9569A-43 </t>
        </is>
      </c>
      <c r="BY142" s="115" t="inlineStr">
        <is>
          <t>S</t>
        </is>
      </c>
      <c r="BZ142" s="530" t="n"/>
      <c r="CA142" s="115" t="n">
        <v>42928</v>
      </c>
      <c r="CB142" s="115" t="n"/>
      <c r="CC142" s="115" t="inlineStr">
        <is>
          <t>TBC</t>
        </is>
      </c>
      <c r="CD142" s="106" t="inlineStr">
        <is>
          <t>EX 14-Oct-17</t>
        </is>
      </c>
      <c r="CE142" s="106" t="n"/>
      <c r="CF142" s="106" t="n"/>
      <c r="CG142" s="117" t="n">
        <v>15</v>
      </c>
      <c r="CH142" s="538" t="n"/>
      <c r="CI142" s="335" t="inlineStr">
        <is>
          <t>S</t>
        </is>
      </c>
      <c r="CJ142" s="117" t="n"/>
      <c r="CK142" s="117" t="n"/>
      <c r="CL142" s="118" t="n"/>
      <c r="CM142" s="119" t="n"/>
      <c r="CN142" s="119" t="n"/>
      <c r="CO142" s="120" t="n"/>
      <c r="CP142" s="121" t="inlineStr">
        <is>
          <t>-</t>
        </is>
      </c>
      <c r="CQ142" s="121" t="n"/>
      <c r="CR142" s="121" t="n"/>
      <c r="CS142" s="122" t="n"/>
      <c r="CT142" s="123" t="n"/>
      <c r="CU142" s="123" t="n"/>
      <c r="CV142" s="123" t="n"/>
      <c r="CW142" s="123" t="n"/>
      <c r="CX142" s="123" t="n"/>
      <c r="CY142" s="123" t="n"/>
      <c r="CZ142" s="118" t="n"/>
      <c r="DA142" s="118" t="n"/>
      <c r="DB142" s="575" t="n"/>
      <c r="DC142" s="119" t="n"/>
      <c r="DD142" s="119" t="n"/>
      <c r="DE142" s="119" t="n"/>
      <c r="DF142" s="394" t="n"/>
      <c r="DG142" s="394" t="n"/>
      <c r="DH142" s="394" t="n"/>
      <c r="DI142" s="334">
        <f>DF142*BM142</f>
        <v/>
      </c>
      <c r="DJ142" s="125">
        <f>DI142-(DG142*BL142)</f>
        <v/>
      </c>
    </row>
    <row customFormat="1" customHeight="1" hidden="1" ht="15" r="143" s="397">
      <c r="A143" s="372" t="n">
        <v>690</v>
      </c>
      <c r="B143" s="372" t="inlineStr">
        <is>
          <t>K180708810</t>
        </is>
      </c>
      <c r="C143" s="372" t="n">
        <v>2030500632</v>
      </c>
      <c r="D143" s="241" t="inlineStr">
        <is>
          <t>Brown</t>
        </is>
      </c>
      <c r="E143" s="430" t="n">
        <v>7508</v>
      </c>
      <c r="F143" s="372" t="inlineStr">
        <is>
          <t>TRILBY</t>
        </is>
      </c>
      <c r="G143" s="372" t="inlineStr">
        <is>
          <t>BROWN MELEE</t>
        </is>
      </c>
      <c r="H143" s="372" t="n">
        <v>2</v>
      </c>
      <c r="I143" s="370" t="n"/>
      <c r="J143" s="600" t="n"/>
      <c r="K143" s="372" t="n"/>
      <c r="L143" s="372" t="n"/>
      <c r="M143" s="568" t="inlineStr">
        <is>
          <t>Skirt</t>
        </is>
      </c>
      <c r="N143" s="372" t="n">
        <v>62045100</v>
      </c>
      <c r="O143" s="373" t="inlineStr">
        <is>
          <t>Women's or girls' skirts and divided skirts of wool or fine animal hair (excl. knitted or crocheted and petticoats)</t>
        </is>
      </c>
      <c r="P143" s="584" t="inlineStr">
        <is>
          <t>Womens</t>
        </is>
      </c>
      <c r="Q143" s="372" t="n"/>
      <c r="R143" s="372" t="n"/>
      <c r="S143" s="372" t="n"/>
      <c r="T143" s="374" t="inlineStr">
        <is>
          <t>NON</t>
        </is>
      </c>
      <c r="U143" s="374" t="n"/>
      <c r="V143" s="374" t="inlineStr">
        <is>
          <t>XS-L</t>
        </is>
      </c>
      <c r="W143" s="374" t="inlineStr">
        <is>
          <t>-</t>
        </is>
      </c>
      <c r="X143" s="518" t="inlineStr">
        <is>
          <t>XS-L womens</t>
        </is>
      </c>
      <c r="Y143" s="374" t="inlineStr">
        <is>
          <t>NEW</t>
        </is>
      </c>
      <c r="Z143" s="374" t="n"/>
      <c r="AA143" s="374" t="n"/>
      <c r="AB143" s="240" t="inlineStr">
        <is>
          <t>Bulgaria</t>
        </is>
      </c>
      <c r="AC143" s="240" t="inlineStr">
        <is>
          <t>Uni Textiles</t>
        </is>
      </c>
      <c r="AD143" s="376" t="inlineStr">
        <is>
          <t>Collage</t>
        </is>
      </c>
      <c r="AE143" s="399" t="inlineStr">
        <is>
          <t>ARAMPATZHS  NIKOLAOS &amp; SIA O.E.</t>
        </is>
      </c>
      <c r="AF143" s="372" t="n"/>
      <c r="AG143" s="374" t="inlineStr">
        <is>
          <t>MORGADO</t>
        </is>
      </c>
      <c r="AH143" s="374" t="inlineStr">
        <is>
          <t>25.07466.I BUREL MEDIO #005</t>
        </is>
      </c>
      <c r="AI143" s="374" t="n"/>
      <c r="AJ143" s="374" t="n"/>
      <c r="AK143" s="374" t="inlineStr">
        <is>
          <t>100% Sustainable fabric</t>
        </is>
      </c>
      <c r="AL143" s="374" t="inlineStr">
        <is>
          <t>80% Recycled wool, 10% recycled polyamide, 10% recycled polyester</t>
        </is>
      </c>
      <c r="AM143" s="374" t="inlineStr">
        <is>
          <t>720g</t>
        </is>
      </c>
      <c r="AN143" s="374" t="n">
        <v>250</v>
      </c>
      <c r="AO143" s="377" t="inlineStr">
        <is>
          <t>11,3 / 150</t>
        </is>
      </c>
      <c r="AP143" s="374" t="n">
        <v>100</v>
      </c>
      <c r="AQ143" s="374" t="inlineStr">
        <is>
          <t>6-8W</t>
        </is>
      </c>
      <c r="AR143" s="374" t="inlineStr">
        <is>
          <t>11M reserved 05/07/2017 + SMS fabric order placed of 70M - 22/9: Fabric will arrive end of september</t>
        </is>
      </c>
      <c r="AS143" s="378" t="n"/>
      <c r="AT143" s="378" t="n"/>
      <c r="AU143" s="378" t="n"/>
      <c r="AV143" s="379" t="n">
        <v>0.5</v>
      </c>
      <c r="AW143" s="601" t="inlineStr">
        <is>
          <t>COLLAGE</t>
        </is>
      </c>
      <c r="AX143" s="602" t="inlineStr">
        <is>
          <t>EUR</t>
        </is>
      </c>
      <c r="AY143" s="602" t="inlineStr">
        <is>
          <t>FOB</t>
        </is>
      </c>
      <c r="AZ143" s="602" t="inlineStr">
        <is>
          <t>30 DAYS NETT</t>
        </is>
      </c>
      <c r="BA143" s="602" t="inlineStr">
        <is>
          <t>cfmd</t>
        </is>
      </c>
      <c r="BB143" s="602">
        <f>IFERROR((BM143*(1-Assumptions!$K$3))*(1-BK143),0)</f>
        <v/>
      </c>
      <c r="BC143" s="602">
        <f>BD143*2</f>
        <v/>
      </c>
      <c r="BD143" s="602" t="n">
        <v>17.9</v>
      </c>
      <c r="BE143" s="602" t="n">
        <v>17.9</v>
      </c>
      <c r="BF143" s="604">
        <f>IFERROR(((IF(BE143&gt;0, BE143, IF(BD143&gt;0, BD143, 0))))*INDEX(Assumptions!$B:$B,MATCH(AB143,Assumptions!$A:$A,0)),0)</f>
        <v/>
      </c>
      <c r="BG143" s="604">
        <f>IFERROR(((IF(BE143&gt;0, BE143, IF(BD143&gt;0, BD143, 0))))*INDEX(Assumptions!$C:$C,MATCH(AB143,Assumptions!$A:$A,0)),0)</f>
        <v/>
      </c>
      <c r="BH143" s="604">
        <f>IFERROR(((IF(BE143&gt;0, BE143, IF(BD143&gt;0, BD143, 0))))*INDEX(Assumptions!$D:$D,MATCH(AB143,Assumptions!$A:$A,0)),0)</f>
        <v/>
      </c>
      <c r="BI143" s="604">
        <f>IFERROR(((IF(BE143&gt;0, BE143, IF(BD143&gt;0, BD143, 0))))*INDEX(Assumptions!$G:$G,MATCH(AC143,Assumptions!$F:$F,0)),0)</f>
        <v/>
      </c>
      <c r="BJ143" s="604">
        <f>SUM(BF143:BI143)</f>
        <v/>
      </c>
      <c r="BK143" s="383">
        <f>IFERROR(INDEX(Assumptions!$B:$B,MATCH(AB143,Assumptions!$A:$A,0))+INDEX(Assumptions!$C:$C,MATCH(AB143,Assumptions!$A:$A,0))+INDEX(Assumptions!$D:$D,MATCH(AB143,Assumptions!$A:$A,0))+INDEX(Assumptions!$G:$G,MATCH(AC143,Assumptions!$F:$F,0)),0)</f>
        <v/>
      </c>
      <c r="BL143" s="602">
        <f>((IF(BE143&gt;0, BE143, IF(BD143&gt;0, BD143, 0))))+BJ143</f>
        <v/>
      </c>
      <c r="BM143" s="602">
        <f>BP143/BO143</f>
        <v/>
      </c>
      <c r="BN143" s="602">
        <f>BP143/2.38</f>
        <v/>
      </c>
      <c r="BO143" s="374" t="n">
        <v>2.5</v>
      </c>
      <c r="BP143" s="602" t="n">
        <v>99.95</v>
      </c>
      <c r="BQ143" s="384">
        <f>IF(SUM(BD143:BE143)=0,0,(BM143-BL143)/BM143)</f>
        <v/>
      </c>
      <c r="BR143" s="602">
        <f>BC143*CG143</f>
        <v/>
      </c>
      <c r="BS143" s="602" t="inlineStr">
        <is>
          <t>-</t>
        </is>
      </c>
      <c r="BT143" s="602" t="n"/>
      <c r="BU143" s="605" t="n">
        <v>42888</v>
      </c>
      <c r="BV143" s="605" t="inlineStr">
        <is>
          <t>-</t>
        </is>
      </c>
      <c r="BW143" s="386" t="inlineStr">
        <is>
          <t>-</t>
        </is>
      </c>
      <c r="BX143" s="376" t="inlineStr">
        <is>
          <t>MORGADO: 25.07466.I  #005</t>
        </is>
      </c>
      <c r="BY143" s="386" t="inlineStr">
        <is>
          <t>S</t>
        </is>
      </c>
      <c r="BZ143" s="433" t="n"/>
      <c r="CA143" s="401" t="n">
        <v>42926</v>
      </c>
      <c r="CB143" s="386" t="n"/>
      <c r="CC143" s="386" t="n">
        <v>42961</v>
      </c>
      <c r="CD143" s="398" t="inlineStr">
        <is>
          <t>Ex fty 20-Oct-17</t>
        </is>
      </c>
      <c r="CE143" s="376" t="n"/>
      <c r="CF143" s="376" t="n"/>
      <c r="CG143" s="387" t="n">
        <v>10</v>
      </c>
      <c r="CH143" s="435" t="n"/>
      <c r="CI143" s="387" t="inlineStr">
        <is>
          <t>S</t>
        </is>
      </c>
      <c r="CJ143" s="387" t="n"/>
      <c r="CK143" s="387" t="n"/>
      <c r="CL143" s="388" t="n"/>
      <c r="CM143" s="389" t="n"/>
      <c r="CN143" s="389" t="n"/>
      <c r="CO143" s="390" t="n"/>
      <c r="CP143" s="391" t="inlineStr">
        <is>
          <t>tba</t>
        </is>
      </c>
      <c r="CQ143" s="391" t="n"/>
      <c r="CR143" s="391" t="n"/>
      <c r="CS143" s="392" t="n"/>
      <c r="CT143" s="393" t="n"/>
      <c r="CU143" s="393" t="n"/>
      <c r="CV143" s="393" t="n"/>
      <c r="CW143" s="393" t="n"/>
      <c r="CX143" s="393" t="n"/>
      <c r="CY143" s="393" t="n"/>
      <c r="CZ143" s="388" t="n">
        <v>43287</v>
      </c>
      <c r="DA143" s="388" t="inlineStr">
        <is>
          <t>HQ</t>
        </is>
      </c>
      <c r="DB143" s="576" t="inlineStr">
        <is>
          <t>4</t>
        </is>
      </c>
      <c r="DC143" s="389" t="n"/>
      <c r="DD143" s="389" t="n"/>
      <c r="DE143" s="389" t="n"/>
      <c r="DF143" s="394" t="n">
        <v>87</v>
      </c>
      <c r="DG143" s="394" t="n">
        <v>120</v>
      </c>
      <c r="DH143" s="394" t="n">
        <v>4018220</v>
      </c>
      <c r="DI143" s="395">
        <f>DF143*BM143</f>
        <v/>
      </c>
      <c r="DJ143" s="396">
        <f>DI143-(DG143*BL143)</f>
        <v/>
      </c>
    </row>
    <row customFormat="1" customHeight="1" ht="15" r="144" s="397">
      <c r="A144" s="372" t="n">
        <v>695</v>
      </c>
      <c r="B144" s="372" t="inlineStr">
        <is>
          <t>K180708815</t>
        </is>
      </c>
      <c r="C144" s="372" t="n">
        <v>2030500631</v>
      </c>
      <c r="D144" s="372" t="inlineStr">
        <is>
          <t>Red</t>
        </is>
      </c>
      <c r="E144" s="430" t="n">
        <v>7914</v>
      </c>
      <c r="F144" s="372" t="inlineStr">
        <is>
          <t>NEFERTITI</t>
        </is>
      </c>
      <c r="G144" s="372" t="inlineStr">
        <is>
          <t xml:space="preserve">COLLEGIATE RED </t>
        </is>
      </c>
      <c r="H144" s="372" t="n">
        <v>1</v>
      </c>
      <c r="I144" s="370" t="n"/>
      <c r="J144" s="600" t="n"/>
      <c r="K144" s="372" t="n"/>
      <c r="L144" s="372" t="n"/>
      <c r="M144" s="568" t="inlineStr">
        <is>
          <t>Skirt</t>
        </is>
      </c>
      <c r="N144" s="581" t="n">
        <v>62045990</v>
      </c>
      <c r="O144" s="582" t="inlineStr">
        <is>
          <t>Women's or girls' skirts and divided skirts of textile materials (excl. of wool, fine animal hair, cotton or man-made fibres, knitted or crocheted and petticoats)</t>
        </is>
      </c>
      <c r="P144" s="584" t="inlineStr">
        <is>
          <t>Womens</t>
        </is>
      </c>
      <c r="Q144" s="372" t="n"/>
      <c r="R144" s="372" t="n"/>
      <c r="S144" s="372" t="inlineStr">
        <is>
          <t>GD</t>
        </is>
      </c>
      <c r="T144" s="374" t="inlineStr">
        <is>
          <t>NON</t>
        </is>
      </c>
      <c r="U144" s="374" t="n"/>
      <c r="V144" s="374" t="inlineStr">
        <is>
          <t>XS-L</t>
        </is>
      </c>
      <c r="W144" s="374" t="inlineStr">
        <is>
          <t>-</t>
        </is>
      </c>
      <c r="X144" s="518" t="inlineStr">
        <is>
          <t>XS-L womens</t>
        </is>
      </c>
      <c r="Y144" s="374" t="inlineStr">
        <is>
          <t>NEW</t>
        </is>
      </c>
      <c r="Z144" s="374" t="n"/>
      <c r="AA144" s="374" t="n"/>
      <c r="AB144" s="398" t="inlineStr">
        <is>
          <t>Tunisia</t>
        </is>
      </c>
      <c r="AC144" s="376" t="inlineStr">
        <is>
          <t>Artlab</t>
        </is>
      </c>
      <c r="AD144" s="376" t="inlineStr">
        <is>
          <t>Artlab</t>
        </is>
      </c>
      <c r="AE144" s="376" t="inlineStr">
        <is>
          <t>Blue &amp; Dye</t>
        </is>
      </c>
      <c r="AF144" s="372" t="n"/>
      <c r="AG144" s="374" t="inlineStr">
        <is>
          <t>HEMP FORTEX</t>
        </is>
      </c>
      <c r="AH144" s="374" t="inlineStr">
        <is>
          <t>HG212 CORD</t>
        </is>
      </c>
      <c r="AI144" s="374" t="n"/>
      <c r="AJ144" s="374" t="n"/>
      <c r="AK144" s="374" t="inlineStr">
        <is>
          <t>100% Sustainable fabric</t>
        </is>
      </c>
      <c r="AL144" s="374" t="inlineStr">
        <is>
          <t xml:space="preserve">55% Hemp, 45% organic cotton </t>
        </is>
      </c>
      <c r="AM144" s="374" t="inlineStr">
        <is>
          <t>TBC</t>
        </is>
      </c>
      <c r="AN144" s="374" t="n"/>
      <c r="AO144" s="377" t="inlineStr">
        <is>
          <t>$5,10 / 56"</t>
        </is>
      </c>
      <c r="AP144" s="374" t="n">
        <v>2000</v>
      </c>
      <c r="AQ144" s="374" t="inlineStr">
        <is>
          <t>6-8W</t>
        </is>
      </c>
      <c r="AR144" s="374" t="inlineStr">
        <is>
          <t>350mts ordered by ARTLAB (1813.52m PFD available / 300M booked for SMS)</t>
        </is>
      </c>
      <c r="AS144" s="378" t="n"/>
      <c r="AT144" s="378" t="n"/>
      <c r="AU144" s="378" t="n"/>
      <c r="AV144" s="379" t="n">
        <v>0.9399999999999999</v>
      </c>
      <c r="AW144" s="601" t="inlineStr">
        <is>
          <t>SONIA</t>
        </is>
      </c>
      <c r="AX144" s="602" t="inlineStr">
        <is>
          <t>EUR</t>
        </is>
      </c>
      <c r="AY144" s="602" t="inlineStr">
        <is>
          <t>FOB</t>
        </is>
      </c>
      <c r="AZ144" s="602" t="inlineStr">
        <is>
          <t>90 DAYS NETT</t>
        </is>
      </c>
      <c r="BA144" s="602" t="inlineStr">
        <is>
          <t>cfmd</t>
        </is>
      </c>
      <c r="BB144" s="602">
        <f>IFERROR((BM144*(1-Assumptions!$K$3))*(1-BK144),0)</f>
        <v/>
      </c>
      <c r="BC144" s="602" t="n">
        <v>60</v>
      </c>
      <c r="BD144" s="602" t="n">
        <v>17.7</v>
      </c>
      <c r="BE144" s="602" t="n">
        <v>17.7</v>
      </c>
      <c r="BF144" s="604">
        <f>IFERROR(((IF(BE144&gt;0, BE144, IF(BD144&gt;0, BD144, 0))))*INDEX(Assumptions!$B:$B,MATCH(AB144,Assumptions!$A:$A,0)),0)</f>
        <v/>
      </c>
      <c r="BG144" s="604">
        <f>IFERROR(((IF(BE144&gt;0, BE144, IF(BD144&gt;0, BD144, 0))))*INDEX(Assumptions!$C:$C,MATCH(AB144,Assumptions!$A:$A,0)),0)</f>
        <v/>
      </c>
      <c r="BH144" s="604">
        <f>IFERROR(((IF(BE144&gt;0, BE144, IF(BD144&gt;0, BD144, 0))))*INDEX(Assumptions!$D:$D,MATCH(AB144,Assumptions!$A:$A,0)),0)</f>
        <v/>
      </c>
      <c r="BI144" s="604">
        <f>IFERROR(((IF(BE144&gt;0, BE144, IF(BD144&gt;0, BD144, 0))))*INDEX(Assumptions!$G:$G,MATCH(AC144,Assumptions!$F:$F,0)),0)</f>
        <v/>
      </c>
      <c r="BJ144" s="604">
        <f>SUM(BF144:BI144)</f>
        <v/>
      </c>
      <c r="BK144" s="383">
        <f>IFERROR(INDEX(Assumptions!$B:$B,MATCH(AB144,Assumptions!$A:$A,0))+INDEX(Assumptions!$C:$C,MATCH(AB144,Assumptions!$A:$A,0))+INDEX(Assumptions!$D:$D,MATCH(AB144,Assumptions!$A:$A,0))+INDEX(Assumptions!$G:$G,MATCH(AC144,Assumptions!$F:$F,0)),0)</f>
        <v/>
      </c>
      <c r="BL144" s="602">
        <f>((IF(BE144&gt;0, BE144, IF(BD144&gt;0, BD144, 0))))+BJ144</f>
        <v/>
      </c>
      <c r="BM144" s="602">
        <f>BP144/BO144</f>
        <v/>
      </c>
      <c r="BN144" s="602">
        <f>BP144/2.38</f>
        <v/>
      </c>
      <c r="BO144" s="374" t="n">
        <v>2.5</v>
      </c>
      <c r="BP144" s="602" t="n">
        <v>99.95</v>
      </c>
      <c r="BQ144" s="384">
        <f>IF(SUM(BD144:BE144)=0,0,(BM144-BL144)/BM144)</f>
        <v/>
      </c>
      <c r="BR144" s="602">
        <f>BC144*CG144</f>
        <v/>
      </c>
      <c r="BS144" s="602" t="n">
        <v>2.2</v>
      </c>
      <c r="BT144" s="602" t="n">
        <v>2</v>
      </c>
      <c r="BU144" s="386" t="n">
        <v>42888</v>
      </c>
      <c r="BV144" s="605" t="n">
        <v>42905</v>
      </c>
      <c r="BW144" s="386" t="n"/>
      <c r="BX144" s="376" t="inlineStr">
        <is>
          <t>HEMPFORTEX HG212 CORD</t>
        </is>
      </c>
      <c r="BY144" s="386" t="inlineStr">
        <is>
          <t>27x32</t>
        </is>
      </c>
      <c r="BZ144" s="433" t="n"/>
      <c r="CA144" s="386" t="n">
        <v>42928</v>
      </c>
      <c r="CB144" s="386" t="n"/>
      <c r="CC144" s="386" t="n">
        <v>42956</v>
      </c>
      <c r="CD144" s="376" t="inlineStr">
        <is>
          <t>EX 14-Oct-17</t>
        </is>
      </c>
      <c r="CE144" s="376" t="n"/>
      <c r="CF144" s="376" t="inlineStr">
        <is>
          <t>Can we do boat shipment iso AIR?! Saves 2 euro!</t>
        </is>
      </c>
      <c r="CG144" s="387" t="n">
        <v>15</v>
      </c>
      <c r="CH144" s="435" t="n"/>
      <c r="CI144" s="387" t="inlineStr">
        <is>
          <t>S</t>
        </is>
      </c>
      <c r="CJ144" s="387" t="n"/>
      <c r="CK144" s="387" t="n"/>
      <c r="CL144" s="388" t="n"/>
      <c r="CM144" s="389" t="n"/>
      <c r="CN144" s="389" t="n"/>
      <c r="CO144" s="390" t="n"/>
      <c r="CP144" s="391" t="inlineStr">
        <is>
          <t>-</t>
        </is>
      </c>
      <c r="CQ144" s="391" t="n"/>
      <c r="CR144" s="391" t="n"/>
      <c r="CS144" s="392" t="n"/>
      <c r="CT144" s="393" t="n"/>
      <c r="CU144" s="393" t="n"/>
      <c r="CV144" s="393" t="n"/>
      <c r="CW144" s="393" t="n"/>
      <c r="CX144" s="393" t="n"/>
      <c r="CY144" s="393" t="n"/>
      <c r="CZ144" s="388" t="n">
        <v>43353</v>
      </c>
      <c r="DA144" s="388" t="inlineStr">
        <is>
          <t>TUNISIA</t>
        </is>
      </c>
      <c r="DB144" s="555" t="n">
        <v>5</v>
      </c>
      <c r="DC144" s="389" t="n"/>
      <c r="DD144" s="389" t="inlineStr">
        <is>
          <t>HALF SIZE TOO SMALL ON HALF WAIST</t>
        </is>
      </c>
      <c r="DE144" s="389" t="n"/>
      <c r="DF144" s="394" t="n">
        <v>324</v>
      </c>
      <c r="DG144" s="394" t="n">
        <v>399</v>
      </c>
      <c r="DH144" s="394" t="n">
        <v>4018355</v>
      </c>
      <c r="DI144" s="395">
        <f>DF144*BM144</f>
        <v/>
      </c>
      <c r="DJ144" s="396">
        <f>DI144-(DG144*BL144)</f>
        <v/>
      </c>
    </row>
    <row customFormat="1" customHeight="1" ht="15" r="145" s="397">
      <c r="A145" s="372" t="n">
        <v>700</v>
      </c>
      <c r="B145" s="372" t="inlineStr">
        <is>
          <t>K180708820</t>
        </is>
      </c>
      <c r="C145" s="372" t="n">
        <v>2030200081</v>
      </c>
      <c r="D145" s="241" t="inlineStr">
        <is>
          <t>Mid used</t>
        </is>
      </c>
      <c r="E145" s="430" t="n">
        <v>4014</v>
      </c>
      <c r="F145" s="372" t="inlineStr">
        <is>
          <t>NEFERTITI</t>
        </is>
      </c>
      <c r="G145" s="372" t="inlineStr">
        <is>
          <t>MID MARBLE</t>
        </is>
      </c>
      <c r="H145" s="372" t="n">
        <v>1</v>
      </c>
      <c r="I145" s="370" t="n"/>
      <c r="J145" s="600" t="n"/>
      <c r="K145" s="372" t="n"/>
      <c r="L145" s="372" t="n"/>
      <c r="M145" s="568" t="inlineStr">
        <is>
          <t>Skirt</t>
        </is>
      </c>
      <c r="N145" s="581" t="n">
        <v>62045200</v>
      </c>
      <c r="O145" s="582" t="inlineStr">
        <is>
          <t>Women's or girls' skirts and divided skirts of cotton (excl. knitted or crocheted and petticoats)</t>
        </is>
      </c>
      <c r="P145" s="584" t="inlineStr">
        <is>
          <t>Womens</t>
        </is>
      </c>
      <c r="Q145" s="372" t="n"/>
      <c r="R145" s="372" t="n"/>
      <c r="S145" s="372" t="inlineStr">
        <is>
          <t>MID MARBLE</t>
        </is>
      </c>
      <c r="T145" s="374" t="inlineStr">
        <is>
          <t>NON</t>
        </is>
      </c>
      <c r="U145" s="374" t="n"/>
      <c r="V145" s="374" t="inlineStr">
        <is>
          <t>XS-L</t>
        </is>
      </c>
      <c r="W145" s="374" t="inlineStr">
        <is>
          <t>-</t>
        </is>
      </c>
      <c r="X145" s="518" t="inlineStr">
        <is>
          <t>XS-L womens</t>
        </is>
      </c>
      <c r="Y145" s="374" t="inlineStr">
        <is>
          <t>NEW</t>
        </is>
      </c>
      <c r="Z145" s="374" t="n"/>
      <c r="AA145" s="374" t="n"/>
      <c r="AB145" s="240" t="inlineStr">
        <is>
          <t>Tunisia</t>
        </is>
      </c>
      <c r="AC145" s="240" t="inlineStr">
        <is>
          <t>Artlab</t>
        </is>
      </c>
      <c r="AD145" s="240" t="inlineStr">
        <is>
          <t>Artlab</t>
        </is>
      </c>
      <c r="AE145" s="240" t="inlineStr">
        <is>
          <t>Interwashing</t>
        </is>
      </c>
      <c r="AF145" s="372" t="n"/>
      <c r="AG145" s="374" t="inlineStr">
        <is>
          <t>CANDIANI</t>
        </is>
      </c>
      <c r="AH145" s="374" t="inlineStr">
        <is>
          <t>KR7176 K-old pure organic</t>
        </is>
      </c>
      <c r="AI145" s="374" t="n"/>
      <c r="AJ145" s="374" t="n"/>
      <c r="AK145" s="374" t="inlineStr">
        <is>
          <t>100% Sustainable fabric</t>
        </is>
      </c>
      <c r="AL145" s="374" t="inlineStr">
        <is>
          <t>100% Organic cotton</t>
        </is>
      </c>
      <c r="AM145" s="374" t="inlineStr">
        <is>
          <t>13 oz</t>
        </is>
      </c>
      <c r="AN145" s="374" t="n"/>
      <c r="AO145" s="377" t="inlineStr">
        <is>
          <t>5,15 / 152</t>
        </is>
      </c>
      <c r="AP145" s="374" t="n"/>
      <c r="AQ145" s="374" t="n"/>
      <c r="AR145" s="374" t="inlineStr">
        <is>
          <t>c/o fabric TBC from ORTA (250mts on stock at ORTA)</t>
        </is>
      </c>
      <c r="AS145" s="378" t="n"/>
      <c r="AT145" s="378" t="n"/>
      <c r="AU145" s="378" t="n"/>
      <c r="AV145" s="379" t="n">
        <v>0.85</v>
      </c>
      <c r="AW145" s="601" t="inlineStr">
        <is>
          <t>SONIA</t>
        </is>
      </c>
      <c r="AX145" s="602" t="inlineStr">
        <is>
          <t>EUR</t>
        </is>
      </c>
      <c r="AY145" s="602" t="inlineStr">
        <is>
          <t>FOB</t>
        </is>
      </c>
      <c r="AZ145" s="602" t="inlineStr">
        <is>
          <t>90 DAYS NETT</t>
        </is>
      </c>
      <c r="BA145" s="602" t="inlineStr">
        <is>
          <t>cfmd</t>
        </is>
      </c>
      <c r="BB145" s="602">
        <f>IFERROR((BM145*(1-Assumptions!$K$3))*(1-BK145),0)</f>
        <v/>
      </c>
      <c r="BC145" s="602" t="n">
        <v>60</v>
      </c>
      <c r="BD145" s="602" t="n">
        <v>16.8</v>
      </c>
      <c r="BE145" s="602" t="n">
        <v>16.8</v>
      </c>
      <c r="BF145" s="604">
        <f>IFERROR(((IF(BE145&gt;0, BE145, IF(BD145&gt;0, BD145, 0))))*INDEX(Assumptions!$B:$B,MATCH(AB145,Assumptions!$A:$A,0)),0)</f>
        <v/>
      </c>
      <c r="BG145" s="604">
        <f>IFERROR(((IF(BE145&gt;0, BE145, IF(BD145&gt;0, BD145, 0))))*INDEX(Assumptions!$C:$C,MATCH(AB145,Assumptions!$A:$A,0)),0)</f>
        <v/>
      </c>
      <c r="BH145" s="604">
        <f>IFERROR(((IF(BE145&gt;0, BE145, IF(BD145&gt;0, BD145, 0))))*INDEX(Assumptions!$D:$D,MATCH(AB145,Assumptions!$A:$A,0)),0)</f>
        <v/>
      </c>
      <c r="BI145" s="604">
        <f>IFERROR(((IF(BE145&gt;0, BE145, IF(BD145&gt;0, BD145, 0))))*INDEX(Assumptions!$G:$G,MATCH(AC145,Assumptions!$F:$F,0)),0)</f>
        <v/>
      </c>
      <c r="BJ145" s="604">
        <f>SUM(BF145:BI145)</f>
        <v/>
      </c>
      <c r="BK145" s="383">
        <f>IFERROR(INDEX(Assumptions!$B:$B,MATCH(AB145,Assumptions!$A:$A,0))+INDEX(Assumptions!$C:$C,MATCH(AB145,Assumptions!$A:$A,0))+INDEX(Assumptions!$D:$D,MATCH(AB145,Assumptions!$A:$A,0))+INDEX(Assumptions!$G:$G,MATCH(AC145,Assumptions!$F:$F,0)),0)</f>
        <v/>
      </c>
      <c r="BL145" s="602">
        <f>((IF(BE145&gt;0, BE145, IF(BD145&gt;0, BD145, 0))))+BJ145</f>
        <v/>
      </c>
      <c r="BM145" s="602">
        <f>BP145/BO145</f>
        <v/>
      </c>
      <c r="BN145" s="602">
        <f>BP145/2.38</f>
        <v/>
      </c>
      <c r="BO145" s="374" t="n">
        <v>2.5</v>
      </c>
      <c r="BP145" s="602" t="n">
        <v>109.95</v>
      </c>
      <c r="BQ145" s="384">
        <f>IF(SUM(BD145:BE145)=0,0,(BM145-BL145)/BM145)</f>
        <v/>
      </c>
      <c r="BR145" s="602">
        <f>BC145*CG145</f>
        <v/>
      </c>
      <c r="BS145" s="602" t="n">
        <v>1.4</v>
      </c>
      <c r="BT145" s="602" t="n">
        <v>2.1</v>
      </c>
      <c r="BU145" s="386" t="n"/>
      <c r="BV145" s="605" t="n"/>
      <c r="BW145" s="386" t="n"/>
      <c r="BX145" s="376" t="n"/>
      <c r="BY145" s="386" t="n"/>
      <c r="BZ145" s="433" t="n"/>
      <c r="CA145" s="386" t="n"/>
      <c r="CB145" s="386" t="n"/>
      <c r="CC145" s="386" t="n">
        <v>42956</v>
      </c>
      <c r="CD145" s="376" t="inlineStr">
        <is>
          <t>EX 14-Oct-17</t>
        </is>
      </c>
      <c r="CE145" s="376" t="n"/>
      <c r="CF145" s="376" t="n"/>
      <c r="CG145" s="387" t="n">
        <v>15</v>
      </c>
      <c r="CH145" s="435" t="n"/>
      <c r="CI145" s="387" t="inlineStr">
        <is>
          <t>S</t>
        </is>
      </c>
      <c r="CJ145" s="387" t="n"/>
      <c r="CK145" s="387" t="n">
        <v>2</v>
      </c>
      <c r="CL145" s="388" t="n"/>
      <c r="CM145" s="389" t="n"/>
      <c r="CN145" s="389" t="n"/>
      <c r="CO145" s="390" t="n"/>
      <c r="CP145" s="391" t="inlineStr">
        <is>
          <t>27x32</t>
        </is>
      </c>
      <c r="CQ145" s="391" t="n"/>
      <c r="CR145" s="391" t="n"/>
      <c r="CS145" s="391" t="n">
        <v>43168</v>
      </c>
      <c r="CT145" s="393" t="inlineStr">
        <is>
          <t>ok</t>
        </is>
      </c>
      <c r="CU145" s="393" t="inlineStr">
        <is>
          <t>SONIA REQUESTED PPS :)</t>
        </is>
      </c>
      <c r="CV145" s="393" t="n">
        <v>43181</v>
      </c>
      <c r="CW145" s="393" t="n"/>
      <c r="CX145" s="393" t="n"/>
      <c r="CY145" s="393" t="n"/>
      <c r="CZ145" s="388" t="n">
        <v>43353</v>
      </c>
      <c r="DA145" s="388" t="inlineStr">
        <is>
          <t>TUNISIA</t>
        </is>
      </c>
      <c r="DB145" s="555" t="n">
        <v>5</v>
      </c>
      <c r="DC145" s="389" t="n"/>
      <c r="DD145" s="389" t="n"/>
      <c r="DE145" s="389" t="n"/>
      <c r="DF145" s="394" t="n">
        <v>232</v>
      </c>
      <c r="DG145" s="394" t="n">
        <v>301</v>
      </c>
      <c r="DH145" s="394" t="n">
        <v>4018356</v>
      </c>
      <c r="DI145" s="395">
        <f>DF145*BM145</f>
        <v/>
      </c>
      <c r="DJ145" s="396">
        <f>DI145-(DG145*BL145)</f>
        <v/>
      </c>
    </row>
    <row customFormat="1" customHeight="1" ht="15" r="146" s="397">
      <c r="A146" s="372" t="n">
        <v>701</v>
      </c>
      <c r="B146" s="372" t="inlineStr">
        <is>
          <t>K180708821</t>
        </is>
      </c>
      <c r="C146" s="372" t="n">
        <v>2030200092</v>
      </c>
      <c r="D146" s="430" t="inlineStr">
        <is>
          <t>Denim black</t>
        </is>
      </c>
      <c r="E146" s="430" t="n">
        <v>6114</v>
      </c>
      <c r="F146" s="372" t="inlineStr">
        <is>
          <t>YETTA</t>
        </is>
      </c>
      <c r="G146" s="372" t="inlineStr">
        <is>
          <t>WARP BLACK</t>
        </is>
      </c>
      <c r="H146" s="372" t="n">
        <v>3</v>
      </c>
      <c r="I146" s="370" t="n"/>
      <c r="J146" s="620" t="n">
        <v>43291</v>
      </c>
      <c r="K146" s="372" t="inlineStr">
        <is>
          <t>ZALANDO SMU Q4</t>
        </is>
      </c>
      <c r="L146" s="372" t="n"/>
      <c r="M146" s="568" t="inlineStr">
        <is>
          <t>Skirt</t>
        </is>
      </c>
      <c r="N146" s="581" t="n">
        <v>62045200</v>
      </c>
      <c r="O146" s="582" t="inlineStr">
        <is>
          <t>Women's or girls' skirts and divided skirts of cotton (excl. knitted or crocheted and petticoats)</t>
        </is>
      </c>
      <c r="P146" s="584" t="inlineStr">
        <is>
          <t>Womens</t>
        </is>
      </c>
      <c r="Q146" s="372" t="n"/>
      <c r="R146" s="372" t="n"/>
      <c r="S146" s="372" t="n"/>
      <c r="T146" s="374" t="inlineStr">
        <is>
          <t>NON</t>
        </is>
      </c>
      <c r="U146" s="374" t="n"/>
      <c r="V146" s="374" t="inlineStr">
        <is>
          <t>XS-L</t>
        </is>
      </c>
      <c r="W146" s="374" t="inlineStr">
        <is>
          <t>-</t>
        </is>
      </c>
      <c r="X146" s="518" t="inlineStr">
        <is>
          <t>XS-L womens</t>
        </is>
      </c>
      <c r="Y146" s="374" t="inlineStr">
        <is>
          <t>C/O</t>
        </is>
      </c>
      <c r="Z146" s="374" t="n"/>
      <c r="AA146" s="374" t="n"/>
      <c r="AB146" s="240" t="inlineStr">
        <is>
          <t>Tunisia</t>
        </is>
      </c>
      <c r="AC146" s="240" t="inlineStr">
        <is>
          <t>Artlab</t>
        </is>
      </c>
      <c r="AD146" s="240" t="inlineStr">
        <is>
          <t>Artlab</t>
        </is>
      </c>
      <c r="AE146" s="240" t="inlineStr">
        <is>
          <t>Interwashing</t>
        </is>
      </c>
      <c r="AF146" s="372" t="n"/>
      <c r="AG146" s="374" t="inlineStr">
        <is>
          <t>CALIK</t>
        </is>
      </c>
      <c r="AH146" s="518" t="inlineStr">
        <is>
          <t>70599D Gleen black OD black organic</t>
        </is>
      </c>
      <c r="AI146" s="374" t="n"/>
      <c r="AJ146" s="374" t="n"/>
      <c r="AK146" s="374" t="inlineStr">
        <is>
          <t>100% Sustainable fabric</t>
        </is>
      </c>
      <c r="AL146" s="374" t="inlineStr">
        <is>
          <t>100% Organic cotton</t>
        </is>
      </c>
      <c r="AM146" s="528" t="inlineStr">
        <is>
          <t>12 oz</t>
        </is>
      </c>
      <c r="AN146" s="374" t="n"/>
      <c r="AO146" s="622" t="inlineStr">
        <is>
          <t>4,50 / 155</t>
        </is>
      </c>
      <c r="AP146" s="374" t="n"/>
      <c r="AQ146" s="374" t="n"/>
      <c r="AR146" s="374" t="n"/>
      <c r="AS146" s="378" t="n"/>
      <c r="AT146" s="378" t="n"/>
      <c r="AU146" s="378" t="n"/>
      <c r="AV146" s="379" t="n"/>
      <c r="AW146" s="601" t="inlineStr">
        <is>
          <t>SONIA</t>
        </is>
      </c>
      <c r="AX146" s="602" t="inlineStr">
        <is>
          <t>EUR</t>
        </is>
      </c>
      <c r="AY146" s="602" t="inlineStr">
        <is>
          <t>FOB</t>
        </is>
      </c>
      <c r="AZ146" s="602" t="inlineStr">
        <is>
          <t>90 DAYS NETT</t>
        </is>
      </c>
      <c r="BA146" s="602" t="n">
        <v>23</v>
      </c>
      <c r="BB146" s="602">
        <f>IFERROR((BM146*(1-Assumptions!$K$3))*(1-BK146),0)</f>
        <v/>
      </c>
      <c r="BC146" s="602" t="n"/>
      <c r="BD146" s="602" t="n"/>
      <c r="BE146" s="623" t="n">
        <v>23</v>
      </c>
      <c r="BF146" s="604">
        <f>IFERROR(((IF(BE146&gt;0, BE146, IF(BD146&gt;0, BD146, 0))))*INDEX(Assumptions!$B:$B,MATCH(AB146,Assumptions!$A:$A,0)),0)</f>
        <v/>
      </c>
      <c r="BG146" s="604">
        <f>IFERROR(((IF(BE146&gt;0, BE146, IF(BD146&gt;0, BD146, 0))))*INDEX(Assumptions!$C:$C,MATCH(AB146,Assumptions!$A:$A,0)),0)</f>
        <v/>
      </c>
      <c r="BH146" s="604">
        <f>IFERROR(((IF(BE146&gt;0, BE146, IF(BD146&gt;0, BD146, 0))))*INDEX(Assumptions!$D:$D,MATCH(AB146,Assumptions!$A:$A,0)),0)</f>
        <v/>
      </c>
      <c r="BI146" s="604">
        <f>IFERROR(((IF(BE146&gt;0, BE146, IF(BD146&gt;0, BD146, 0))))*INDEX(Assumptions!$G:$G,MATCH(AC146,Assumptions!$F:$F,0)),0)</f>
        <v/>
      </c>
      <c r="BJ146" s="604">
        <f>SUM(BF146:BI146)</f>
        <v/>
      </c>
      <c r="BK146" s="383">
        <f>IFERROR(INDEX(Assumptions!$B:$B,MATCH(AB146,Assumptions!$A:$A,0))+INDEX(Assumptions!$C:$C,MATCH(AB146,Assumptions!$A:$A,0))+INDEX(Assumptions!$D:$D,MATCH(AB146,Assumptions!$A:$A,0))+INDEX(Assumptions!$G:$G,MATCH(AC146,Assumptions!$F:$F,0)),0)</f>
        <v/>
      </c>
      <c r="BL146" s="602">
        <f>((IF(BE146&gt;0, BE146, IF(BD146&gt;0, BD146, 0))))+BJ146</f>
        <v/>
      </c>
      <c r="BM146" s="602">
        <f>BP146/BO146</f>
        <v/>
      </c>
      <c r="BN146" s="602">
        <f>BP146/2.38</f>
        <v/>
      </c>
      <c r="BO146" s="374" t="n">
        <v>2.5</v>
      </c>
      <c r="BP146" s="623" t="n">
        <v>139.95</v>
      </c>
      <c r="BQ146" s="384">
        <f>IF(SUM(BD146:BE146)=0,0,(BM146-BL146)/BM146)</f>
        <v/>
      </c>
      <c r="BR146" s="602">
        <f>BC146*CG146</f>
        <v/>
      </c>
      <c r="BS146" s="602" t="n">
        <v>5.65</v>
      </c>
      <c r="BT146" s="602" t="n"/>
      <c r="BU146" s="386" t="n"/>
      <c r="BV146" s="605" t="n"/>
      <c r="BW146" s="386" t="n"/>
      <c r="BX146" s="376" t="n"/>
      <c r="BY146" s="386" t="n"/>
      <c r="BZ146" s="433" t="n"/>
      <c r="CA146" s="386" t="n"/>
      <c r="CB146" s="386" t="n"/>
      <c r="CC146" s="386" t="n"/>
      <c r="CD146" s="376" t="n"/>
      <c r="CE146" s="376" t="n"/>
      <c r="CF146" s="376" t="n"/>
      <c r="CG146" s="387" t="n">
        <v>0</v>
      </c>
      <c r="CH146" s="435" t="n"/>
      <c r="CI146" s="387" t="n"/>
      <c r="CJ146" s="387" t="n"/>
      <c r="CK146" s="387" t="n"/>
      <c r="CL146" s="388" t="n"/>
      <c r="CM146" s="389" t="n"/>
      <c r="CN146" s="389" t="n"/>
      <c r="CO146" s="390" t="n"/>
      <c r="CP146" s="391" t="inlineStr">
        <is>
          <t>S</t>
        </is>
      </c>
      <c r="CQ146" s="391" t="n"/>
      <c r="CR146" s="391" t="n">
        <v>43294</v>
      </c>
      <c r="CS146" s="391" t="n"/>
      <c r="CT146" s="393" t="n"/>
      <c r="CU146" s="393" t="n"/>
      <c r="CV146" s="393" t="n">
        <v>43382</v>
      </c>
      <c r="CW146" s="393" t="n"/>
      <c r="CX146" s="393" t="n"/>
      <c r="CY146" s="393" t="n"/>
      <c r="CZ146" s="388" t="n"/>
      <c r="DA146" s="388" t="n"/>
      <c r="DB146" s="555" t="n"/>
      <c r="DC146" s="389" t="n"/>
      <c r="DD146" s="389" t="n"/>
      <c r="DE146" s="389" t="n"/>
      <c r="DF146" s="394" t="n">
        <v>200</v>
      </c>
      <c r="DG146" s="394" t="n">
        <v>200</v>
      </c>
      <c r="DH146" s="394" t="n">
        <v>4019656</v>
      </c>
      <c r="DI146" s="395">
        <f>DF146*BM146</f>
        <v/>
      </c>
      <c r="DJ146" s="396">
        <f>DI146-(DG146*BL146)</f>
        <v/>
      </c>
    </row>
    <row customFormat="1" customHeight="1" ht="15" r="147" s="397">
      <c r="A147" s="372" t="n">
        <v>705</v>
      </c>
      <c r="B147" s="372" t="inlineStr">
        <is>
          <t>K180700020</t>
        </is>
      </c>
      <c r="C147" s="372" t="n">
        <v>2010103045</v>
      </c>
      <c r="D147" s="241" t="inlineStr">
        <is>
          <t>Indigo</t>
        </is>
      </c>
      <c r="E147" s="430" t="n">
        <v>1014</v>
      </c>
      <c r="F147" s="372" t="inlineStr">
        <is>
          <t>JERUSHA</t>
        </is>
      </c>
      <c r="G147" s="372" t="inlineStr">
        <is>
          <t>OPEN WEAVE NAVY</t>
        </is>
      </c>
      <c r="H147" s="372" t="n">
        <v>2</v>
      </c>
      <c r="I147" s="370" t="n"/>
      <c r="J147" s="600" t="n"/>
      <c r="K147" s="372" t="n"/>
      <c r="L147" s="372" t="n"/>
      <c r="M147" s="372" t="inlineStr">
        <is>
          <t>Pants</t>
        </is>
      </c>
      <c r="N147" s="581" t="n">
        <v>62046239</v>
      </c>
      <c r="O147" s="582" t="inlineStr">
        <is>
          <t>Women's or girls' trousers and breeches, of cotton (not of cut corduroy, of denim or knitted or crocheted and excl. industrial and occupational clothing, bib and brace overalls, briefs and tracksuit bottoms)</t>
        </is>
      </c>
      <c r="P147" s="584" t="inlineStr">
        <is>
          <t>Womens</t>
        </is>
      </c>
      <c r="Q147" s="372" t="n"/>
      <c r="R147" s="372" t="n"/>
      <c r="S147" s="372" t="inlineStr">
        <is>
          <t>GARMENT DYE NAVY</t>
        </is>
      </c>
      <c r="T147" s="374" t="inlineStr">
        <is>
          <t>NON</t>
        </is>
      </c>
      <c r="U147" s="374" t="n"/>
      <c r="V147" s="374" t="inlineStr">
        <is>
          <t>24-32</t>
        </is>
      </c>
      <c r="W147" s="374" t="inlineStr">
        <is>
          <t>ONE INSEAM</t>
        </is>
      </c>
      <c r="X147" s="518" t="inlineStr">
        <is>
          <t>Womens seasonal one inseam</t>
        </is>
      </c>
      <c r="Y147" s="374" t="inlineStr">
        <is>
          <t>NEW</t>
        </is>
      </c>
      <c r="Z147" s="374" t="n"/>
      <c r="AA147" s="374" t="n"/>
      <c r="AB147" s="240" t="inlineStr">
        <is>
          <t>Bulgaria</t>
        </is>
      </c>
      <c r="AC147" s="240" t="inlineStr">
        <is>
          <t>Uni Textiles</t>
        </is>
      </c>
      <c r="AD147" s="376" t="inlineStr">
        <is>
          <t>Collage</t>
        </is>
      </c>
      <c r="AE147" s="399" t="inlineStr">
        <is>
          <t>ARAMPATZHS  NIKOLAOS &amp; SIA O.E.</t>
        </is>
      </c>
      <c r="AF147" s="372" t="n"/>
      <c r="AG147" s="374" t="inlineStr">
        <is>
          <t>CALIK</t>
        </is>
      </c>
      <c r="AH147" s="374" t="inlineStr">
        <is>
          <t>D7030O112 Handwoven denim</t>
        </is>
      </c>
      <c r="AI147" s="374" t="n"/>
      <c r="AJ147" s="374" t="n"/>
      <c r="AK147" s="374" t="inlineStr">
        <is>
          <t>100% Sustainable fabric</t>
        </is>
      </c>
      <c r="AL147" s="374" t="inlineStr">
        <is>
          <t>60% Organic cotton, 40% linen</t>
        </is>
      </c>
      <c r="AM147" s="374" t="inlineStr">
        <is>
          <t>10 oz</t>
        </is>
      </c>
      <c r="AN147" s="374" t="n"/>
      <c r="AO147" s="377" t="inlineStr">
        <is>
          <t>6,40 / 150</t>
        </is>
      </c>
      <c r="AP147" s="374" t="n">
        <v>3000</v>
      </c>
      <c r="AQ147" s="374" t="inlineStr">
        <is>
          <t>6W</t>
        </is>
      </c>
      <c r="AR147" s="374" t="inlineStr">
        <is>
          <t>27/9: Mill is waiting for call off vendor</t>
        </is>
      </c>
      <c r="AS147" s="378" t="n"/>
      <c r="AT147" s="378" t="n"/>
      <c r="AU147" s="378" t="n"/>
      <c r="AV147" s="379" t="n">
        <v>1.15</v>
      </c>
      <c r="AW147" s="601" t="inlineStr">
        <is>
          <t>PETRA</t>
        </is>
      </c>
      <c r="AX147" s="602" t="inlineStr">
        <is>
          <t>EUR</t>
        </is>
      </c>
      <c r="AY147" s="602" t="inlineStr">
        <is>
          <t>FOB</t>
        </is>
      </c>
      <c r="AZ147" s="602" t="inlineStr">
        <is>
          <t>30 DAYS NETT</t>
        </is>
      </c>
      <c r="BA147" s="602" t="n">
        <v>27.8</v>
      </c>
      <c r="BB147" s="602">
        <f>IFERROR((BM147*(1-Assumptions!$K$3))*(1-BK147),0)</f>
        <v/>
      </c>
      <c r="BC147" s="602">
        <f>BD147*2</f>
        <v/>
      </c>
      <c r="BD147" s="602" t="n">
        <v>28.9</v>
      </c>
      <c r="BE147" s="602" t="n">
        <v>28.5</v>
      </c>
      <c r="BF147" s="604">
        <f>IFERROR(((IF(BE147&gt;0, BE147, IF(BD147&gt;0, BD147, 0))))*INDEX(Assumptions!$B:$B,MATCH(AB147,Assumptions!$A:$A,0)),0)</f>
        <v/>
      </c>
      <c r="BG147" s="604">
        <f>IFERROR(((IF(BE147&gt;0, BE147, IF(BD147&gt;0, BD147, 0))))*INDEX(Assumptions!$C:$C,MATCH(AB147,Assumptions!$A:$A,0)),0)</f>
        <v/>
      </c>
      <c r="BH147" s="604">
        <f>IFERROR(((IF(BE147&gt;0, BE147, IF(BD147&gt;0, BD147, 0))))*INDEX(Assumptions!$D:$D,MATCH(AB147,Assumptions!$A:$A,0)),0)</f>
        <v/>
      </c>
      <c r="BI147" s="604">
        <f>IFERROR(((IF(BE147&gt;0, BE147, IF(BD147&gt;0, BD147, 0))))*INDEX(Assumptions!$G:$G,MATCH(AC147,Assumptions!$F:$F,0)),0)</f>
        <v/>
      </c>
      <c r="BJ147" s="604">
        <f>SUM(BF147:BI147)</f>
        <v/>
      </c>
      <c r="BK147" s="383">
        <f>IFERROR(INDEX(Assumptions!$B:$B,MATCH(AB147,Assumptions!$A:$A,0))+INDEX(Assumptions!$C:$C,MATCH(AB147,Assumptions!$A:$A,0))+INDEX(Assumptions!$D:$D,MATCH(AB147,Assumptions!$A:$A,0))+INDEX(Assumptions!$G:$G,MATCH(AC147,Assumptions!$F:$F,0)),0)</f>
        <v/>
      </c>
      <c r="BL147" s="602">
        <f>((IF(BE147&gt;0, BE147, IF(BD147&gt;0, BD147, 0))))+BJ147</f>
        <v/>
      </c>
      <c r="BM147" s="602">
        <f>BP147/BO147</f>
        <v/>
      </c>
      <c r="BN147" s="602">
        <f>BP147/2.38</f>
        <v/>
      </c>
      <c r="BO147" s="374" t="n">
        <v>2.5</v>
      </c>
      <c r="BP147" s="602" t="n">
        <v>139.95</v>
      </c>
      <c r="BQ147" s="384">
        <f>IF(SUM(BD147:BE147)=0,0,(BM147-BL147)/BM147)</f>
        <v/>
      </c>
      <c r="BR147" s="602">
        <f>BC147*CG147</f>
        <v/>
      </c>
      <c r="BS147" s="602" t="n"/>
      <c r="BT147" s="602" t="n"/>
      <c r="BU147" s="605" t="n">
        <v>42901</v>
      </c>
      <c r="BV147" s="605" t="n">
        <v>42901</v>
      </c>
      <c r="BW147" s="401" t="inlineStr">
        <is>
          <t>APPROVED AS PER PROTO</t>
        </is>
      </c>
      <c r="BX147" s="398" t="inlineStr">
        <is>
          <t>CALIK: D7030O112 handwoven denim</t>
        </is>
      </c>
      <c r="BY147" s="386" t="inlineStr">
        <is>
          <t>27x32</t>
        </is>
      </c>
      <c r="BZ147" s="433" t="n"/>
      <c r="CA147" s="401" t="n">
        <v>42940</v>
      </c>
      <c r="CB147" s="386" t="n"/>
      <c r="CC147" s="386" t="n">
        <v>42961</v>
      </c>
      <c r="CD147" s="398" t="inlineStr">
        <is>
          <t>Ex fty TBC</t>
        </is>
      </c>
      <c r="CE147" s="376" t="n"/>
      <c r="CF147" s="376" t="inlineStr">
        <is>
          <t>MISSING</t>
        </is>
      </c>
      <c r="CG147" s="387" t="n">
        <v>15</v>
      </c>
      <c r="CH147" s="435" t="n"/>
      <c r="CI147" s="387" t="inlineStr">
        <is>
          <t>27X32</t>
        </is>
      </c>
      <c r="CJ147" s="387" t="n"/>
      <c r="CK147" s="387" t="n"/>
      <c r="CL147" s="388" t="n"/>
      <c r="CM147" s="389" t="n"/>
      <c r="CN147" s="389" t="n"/>
      <c r="CO147" s="390" t="n"/>
      <c r="CP147" s="391" t="inlineStr">
        <is>
          <t>tba</t>
        </is>
      </c>
      <c r="CQ147" s="391" t="n"/>
      <c r="CR147" s="391" t="n"/>
      <c r="CS147" s="392" t="n"/>
      <c r="CT147" s="393" t="n"/>
      <c r="CU147" s="393" t="n"/>
      <c r="CV147" s="393" t="n"/>
      <c r="CW147" s="393" t="n"/>
      <c r="CX147" s="393" t="n"/>
      <c r="CY147" s="393" t="n"/>
      <c r="CZ147" s="388" t="n">
        <v>43367</v>
      </c>
      <c r="DA147" s="388" t="inlineStr">
        <is>
          <t>HQ</t>
        </is>
      </c>
      <c r="DB147" s="555" t="n">
        <v>9</v>
      </c>
      <c r="DC147" s="389" t="n"/>
      <c r="DD147" s="389" t="n"/>
      <c r="DE147" s="389" t="n"/>
      <c r="DF147" s="394" t="n">
        <v>107</v>
      </c>
      <c r="DG147" s="394" t="n">
        <v>150</v>
      </c>
      <c r="DH147" s="394" t="n">
        <v>4018221</v>
      </c>
      <c r="DI147" s="395">
        <f>DF147*BM147</f>
        <v/>
      </c>
      <c r="DJ147" s="396">
        <f>DI147-(DG147*BL147)</f>
        <v/>
      </c>
    </row>
    <row customFormat="1" customHeight="1" hidden="1" ht="15" r="148" s="397">
      <c r="A148" s="372" t="n">
        <v>710</v>
      </c>
      <c r="B148" s="372" t="inlineStr">
        <is>
          <t>K180700025</t>
        </is>
      </c>
      <c r="C148" s="372" t="n">
        <v>2010401670</v>
      </c>
      <c r="D148" s="372" t="inlineStr">
        <is>
          <t>Purple</t>
        </is>
      </c>
      <c r="E148" s="430" t="n">
        <v>8201</v>
      </c>
      <c r="F148" s="372" t="inlineStr">
        <is>
          <t>RICKIE</t>
        </is>
      </c>
      <c r="G148" s="372" t="inlineStr">
        <is>
          <t>FROSTED FIG</t>
        </is>
      </c>
      <c r="H148" s="372" t="n">
        <v>2</v>
      </c>
      <c r="I148" s="370" t="n"/>
      <c r="J148" s="600" t="n"/>
      <c r="K148" s="372" t="inlineStr">
        <is>
          <t>GMD</t>
        </is>
      </c>
      <c r="L148" s="372" t="n"/>
      <c r="M148" s="372" t="inlineStr">
        <is>
          <t>Pants</t>
        </is>
      </c>
      <c r="N148" s="581" t="n">
        <v>62046918</v>
      </c>
      <c r="O148" s="582" t="inlineStr">
        <is>
          <t>Women's or girls' trousers and breeches, of artificial fibres (not of cut corduroy, of denim or knitted or crocheted and excl. industrial and occupational clothing, bib and brace overalls, briefs and tracksuit bottoms)</t>
        </is>
      </c>
      <c r="P148" s="584" t="inlineStr">
        <is>
          <t>Womens</t>
        </is>
      </c>
      <c r="Q148" s="372" t="n"/>
      <c r="R148" s="372" t="n"/>
      <c r="S148" s="372" t="n"/>
      <c r="T148" s="374" t="inlineStr">
        <is>
          <t>NON</t>
        </is>
      </c>
      <c r="U148" s="374" t="n"/>
      <c r="V148" s="374" t="inlineStr">
        <is>
          <t>24-32</t>
        </is>
      </c>
      <c r="W148" s="374" t="inlineStr">
        <is>
          <t>ONE INSEAM</t>
        </is>
      </c>
      <c r="X148" s="518" t="inlineStr">
        <is>
          <t>Womens seasonal one inseam</t>
        </is>
      </c>
      <c r="Y148" s="374" t="inlineStr">
        <is>
          <t>NEW</t>
        </is>
      </c>
      <c r="Z148" s="374" t="n"/>
      <c r="AA148" s="374" t="n"/>
      <c r="AB148" s="240" t="inlineStr">
        <is>
          <t>Bulgaria</t>
        </is>
      </c>
      <c r="AC148" s="240" t="inlineStr">
        <is>
          <t>Uni Textiles</t>
        </is>
      </c>
      <c r="AD148" s="376" t="inlineStr">
        <is>
          <t>Collage</t>
        </is>
      </c>
      <c r="AE148" s="399" t="inlineStr">
        <is>
          <t>ARAMPATZHS  NIKOLAOS &amp; SIA O.E.</t>
        </is>
      </c>
      <c r="AF148" s="372" t="n"/>
      <c r="AG148" s="374" t="inlineStr">
        <is>
          <t>TEXTILE SANTADERINA</t>
        </is>
      </c>
      <c r="AH148" s="374" t="inlineStr">
        <is>
          <t>REFIBRA: 7713</t>
        </is>
      </c>
      <c r="AI148" s="374" t="n"/>
      <c r="AJ148" s="374" t="n"/>
      <c r="AK148" s="374" t="inlineStr">
        <is>
          <t>100% Sustainable fabric</t>
        </is>
      </c>
      <c r="AL148" s="374" t="inlineStr">
        <is>
          <t>100% Tencel lyocell TRI</t>
        </is>
      </c>
      <c r="AM148" s="374" t="inlineStr">
        <is>
          <t>180g</t>
        </is>
      </c>
      <c r="AN148" s="374" t="n">
        <v>350</v>
      </c>
      <c r="AO148" s="377" t="n">
        <v>4.7</v>
      </c>
      <c r="AP148" s="374" t="n">
        <v>1500</v>
      </c>
      <c r="AQ148" s="374" t="n"/>
      <c r="AR148" s="374" t="inlineStr">
        <is>
          <t>300meters ready and reserved / 20-9: Fabric meters are ready to ship, waiting for payment 21/9</t>
        </is>
      </c>
      <c r="AS148" s="378" t="n"/>
      <c r="AT148" s="378" t="n"/>
      <c r="AU148" s="378" t="n"/>
      <c r="AV148" s="379" t="n">
        <v>1.3</v>
      </c>
      <c r="AW148" s="601" t="inlineStr">
        <is>
          <t>COLLAGE</t>
        </is>
      </c>
      <c r="AX148" s="602" t="inlineStr">
        <is>
          <t>EUR</t>
        </is>
      </c>
      <c r="AY148" s="602" t="inlineStr">
        <is>
          <t>FOB</t>
        </is>
      </c>
      <c r="AZ148" s="602" t="inlineStr">
        <is>
          <t>30 DAYS NETT</t>
        </is>
      </c>
      <c r="BA148" s="602" t="n">
        <v>24</v>
      </c>
      <c r="BB148" s="602">
        <f>IFERROR((BM148*(1-Assumptions!$K$3))*(1-BK148),0)</f>
        <v/>
      </c>
      <c r="BC148" s="602">
        <f>BD148*2</f>
        <v/>
      </c>
      <c r="BD148" s="602" t="n">
        <v>26.5</v>
      </c>
      <c r="BE148" s="602" t="n">
        <v>24.9</v>
      </c>
      <c r="BF148" s="604">
        <f>IFERROR(((IF(BE148&gt;0, BE148, IF(BD148&gt;0, BD148, 0))))*INDEX(Assumptions!$B:$B,MATCH(AB148,Assumptions!$A:$A,0)),0)</f>
        <v/>
      </c>
      <c r="BG148" s="604">
        <f>IFERROR(((IF(BE148&gt;0, BE148, IF(BD148&gt;0, BD148, 0))))*INDEX(Assumptions!$C:$C,MATCH(AB148,Assumptions!$A:$A,0)),0)</f>
        <v/>
      </c>
      <c r="BH148" s="604">
        <f>IFERROR(((IF(BE148&gt;0, BE148, IF(BD148&gt;0, BD148, 0))))*INDEX(Assumptions!$D:$D,MATCH(AB148,Assumptions!$A:$A,0)),0)</f>
        <v/>
      </c>
      <c r="BI148" s="604">
        <f>IFERROR(((IF(BE148&gt;0, BE148, IF(BD148&gt;0, BD148, 0))))*INDEX(Assumptions!$G:$G,MATCH(AC148,Assumptions!$F:$F,0)),0)</f>
        <v/>
      </c>
      <c r="BJ148" s="604">
        <f>SUM(BF148:BI148)</f>
        <v/>
      </c>
      <c r="BK148" s="383">
        <f>IFERROR(INDEX(Assumptions!$B:$B,MATCH(AB148,Assumptions!$A:$A,0))+INDEX(Assumptions!$C:$C,MATCH(AB148,Assumptions!$A:$A,0))+INDEX(Assumptions!$D:$D,MATCH(AB148,Assumptions!$A:$A,0))+INDEX(Assumptions!$G:$G,MATCH(AC148,Assumptions!$F:$F,0)),0)</f>
        <v/>
      </c>
      <c r="BL148" s="602">
        <f>((IF(BE148&gt;0, BE148, IF(BD148&gt;0, BD148, 0))))+BJ148</f>
        <v/>
      </c>
      <c r="BM148" s="602">
        <f>BP148/BO148</f>
        <v/>
      </c>
      <c r="BN148" s="602">
        <f>BP148/2.38</f>
        <v/>
      </c>
      <c r="BO148" s="374" t="n">
        <v>2.5</v>
      </c>
      <c r="BP148" s="602" t="n">
        <v>119.95</v>
      </c>
      <c r="BQ148" s="384">
        <f>IF(SUM(BD148:BE148)=0,0,(BM148-BL148)/BM148)</f>
        <v/>
      </c>
      <c r="BR148" s="602">
        <f>BC148*CG148</f>
        <v/>
      </c>
      <c r="BS148" s="602" t="n"/>
      <c r="BT148" s="602" t="n"/>
      <c r="BU148" s="605" t="n">
        <v>42888</v>
      </c>
      <c r="BV148" s="605" t="n">
        <v>42888</v>
      </c>
      <c r="BW148" s="407" t="inlineStr">
        <is>
          <t>MISSING L/D</t>
        </is>
      </c>
      <c r="BX148" s="376" t="inlineStr">
        <is>
          <t>TEXTILE SANTANDERINA: 7712 REFIBRA</t>
        </is>
      </c>
      <c r="BY148" s="386" t="inlineStr">
        <is>
          <t>-</t>
        </is>
      </c>
      <c r="BZ148" s="433" t="n"/>
      <c r="CA148" s="386" t="n"/>
      <c r="CB148" s="386" t="n"/>
      <c r="CC148" s="386" t="n">
        <v>42961</v>
      </c>
      <c r="CD148" s="398" t="inlineStr">
        <is>
          <t>EX 03-Nov-17</t>
        </is>
      </c>
      <c r="CE148" s="376" t="n"/>
      <c r="CF148" s="376" t="n"/>
      <c r="CG148" s="387" t="n">
        <v>7</v>
      </c>
      <c r="CH148" s="435" t="n"/>
      <c r="CI148" s="387" t="inlineStr">
        <is>
          <t>27X32</t>
        </is>
      </c>
      <c r="CJ148" s="387" t="n"/>
      <c r="CK148" s="387" t="n"/>
      <c r="CL148" s="388" t="n"/>
      <c r="CM148" s="389" t="n"/>
      <c r="CN148" s="389" t="n"/>
      <c r="CO148" s="390" t="n"/>
      <c r="CP148" s="391" t="inlineStr">
        <is>
          <t>tba</t>
        </is>
      </c>
      <c r="CQ148" s="391" t="n"/>
      <c r="CR148" s="391" t="n"/>
      <c r="CS148" s="392" t="n"/>
      <c r="CT148" s="393" t="n"/>
      <c r="CU148" s="393" t="n"/>
      <c r="CV148" s="393" t="n"/>
      <c r="CW148" s="393" t="n"/>
      <c r="CX148" s="393" t="n"/>
      <c r="CY148" s="393" t="n"/>
      <c r="CZ148" s="388" t="n">
        <v>43356</v>
      </c>
      <c r="DA148" s="388" t="inlineStr">
        <is>
          <t>HQ</t>
        </is>
      </c>
      <c r="DB148" s="576" t="inlineStr">
        <is>
          <t>4</t>
        </is>
      </c>
      <c r="DC148" s="389" t="n"/>
      <c r="DD148" s="389" t="n"/>
      <c r="DE148" s="389" t="n"/>
      <c r="DF148" s="394" t="n">
        <v>84</v>
      </c>
      <c r="DG148" s="394" t="n">
        <v>131</v>
      </c>
      <c r="DH148" s="394" t="n">
        <v>4018222</v>
      </c>
      <c r="DI148" s="395">
        <f>DF148*BM148</f>
        <v/>
      </c>
      <c r="DJ148" s="396">
        <f>DI148-(DG148*BL148)</f>
        <v/>
      </c>
    </row>
    <row customFormat="1" customHeight="1" hidden="1" ht="15" r="149" s="397">
      <c r="A149" s="372" t="n">
        <v>715</v>
      </c>
      <c r="B149" s="372" t="inlineStr">
        <is>
          <t>K180700030</t>
        </is>
      </c>
      <c r="C149" s="372" t="n">
        <v>2010401671</v>
      </c>
      <c r="D149" s="372" t="inlineStr">
        <is>
          <t>Yellow</t>
        </is>
      </c>
      <c r="E149" s="430" t="n">
        <v>7706</v>
      </c>
      <c r="F149" s="372" t="inlineStr">
        <is>
          <t>RICKIE</t>
        </is>
      </c>
      <c r="G149" s="372" t="inlineStr">
        <is>
          <t>RICH CARAMEL</t>
        </is>
      </c>
      <c r="H149" s="372" t="n">
        <v>2</v>
      </c>
      <c r="I149" s="370" t="n"/>
      <c r="J149" s="600" t="n"/>
      <c r="K149" s="372" t="inlineStr">
        <is>
          <t>GMD</t>
        </is>
      </c>
      <c r="L149" s="372" t="n"/>
      <c r="M149" s="372" t="inlineStr">
        <is>
          <t>Pants</t>
        </is>
      </c>
      <c r="N149" s="581" t="n">
        <v>62046918</v>
      </c>
      <c r="O149" s="582" t="inlineStr">
        <is>
          <t>Women's or girls' trousers and breeches, of artificial fibres (not of cut corduroy, of denim or knitted or crocheted and excl. industrial and occupational clothing, bib and brace overalls, briefs and tracksuit bottoms)</t>
        </is>
      </c>
      <c r="P149" s="584" t="inlineStr">
        <is>
          <t>Womens</t>
        </is>
      </c>
      <c r="Q149" s="372" t="n"/>
      <c r="R149" s="372" t="n"/>
      <c r="S149" s="372" t="n"/>
      <c r="T149" s="374" t="inlineStr">
        <is>
          <t>NON</t>
        </is>
      </c>
      <c r="U149" s="374" t="n"/>
      <c r="V149" s="374" t="inlineStr">
        <is>
          <t>24-32</t>
        </is>
      </c>
      <c r="W149" s="374" t="inlineStr">
        <is>
          <t>ONE INSEAM</t>
        </is>
      </c>
      <c r="X149" s="518" t="inlineStr">
        <is>
          <t>Womens seasonal one inseam</t>
        </is>
      </c>
      <c r="Y149" s="374" t="inlineStr">
        <is>
          <t>NEW</t>
        </is>
      </c>
      <c r="Z149" s="374" t="n"/>
      <c r="AA149" s="374" t="n"/>
      <c r="AB149" s="240" t="inlineStr">
        <is>
          <t>Bulgaria</t>
        </is>
      </c>
      <c r="AC149" s="240" t="inlineStr">
        <is>
          <t>Uni Textiles</t>
        </is>
      </c>
      <c r="AD149" s="376" t="inlineStr">
        <is>
          <t>Collage</t>
        </is>
      </c>
      <c r="AE149" s="399" t="inlineStr">
        <is>
          <t>ARAMPATZHS  NIKOLAOS &amp; SIA O.E.</t>
        </is>
      </c>
      <c r="AF149" s="372" t="n"/>
      <c r="AG149" s="374" t="inlineStr">
        <is>
          <t>TEXTILE SANTADERINA</t>
        </is>
      </c>
      <c r="AH149" s="374" t="inlineStr">
        <is>
          <t>REFIBRA: 7713</t>
        </is>
      </c>
      <c r="AI149" s="374" t="n"/>
      <c r="AJ149" s="374" t="n"/>
      <c r="AK149" s="374" t="inlineStr">
        <is>
          <t>100% Sustainable fabric</t>
        </is>
      </c>
      <c r="AL149" s="374" t="inlineStr">
        <is>
          <t>100% Tencel lyocell TRI</t>
        </is>
      </c>
      <c r="AM149" s="374" t="inlineStr">
        <is>
          <t>180g</t>
        </is>
      </c>
      <c r="AN149" s="374" t="n">
        <v>350</v>
      </c>
      <c r="AO149" s="377" t="n">
        <v>4.7</v>
      </c>
      <c r="AP149" s="374" t="n">
        <v>1500</v>
      </c>
      <c r="AQ149" s="374" t="n"/>
      <c r="AR149" s="374" t="inlineStr">
        <is>
          <t>300meters ready and reserved / 20-9: Fabric meters are ready to ship, waiting for payment 21/9</t>
        </is>
      </c>
      <c r="AS149" s="378" t="n"/>
      <c r="AT149" s="378" t="n"/>
      <c r="AU149" s="378" t="n"/>
      <c r="AV149" s="379" t="n">
        <v>1.3</v>
      </c>
      <c r="AW149" s="601" t="inlineStr">
        <is>
          <t>COLLAGE</t>
        </is>
      </c>
      <c r="AX149" s="602" t="inlineStr">
        <is>
          <t>EUR</t>
        </is>
      </c>
      <c r="AY149" s="602" t="inlineStr">
        <is>
          <t>FOB</t>
        </is>
      </c>
      <c r="AZ149" s="602" t="inlineStr">
        <is>
          <t>30 DAYS NETT</t>
        </is>
      </c>
      <c r="BA149" s="602" t="n">
        <v>24</v>
      </c>
      <c r="BB149" s="602">
        <f>IFERROR((BM149*(1-Assumptions!$K$3))*(1-BK149),0)</f>
        <v/>
      </c>
      <c r="BC149" s="602">
        <f>BD149*2</f>
        <v/>
      </c>
      <c r="BD149" s="602" t="n">
        <v>26.5</v>
      </c>
      <c r="BE149" s="602" t="n">
        <v>24.9</v>
      </c>
      <c r="BF149" s="604">
        <f>IFERROR(((IF(BE149&gt;0, BE149, IF(BD149&gt;0, BD149, 0))))*INDEX(Assumptions!$B:$B,MATCH(AB149,Assumptions!$A:$A,0)),0)</f>
        <v/>
      </c>
      <c r="BG149" s="604">
        <f>IFERROR(((IF(BE149&gt;0, BE149, IF(BD149&gt;0, BD149, 0))))*INDEX(Assumptions!$C:$C,MATCH(AB149,Assumptions!$A:$A,0)),0)</f>
        <v/>
      </c>
      <c r="BH149" s="604">
        <f>IFERROR(((IF(BE149&gt;0, BE149, IF(BD149&gt;0, BD149, 0))))*INDEX(Assumptions!$D:$D,MATCH(AB149,Assumptions!$A:$A,0)),0)</f>
        <v/>
      </c>
      <c r="BI149" s="604">
        <f>IFERROR(((IF(BE149&gt;0, BE149, IF(BD149&gt;0, BD149, 0))))*INDEX(Assumptions!$G:$G,MATCH(AC149,Assumptions!$F:$F,0)),0)</f>
        <v/>
      </c>
      <c r="BJ149" s="604">
        <f>SUM(BF149:BI149)</f>
        <v/>
      </c>
      <c r="BK149" s="383">
        <f>IFERROR(INDEX(Assumptions!$B:$B,MATCH(AB149,Assumptions!$A:$A,0))+INDEX(Assumptions!$C:$C,MATCH(AB149,Assumptions!$A:$A,0))+INDEX(Assumptions!$D:$D,MATCH(AB149,Assumptions!$A:$A,0))+INDEX(Assumptions!$G:$G,MATCH(AC149,Assumptions!$F:$F,0)),0)</f>
        <v/>
      </c>
      <c r="BL149" s="602">
        <f>((IF(BE149&gt;0, BE149, IF(BD149&gt;0, BD149, 0))))+BJ149</f>
        <v/>
      </c>
      <c r="BM149" s="602">
        <f>BP149/BO149</f>
        <v/>
      </c>
      <c r="BN149" s="602">
        <f>BP149/2.38</f>
        <v/>
      </c>
      <c r="BO149" s="374" t="n">
        <v>2.5</v>
      </c>
      <c r="BP149" s="602" t="n">
        <v>119.95</v>
      </c>
      <c r="BQ149" s="384">
        <f>IF(SUM(BD149:BE149)=0,0,(BM149-BL149)/BM149)</f>
        <v/>
      </c>
      <c r="BR149" s="602">
        <f>BC149*CG149</f>
        <v/>
      </c>
      <c r="BS149" s="602" t="n"/>
      <c r="BT149" s="602" t="n"/>
      <c r="BU149" s="605" t="n">
        <v>42888</v>
      </c>
      <c r="BV149" s="605" t="n">
        <v>42888</v>
      </c>
      <c r="BW149" s="407" t="inlineStr">
        <is>
          <t>MISSING L/D</t>
        </is>
      </c>
      <c r="BX149" s="376" t="inlineStr">
        <is>
          <t>TEXTILE SANTANDERINA: 7712 REFIBRA</t>
        </is>
      </c>
      <c r="BY149" s="386" t="inlineStr">
        <is>
          <t>S</t>
        </is>
      </c>
      <c r="BZ149" s="433" t="n"/>
      <c r="CA149" s="401" t="n">
        <v>42933</v>
      </c>
      <c r="CB149" s="386" t="n"/>
      <c r="CC149" s="386" t="n">
        <v>42961</v>
      </c>
      <c r="CD149" s="398" t="inlineStr">
        <is>
          <t>EX 03-Nov-17</t>
        </is>
      </c>
      <c r="CE149" s="376" t="n"/>
      <c r="CF149" s="376" t="n"/>
      <c r="CG149" s="387" t="n">
        <v>15</v>
      </c>
      <c r="CH149" s="435" t="n"/>
      <c r="CI149" s="387" t="inlineStr">
        <is>
          <t>27X32</t>
        </is>
      </c>
      <c r="CJ149" s="387" t="n"/>
      <c r="CK149" s="387" t="n"/>
      <c r="CL149" s="388" t="n"/>
      <c r="CM149" s="389" t="n"/>
      <c r="CN149" s="389" t="n"/>
      <c r="CO149" s="390" t="n"/>
      <c r="CP149" s="391" t="inlineStr">
        <is>
          <t>tba</t>
        </is>
      </c>
      <c r="CQ149" s="391" t="n"/>
      <c r="CR149" s="391" t="n"/>
      <c r="CS149" s="392" t="n"/>
      <c r="CT149" s="393" t="n"/>
      <c r="CU149" s="393" t="n"/>
      <c r="CV149" s="393" t="n"/>
      <c r="CW149" s="393" t="n"/>
      <c r="CX149" s="393" t="n"/>
      <c r="CY149" s="393" t="n"/>
      <c r="CZ149" s="388" t="n">
        <v>43356</v>
      </c>
      <c r="DA149" s="388" t="inlineStr">
        <is>
          <t>HQ</t>
        </is>
      </c>
      <c r="DB149" s="576" t="inlineStr">
        <is>
          <t>4</t>
        </is>
      </c>
      <c r="DC149" s="389" t="n"/>
      <c r="DD149" s="389" t="n"/>
      <c r="DE149" s="389" t="n"/>
      <c r="DF149" s="394" t="n">
        <v>202</v>
      </c>
      <c r="DG149" s="394" t="n">
        <v>256</v>
      </c>
      <c r="DH149" s="394" t="n">
        <v>4018223</v>
      </c>
      <c r="DI149" s="395">
        <f>DF149*BM149</f>
        <v/>
      </c>
      <c r="DJ149" s="396">
        <f>DI149-(DG149*BL149)</f>
        <v/>
      </c>
    </row>
    <row customFormat="1" customHeight="1" hidden="1" ht="15" r="150" s="126">
      <c r="A150" s="223" t="n">
        <v>720</v>
      </c>
      <c r="B150" s="223" t="inlineStr">
        <is>
          <t>K180700035</t>
        </is>
      </c>
      <c r="C150" s="372" t="n">
        <v>2010401666</v>
      </c>
      <c r="D150" s="223" t="inlineStr">
        <is>
          <t>BLUE</t>
        </is>
      </c>
      <c r="E150" s="502" t="n">
        <v>8123</v>
      </c>
      <c r="F150" s="223" t="inlineStr">
        <is>
          <t>MAXIMA</t>
        </is>
      </c>
      <c r="G150" s="223" t="inlineStr">
        <is>
          <t>PERFORMANCE BLUE</t>
        </is>
      </c>
      <c r="H150" s="223" t="n">
        <v>1</v>
      </c>
      <c r="I150" s="219" t="inlineStr">
        <is>
          <t>x</t>
        </is>
      </c>
      <c r="J150" s="606" t="n">
        <v>43123</v>
      </c>
      <c r="K150" s="223" t="n"/>
      <c r="L150" s="223" t="n"/>
      <c r="M150" s="223" t="inlineStr">
        <is>
          <t>PANTS</t>
        </is>
      </c>
      <c r="N150" s="581" t="n">
        <v>62046239</v>
      </c>
      <c r="O150" s="582" t="inlineStr">
        <is>
          <t>Women's or girls' trousers and breeches, of cotton (not of cut corduroy, of denim or knitted or crocheted and excl. industrial and occupational clothing, bib and brace overalls, briefs and tracksuit bottoms)</t>
        </is>
      </c>
      <c r="P150" s="103" t="inlineStr">
        <is>
          <t>WOMEN</t>
        </is>
      </c>
      <c r="Q150" s="223" t="n"/>
      <c r="R150" s="223" t="n"/>
      <c r="S150" s="223" t="inlineStr">
        <is>
          <t>-</t>
        </is>
      </c>
      <c r="T150" s="104" t="inlineStr">
        <is>
          <t>NON</t>
        </is>
      </c>
      <c r="U150" s="104" t="n"/>
      <c r="V150" s="104" t="inlineStr">
        <is>
          <t>24-32</t>
        </is>
      </c>
      <c r="W150" s="104" t="inlineStr">
        <is>
          <t>ONE INSEAM</t>
        </is>
      </c>
      <c r="X150" s="255" t="n"/>
      <c r="Y150" s="104" t="inlineStr">
        <is>
          <t>NEW</t>
        </is>
      </c>
      <c r="Z150" s="104" t="n"/>
      <c r="AA150" s="104" t="n"/>
      <c r="AB150" s="105" t="inlineStr">
        <is>
          <t>TUNISIA</t>
        </is>
      </c>
      <c r="AC150" s="106" t="inlineStr">
        <is>
          <t>ARTLAB</t>
        </is>
      </c>
      <c r="AD150" s="106" t="inlineStr">
        <is>
          <t>ARTLAB</t>
        </is>
      </c>
      <c r="AE150" s="106" t="inlineStr">
        <is>
          <t>-</t>
        </is>
      </c>
      <c r="AF150" s="223" t="n"/>
      <c r="AG150" s="104" t="inlineStr">
        <is>
          <t>ROYO</t>
        </is>
      </c>
      <c r="AH150" s="374" t="inlineStr">
        <is>
          <t>CHANTAL-M-RQT PERFORMANCE BLUE P.19-4049/A - 73094</t>
        </is>
      </c>
      <c r="AI150" s="104" t="n"/>
      <c r="AJ150" s="104" t="n"/>
      <c r="AK150" s="104" t="inlineStr">
        <is>
          <t>100% Sustainable fabric</t>
        </is>
      </c>
      <c r="AL150" s="104" t="inlineStr">
        <is>
          <t xml:space="preserve">100% Organic cotton </t>
        </is>
      </c>
      <c r="AM150" s="104" t="inlineStr">
        <is>
          <t>11,5 oz</t>
        </is>
      </c>
      <c r="AN150" s="374" t="n"/>
      <c r="AO150" s="107" t="n">
        <v>6.15</v>
      </c>
      <c r="AP150" s="104" t="n"/>
      <c r="AQ150" s="104" t="n"/>
      <c r="AR150" s="104" t="inlineStr">
        <is>
          <t>TBC</t>
        </is>
      </c>
      <c r="AS150" s="108" t="n"/>
      <c r="AT150" s="108" t="n"/>
      <c r="AU150" s="108" t="n"/>
      <c r="AV150" s="109" t="n">
        <v>1.61</v>
      </c>
      <c r="AW150" s="607" t="inlineStr">
        <is>
          <t>SONIA</t>
        </is>
      </c>
      <c r="AX150" s="608" t="inlineStr">
        <is>
          <t>EUR</t>
        </is>
      </c>
      <c r="AY150" s="608" t="inlineStr">
        <is>
          <t>FOB</t>
        </is>
      </c>
      <c r="AZ150" s="608" t="inlineStr">
        <is>
          <t>90 DAYS NETT</t>
        </is>
      </c>
      <c r="BA150" s="608" t="inlineStr">
        <is>
          <t>cfmd</t>
        </is>
      </c>
      <c r="BB150" s="608">
        <f>IFERROR((BM150*(1-Assumptions!$K$3))*(1-BK150),0)</f>
        <v/>
      </c>
      <c r="BC150" s="608" t="n">
        <v>45</v>
      </c>
      <c r="BD150" s="608" t="n">
        <v>22.9</v>
      </c>
      <c r="BE150" s="608" t="n">
        <v>22.1</v>
      </c>
      <c r="BF150" s="609">
        <f>IFERROR(((IF(BE150&gt;0, BE150, IF(BD150&gt;0, BD150, 0))))*INDEX(Assumptions!$B:$B,MATCH(AB150,Assumptions!$A:$A,0)),0)</f>
        <v/>
      </c>
      <c r="BG150" s="609">
        <f>IFERROR(((IF(BE150&gt;0, BE150, IF(BD150&gt;0, BD150, 0))))*INDEX(Assumptions!$C:$C,MATCH(AB150,Assumptions!$A:$A,0)),0)</f>
        <v/>
      </c>
      <c r="BH150" s="609">
        <f>IFERROR(((IF(BE150&gt;0, BE150, IF(BD150&gt;0, BD150, 0))))*INDEX(Assumptions!$D:$D,MATCH(AB150,Assumptions!$A:$A,0)),0)</f>
        <v/>
      </c>
      <c r="BI150" s="609">
        <f>IFERROR(((IF(BE150&gt;0, BE150, IF(BD150&gt;0, BD150, 0))))*INDEX(Assumptions!$G:$G,MATCH(AC150,Assumptions!$F:$F,0)),0)</f>
        <v/>
      </c>
      <c r="BJ150" s="609">
        <f>SUM(BF150:BI150)</f>
        <v/>
      </c>
      <c r="BK150" s="113">
        <f>IFERROR(INDEX(Assumptions!$B:$B,MATCH(AB150,Assumptions!$A:$A,0))+INDEX(Assumptions!$C:$C,MATCH(AB150,Assumptions!$A:$A,0))+INDEX(Assumptions!$D:$D,MATCH(AB150,Assumptions!$A:$A,0))+INDEX(Assumptions!$G:$G,MATCH(AC150,Assumptions!$F:$F,0)),0)</f>
        <v/>
      </c>
      <c r="BL150" s="608">
        <f>((IF(BE150&gt;0, BE150, IF(BD150&gt;0, BD150, 0))))+BJ150</f>
        <v/>
      </c>
      <c r="BM150" s="608">
        <f>BP150/BO150</f>
        <v/>
      </c>
      <c r="BN150" s="608">
        <f>BP150/2.38</f>
        <v/>
      </c>
      <c r="BO150" s="104" t="n">
        <v>2.5</v>
      </c>
      <c r="BP150" s="608" t="n">
        <v>129.95</v>
      </c>
      <c r="BQ150" s="114">
        <f>IF(SUM(BD150:BE150)=0,0,(BM150-BL150)/BM150)</f>
        <v/>
      </c>
      <c r="BR150" s="608">
        <f>BC150*CG150</f>
        <v/>
      </c>
      <c r="BS150" s="608" t="inlineStr">
        <is>
          <t>-</t>
        </is>
      </c>
      <c r="BT150" s="608" t="n">
        <v>2</v>
      </c>
      <c r="BU150" s="610" t="n">
        <v>42871</v>
      </c>
      <c r="BV150" s="610" t="inlineStr">
        <is>
          <t>-</t>
        </is>
      </c>
      <c r="BW150" s="115" t="n"/>
      <c r="BX150" s="106" t="inlineStr">
        <is>
          <t xml:space="preserve">ORTA 9588A-40 VEGGIE </t>
        </is>
      </c>
      <c r="BY150" s="115" t="inlineStr">
        <is>
          <t>27x32</t>
        </is>
      </c>
      <c r="BZ150" s="530" t="n"/>
      <c r="CA150" s="115" t="n">
        <v>42940</v>
      </c>
      <c r="CB150" s="115" t="n"/>
      <c r="CC150" s="115" t="inlineStr">
        <is>
          <t>TBC</t>
        </is>
      </c>
      <c r="CD150" s="106" t="inlineStr">
        <is>
          <t>EX 14-Oct-17</t>
        </is>
      </c>
      <c r="CE150" s="106" t="n"/>
      <c r="CF150" s="106" t="n"/>
      <c r="CG150" s="117" t="n">
        <v>15</v>
      </c>
      <c r="CH150" s="538" t="n"/>
      <c r="CI150" s="117" t="inlineStr">
        <is>
          <t>27X32</t>
        </is>
      </c>
      <c r="CJ150" s="117" t="n"/>
      <c r="CK150" s="117" t="n">
        <v>2</v>
      </c>
      <c r="CL150" s="118" t="n"/>
      <c r="CM150" s="119" t="n"/>
      <c r="CN150" s="119" t="n"/>
      <c r="CO150" s="120" t="n"/>
      <c r="CP150" s="121" t="inlineStr">
        <is>
          <t>-</t>
        </is>
      </c>
      <c r="CQ150" s="121" t="n"/>
      <c r="CR150" s="121" t="n"/>
      <c r="CS150" s="122" t="n"/>
      <c r="CT150" s="123" t="n"/>
      <c r="CU150" s="123" t="n"/>
      <c r="CV150" s="123" t="n"/>
      <c r="CW150" s="123" t="n"/>
      <c r="CX150" s="123" t="n"/>
      <c r="CY150" s="123" t="n"/>
      <c r="CZ150" s="118" t="n"/>
      <c r="DA150" s="118" t="n"/>
      <c r="DB150" s="575" t="n"/>
      <c r="DC150" s="119" t="n"/>
      <c r="DD150" s="119" t="n"/>
      <c r="DE150" s="119" t="n"/>
      <c r="DF150" s="394" t="n"/>
      <c r="DG150" s="394" t="n"/>
      <c r="DH150" s="394" t="n"/>
      <c r="DI150" s="334">
        <f>DF150*BM150</f>
        <v/>
      </c>
      <c r="DJ150" s="125">
        <f>DI150-(DG150*BL150)</f>
        <v/>
      </c>
    </row>
    <row customFormat="1" customHeight="1" ht="15" r="151" s="397">
      <c r="A151" s="372" t="n">
        <v>725</v>
      </c>
      <c r="B151" s="372" t="inlineStr">
        <is>
          <t>K180700040</t>
        </is>
      </c>
      <c r="C151" s="372" t="n">
        <v>2010401667</v>
      </c>
      <c r="D151" s="372" t="inlineStr">
        <is>
          <t>Pink</t>
        </is>
      </c>
      <c r="E151" s="430" t="n">
        <v>8004</v>
      </c>
      <c r="F151" s="372" t="inlineStr">
        <is>
          <t>MAXIMA</t>
        </is>
      </c>
      <c r="G151" s="372" t="inlineStr">
        <is>
          <t>APPLE BLOSSOM</t>
        </is>
      </c>
      <c r="H151" s="372" t="n">
        <v>1</v>
      </c>
      <c r="I151" s="370" t="n"/>
      <c r="J151" s="600" t="n"/>
      <c r="K151" s="372" t="n"/>
      <c r="L151" s="372" t="n"/>
      <c r="M151" s="372" t="inlineStr">
        <is>
          <t>Pants</t>
        </is>
      </c>
      <c r="N151" s="581" t="n">
        <v>62046233</v>
      </c>
      <c r="O151" s="582" t="inlineStr">
        <is>
          <t>Women's or girls' trousers and breeches of cotton cut corduroy (excl. industrial and occupational, bib and brace overalls and panties)</t>
        </is>
      </c>
      <c r="P151" s="584" t="inlineStr">
        <is>
          <t>Womens</t>
        </is>
      </c>
      <c r="Q151" s="372" t="n"/>
      <c r="R151" s="372" t="n"/>
      <c r="S151" s="372" t="inlineStr">
        <is>
          <t>GD</t>
        </is>
      </c>
      <c r="T151" s="374" t="inlineStr">
        <is>
          <t>NON</t>
        </is>
      </c>
      <c r="U151" s="374" t="n"/>
      <c r="V151" s="374" t="inlineStr">
        <is>
          <t>24-32</t>
        </is>
      </c>
      <c r="W151" s="374" t="inlineStr">
        <is>
          <t>ONE INSEAM</t>
        </is>
      </c>
      <c r="X151" s="518" t="inlineStr">
        <is>
          <t>Womens seasonal one inseam</t>
        </is>
      </c>
      <c r="Y151" s="374" t="inlineStr">
        <is>
          <t>NEW</t>
        </is>
      </c>
      <c r="Z151" s="374" t="n"/>
      <c r="AA151" s="374" t="n"/>
      <c r="AB151" s="398" t="inlineStr">
        <is>
          <t>Tunisia</t>
        </is>
      </c>
      <c r="AC151" s="376" t="inlineStr">
        <is>
          <t>Artlab</t>
        </is>
      </c>
      <c r="AD151" s="376" t="inlineStr">
        <is>
          <t>Artlab</t>
        </is>
      </c>
      <c r="AE151" s="376" t="inlineStr">
        <is>
          <t>Blue &amp; Dye</t>
        </is>
      </c>
      <c r="AF151" s="372" t="n"/>
      <c r="AG151" s="374" t="inlineStr">
        <is>
          <t>HEMP FORTEX</t>
        </is>
      </c>
      <c r="AH151" s="374" t="inlineStr">
        <is>
          <t>HG212 CORD</t>
        </is>
      </c>
      <c r="AI151" s="374" t="n"/>
      <c r="AJ151" s="374" t="n"/>
      <c r="AK151" s="374" t="inlineStr">
        <is>
          <t>100% Sustainable fabric</t>
        </is>
      </c>
      <c r="AL151" s="374" t="inlineStr">
        <is>
          <t xml:space="preserve">55% Hemp, 45% organic cotton </t>
        </is>
      </c>
      <c r="AM151" s="374" t="inlineStr">
        <is>
          <t>TBC</t>
        </is>
      </c>
      <c r="AN151" s="374" t="n"/>
      <c r="AO151" s="377" t="inlineStr">
        <is>
          <t>$5,10 / 56"</t>
        </is>
      </c>
      <c r="AP151" s="374" t="n">
        <v>2000</v>
      </c>
      <c r="AQ151" s="374" t="inlineStr">
        <is>
          <t>6-8W</t>
        </is>
      </c>
      <c r="AR151" s="374" t="inlineStr">
        <is>
          <t>350mts ordered by ARTLAB (1813.52m PFD available / 300M booked for SMS)</t>
        </is>
      </c>
      <c r="AS151" s="378" t="n"/>
      <c r="AT151" s="378" t="n"/>
      <c r="AU151" s="378" t="n"/>
      <c r="AV151" s="379" t="n">
        <v>1.72</v>
      </c>
      <c r="AW151" s="601" t="inlineStr">
        <is>
          <t>PETRA</t>
        </is>
      </c>
      <c r="AX151" s="602" t="inlineStr">
        <is>
          <t>EUR</t>
        </is>
      </c>
      <c r="AY151" s="602" t="inlineStr">
        <is>
          <t>FOB</t>
        </is>
      </c>
      <c r="AZ151" s="602" t="inlineStr">
        <is>
          <t>90 DAYS NETT</t>
        </is>
      </c>
      <c r="BA151" s="602" t="inlineStr">
        <is>
          <t>cfmd</t>
        </is>
      </c>
      <c r="BB151" s="602">
        <f>IFERROR((BM151*(1-Assumptions!$K$3))*(1-BK151),0)</f>
        <v/>
      </c>
      <c r="BC151" s="602" t="n">
        <v>45</v>
      </c>
      <c r="BD151" s="602" t="n">
        <v>25.5</v>
      </c>
      <c r="BE151" s="602" t="n">
        <v>25.1</v>
      </c>
      <c r="BF151" s="604">
        <f>IFERROR(((IF(BE151&gt;0, BE151, IF(BD151&gt;0, BD151, 0))))*INDEX(Assumptions!$B:$B,MATCH(AB151,Assumptions!$A:$A,0)),0)</f>
        <v/>
      </c>
      <c r="BG151" s="604">
        <f>IFERROR(((IF(BE151&gt;0, BE151, IF(BD151&gt;0, BD151, 0))))*INDEX(Assumptions!$C:$C,MATCH(AB151,Assumptions!$A:$A,0)),0)</f>
        <v/>
      </c>
      <c r="BH151" s="604">
        <f>IFERROR(((IF(BE151&gt;0, BE151, IF(BD151&gt;0, BD151, 0))))*INDEX(Assumptions!$D:$D,MATCH(AB151,Assumptions!$A:$A,0)),0)</f>
        <v/>
      </c>
      <c r="BI151" s="604">
        <f>IFERROR(((IF(BE151&gt;0, BE151, IF(BD151&gt;0, BD151, 0))))*INDEX(Assumptions!$G:$G,MATCH(AC151,Assumptions!$F:$F,0)),0)</f>
        <v/>
      </c>
      <c r="BJ151" s="604">
        <f>SUM(BF151:BI151)</f>
        <v/>
      </c>
      <c r="BK151" s="383">
        <f>IFERROR(INDEX(Assumptions!$B:$B,MATCH(AB151,Assumptions!$A:$A,0))+INDEX(Assumptions!$C:$C,MATCH(AB151,Assumptions!$A:$A,0))+INDEX(Assumptions!$D:$D,MATCH(AB151,Assumptions!$A:$A,0))+INDEX(Assumptions!$G:$G,MATCH(AC151,Assumptions!$F:$F,0)),0)</f>
        <v/>
      </c>
      <c r="BL151" s="602">
        <f>((IF(BE151&gt;0, BE151, IF(BD151&gt;0, BD151, 0))))+BJ151</f>
        <v/>
      </c>
      <c r="BM151" s="602">
        <f>BP151/BO151</f>
        <v/>
      </c>
      <c r="BN151" s="602">
        <f>BP151/2.38</f>
        <v/>
      </c>
      <c r="BO151" s="374" t="n">
        <v>2.5</v>
      </c>
      <c r="BP151" s="602" t="n">
        <v>129.95</v>
      </c>
      <c r="BQ151" s="384">
        <f>IF(SUM(BD151:BE151)=0,0,(BM151-BL151)/BM151)</f>
        <v/>
      </c>
      <c r="BR151" s="602">
        <f>BC151*CG151</f>
        <v/>
      </c>
      <c r="BS151" s="602" t="n">
        <v>2.2</v>
      </c>
      <c r="BT151" s="602" t="n">
        <v>1.7</v>
      </c>
      <c r="BU151" s="605" t="n">
        <v>42871</v>
      </c>
      <c r="BV151" s="605" t="n">
        <v>42905</v>
      </c>
      <c r="BW151" s="386" t="n"/>
      <c r="BX151" s="376" t="inlineStr">
        <is>
          <t>HEMP FORTEX HG212 CORD</t>
        </is>
      </c>
      <c r="BY151" s="386" t="inlineStr">
        <is>
          <t>27x32</t>
        </is>
      </c>
      <c r="BZ151" s="433" t="n"/>
      <c r="CA151" s="386" t="n">
        <v>42928</v>
      </c>
      <c r="CB151" s="386" t="n"/>
      <c r="CC151" s="386" t="inlineStr">
        <is>
          <t>TBC</t>
        </is>
      </c>
      <c r="CD151" s="376" t="inlineStr">
        <is>
          <t>EX 14-Oct-17</t>
        </is>
      </c>
      <c r="CE151" s="376" t="n"/>
      <c r="CF151" s="376" t="inlineStr">
        <is>
          <t>Can we do boat shipment iso AIR?! Saves 2 euro!</t>
        </is>
      </c>
      <c r="CG151" s="387" t="n">
        <v>6</v>
      </c>
      <c r="CH151" s="435" t="n"/>
      <c r="CI151" s="387" t="inlineStr">
        <is>
          <t>27X32</t>
        </is>
      </c>
      <c r="CJ151" s="387" t="n"/>
      <c r="CK151" s="387" t="n"/>
      <c r="CL151" s="388" t="n"/>
      <c r="CM151" s="389" t="n"/>
      <c r="CN151" s="389" t="n"/>
      <c r="CO151" s="390" t="n"/>
      <c r="CP151" s="391" t="inlineStr">
        <is>
          <t>27X32</t>
        </is>
      </c>
      <c r="CQ151" s="391" t="n"/>
      <c r="CR151" s="391" t="n"/>
      <c r="CS151" s="392" t="n"/>
      <c r="CT151" s="393" t="n"/>
      <c r="CU151" s="393" t="inlineStr">
        <is>
          <t>BUTTON CLOSURE + CHECK CORDUROY PROD. FABRIC</t>
        </is>
      </c>
      <c r="CV151" s="393" t="n">
        <v>43293</v>
      </c>
      <c r="CW151" s="393" t="n"/>
      <c r="CX151" s="393" t="n"/>
      <c r="CY151" s="393" t="n"/>
      <c r="CZ151" s="388" t="n">
        <v>43353</v>
      </c>
      <c r="DA151" s="388" t="inlineStr">
        <is>
          <t>TUNISIA</t>
        </is>
      </c>
      <c r="DB151" s="555" t="n">
        <v>5</v>
      </c>
      <c r="DC151" s="389" t="n"/>
      <c r="DD151" s="389" t="inlineStr">
        <is>
          <t>HALF WAIST -1.2 BUT STILL OK</t>
        </is>
      </c>
      <c r="DE151" s="389" t="n"/>
      <c r="DF151" s="394" t="n">
        <v>333</v>
      </c>
      <c r="DG151" s="394" t="n">
        <v>431</v>
      </c>
      <c r="DH151" s="394" t="n">
        <v>4018448</v>
      </c>
      <c r="DI151" s="395">
        <f>DF151*BM151</f>
        <v/>
      </c>
      <c r="DJ151" s="396">
        <f>DI151-(DG151*BL151)</f>
        <v/>
      </c>
    </row>
    <row customFormat="1" customHeight="1" ht="15" r="152" s="397">
      <c r="A152" s="372" t="n">
        <v>730</v>
      </c>
      <c r="B152" s="372" t="inlineStr">
        <is>
          <t>K180700045</t>
        </is>
      </c>
      <c r="C152" s="372" t="n">
        <v>2010103011</v>
      </c>
      <c r="D152" s="241" t="inlineStr">
        <is>
          <t>Indigo</t>
        </is>
      </c>
      <c r="E152" s="430" t="n">
        <v>1014</v>
      </c>
      <c r="F152" s="372" t="inlineStr">
        <is>
          <t>LOURDES</t>
        </is>
      </c>
      <c r="G152" s="372" t="inlineStr">
        <is>
          <t>OPEN WEAVE NAVY</t>
        </is>
      </c>
      <c r="H152" s="372" t="n">
        <v>2</v>
      </c>
      <c r="I152" s="370" t="n"/>
      <c r="J152" s="600" t="n"/>
      <c r="K152" s="372" t="n"/>
      <c r="L152" s="372" t="n"/>
      <c r="M152" s="372" t="inlineStr">
        <is>
          <t>Pants</t>
        </is>
      </c>
      <c r="N152" s="372" t="n">
        <v>62046231</v>
      </c>
      <c r="O152" s="373" t="inlineStr">
        <is>
          <t>Women's or girls' cotton denim trousers and breeches (excl. industrial and occupational, bib and brace overalls and panties)</t>
        </is>
      </c>
      <c r="P152" s="584" t="inlineStr">
        <is>
          <t>Womens</t>
        </is>
      </c>
      <c r="Q152" s="372" t="n"/>
      <c r="R152" s="372" t="n"/>
      <c r="S152" s="372" t="inlineStr">
        <is>
          <t>GD NAVY</t>
        </is>
      </c>
      <c r="T152" s="374" t="inlineStr">
        <is>
          <t>NON</t>
        </is>
      </c>
      <c r="U152" s="374" t="n"/>
      <c r="V152" s="374" t="inlineStr">
        <is>
          <t>24-32</t>
        </is>
      </c>
      <c r="W152" s="374" t="inlineStr">
        <is>
          <t>ONE INSEAM</t>
        </is>
      </c>
      <c r="X152" s="518" t="inlineStr">
        <is>
          <t>Womens seasonal one inseam</t>
        </is>
      </c>
      <c r="Y152" s="374" t="inlineStr">
        <is>
          <t>C/O AW17</t>
        </is>
      </c>
      <c r="Z152" s="374" t="n"/>
      <c r="AA152" s="374" t="n"/>
      <c r="AB152" s="398" t="inlineStr">
        <is>
          <t>Tunisia</t>
        </is>
      </c>
      <c r="AC152" s="376" t="inlineStr">
        <is>
          <t>Artlab</t>
        </is>
      </c>
      <c r="AD152" s="376" t="inlineStr">
        <is>
          <t>Artlab</t>
        </is>
      </c>
      <c r="AE152" s="376" t="inlineStr">
        <is>
          <t>Blue &amp; Dye</t>
        </is>
      </c>
      <c r="AF152" s="372" t="n"/>
      <c r="AG152" s="374" t="inlineStr">
        <is>
          <t>CALIK</t>
        </is>
      </c>
      <c r="AH152" s="374" t="inlineStr">
        <is>
          <t>D7030O112 Handwoven denim</t>
        </is>
      </c>
      <c r="AI152" s="374" t="n"/>
      <c r="AJ152" s="374" t="n"/>
      <c r="AK152" s="374" t="inlineStr">
        <is>
          <t>100% Sustainable fabric</t>
        </is>
      </c>
      <c r="AL152" s="374" t="inlineStr">
        <is>
          <t>60% Organic cotton, 40% linen</t>
        </is>
      </c>
      <c r="AM152" s="374" t="inlineStr">
        <is>
          <t>10 oz</t>
        </is>
      </c>
      <c r="AN152" s="374" t="n"/>
      <c r="AO152" s="377" t="inlineStr">
        <is>
          <t>6,40 / 150</t>
        </is>
      </c>
      <c r="AP152" s="374" t="n">
        <v>3000</v>
      </c>
      <c r="AQ152" s="374" t="inlineStr">
        <is>
          <t>6W</t>
        </is>
      </c>
      <c r="AR152" s="374" t="inlineStr">
        <is>
          <t>170 mt will be ready at the stock</t>
        </is>
      </c>
      <c r="AS152" s="378" t="n"/>
      <c r="AT152" s="378" t="n"/>
      <c r="AU152" s="378" t="n"/>
      <c r="AV152" s="379" t="n">
        <v>1.28</v>
      </c>
      <c r="AW152" s="601" t="inlineStr">
        <is>
          <t>SONIA</t>
        </is>
      </c>
      <c r="AX152" s="602" t="inlineStr">
        <is>
          <t>EUR</t>
        </is>
      </c>
      <c r="AY152" s="602" t="inlineStr">
        <is>
          <t>FOB</t>
        </is>
      </c>
      <c r="AZ152" s="602" t="inlineStr">
        <is>
          <t>90 DAYS NETT</t>
        </is>
      </c>
      <c r="BA152" s="602" t="inlineStr">
        <is>
          <t>cfmd</t>
        </is>
      </c>
      <c r="BB152" s="602">
        <f>IFERROR((BM152*(1-Assumptions!$K$3))*(1-BK152),0)</f>
        <v/>
      </c>
      <c r="BC152" s="602" t="n">
        <v>45</v>
      </c>
      <c r="BD152" s="602" t="n">
        <v>22</v>
      </c>
      <c r="BE152" s="602" t="n">
        <v>22</v>
      </c>
      <c r="BF152" s="604">
        <f>IFERROR(((IF(BE152&gt;0, BE152, IF(BD152&gt;0, BD152, 0))))*INDEX(Assumptions!$B:$B,MATCH(AB152,Assumptions!$A:$A,0)),0)</f>
        <v/>
      </c>
      <c r="BG152" s="604">
        <f>IFERROR(((IF(BE152&gt;0, BE152, IF(BD152&gt;0, BD152, 0))))*INDEX(Assumptions!$C:$C,MATCH(AB152,Assumptions!$A:$A,0)),0)</f>
        <v/>
      </c>
      <c r="BH152" s="604">
        <f>IFERROR(((IF(BE152&gt;0, BE152, IF(BD152&gt;0, BD152, 0))))*INDEX(Assumptions!$D:$D,MATCH(AB152,Assumptions!$A:$A,0)),0)</f>
        <v/>
      </c>
      <c r="BI152" s="604">
        <f>IFERROR(((IF(BE152&gt;0, BE152, IF(BD152&gt;0, BD152, 0))))*INDEX(Assumptions!$G:$G,MATCH(AC152,Assumptions!$F:$F,0)),0)</f>
        <v/>
      </c>
      <c r="BJ152" s="604">
        <f>SUM(BF152:BI152)</f>
        <v/>
      </c>
      <c r="BK152" s="383">
        <f>IFERROR(INDEX(Assumptions!$B:$B,MATCH(AB152,Assumptions!$A:$A,0))+INDEX(Assumptions!$C:$C,MATCH(AB152,Assumptions!$A:$A,0))+INDEX(Assumptions!$D:$D,MATCH(AB152,Assumptions!$A:$A,0))+INDEX(Assumptions!$G:$G,MATCH(AC152,Assumptions!$F:$F,0)),0)</f>
        <v/>
      </c>
      <c r="BL152" s="602">
        <f>((IF(BE152&gt;0, BE152, IF(BD152&gt;0, BD152, 0))))+BJ152</f>
        <v/>
      </c>
      <c r="BM152" s="602">
        <f>BP152/BO152</f>
        <v/>
      </c>
      <c r="BN152" s="602">
        <f>BP152/2.38</f>
        <v/>
      </c>
      <c r="BO152" s="374" t="n">
        <v>2.5</v>
      </c>
      <c r="BP152" s="602" t="n">
        <v>129.95</v>
      </c>
      <c r="BQ152" s="384">
        <f>IF(SUM(BD152:BE152)=0,0,(BM152-BL152)/BM152)</f>
        <v/>
      </c>
      <c r="BR152" s="602">
        <f>BC152*CG152</f>
        <v/>
      </c>
      <c r="BS152" s="602" t="n">
        <v>2.2</v>
      </c>
      <c r="BT152" s="602" t="n">
        <v>2.8</v>
      </c>
      <c r="BU152" s="605" t="n">
        <v>42871</v>
      </c>
      <c r="BV152" s="605" t="n">
        <v>42867</v>
      </c>
      <c r="BW152" s="386" t="n"/>
      <c r="BX152" s="376" t="inlineStr">
        <is>
          <t>CALIK D7030O112 handwoven denim</t>
        </is>
      </c>
      <c r="BY152" s="386" t="inlineStr">
        <is>
          <t>27x32</t>
        </is>
      </c>
      <c r="BZ152" s="433" t="n"/>
      <c r="CA152" s="386" t="n">
        <v>42928</v>
      </c>
      <c r="CB152" s="386" t="n"/>
      <c r="CC152" s="386" t="n">
        <v>42956</v>
      </c>
      <c r="CD152" s="376" t="inlineStr">
        <is>
          <t>EX 14-Oct-17</t>
        </is>
      </c>
      <c r="CE152" s="376" t="n"/>
      <c r="CF152" s="376" t="n"/>
      <c r="CG152" s="387" t="n">
        <v>15</v>
      </c>
      <c r="CH152" s="435" t="n"/>
      <c r="CI152" s="387" t="inlineStr">
        <is>
          <t>27X32</t>
        </is>
      </c>
      <c r="CJ152" s="387" t="n"/>
      <c r="CK152" s="387" t="n"/>
      <c r="CL152" s="388" t="n"/>
      <c r="CM152" s="389" t="n"/>
      <c r="CN152" s="389" t="n"/>
      <c r="CO152" s="390" t="n"/>
      <c r="CP152" s="391" t="inlineStr">
        <is>
          <t>27x32</t>
        </is>
      </c>
      <c r="CQ152" s="391" t="n"/>
      <c r="CR152" s="391" t="n"/>
      <c r="CS152" s="391" t="n">
        <v>43168</v>
      </c>
      <c r="CT152" s="393" t="inlineStr">
        <is>
          <t>ok</t>
        </is>
      </c>
      <c r="CU152" s="393" t="inlineStr">
        <is>
          <t>SONIA REQUESTED PPS :)</t>
        </is>
      </c>
      <c r="CV152" s="393" t="n">
        <v>43181</v>
      </c>
      <c r="CW152" s="393" t="n"/>
      <c r="CX152" s="393" t="n"/>
      <c r="CY152" s="393" t="n"/>
      <c r="CZ152" s="388" t="n">
        <v>43353</v>
      </c>
      <c r="DA152" s="388" t="inlineStr">
        <is>
          <t>TUNISIA</t>
        </is>
      </c>
      <c r="DB152" s="555" t="n">
        <v>5</v>
      </c>
      <c r="DC152" s="389" t="n"/>
      <c r="DD152" s="389" t="inlineStr">
        <is>
          <t>Half waist is +2cm in average</t>
        </is>
      </c>
      <c r="DE152" s="389" t="n"/>
      <c r="DF152" s="394" t="n">
        <v>417</v>
      </c>
      <c r="DG152" s="394" t="n">
        <v>502</v>
      </c>
      <c r="DH152" s="394" t="n">
        <v>4018358</v>
      </c>
      <c r="DI152" s="395">
        <f>DF152*BM152</f>
        <v/>
      </c>
      <c r="DJ152" s="396">
        <f>DI152-(DG152*BL152)</f>
        <v/>
      </c>
    </row>
    <row customFormat="1" customHeight="1" hidden="1" ht="15" r="153" s="126">
      <c r="A153" s="223" t="n">
        <v>735</v>
      </c>
      <c r="B153" s="223" t="inlineStr">
        <is>
          <t>K180700050</t>
        </is>
      </c>
      <c r="C153" s="372" t="n">
        <v>2010401668</v>
      </c>
      <c r="D153" s="223" t="inlineStr">
        <is>
          <t>GREEN</t>
        </is>
      </c>
      <c r="E153" s="502" t="inlineStr">
        <is>
          <t>-</t>
        </is>
      </c>
      <c r="F153" s="223" t="inlineStr">
        <is>
          <t>FOLASADE</t>
        </is>
      </c>
      <c r="G153" s="223" t="inlineStr">
        <is>
          <t>OLIVE</t>
        </is>
      </c>
      <c r="H153" s="223" t="n">
        <v>1</v>
      </c>
      <c r="I153" s="219" t="inlineStr">
        <is>
          <t>x</t>
        </is>
      </c>
      <c r="J153" s="606" t="n">
        <v>43123</v>
      </c>
      <c r="K153" s="223" t="inlineStr">
        <is>
          <t>GMD</t>
        </is>
      </c>
      <c r="L153" s="223" t="n"/>
      <c r="M153" s="223" t="inlineStr">
        <is>
          <t>PANTS</t>
        </is>
      </c>
      <c r="N153" s="223" t="n">
        <v>62046918</v>
      </c>
      <c r="O153" s="102" t="inlineStr">
        <is>
          <t>Women's or girls' trousers and breeches, of artificial fibres (not of cut corduroy, of denim or knitted or crocheted and excl. industrial and occupational clothing, bib and brace overalls, briefs and tracksuit bottoms)</t>
        </is>
      </c>
      <c r="P153" s="103" t="inlineStr">
        <is>
          <t>WOMEN</t>
        </is>
      </c>
      <c r="Q153" s="223" t="n"/>
      <c r="R153" s="223" t="n"/>
      <c r="S153" s="223" t="n"/>
      <c r="T153" s="104" t="inlineStr">
        <is>
          <t>NON</t>
        </is>
      </c>
      <c r="U153" s="104" t="n"/>
      <c r="V153" s="104" t="inlineStr">
        <is>
          <t>24-32</t>
        </is>
      </c>
      <c r="W153" s="104" t="inlineStr">
        <is>
          <t>30-32-34</t>
        </is>
      </c>
      <c r="X153" s="255" t="n"/>
      <c r="Y153" s="104" t="inlineStr">
        <is>
          <t>NEW</t>
        </is>
      </c>
      <c r="Z153" s="104" t="n"/>
      <c r="AA153" s="104" t="n"/>
      <c r="AB153" s="105" t="inlineStr">
        <is>
          <t>BULGARIA</t>
        </is>
      </c>
      <c r="AC153" s="106" t="inlineStr">
        <is>
          <t>UNI TEXTILES</t>
        </is>
      </c>
      <c r="AD153" s="106" t="inlineStr">
        <is>
          <t>EDWARD JEANS</t>
        </is>
      </c>
      <c r="AE153" s="106" t="inlineStr">
        <is>
          <t>ALEXANDROS</t>
        </is>
      </c>
      <c r="AF153" s="223" t="n"/>
      <c r="AG153" s="104" t="inlineStr">
        <is>
          <t>TEXTILE SANTADERINA</t>
        </is>
      </c>
      <c r="AH153" s="374" t="inlineStr">
        <is>
          <t>REFIBRA: 7712</t>
        </is>
      </c>
      <c r="AI153" s="104" t="n"/>
      <c r="AJ153" s="104" t="n"/>
      <c r="AK153" s="104" t="inlineStr">
        <is>
          <t>100% Sustainable fabric</t>
        </is>
      </c>
      <c r="AL153" s="104" t="inlineStr">
        <is>
          <t>76% Tencel lyocell TRI, 12% recycled linen, 7% recycled cotton, 5% viscose</t>
        </is>
      </c>
      <c r="AM153" s="104" t="inlineStr">
        <is>
          <t>220g</t>
        </is>
      </c>
      <c r="AN153" s="374" t="n"/>
      <c r="AO153" s="107" t="n">
        <v>4.3</v>
      </c>
      <c r="AP153" s="104" t="n">
        <v>1500</v>
      </c>
      <c r="AQ153" s="104" t="n"/>
      <c r="AR153" s="104" t="inlineStr">
        <is>
          <t>20/9: Fabric received</t>
        </is>
      </c>
      <c r="AS153" s="108" t="n"/>
      <c r="AT153" s="108" t="n"/>
      <c r="AU153" s="108" t="n"/>
      <c r="AV153" s="109" t="n">
        <v>1.45</v>
      </c>
      <c r="AW153" s="607" t="inlineStr">
        <is>
          <t>PETRA</t>
        </is>
      </c>
      <c r="AX153" s="608" t="inlineStr">
        <is>
          <t>EUR</t>
        </is>
      </c>
      <c r="AY153" s="608" t="inlineStr">
        <is>
          <t>FOB</t>
        </is>
      </c>
      <c r="AZ153" s="608" t="inlineStr">
        <is>
          <t>CAD</t>
        </is>
      </c>
      <c r="BA153" s="608" t="n">
        <v>23</v>
      </c>
      <c r="BB153" s="608">
        <f>IFERROR((BM153*(1-Assumptions!$K$3))*(1-BK153),0)</f>
        <v/>
      </c>
      <c r="BC153" s="608">
        <f>BD153*2</f>
        <v/>
      </c>
      <c r="BD153" s="624" t="n">
        <v>39</v>
      </c>
      <c r="BE153" s="608" t="n">
        <v>28.4</v>
      </c>
      <c r="BF153" s="609">
        <f>IFERROR(((IF(BE153&gt;0, BE153, IF(BD153&gt;0, BD153, 0))))*INDEX(Assumptions!$B:$B,MATCH(AB153,Assumptions!$A:$A,0)),0)</f>
        <v/>
      </c>
      <c r="BG153" s="609">
        <f>IFERROR(((IF(BE153&gt;0, BE153, IF(BD153&gt;0, BD153, 0))))*INDEX(Assumptions!$C:$C,MATCH(AB153,Assumptions!$A:$A,0)),0)</f>
        <v/>
      </c>
      <c r="BH153" s="609">
        <f>IFERROR(((IF(BE153&gt;0, BE153, IF(BD153&gt;0, BD153, 0))))*INDEX(Assumptions!$D:$D,MATCH(AB153,Assumptions!$A:$A,0)),0)</f>
        <v/>
      </c>
      <c r="BI153" s="609">
        <f>IFERROR(((IF(BE153&gt;0, BE153, IF(BD153&gt;0, BD153, 0))))*INDEX(Assumptions!$G:$G,MATCH(AC153,Assumptions!$F:$F,0)),0)</f>
        <v/>
      </c>
      <c r="BJ153" s="609">
        <f>SUM(BF153:BI153)</f>
        <v/>
      </c>
      <c r="BK153" s="113">
        <f>IFERROR(INDEX(Assumptions!$B:$B,MATCH(AB153,Assumptions!$A:$A,0))+INDEX(Assumptions!$C:$C,MATCH(AB153,Assumptions!$A:$A,0))+INDEX(Assumptions!$D:$D,MATCH(AB153,Assumptions!$A:$A,0))+INDEX(Assumptions!$G:$G,MATCH(AC153,Assumptions!$F:$F,0)),0)</f>
        <v/>
      </c>
      <c r="BL153" s="608">
        <f>((IF(BE153&gt;0, BE153, IF(BD153&gt;0, BD153, 0))))+BJ153</f>
        <v/>
      </c>
      <c r="BM153" s="608">
        <f>BP153/BO153</f>
        <v/>
      </c>
      <c r="BN153" s="608">
        <f>BP153/2.38</f>
        <v/>
      </c>
      <c r="BO153" s="104" t="n">
        <v>2.5</v>
      </c>
      <c r="BP153" s="608" t="n">
        <v>129.95</v>
      </c>
      <c r="BQ153" s="114">
        <f>IF(SUM(BD153:BE153)=0,0,(BM153-BL153)/BM153)</f>
        <v/>
      </c>
      <c r="BR153" s="608">
        <f>BC153*CG153</f>
        <v/>
      </c>
      <c r="BS153" s="608" t="n"/>
      <c r="BT153" s="608" t="n"/>
      <c r="BU153" s="610" t="n">
        <v>42901</v>
      </c>
      <c r="BV153" s="610" t="n">
        <v>42901</v>
      </c>
      <c r="BW153" s="221" t="inlineStr">
        <is>
          <t>MISSING L/D</t>
        </is>
      </c>
      <c r="BX153" s="106" t="inlineStr">
        <is>
          <t>TEXTILE SANTANDERINA: 7712 REFIBRA</t>
        </is>
      </c>
      <c r="BY153" s="115" t="inlineStr">
        <is>
          <t>S</t>
        </is>
      </c>
      <c r="BZ153" s="530" t="n"/>
      <c r="CA153" s="237" t="n">
        <v>42940</v>
      </c>
      <c r="CB153" s="115" t="n"/>
      <c r="CC153" s="115" t="n">
        <v>42961</v>
      </c>
      <c r="CD153" s="106" t="inlineStr">
        <is>
          <t>EX 14-Oct-17</t>
        </is>
      </c>
      <c r="CE153" s="106" t="n"/>
      <c r="CF153" s="106" t="n"/>
      <c r="CG153" s="117" t="n">
        <v>4</v>
      </c>
      <c r="CH153" s="538" t="n"/>
      <c r="CI153" s="117" t="inlineStr">
        <is>
          <t>27X32</t>
        </is>
      </c>
      <c r="CJ153" s="117" t="n"/>
      <c r="CK153" s="117" t="n"/>
      <c r="CL153" s="118" t="n"/>
      <c r="CM153" s="119" t="n"/>
      <c r="CN153" s="119" t="n"/>
      <c r="CO153" s="120" t="n"/>
      <c r="CP153" s="121" t="n"/>
      <c r="CQ153" s="121" t="n"/>
      <c r="CR153" s="121" t="n"/>
      <c r="CS153" s="122" t="n"/>
      <c r="CT153" s="123" t="n"/>
      <c r="CU153" s="123" t="n"/>
      <c r="CV153" s="123" t="n"/>
      <c r="CW153" s="123" t="n"/>
      <c r="CX153" s="123" t="n"/>
      <c r="CY153" s="123" t="n"/>
      <c r="CZ153" s="118" t="n"/>
      <c r="DA153" s="118" t="n"/>
      <c r="DB153" s="575" t="n"/>
      <c r="DC153" s="119" t="n"/>
      <c r="DD153" s="119" t="n"/>
      <c r="DE153" s="119" t="n"/>
      <c r="DF153" s="394" t="n"/>
      <c r="DG153" s="394" t="n"/>
      <c r="DH153" s="394" t="n"/>
      <c r="DI153" s="334">
        <f>DF153*BM153</f>
        <v/>
      </c>
      <c r="DJ153" s="125">
        <f>DI153-(DG153*BL153)</f>
        <v/>
      </c>
    </row>
    <row customFormat="1" customHeight="1" hidden="1" ht="15" r="154" s="496">
      <c r="A154" s="472" t="n">
        <v>740</v>
      </c>
      <c r="B154" s="472" t="inlineStr">
        <is>
          <t>K180700055</t>
        </is>
      </c>
      <c r="C154" s="372" t="n">
        <v>2010401669</v>
      </c>
      <c r="D154" s="241" t="inlineStr">
        <is>
          <t>Indigo</t>
        </is>
      </c>
      <c r="E154" s="241" t="n">
        <v>1011</v>
      </c>
      <c r="F154" s="472" t="inlineStr">
        <is>
          <t>FOLASADE</t>
        </is>
      </c>
      <c r="G154" s="472" t="inlineStr">
        <is>
          <t>INDIGO STRIPE TENCEL</t>
        </is>
      </c>
      <c r="H154" s="472" t="n">
        <v>1</v>
      </c>
      <c r="I154" s="470" t="n"/>
      <c r="J154" s="612" t="n"/>
      <c r="K154" s="472" t="n"/>
      <c r="L154" s="472" t="n"/>
      <c r="M154" s="372" t="inlineStr">
        <is>
          <t>Pants</t>
        </is>
      </c>
      <c r="N154" s="472" t="n">
        <v>62046918</v>
      </c>
      <c r="O154" s="473" t="inlineStr">
        <is>
          <t>Women's or girls' trousers and breeches, of artificial fibres (not of cut corduroy, of denim or knitted or crocheted and excl. industrial and occupational clothing, bib and brace overalls, briefs and tracksuit bottoms)</t>
        </is>
      </c>
      <c r="P154" s="584" t="inlineStr">
        <is>
          <t>Womens</t>
        </is>
      </c>
      <c r="Q154" s="472" t="n"/>
      <c r="R154" s="472" t="n"/>
      <c r="S154" s="472" t="n"/>
      <c r="T154" s="474" t="inlineStr">
        <is>
          <t>NON</t>
        </is>
      </c>
      <c r="U154" s="474" t="n"/>
      <c r="V154" s="474" t="inlineStr">
        <is>
          <t>24-32</t>
        </is>
      </c>
      <c r="W154" s="474" t="inlineStr">
        <is>
          <t>30-32-34</t>
        </is>
      </c>
      <c r="X154" s="518" t="inlineStr">
        <is>
          <t>Womens seasonal</t>
        </is>
      </c>
      <c r="Y154" s="474" t="inlineStr">
        <is>
          <t>NEW</t>
        </is>
      </c>
      <c r="Z154" s="474" t="n"/>
      <c r="AA154" s="474" t="n"/>
      <c r="AB154" s="240" t="inlineStr">
        <is>
          <t>Bulgaria</t>
        </is>
      </c>
      <c r="AC154" s="240" t="inlineStr">
        <is>
          <t>Uni Textiles</t>
        </is>
      </c>
      <c r="AD154" s="376" t="inlineStr">
        <is>
          <t>Edward Jeans</t>
        </is>
      </c>
      <c r="AE154" s="475" t="inlineStr">
        <is>
          <t>ALEXANDROS</t>
        </is>
      </c>
      <c r="AF154" s="472" t="n"/>
      <c r="AG154" s="474" t="inlineStr">
        <is>
          <t>UNITIN</t>
        </is>
      </c>
      <c r="AH154" s="374" t="inlineStr">
        <is>
          <t>MOON D.01: INDIGO STRIPE TENCEL</t>
        </is>
      </c>
      <c r="AI154" s="474" t="n"/>
      <c r="AJ154" s="474" t="n"/>
      <c r="AK154" s="474" t="inlineStr">
        <is>
          <t>100% Sustainable fabric</t>
        </is>
      </c>
      <c r="AL154" s="474" t="inlineStr">
        <is>
          <t>78% Tencel lyocell, 22% linen</t>
        </is>
      </c>
      <c r="AM154" s="474" t="inlineStr">
        <is>
          <t>170g</t>
        </is>
      </c>
      <c r="AN154" s="374" t="n">
        <v>320</v>
      </c>
      <c r="AO154" s="476" t="inlineStr">
        <is>
          <t xml:space="preserve"> / 150</t>
        </is>
      </c>
      <c r="AP154" s="474" t="n">
        <v>500</v>
      </c>
      <c r="AQ154" s="474" t="inlineStr">
        <is>
          <t>10-12W</t>
        </is>
      </c>
      <c r="AR154" s="474" t="inlineStr">
        <is>
          <t>20/9: Fabric anticipated to be received until 7/10</t>
        </is>
      </c>
      <c r="AS154" s="477" t="n"/>
      <c r="AT154" s="477" t="n"/>
      <c r="AU154" s="477" t="n"/>
      <c r="AV154" s="478" t="n">
        <v>1.6</v>
      </c>
      <c r="AW154" s="613" t="inlineStr">
        <is>
          <t>PETRA</t>
        </is>
      </c>
      <c r="AX154" s="614" t="inlineStr">
        <is>
          <t>EUR</t>
        </is>
      </c>
      <c r="AY154" s="614" t="inlineStr">
        <is>
          <t>FOB</t>
        </is>
      </c>
      <c r="AZ154" s="614" t="inlineStr">
        <is>
          <t>CAD</t>
        </is>
      </c>
      <c r="BA154" s="614" t="n">
        <v>25</v>
      </c>
      <c r="BB154" s="614">
        <f>IFERROR((BM154*(1-Assumptions!$K$3))*(1-BK154),0)</f>
        <v/>
      </c>
      <c r="BC154" s="614">
        <f>BD154*2</f>
        <v/>
      </c>
      <c r="BD154" s="625" t="n">
        <v>42.9</v>
      </c>
      <c r="BE154" s="602" t="n">
        <v>42.9</v>
      </c>
      <c r="BF154" s="615">
        <f>IFERROR(((IF(BE154&gt;0, BE154, IF(BD154&gt;0, BD154, 0))))*INDEX(Assumptions!$B:$B,MATCH(AB154,Assumptions!$A:$A,0)),0)</f>
        <v/>
      </c>
      <c r="BG154" s="615">
        <f>IFERROR(((IF(BE154&gt;0, BE154, IF(BD154&gt;0, BD154, 0))))*INDEX(Assumptions!$C:$C,MATCH(AB154,Assumptions!$A:$A,0)),0)</f>
        <v/>
      </c>
      <c r="BH154" s="615">
        <f>IFERROR(((IF(BE154&gt;0, BE154, IF(BD154&gt;0, BD154, 0))))*INDEX(Assumptions!$D:$D,MATCH(AB154,Assumptions!$A:$A,0)),0)</f>
        <v/>
      </c>
      <c r="BI154" s="615">
        <f>IFERROR(((IF(BE154&gt;0, BE154, IF(BD154&gt;0, BD154, 0))))*INDEX(Assumptions!$G:$G,MATCH(AC154,Assumptions!$F:$F,0)),0)</f>
        <v/>
      </c>
      <c r="BJ154" s="615">
        <f>SUM(BF154:BI154)</f>
        <v/>
      </c>
      <c r="BK154" s="482">
        <f>IFERROR(INDEX(Assumptions!$B:$B,MATCH(AB154,Assumptions!$A:$A,0))+INDEX(Assumptions!$C:$C,MATCH(AB154,Assumptions!$A:$A,0))+INDEX(Assumptions!$D:$D,MATCH(AB154,Assumptions!$A:$A,0))+INDEX(Assumptions!$G:$G,MATCH(AC154,Assumptions!$F:$F,0)),0)</f>
        <v/>
      </c>
      <c r="BL154" s="614">
        <f>((IF(BE154&gt;0, BE154, IF(BD154&gt;0, BD154, 0))))+BJ154</f>
        <v/>
      </c>
      <c r="BM154" s="614">
        <f>BP154/BO154</f>
        <v/>
      </c>
      <c r="BN154" s="614">
        <f>BP154/2.38</f>
        <v/>
      </c>
      <c r="BO154" s="474" t="n">
        <v>2.5</v>
      </c>
      <c r="BP154" s="614" t="n">
        <v>139.95</v>
      </c>
      <c r="BQ154" s="483">
        <f>IF(SUM(BD154:BE154)=0,0,(BM154-BL154)/BM154)</f>
        <v/>
      </c>
      <c r="BR154" s="614">
        <f>BC154*CG154</f>
        <v/>
      </c>
      <c r="BS154" s="614" t="n"/>
      <c r="BT154" s="614" t="n"/>
      <c r="BU154" s="616" t="n">
        <v>42901</v>
      </c>
      <c r="BV154" s="616" t="n">
        <v>42901</v>
      </c>
      <c r="BW154" s="486" t="inlineStr">
        <is>
          <t>-</t>
        </is>
      </c>
      <c r="BX154" s="475" t="inlineStr">
        <is>
          <t>UNITIN: LOURDES</t>
        </is>
      </c>
      <c r="BY154" s="486" t="inlineStr">
        <is>
          <t>-</t>
        </is>
      </c>
      <c r="BZ154" s="531" t="n"/>
      <c r="CA154" s="486" t="n"/>
      <c r="CB154" s="486" t="n"/>
      <c r="CC154" s="486" t="n">
        <v>42961</v>
      </c>
      <c r="CD154" s="475" t="inlineStr">
        <is>
          <t>EX 14-Oct-17</t>
        </is>
      </c>
      <c r="CE154" s="475" t="n"/>
      <c r="CF154" s="475" t="inlineStr">
        <is>
          <t>CXL??</t>
        </is>
      </c>
      <c r="CG154" s="487" t="n">
        <v>15</v>
      </c>
      <c r="CH154" s="539" t="n"/>
      <c r="CI154" s="487" t="inlineStr">
        <is>
          <t>27X32</t>
        </is>
      </c>
      <c r="CJ154" s="487" t="n"/>
      <c r="CK154" s="487" t="n"/>
      <c r="CL154" s="488" t="n"/>
      <c r="CM154" s="489" t="n"/>
      <c r="CN154" s="489" t="n"/>
      <c r="CO154" s="490" t="n"/>
      <c r="CP154" s="491" t="inlineStr">
        <is>
          <t>tba</t>
        </is>
      </c>
      <c r="CQ154" s="491" t="n"/>
      <c r="CR154" s="491" t="n"/>
      <c r="CS154" s="492" t="n"/>
      <c r="CT154" s="493" t="n"/>
      <c r="CU154" s="493" t="n"/>
      <c r="CV154" s="493" t="n"/>
      <c r="CW154" s="493" t="n"/>
      <c r="CX154" s="493" t="n"/>
      <c r="CY154" s="493" t="n"/>
      <c r="CZ154" s="488" t="n">
        <v>43266</v>
      </c>
      <c r="DA154" s="488" t="inlineStr">
        <is>
          <t>HQ</t>
        </is>
      </c>
      <c r="DB154" s="556" t="n">
        <v>5</v>
      </c>
      <c r="DC154" s="489" t="n"/>
      <c r="DD154" s="489" t="n"/>
      <c r="DE154" s="489" t="n"/>
      <c r="DF154" s="394" t="n">
        <v>20</v>
      </c>
      <c r="DG154" s="394" t="n">
        <v>67</v>
      </c>
      <c r="DH154" s="394" t="n">
        <v>4018205</v>
      </c>
      <c r="DI154" s="494">
        <f>DF154*BM154</f>
        <v/>
      </c>
      <c r="DJ154" s="495">
        <f>DI154-(DG154*BL154)</f>
        <v/>
      </c>
    </row>
    <row customFormat="1" customHeight="1" hidden="1" ht="15" r="155" s="397">
      <c r="A155" s="372" t="n">
        <v>745</v>
      </c>
      <c r="B155" s="372" t="inlineStr">
        <is>
          <t>K180700060</t>
        </is>
      </c>
      <c r="C155" s="372" t="n">
        <v>2010103044</v>
      </c>
      <c r="D155" s="241" t="inlineStr">
        <is>
          <t>Indigo</t>
        </is>
      </c>
      <c r="E155" s="430" t="n">
        <v>1016</v>
      </c>
      <c r="F155" s="372" t="inlineStr">
        <is>
          <t>FOLASADE</t>
        </is>
      </c>
      <c r="G155" s="372" t="inlineStr">
        <is>
          <t>VEGGIE DENIM</t>
        </is>
      </c>
      <c r="H155" s="372" t="n">
        <v>2</v>
      </c>
      <c r="I155" s="370" t="n"/>
      <c r="J155" s="600" t="n"/>
      <c r="K155" s="372" t="n"/>
      <c r="L155" s="372" t="n"/>
      <c r="M155" s="372" t="inlineStr">
        <is>
          <t>Pants</t>
        </is>
      </c>
      <c r="N155" s="372" t="n">
        <v>62046231</v>
      </c>
      <c r="O155" s="373" t="inlineStr">
        <is>
          <t>Women's or girls' cotton denim trousers and breeches (excl. industrial and occupational, bib and brace overalls and panties)</t>
        </is>
      </c>
      <c r="P155" s="584" t="inlineStr">
        <is>
          <t>Womens</t>
        </is>
      </c>
      <c r="Q155" s="372" t="n"/>
      <c r="R155" s="372" t="n"/>
      <c r="S155" s="372" t="inlineStr">
        <is>
          <t>-</t>
        </is>
      </c>
      <c r="T155" s="374" t="inlineStr">
        <is>
          <t>NON</t>
        </is>
      </c>
      <c r="U155" s="374" t="n"/>
      <c r="V155" s="374" t="inlineStr">
        <is>
          <t>24-32</t>
        </is>
      </c>
      <c r="W155" s="374" t="inlineStr">
        <is>
          <t>30-32-34</t>
        </is>
      </c>
      <c r="X155" s="518" t="inlineStr">
        <is>
          <t>Womens seasonal</t>
        </is>
      </c>
      <c r="Y155" s="374" t="inlineStr">
        <is>
          <t>NEW</t>
        </is>
      </c>
      <c r="Z155" s="374" t="n"/>
      <c r="AA155" s="374" t="n"/>
      <c r="AB155" s="240" t="inlineStr">
        <is>
          <t>Bulgaria</t>
        </is>
      </c>
      <c r="AC155" s="240" t="inlineStr">
        <is>
          <t>Uni Textiles</t>
        </is>
      </c>
      <c r="AD155" s="376" t="inlineStr">
        <is>
          <t>Edward Jeans</t>
        </is>
      </c>
      <c r="AE155" s="376" t="inlineStr">
        <is>
          <t>ALEXANDROS</t>
        </is>
      </c>
      <c r="AF155" s="372" t="n"/>
      <c r="AG155" s="374" t="inlineStr">
        <is>
          <t>ORTA</t>
        </is>
      </c>
      <c r="AH155" s="374" t="inlineStr">
        <is>
          <t>9588A-40 Veggie warp denim</t>
        </is>
      </c>
      <c r="AI155" s="374" t="n"/>
      <c r="AJ155" s="374" t="n"/>
      <c r="AK155" s="374" t="inlineStr">
        <is>
          <t>100% Sustainable fabric</t>
        </is>
      </c>
      <c r="AL155" s="374" t="inlineStr">
        <is>
          <t>100% Organic cotton</t>
        </is>
      </c>
      <c r="AM155" s="374" t="inlineStr">
        <is>
          <t>11,25 oz</t>
        </is>
      </c>
      <c r="AN155" s="374" t="n">
        <v>540</v>
      </c>
      <c r="AO155" s="377" t="inlineStr">
        <is>
          <t>6,30 / 148</t>
        </is>
      </c>
      <c r="AP155" s="374" t="n"/>
      <c r="AQ155" s="374" t="n"/>
      <c r="AR155" s="374" t="inlineStr">
        <is>
          <t>20/9: Fabric received 19/09</t>
        </is>
      </c>
      <c r="AS155" s="378" t="n"/>
      <c r="AT155" s="378" t="n"/>
      <c r="AU155" s="378" t="n"/>
      <c r="AV155" s="379" t="n">
        <v>1.45</v>
      </c>
      <c r="AW155" s="601" t="inlineStr">
        <is>
          <t>PETRA</t>
        </is>
      </c>
      <c r="AX155" s="602" t="inlineStr">
        <is>
          <t>EUR</t>
        </is>
      </c>
      <c r="AY155" s="602" t="inlineStr">
        <is>
          <t>FOB</t>
        </is>
      </c>
      <c r="AZ155" s="602" t="inlineStr">
        <is>
          <t>CAD</t>
        </is>
      </c>
      <c r="BA155" s="602" t="n">
        <v>25</v>
      </c>
      <c r="BB155" s="602">
        <f>IFERROR((BM155*(1-Assumptions!$K$3))*(1-BK155),0)</f>
        <v/>
      </c>
      <c r="BC155" s="602">
        <f>BD155*2</f>
        <v/>
      </c>
      <c r="BD155" s="623" t="n">
        <v>25.9</v>
      </c>
      <c r="BE155" s="602">
        <f>28.8+1.7</f>
        <v/>
      </c>
      <c r="BF155" s="604">
        <f>IFERROR(((IF(BE155&gt;0, BE155, IF(BD155&gt;0, BD155, 0))))*INDEX(Assumptions!$B:$B,MATCH(AB155,Assumptions!$A:$A,0)),0)</f>
        <v/>
      </c>
      <c r="BG155" s="604">
        <f>IFERROR(((IF(BE155&gt;0, BE155, IF(BD155&gt;0, BD155, 0))))*INDEX(Assumptions!$C:$C,MATCH(AB155,Assumptions!$A:$A,0)),0)</f>
        <v/>
      </c>
      <c r="BH155" s="604">
        <f>IFERROR(((IF(BE155&gt;0, BE155, IF(BD155&gt;0, BD155, 0))))*INDEX(Assumptions!$D:$D,MATCH(AB155,Assumptions!$A:$A,0)),0)</f>
        <v/>
      </c>
      <c r="BI155" s="604">
        <f>IFERROR(((IF(BE155&gt;0, BE155, IF(BD155&gt;0, BD155, 0))))*INDEX(Assumptions!$G:$G,MATCH(AC155,Assumptions!$F:$F,0)),0)</f>
        <v/>
      </c>
      <c r="BJ155" s="604">
        <f>SUM(BF155:BI155)</f>
        <v/>
      </c>
      <c r="BK155" s="383">
        <f>IFERROR(INDEX(Assumptions!$B:$B,MATCH(AB155,Assumptions!$A:$A,0))+INDEX(Assumptions!$C:$C,MATCH(AB155,Assumptions!$A:$A,0))+INDEX(Assumptions!$D:$D,MATCH(AB155,Assumptions!$A:$A,0))+INDEX(Assumptions!$G:$G,MATCH(AC155,Assumptions!$F:$F,0)),0)</f>
        <v/>
      </c>
      <c r="BL155" s="602">
        <f>((IF(BE155&gt;0, BE155, IF(BD155&gt;0, BD155, 0))))+BJ155</f>
        <v/>
      </c>
      <c r="BM155" s="602">
        <f>BP155/BO155</f>
        <v/>
      </c>
      <c r="BN155" s="602">
        <f>BP155/2.38</f>
        <v/>
      </c>
      <c r="BO155" s="374" t="n">
        <v>2.5</v>
      </c>
      <c r="BP155" s="602" t="n">
        <v>139.95</v>
      </c>
      <c r="BQ155" s="384">
        <f>IF(SUM(BD155:BE155)=0,0,(BM155-BL155)/BM155)</f>
        <v/>
      </c>
      <c r="BR155" s="602">
        <f>BC155*CG155</f>
        <v/>
      </c>
      <c r="BS155" s="602" t="n"/>
      <c r="BT155" s="602" t="n"/>
      <c r="BU155" s="605" t="n">
        <v>42901</v>
      </c>
      <c r="BV155" s="605" t="n">
        <v>42901</v>
      </c>
      <c r="BW155" s="407" t="inlineStr">
        <is>
          <t>MISSING L/D</t>
        </is>
      </c>
      <c r="BX155" s="376" t="inlineStr">
        <is>
          <t>KILIM FOGGIA C2587</t>
        </is>
      </c>
      <c r="BY155" s="386" t="inlineStr">
        <is>
          <t>S</t>
        </is>
      </c>
      <c r="BZ155" s="433" t="n"/>
      <c r="CA155" s="401" t="n">
        <v>42940</v>
      </c>
      <c r="CB155" s="386" t="n"/>
      <c r="CC155" s="386" t="n">
        <v>42961</v>
      </c>
      <c r="CD155" s="376" t="inlineStr">
        <is>
          <t>EX 14-Oct-17</t>
        </is>
      </c>
      <c r="CE155" s="376" t="n"/>
      <c r="CF155" s="376" t="n"/>
      <c r="CG155" s="387" t="n">
        <v>15</v>
      </c>
      <c r="CH155" s="435" t="n"/>
      <c r="CI155" s="387" t="inlineStr">
        <is>
          <t>27X32</t>
        </is>
      </c>
      <c r="CJ155" s="387" t="n"/>
      <c r="CK155" s="387" t="n"/>
      <c r="CL155" s="388" t="n"/>
      <c r="CM155" s="389" t="n"/>
      <c r="CN155" s="389" t="n"/>
      <c r="CO155" s="390" t="n"/>
      <c r="CP155" s="391" t="inlineStr">
        <is>
          <t>tba</t>
        </is>
      </c>
      <c r="CQ155" s="391" t="n"/>
      <c r="CR155" s="391" t="n"/>
      <c r="CS155" s="392" t="n"/>
      <c r="CT155" s="393" t="n"/>
      <c r="CU155" s="393" t="n"/>
      <c r="CV155" s="393" t="n"/>
      <c r="CW155" s="393" t="n"/>
      <c r="CX155" s="393" t="n"/>
      <c r="CY155" s="393" t="n"/>
      <c r="CZ155" s="388" t="n">
        <v>43315</v>
      </c>
      <c r="DA155" s="488" t="inlineStr">
        <is>
          <t>HQ</t>
        </is>
      </c>
      <c r="DB155" s="555" t="n">
        <v>7</v>
      </c>
      <c r="DC155" s="389" t="n"/>
      <c r="DD155" s="389" t="n"/>
      <c r="DE155" s="389" t="n"/>
      <c r="DF155" s="394" t="n">
        <v>122</v>
      </c>
      <c r="DG155" s="394" t="n">
        <v>176</v>
      </c>
      <c r="DH155" s="394" t="n">
        <v>4018206</v>
      </c>
      <c r="DI155" s="395">
        <f>DF155*BM155</f>
        <v/>
      </c>
      <c r="DJ155" s="396">
        <f>DI155-(DG155*BL155)</f>
        <v/>
      </c>
    </row>
    <row customFormat="1" customHeight="1" hidden="1" ht="15" r="156" s="397">
      <c r="A156" s="372" t="n">
        <v>750</v>
      </c>
      <c r="B156" s="372" t="inlineStr">
        <is>
          <t>K180700065</t>
        </is>
      </c>
      <c r="C156" s="372" t="n">
        <v>2010103046</v>
      </c>
      <c r="D156" s="241" t="inlineStr">
        <is>
          <t>Indigo</t>
        </is>
      </c>
      <c r="E156" s="430" t="n">
        <v>1006</v>
      </c>
      <c r="F156" s="372" t="inlineStr">
        <is>
          <t>MAXIMA</t>
        </is>
      </c>
      <c r="G156" s="372" t="inlineStr">
        <is>
          <t>STRIPE LINEN INDIGO</t>
        </is>
      </c>
      <c r="H156" s="372" t="n">
        <v>1</v>
      </c>
      <c r="I156" s="370" t="n"/>
      <c r="J156" s="600" t="n"/>
      <c r="K156" s="372" t="n"/>
      <c r="L156" s="372" t="n"/>
      <c r="M156" s="372" t="inlineStr">
        <is>
          <t>Pants</t>
        </is>
      </c>
      <c r="N156" s="372" t="n">
        <v>62046918</v>
      </c>
      <c r="O156" s="373" t="inlineStr">
        <is>
          <t>Women's or girls' trousers and breeches, of artificial fibres (not of cut corduroy, of denim or knitted or crocheted and excl. industrial and occupational clothing, bib and brace overalls, briefs and tracksuit bottoms)</t>
        </is>
      </c>
      <c r="P156" s="584" t="inlineStr">
        <is>
          <t>Womens</t>
        </is>
      </c>
      <c r="Q156" s="372" t="n"/>
      <c r="R156" s="372" t="n"/>
      <c r="S156" s="372" t="n"/>
      <c r="T156" s="374" t="inlineStr">
        <is>
          <t>NON</t>
        </is>
      </c>
      <c r="U156" s="374" t="n"/>
      <c r="V156" s="374" t="inlineStr">
        <is>
          <t>24-32</t>
        </is>
      </c>
      <c r="W156" s="374" t="inlineStr">
        <is>
          <t>ONE INSEAM</t>
        </is>
      </c>
      <c r="X156" s="518" t="inlineStr">
        <is>
          <t>Womens seasonal one inseam</t>
        </is>
      </c>
      <c r="Y156" s="374" t="inlineStr">
        <is>
          <t>NEW</t>
        </is>
      </c>
      <c r="Z156" s="374" t="n"/>
      <c r="AA156" s="374" t="n"/>
      <c r="AB156" s="240" t="inlineStr">
        <is>
          <t>Bulgaria</t>
        </is>
      </c>
      <c r="AC156" s="240" t="inlineStr">
        <is>
          <t>Uni Textiles</t>
        </is>
      </c>
      <c r="AD156" s="376" t="inlineStr">
        <is>
          <t>Collage</t>
        </is>
      </c>
      <c r="AE156" s="399" t="inlineStr">
        <is>
          <t>ARAMPATZHS  NIKOLAOS &amp; SIA O.E.</t>
        </is>
      </c>
      <c r="AF156" s="372" t="n"/>
      <c r="AG156" s="374" t="inlineStr">
        <is>
          <t>NORTHERN LINEN</t>
        </is>
      </c>
      <c r="AH156" s="374" t="inlineStr">
        <is>
          <t>14988 - LI501155YY 268 A95 A</t>
        </is>
      </c>
      <c r="AI156" s="374" t="n"/>
      <c r="AJ156" s="374" t="n"/>
      <c r="AK156" s="374" t="inlineStr">
        <is>
          <t>100% Sustainable fabric</t>
        </is>
      </c>
      <c r="AL156" s="374" t="inlineStr">
        <is>
          <t>100% Linen</t>
        </is>
      </c>
      <c r="AM156" s="374" t="inlineStr">
        <is>
          <t>123g</t>
        </is>
      </c>
      <c r="AN156" s="374" t="n">
        <v>440</v>
      </c>
      <c r="AO156" s="377" t="inlineStr">
        <is>
          <t>5,95 / 149</t>
        </is>
      </c>
      <c r="AP156" s="374" t="n"/>
      <c r="AQ156" s="374" t="n"/>
      <c r="AR156" s="374" t="inlineStr">
        <is>
          <t>No stock: SMS fabric order placed of 150M 04/07 (lead time 40days) 20/9: 110mt has been shipped</t>
        </is>
      </c>
      <c r="AS156" s="378" t="n"/>
      <c r="AT156" s="378" t="n"/>
      <c r="AU156" s="378" t="n"/>
      <c r="AV156" s="379" t="n">
        <v>1.55</v>
      </c>
      <c r="AW156" s="601" t="inlineStr">
        <is>
          <t>PETRA</t>
        </is>
      </c>
      <c r="AX156" s="602" t="inlineStr">
        <is>
          <t>EUR</t>
        </is>
      </c>
      <c r="AY156" s="602" t="inlineStr">
        <is>
          <t>FOB</t>
        </is>
      </c>
      <c r="AZ156" s="602" t="inlineStr">
        <is>
          <t>30 DAYS NETT</t>
        </is>
      </c>
      <c r="BA156" s="602" t="n">
        <v>27</v>
      </c>
      <c r="BB156" s="602">
        <f>IFERROR((BM156*(1-Assumptions!$K$3))*(1-BK156),0)</f>
        <v/>
      </c>
      <c r="BC156" s="602">
        <f>BD156*2</f>
        <v/>
      </c>
      <c r="BD156" s="602" t="n">
        <v>28.5</v>
      </c>
      <c r="BE156" s="611">
        <f>28.5+1</f>
        <v/>
      </c>
      <c r="BF156" s="604">
        <f>IFERROR(((IF(BE156&gt;0, BE156, IF(BD156&gt;0, BD156, 0))))*INDEX(Assumptions!$B:$B,MATCH(AB156,Assumptions!$A:$A,0)),0)</f>
        <v/>
      </c>
      <c r="BG156" s="604">
        <f>IFERROR(((IF(BE156&gt;0, BE156, IF(BD156&gt;0, BD156, 0))))*INDEX(Assumptions!$C:$C,MATCH(AB156,Assumptions!$A:$A,0)),0)</f>
        <v/>
      </c>
      <c r="BH156" s="604">
        <f>IFERROR(((IF(BE156&gt;0, BE156, IF(BD156&gt;0, BD156, 0))))*INDEX(Assumptions!$D:$D,MATCH(AB156,Assumptions!$A:$A,0)),0)</f>
        <v/>
      </c>
      <c r="BI156" s="604">
        <f>IFERROR(((IF(BE156&gt;0, BE156, IF(BD156&gt;0, BD156, 0))))*INDEX(Assumptions!$G:$G,MATCH(AC156,Assumptions!$F:$F,0)),0)</f>
        <v/>
      </c>
      <c r="BJ156" s="604">
        <f>SUM(BF156:BI156)</f>
        <v/>
      </c>
      <c r="BK156" s="383">
        <f>IFERROR(INDEX(Assumptions!$B:$B,MATCH(AB156,Assumptions!$A:$A,0))+INDEX(Assumptions!$C:$C,MATCH(AB156,Assumptions!$A:$A,0))+INDEX(Assumptions!$D:$D,MATCH(AB156,Assumptions!$A:$A,0))+INDEX(Assumptions!$G:$G,MATCH(AC156,Assumptions!$F:$F,0)),0)</f>
        <v/>
      </c>
      <c r="BL156" s="602">
        <f>((IF(BE156&gt;0, BE156, IF(BD156&gt;0, BD156, 0))))+BJ156</f>
        <v/>
      </c>
      <c r="BM156" s="602">
        <f>BP156/BO156</f>
        <v/>
      </c>
      <c r="BN156" s="602">
        <f>BP156/2.38</f>
        <v/>
      </c>
      <c r="BO156" s="374" t="n">
        <v>2.5</v>
      </c>
      <c r="BP156" s="602" t="n">
        <v>139.95</v>
      </c>
      <c r="BQ156" s="384">
        <f>IF(SUM(BD156:BE156)=0,0,(BM156-BL156)/BM156)</f>
        <v/>
      </c>
      <c r="BR156" s="602">
        <f>BC156*CG156</f>
        <v/>
      </c>
      <c r="BS156" s="602" t="n"/>
      <c r="BT156" s="602" t="n"/>
      <c r="BU156" s="605" t="n">
        <v>42901</v>
      </c>
      <c r="BV156" s="605" t="inlineStr">
        <is>
          <t>-</t>
        </is>
      </c>
      <c r="BW156" s="386" t="inlineStr">
        <is>
          <t>-</t>
        </is>
      </c>
      <c r="BX156" s="376" t="inlineStr">
        <is>
          <t>NORTHERN LINEN:14988 - LI501155YY 268 A95 A</t>
        </is>
      </c>
      <c r="BY156" s="386" t="inlineStr">
        <is>
          <t>27x32</t>
        </is>
      </c>
      <c r="BZ156" s="433" t="n"/>
      <c r="CA156" s="401" t="n">
        <v>42933</v>
      </c>
      <c r="CB156" s="386" t="n"/>
      <c r="CC156" s="407" t="n"/>
      <c r="CD156" s="398" t="inlineStr">
        <is>
          <t>EX 14-Oct-17</t>
        </is>
      </c>
      <c r="CE156" s="376" t="n"/>
      <c r="CF156" s="376" t="inlineStr">
        <is>
          <t>fabric price OK?? Check Edward!</t>
        </is>
      </c>
      <c r="CG156" s="387" t="n">
        <v>6</v>
      </c>
      <c r="CH156" s="435" t="n"/>
      <c r="CI156" s="387" t="inlineStr">
        <is>
          <t>27X32</t>
        </is>
      </c>
      <c r="CJ156" s="387" t="n"/>
      <c r="CK156" s="387" t="n"/>
      <c r="CL156" s="388" t="n"/>
      <c r="CM156" s="389" t="n"/>
      <c r="CN156" s="389" t="n"/>
      <c r="CO156" s="390" t="n"/>
      <c r="CP156" s="391" t="inlineStr">
        <is>
          <t>tba</t>
        </is>
      </c>
      <c r="CQ156" s="391" t="n"/>
      <c r="CR156" s="391" t="n"/>
      <c r="CS156" s="392" t="n"/>
      <c r="CT156" s="393" t="n"/>
      <c r="CU156" s="393" t="n"/>
      <c r="CV156" s="393" t="n"/>
      <c r="CW156" s="393" t="n"/>
      <c r="CX156" s="393" t="n"/>
      <c r="CY156" s="393" t="n"/>
      <c r="CZ156" s="388" t="n">
        <v>43325</v>
      </c>
      <c r="DA156" s="388" t="inlineStr">
        <is>
          <t>TUNISIA</t>
        </is>
      </c>
      <c r="DB156" s="555" t="inlineStr">
        <is>
          <t>N/A</t>
        </is>
      </c>
      <c r="DC156" s="389" t="n"/>
      <c r="DD156" s="389" t="inlineStr">
        <is>
          <t>HALF WAIST +1 - SEAT +1.5</t>
        </is>
      </c>
      <c r="DE156" s="389" t="n"/>
      <c r="DF156" s="394" t="n">
        <v>65</v>
      </c>
      <c r="DG156" s="394" t="n">
        <v>130</v>
      </c>
      <c r="DH156" s="394" t="n">
        <v>4018224</v>
      </c>
      <c r="DI156" s="395">
        <f>DF156*BM156</f>
        <v/>
      </c>
      <c r="DJ156" s="396">
        <f>DI156-(DG156*BL156)</f>
        <v/>
      </c>
    </row>
    <row customFormat="1" customHeight="1" ht="15" r="157" s="397">
      <c r="A157" s="372" t="n">
        <v>755</v>
      </c>
      <c r="B157" s="372" t="inlineStr">
        <is>
          <t>K180700070</t>
        </is>
      </c>
      <c r="C157" s="372" t="n">
        <v>2010103012</v>
      </c>
      <c r="D157" s="372" t="inlineStr">
        <is>
          <t>Dry</t>
        </is>
      </c>
      <c r="E157" s="430" t="n">
        <v>2008</v>
      </c>
      <c r="F157" s="372" t="inlineStr">
        <is>
          <t>ELSA SNAP</t>
        </is>
      </c>
      <c r="G157" s="372" t="inlineStr">
        <is>
          <t>DRY DENIM</t>
        </is>
      </c>
      <c r="H157" s="372" t="n">
        <v>2</v>
      </c>
      <c r="I157" s="370" t="n"/>
      <c r="J157" s="600" t="n"/>
      <c r="K157" s="372" t="n"/>
      <c r="L157" s="372" t="n"/>
      <c r="M157" s="372" t="inlineStr">
        <is>
          <t>Pants</t>
        </is>
      </c>
      <c r="N157" s="372" t="n">
        <v>62046231</v>
      </c>
      <c r="O157" s="373" t="inlineStr">
        <is>
          <t>Women's or girls' cotton denim trousers and breeches (excl. industrial and occupational, bib and brace overalls and panties)</t>
        </is>
      </c>
      <c r="P157" s="584" t="inlineStr">
        <is>
          <t>Womens</t>
        </is>
      </c>
      <c r="Q157" s="372" t="n"/>
      <c r="R157" s="372" t="n"/>
      <c r="S157" s="372" t="inlineStr">
        <is>
          <t>-</t>
        </is>
      </c>
      <c r="T157" s="374" t="inlineStr">
        <is>
          <t>NON</t>
        </is>
      </c>
      <c r="U157" s="374" t="n"/>
      <c r="V157" s="374" t="inlineStr">
        <is>
          <t>24-32</t>
        </is>
      </c>
      <c r="W157" s="374" t="inlineStr">
        <is>
          <t>30-32-34</t>
        </is>
      </c>
      <c r="X157" s="518" t="inlineStr">
        <is>
          <t>Womens seasonal</t>
        </is>
      </c>
      <c r="Y157" s="374" t="inlineStr">
        <is>
          <t>NEW</t>
        </is>
      </c>
      <c r="Z157" s="374" t="n"/>
      <c r="AA157" s="374" t="n"/>
      <c r="AB157" s="398" t="inlineStr">
        <is>
          <t>Tunisia</t>
        </is>
      </c>
      <c r="AC157" s="376" t="inlineStr">
        <is>
          <t>Artlab</t>
        </is>
      </c>
      <c r="AD157" s="376" t="inlineStr">
        <is>
          <t>Artlab</t>
        </is>
      </c>
      <c r="AE157" s="376" t="inlineStr">
        <is>
          <t>-</t>
        </is>
      </c>
      <c r="AF157" s="372" t="n"/>
      <c r="AG157" s="374" t="inlineStr">
        <is>
          <t>CANDIANI</t>
        </is>
      </c>
      <c r="AH157" s="374" t="inlineStr">
        <is>
          <t>KR7176 K-old pure organic</t>
        </is>
      </c>
      <c r="AI157" s="374" t="n"/>
      <c r="AJ157" s="374" t="n"/>
      <c r="AK157" s="374" t="inlineStr">
        <is>
          <t>100% Sustainable fabric</t>
        </is>
      </c>
      <c r="AL157" s="374" t="inlineStr">
        <is>
          <t>100% Organic cotton</t>
        </is>
      </c>
      <c r="AM157" s="374" t="inlineStr">
        <is>
          <t>13 oz</t>
        </is>
      </c>
      <c r="AN157" s="374" t="n"/>
      <c r="AO157" s="377" t="inlineStr">
        <is>
          <t>5,15 / 152</t>
        </is>
      </c>
      <c r="AP157" s="374" t="n"/>
      <c r="AQ157" s="374" t="n"/>
      <c r="AR157" s="374" t="inlineStr">
        <is>
          <t>c/o fabric TBC from ORTA (250mts on stock at ORTA)</t>
        </is>
      </c>
      <c r="AS157" s="378" t="n"/>
      <c r="AT157" s="378" t="n"/>
      <c r="AU157" s="378" t="n"/>
      <c r="AV157" s="379" t="n">
        <v>1.7</v>
      </c>
      <c r="AW157" s="601" t="inlineStr">
        <is>
          <t>HILTJE</t>
        </is>
      </c>
      <c r="AX157" s="602" t="inlineStr">
        <is>
          <t>EUR</t>
        </is>
      </c>
      <c r="AY157" s="602" t="inlineStr">
        <is>
          <t>FOB</t>
        </is>
      </c>
      <c r="AZ157" s="602" t="inlineStr">
        <is>
          <t>90 DAYS NETT</t>
        </is>
      </c>
      <c r="BA157" s="602" t="inlineStr">
        <is>
          <t>cfmd</t>
        </is>
      </c>
      <c r="BB157" s="602">
        <f>IFERROR((BM157*(1-Assumptions!$K$3))*(1-BK157),0)</f>
        <v/>
      </c>
      <c r="BC157" s="602" t="n">
        <v>60</v>
      </c>
      <c r="BD157" s="602" t="n">
        <v>21.1</v>
      </c>
      <c r="BE157" s="602" t="n">
        <v>21.1</v>
      </c>
      <c r="BF157" s="604">
        <f>IFERROR(((IF(BE157&gt;0, BE157, IF(BD157&gt;0, BD157, 0))))*INDEX(Assumptions!$B:$B,MATCH(AB157,Assumptions!$A:$A,0)),0)</f>
        <v/>
      </c>
      <c r="BG157" s="604">
        <f>IFERROR(((IF(BE157&gt;0, BE157, IF(BD157&gt;0, BD157, 0))))*INDEX(Assumptions!$C:$C,MATCH(AB157,Assumptions!$A:$A,0)),0)</f>
        <v/>
      </c>
      <c r="BH157" s="604">
        <f>IFERROR(((IF(BE157&gt;0, BE157, IF(BD157&gt;0, BD157, 0))))*INDEX(Assumptions!$D:$D,MATCH(AB157,Assumptions!$A:$A,0)),0)</f>
        <v/>
      </c>
      <c r="BI157" s="604">
        <f>IFERROR(((IF(BE157&gt;0, BE157, IF(BD157&gt;0, BD157, 0))))*INDEX(Assumptions!$G:$G,MATCH(AC157,Assumptions!$F:$F,0)),0)</f>
        <v/>
      </c>
      <c r="BJ157" s="604">
        <f>SUM(BF157:BI157)</f>
        <v/>
      </c>
      <c r="BK157" s="383">
        <f>IFERROR(INDEX(Assumptions!$B:$B,MATCH(AB157,Assumptions!$A:$A,0))+INDEX(Assumptions!$C:$C,MATCH(AB157,Assumptions!$A:$A,0))+INDEX(Assumptions!$D:$D,MATCH(AB157,Assumptions!$A:$A,0))+INDEX(Assumptions!$G:$G,MATCH(AC157,Assumptions!$F:$F,0)),0)</f>
        <v/>
      </c>
      <c r="BL157" s="602">
        <f>((IF(BE157&gt;0, BE157, IF(BD157&gt;0, BD157, 0))))+BJ157</f>
        <v/>
      </c>
      <c r="BM157" s="602">
        <f>BP157/BO157</f>
        <v/>
      </c>
      <c r="BN157" s="602">
        <f>BP157/2.38</f>
        <v/>
      </c>
      <c r="BO157" s="374" t="n">
        <v>2.5</v>
      </c>
      <c r="BP157" s="602" t="n">
        <v>139.95</v>
      </c>
      <c r="BQ157" s="384">
        <f>IF(SUM(BD157:BE157)=0,0,(BM157-BL157)/BM157)</f>
        <v/>
      </c>
      <c r="BR157" s="602">
        <f>BC157*CG157</f>
        <v/>
      </c>
      <c r="BS157" s="602" t="inlineStr">
        <is>
          <t>-</t>
        </is>
      </c>
      <c r="BT157" s="602" t="n">
        <v>3.25</v>
      </c>
      <c r="BU157" s="605" t="n">
        <v>42871</v>
      </c>
      <c r="BV157" s="605" t="inlineStr">
        <is>
          <t>-</t>
        </is>
      </c>
      <c r="BW157" s="386" t="n"/>
      <c r="BX157" s="376" t="inlineStr">
        <is>
          <t xml:space="preserve">ORTA 9569A-43 </t>
        </is>
      </c>
      <c r="BY157" s="386" t="inlineStr">
        <is>
          <t>27x32</t>
        </is>
      </c>
      <c r="BZ157" s="433" t="n"/>
      <c r="CA157" s="386" t="n">
        <v>42928</v>
      </c>
      <c r="CB157" s="386" t="n"/>
      <c r="CC157" s="386" t="n">
        <v>42956</v>
      </c>
      <c r="CD157" s="376" t="inlineStr">
        <is>
          <t>EX 14-Oct-17</t>
        </is>
      </c>
      <c r="CE157" s="376" t="n"/>
      <c r="CF157" s="376" t="n"/>
      <c r="CG157" s="387" t="n">
        <v>15</v>
      </c>
      <c r="CH157" s="435" t="n"/>
      <c r="CI157" s="387" t="inlineStr">
        <is>
          <t>27X32</t>
        </is>
      </c>
      <c r="CJ157" s="387" t="n"/>
      <c r="CK157" s="387" t="n">
        <v>2</v>
      </c>
      <c r="CL157" s="388" t="n"/>
      <c r="CM157" s="389" t="n"/>
      <c r="CN157" s="389" t="n"/>
      <c r="CO157" s="390" t="n"/>
      <c r="CP157" s="391" t="inlineStr">
        <is>
          <t>-</t>
        </is>
      </c>
      <c r="CQ157" s="391" t="n"/>
      <c r="CR157" s="391" t="n"/>
      <c r="CS157" s="392" t="n"/>
      <c r="CT157" s="393" t="n"/>
      <c r="CU157" s="393" t="n"/>
      <c r="CV157" s="393" t="n"/>
      <c r="CW157" s="393" t="n"/>
      <c r="CX157" s="393" t="n"/>
      <c r="CY157" s="393" t="n"/>
      <c r="CZ157" s="388" t="n">
        <v>43353</v>
      </c>
      <c r="DA157" s="388" t="inlineStr">
        <is>
          <t>TUNISIA</t>
        </is>
      </c>
      <c r="DB157" s="555" t="n">
        <v>5</v>
      </c>
      <c r="DC157" s="389" t="n"/>
      <c r="DD157" s="389" t="inlineStr">
        <is>
          <t xml:space="preserve">INSEAM +2.5CM ON BULK. </t>
        </is>
      </c>
      <c r="DE157" s="389" t="n"/>
      <c r="DF157" s="394" t="n">
        <v>103</v>
      </c>
      <c r="DG157" s="394" t="n">
        <v>156</v>
      </c>
      <c r="DH157" s="394" t="n">
        <v>4018359</v>
      </c>
      <c r="DI157" s="395">
        <f>DF157*BM157</f>
        <v/>
      </c>
      <c r="DJ157" s="396">
        <f>DI157-(DG157*BL157)</f>
        <v/>
      </c>
    </row>
    <row customFormat="1" customHeight="1" hidden="1" ht="15" r="158" s="126">
      <c r="A158" s="223" t="n">
        <v>760</v>
      </c>
      <c r="B158" s="223" t="inlineStr">
        <is>
          <t>K180700075</t>
        </is>
      </c>
      <c r="C158" s="372" t="n">
        <v>2010103013</v>
      </c>
      <c r="D158" s="223" t="inlineStr">
        <is>
          <t>Mid used</t>
        </is>
      </c>
      <c r="E158" s="502" t="n">
        <v>4020</v>
      </c>
      <c r="F158" s="223" t="inlineStr">
        <is>
          <t>LEILA RUFFLE FLARE</t>
        </is>
      </c>
      <c r="G158" s="223" t="inlineStr">
        <is>
          <t>MID SHADE</t>
        </is>
      </c>
      <c r="H158" s="223" t="n">
        <v>1</v>
      </c>
      <c r="I158" s="219" t="inlineStr">
        <is>
          <t>x</t>
        </is>
      </c>
      <c r="J158" s="606" t="n">
        <v>43172</v>
      </c>
      <c r="K158" s="223" t="n"/>
      <c r="L158" s="223" t="n"/>
      <c r="M158" s="223" t="inlineStr">
        <is>
          <t>PANTS</t>
        </is>
      </c>
      <c r="N158" s="223" t="n">
        <v>62046231</v>
      </c>
      <c r="O158" s="102" t="inlineStr">
        <is>
          <t>Women's or girls' cotton denim trousers and breeches (excl. industrial and occupational, bib and brace overalls and panties)</t>
        </is>
      </c>
      <c r="P158" s="103" t="inlineStr">
        <is>
          <t>WOMEN</t>
        </is>
      </c>
      <c r="Q158" s="223" t="n"/>
      <c r="R158" s="223" t="n"/>
      <c r="S158" s="223" t="inlineStr">
        <is>
          <t>AS SS18 BOMBER</t>
        </is>
      </c>
      <c r="T158" s="104" t="inlineStr">
        <is>
          <t>NON</t>
        </is>
      </c>
      <c r="U158" s="104" t="n"/>
      <c r="V158" s="104" t="inlineStr">
        <is>
          <t>24-32</t>
        </is>
      </c>
      <c r="W158" s="104" t="inlineStr">
        <is>
          <t>ONE INSEAM</t>
        </is>
      </c>
      <c r="X158" s="255" t="n"/>
      <c r="Y158" s="104" t="inlineStr">
        <is>
          <t>NEW</t>
        </is>
      </c>
      <c r="Z158" s="104" t="n"/>
      <c r="AA158" s="104" t="n"/>
      <c r="AB158" s="105" t="inlineStr">
        <is>
          <t>TUNISIA</t>
        </is>
      </c>
      <c r="AC158" s="106" t="inlineStr">
        <is>
          <t>ARTLAB</t>
        </is>
      </c>
      <c r="AD158" s="106" t="inlineStr">
        <is>
          <t>ARTLAB</t>
        </is>
      </c>
      <c r="AE158" s="106" t="inlineStr">
        <is>
          <t>INTERWASHING</t>
        </is>
      </c>
      <c r="AF158" s="223" t="n"/>
      <c r="AG158" s="104" t="inlineStr">
        <is>
          <t xml:space="preserve">ORTA </t>
        </is>
      </c>
      <c r="AH158" s="104" t="inlineStr">
        <is>
          <t>9588A-40 Veggie warp denim</t>
        </is>
      </c>
      <c r="AI158" s="104" t="inlineStr">
        <is>
          <t>RR5509 Yesterday preshrunk organic</t>
        </is>
      </c>
      <c r="AJ158" s="104" t="n"/>
      <c r="AK158" s="104" t="inlineStr">
        <is>
          <t>100% Sustainable fabric</t>
        </is>
      </c>
      <c r="AL158" s="104" t="inlineStr">
        <is>
          <t>100% Organic cotton</t>
        </is>
      </c>
      <c r="AM158" s="104" t="inlineStr">
        <is>
          <t>11 oz</t>
        </is>
      </c>
      <c r="AN158" s="374" t="n"/>
      <c r="AO158" s="107" t="inlineStr">
        <is>
          <t>6,30 / 148</t>
        </is>
      </c>
      <c r="AP158" s="104" t="n"/>
      <c r="AQ158" s="104" t="n"/>
      <c r="AR158" s="104" t="inlineStr">
        <is>
          <t>C/O FABRIC FROM SS18 SAMPLES - TBC</t>
        </is>
      </c>
      <c r="AS158" s="108" t="n"/>
      <c r="AT158" s="108" t="n"/>
      <c r="AU158" s="108" t="n"/>
      <c r="AV158" s="109" t="n">
        <v>1.69</v>
      </c>
      <c r="AW158" s="607" t="inlineStr">
        <is>
          <t>SONIA</t>
        </is>
      </c>
      <c r="AX158" s="608" t="inlineStr">
        <is>
          <t>EUR</t>
        </is>
      </c>
      <c r="AY158" s="608" t="inlineStr">
        <is>
          <t>FOB</t>
        </is>
      </c>
      <c r="AZ158" s="608" t="inlineStr">
        <is>
          <t>90 DAYS NETT</t>
        </is>
      </c>
      <c r="BA158" s="608" t="inlineStr">
        <is>
          <t>cfmd</t>
        </is>
      </c>
      <c r="BB158" s="608">
        <f>IFERROR((BM158*(1-Assumptions!$K$3))*(1-BK158),0)</f>
        <v/>
      </c>
      <c r="BC158" s="608" t="n">
        <v>60</v>
      </c>
      <c r="BD158" s="608" t="n">
        <v>20.5</v>
      </c>
      <c r="BE158" s="608" t="n">
        <v>20.5</v>
      </c>
      <c r="BF158" s="609">
        <f>IFERROR(((IF(BE158&gt;0, BE158, IF(BD158&gt;0, BD158, 0))))*INDEX(Assumptions!$B:$B,MATCH(AB158,Assumptions!$A:$A,0)),0)</f>
        <v/>
      </c>
      <c r="BG158" s="609">
        <f>IFERROR(((IF(BE158&gt;0, BE158, IF(BD158&gt;0, BD158, 0))))*INDEX(Assumptions!$C:$C,MATCH(AB158,Assumptions!$A:$A,0)),0)</f>
        <v/>
      </c>
      <c r="BH158" s="609">
        <f>IFERROR(((IF(BE158&gt;0, BE158, IF(BD158&gt;0, BD158, 0))))*INDEX(Assumptions!$D:$D,MATCH(AB158,Assumptions!$A:$A,0)),0)</f>
        <v/>
      </c>
      <c r="BI158" s="609">
        <f>IFERROR(((IF(BE158&gt;0, BE158, IF(BD158&gt;0, BD158, 0))))*INDEX(Assumptions!$G:$G,MATCH(AC158,Assumptions!$F:$F,0)),0)</f>
        <v/>
      </c>
      <c r="BJ158" s="609">
        <f>SUM(BF158:BI158)</f>
        <v/>
      </c>
      <c r="BK158" s="113">
        <f>IFERROR(INDEX(Assumptions!$B:$B,MATCH(AB158,Assumptions!$A:$A,0))+INDEX(Assumptions!$C:$C,MATCH(AB158,Assumptions!$A:$A,0))+INDEX(Assumptions!$D:$D,MATCH(AB158,Assumptions!$A:$A,0))+INDEX(Assumptions!$G:$G,MATCH(AC158,Assumptions!$F:$F,0)),0)</f>
        <v/>
      </c>
      <c r="BL158" s="608">
        <f>((IF(BE158&gt;0, BE158, IF(BD158&gt;0, BD158, 0))))+BJ158</f>
        <v/>
      </c>
      <c r="BM158" s="608">
        <f>BP158/BO158</f>
        <v/>
      </c>
      <c r="BN158" s="608">
        <f>BP158/2.38</f>
        <v/>
      </c>
      <c r="BO158" s="104" t="n">
        <v>2.5</v>
      </c>
      <c r="BP158" s="608" t="n">
        <v>139.945</v>
      </c>
      <c r="BQ158" s="114">
        <f>IF(SUM(BD158:BE158)=0,0,(BM158-BL158)/BM158)</f>
        <v/>
      </c>
      <c r="BR158" s="608">
        <f>BC158*CG158</f>
        <v/>
      </c>
      <c r="BS158" s="608" t="n">
        <v>1.1</v>
      </c>
      <c r="BT158" s="608" t="n">
        <v>2.35</v>
      </c>
      <c r="BU158" s="610" t="n">
        <v>42905</v>
      </c>
      <c r="BV158" s="610" t="inlineStr">
        <is>
          <t>-</t>
        </is>
      </c>
      <c r="BW158" s="115" t="n"/>
      <c r="BX158" s="106" t="inlineStr">
        <is>
          <t>CANDIANI RR5509 Yesterday preshrunk organic</t>
        </is>
      </c>
      <c r="BY158" s="115" t="inlineStr">
        <is>
          <t>27x32</t>
        </is>
      </c>
      <c r="BZ158" s="530" t="n"/>
      <c r="CA158" s="115" t="n">
        <v>42928</v>
      </c>
      <c r="CB158" s="115" t="n"/>
      <c r="CC158" s="115" t="inlineStr">
        <is>
          <t>TBC</t>
        </is>
      </c>
      <c r="CD158" s="106" t="inlineStr">
        <is>
          <t>EX 14-Oct-17</t>
        </is>
      </c>
      <c r="CE158" s="106" t="n"/>
      <c r="CF158" s="106" t="inlineStr">
        <is>
          <t>Changed to Veggie fabric!</t>
        </is>
      </c>
      <c r="CG158" s="117" t="n">
        <v>15</v>
      </c>
      <c r="CH158" s="538" t="n"/>
      <c r="CI158" s="117" t="inlineStr">
        <is>
          <t>27X32</t>
        </is>
      </c>
      <c r="CJ158" s="117" t="n"/>
      <c r="CK158" s="117" t="n"/>
      <c r="CL158" s="118" t="n"/>
      <c r="CM158" s="119" t="n"/>
      <c r="CN158" s="119" t="n"/>
      <c r="CO158" s="120" t="n"/>
      <c r="CP158" s="391" t="inlineStr">
        <is>
          <t>27x32</t>
        </is>
      </c>
      <c r="CQ158" s="121" t="n"/>
      <c r="CR158" s="121" t="n"/>
      <c r="CS158" s="391" t="n">
        <v>43168</v>
      </c>
      <c r="CT158" s="393" t="inlineStr">
        <is>
          <t>ok</t>
        </is>
      </c>
      <c r="CU158" s="123" t="inlineStr">
        <is>
          <t>NEW FABRIC APPROVAL FOR ANTIOPE + LEILA</t>
        </is>
      </c>
      <c r="CV158" s="393" t="n">
        <v>43181</v>
      </c>
      <c r="CW158" s="123" t="n"/>
      <c r="CX158" s="123" t="n"/>
      <c r="CY158" s="123" t="n"/>
      <c r="CZ158" s="118" t="n"/>
      <c r="DA158" s="118" t="n"/>
      <c r="DB158" s="575" t="n"/>
      <c r="DC158" s="119" t="n"/>
      <c r="DD158" s="119" t="n"/>
      <c r="DE158" s="119" t="n"/>
      <c r="DF158" s="394" t="n"/>
      <c r="DG158" s="394" t="n"/>
      <c r="DH158" s="394" t="n"/>
      <c r="DI158" s="334">
        <f>DF158*BM158</f>
        <v/>
      </c>
      <c r="DJ158" s="125">
        <f>DI158-(DG158*BL158)</f>
        <v/>
      </c>
    </row>
    <row customFormat="1" customHeight="1" hidden="1" ht="15" r="159" s="397">
      <c r="A159" s="372" t="n">
        <v>765</v>
      </c>
      <c r="B159" s="372" t="inlineStr">
        <is>
          <t>K180704005</t>
        </is>
      </c>
      <c r="C159" s="372" t="n">
        <v>2070100951</v>
      </c>
      <c r="D159" s="372" t="inlineStr">
        <is>
          <t>Purple</t>
        </is>
      </c>
      <c r="E159" s="430" t="n">
        <v>8201</v>
      </c>
      <c r="F159" s="372" t="inlineStr">
        <is>
          <t>JACOBINA L/S</t>
        </is>
      </c>
      <c r="G159" s="372" t="inlineStr">
        <is>
          <t>FROSTED FIG</t>
        </is>
      </c>
      <c r="H159" s="372" t="n">
        <v>2</v>
      </c>
      <c r="I159" s="370" t="n"/>
      <c r="J159" s="600" t="n"/>
      <c r="K159" s="372" t="n"/>
      <c r="L159" s="372" t="n"/>
      <c r="M159" s="372" t="inlineStr">
        <is>
          <t xml:space="preserve">Tee L/S </t>
        </is>
      </c>
      <c r="N159" s="415" t="n">
        <v>61091000</v>
      </c>
      <c r="O159" s="413" t="inlineStr">
        <is>
          <t>T-shirts, singlets and other vests of cotton, knitted or crocheted</t>
        </is>
      </c>
      <c r="P159" s="584" t="inlineStr">
        <is>
          <t>Womens</t>
        </is>
      </c>
      <c r="Q159" s="372" t="n"/>
      <c r="R159" s="372" t="n"/>
      <c r="S159" s="372" t="inlineStr">
        <is>
          <t>GD/FD</t>
        </is>
      </c>
      <c r="T159" s="374" t="inlineStr">
        <is>
          <t>NON</t>
        </is>
      </c>
      <c r="U159" s="374" t="n"/>
      <c r="V159" s="374" t="inlineStr">
        <is>
          <t>XS-L</t>
        </is>
      </c>
      <c r="W159" s="374" t="inlineStr">
        <is>
          <t>-</t>
        </is>
      </c>
      <c r="X159" s="518" t="inlineStr">
        <is>
          <t>XS-L womens</t>
        </is>
      </c>
      <c r="Y159" s="374" t="inlineStr">
        <is>
          <t>C/O SS18</t>
        </is>
      </c>
      <c r="Z159" s="374" t="n"/>
      <c r="AA159" s="374" t="n"/>
      <c r="AB159" s="405" t="inlineStr">
        <is>
          <t>FYROM</t>
        </is>
      </c>
      <c r="AC159" s="240" t="inlineStr">
        <is>
          <t>Uni Textiles</t>
        </is>
      </c>
      <c r="AD159" s="240" t="inlineStr">
        <is>
          <t>New Power</t>
        </is>
      </c>
      <c r="AE159" s="376" t="inlineStr">
        <is>
          <t>ALEXANDROS</t>
        </is>
      </c>
      <c r="AF159" s="372" t="n"/>
      <c r="AG159" s="374" t="inlineStr">
        <is>
          <t>HELLAS COTTON</t>
        </is>
      </c>
      <c r="AH159" s="374" t="inlineStr">
        <is>
          <t>241 241 ORG FAN RI 24/1 ORGANIC F*L FANTAZI RIBAN</t>
        </is>
      </c>
      <c r="AI159" s="374" t="inlineStr">
        <is>
          <t>241.241 ORG FAN RI / 24/1 ORG 7*1 FANTAZI RIBAN</t>
        </is>
      </c>
      <c r="AJ159" s="374" t="n"/>
      <c r="AK159" s="374" t="inlineStr">
        <is>
          <t>100% Sustainable fabric</t>
        </is>
      </c>
      <c r="AL159" s="374" t="inlineStr">
        <is>
          <t>100% Organic cotton</t>
        </is>
      </c>
      <c r="AM159" s="374" t="inlineStr">
        <is>
          <t>260g</t>
        </is>
      </c>
      <c r="AN159" s="374" t="n">
        <v>260</v>
      </c>
      <c r="AO159" s="377" t="inlineStr">
        <is>
          <t>12,5kg</t>
        </is>
      </c>
      <c r="AP159" s="374" t="inlineStr">
        <is>
          <t>300kg</t>
        </is>
      </c>
      <c r="AQ159" s="374" t="n"/>
      <c r="AR159" s="374" t="inlineStr">
        <is>
          <t xml:space="preserve">NEW POWER: needs to order: 16x SMS + extra meters to stock 3/4 pieces. In total we want to offer  6 colour  options incl stripe (stripe contains 2 colours) stripe and actual colour dividing TBC. </t>
        </is>
      </c>
      <c r="AS159" s="378" t="n"/>
      <c r="AT159" s="378" t="n"/>
      <c r="AU159" s="378" t="n"/>
      <c r="AV159" s="379" t="inlineStr">
        <is>
          <t>,285kg</t>
        </is>
      </c>
      <c r="AW159" s="601" t="inlineStr">
        <is>
          <t>NEW POWER</t>
        </is>
      </c>
      <c r="AX159" s="602" t="inlineStr">
        <is>
          <t>EUR</t>
        </is>
      </c>
      <c r="AY159" s="602" t="inlineStr">
        <is>
          <t>CIF</t>
        </is>
      </c>
      <c r="AZ159" s="602" t="inlineStr">
        <is>
          <t>30 DAYS NETT</t>
        </is>
      </c>
      <c r="BA159" s="602" t="n">
        <v>11</v>
      </c>
      <c r="BB159" s="602">
        <f>IFERROR((BM159*(1-Assumptions!$K$3))*(1-BK159),0)</f>
        <v/>
      </c>
      <c r="BC159" s="602">
        <f>BD159*2</f>
        <v/>
      </c>
      <c r="BD159" s="602" t="n">
        <v>11.9</v>
      </c>
      <c r="BE159" s="602" t="n">
        <v>11.9</v>
      </c>
      <c r="BF159" s="617">
        <f>IFERROR(((IF(BE159&gt;0, BE159, IF(BD159&gt;0, BD159, 0))))*INDEX(Assumptions!$B:$B,MATCH(AB159,Assumptions!$A:$A,0)),0)</f>
        <v/>
      </c>
      <c r="BG159" s="604">
        <f>IFERROR(((IF(BE159&gt;0, BE159, IF(BD159&gt;0, BD159, 0))))*INDEX(Assumptions!$C:$C,MATCH(AB159,Assumptions!$A:$A,0)),0)</f>
        <v/>
      </c>
      <c r="BH159" s="604">
        <f>IFERROR(((IF(BE159&gt;0, BE159, IF(BD159&gt;0, BD159, 0))))*INDEX(Assumptions!$D:$D,MATCH(AB159,Assumptions!$A:$A,0)),0)</f>
        <v/>
      </c>
      <c r="BI159" s="604">
        <f>IFERROR(((IF(BE159&gt;0, BE159, IF(BD159&gt;0, BD159, 0))))*INDEX(Assumptions!$G:$G,MATCH(AC159,Assumptions!$F:$F,0)),0)</f>
        <v/>
      </c>
      <c r="BJ159" s="604">
        <f>SUM(BF159:BI159)</f>
        <v/>
      </c>
      <c r="BK159" s="383">
        <f>IFERROR(INDEX(Assumptions!$B:$B,MATCH(AB159,Assumptions!$A:$A,0))+INDEX(Assumptions!$C:$C,MATCH(AB159,Assumptions!$A:$A,0))+INDEX(Assumptions!$D:$D,MATCH(AB159,Assumptions!$A:$A,0))+INDEX(Assumptions!$G:$G,MATCH(AC159,Assumptions!$F:$F,0)),0)</f>
        <v/>
      </c>
      <c r="BL159" s="602">
        <f>((IF(BE159&gt;0, BE159, IF(BD159&gt;0, BD159, 0))))+BJ159</f>
        <v/>
      </c>
      <c r="BM159" s="602">
        <f>BP159/BO159</f>
        <v/>
      </c>
      <c r="BN159" s="602">
        <f>BP159/2.38</f>
        <v/>
      </c>
      <c r="BO159" s="374" t="n">
        <v>2.5</v>
      </c>
      <c r="BP159" s="602" t="n">
        <v>59.95</v>
      </c>
      <c r="BQ159" s="384">
        <f>IF(SUM(BD159:BE159)=0,0,(BM159-BL159)/BM159)</f>
        <v/>
      </c>
      <c r="BR159" s="602">
        <f>BC159*CG159</f>
        <v/>
      </c>
      <c r="BS159" s="602" t="n">
        <v>0.7</v>
      </c>
      <c r="BT159" s="602" t="n">
        <v>1.6</v>
      </c>
      <c r="BU159" s="605" t="n">
        <v>42906</v>
      </c>
      <c r="BV159" s="605" t="n"/>
      <c r="BW159" s="386" t="inlineStr">
        <is>
          <t>x</t>
        </is>
      </c>
      <c r="BX159" s="376" t="inlineStr">
        <is>
          <t>Pls send l/d in correct fabric quality + col for approval</t>
        </is>
      </c>
      <c r="BY159" s="386" t="inlineStr">
        <is>
          <t>-</t>
        </is>
      </c>
      <c r="BZ159" s="433" t="n"/>
      <c r="CA159" s="386" t="n"/>
      <c r="CB159" s="386" t="n"/>
      <c r="CC159" s="386" t="n"/>
      <c r="CD159" s="376" t="inlineStr">
        <is>
          <t>EX 20-Oct-17 - 4 pcs</t>
        </is>
      </c>
      <c r="CE159" s="376" t="n"/>
      <c r="CF159" s="376" t="n"/>
      <c r="CG159" s="387" t="n">
        <v>5</v>
      </c>
      <c r="CH159" s="435" t="n"/>
      <c r="CI159" s="387" t="inlineStr">
        <is>
          <t>S</t>
        </is>
      </c>
      <c r="CJ159" s="387" t="n"/>
      <c r="CK159" s="387" t="n"/>
      <c r="CL159" s="388" t="n"/>
      <c r="CM159" s="389" t="n"/>
      <c r="CN159" s="389" t="n"/>
      <c r="CO159" s="390" t="n"/>
      <c r="CP159" s="391" t="n"/>
      <c r="CQ159" s="391" t="n"/>
      <c r="CR159" s="391" t="n"/>
      <c r="CS159" s="392" t="n"/>
      <c r="CT159" s="393" t="n"/>
      <c r="CU159" s="393" t="n"/>
      <c r="CV159" s="393" t="n"/>
      <c r="CW159" s="393" t="n"/>
      <c r="CX159" s="393" t="n"/>
      <c r="CY159" s="393" t="n"/>
      <c r="CZ159" s="388" t="n">
        <v>43251</v>
      </c>
      <c r="DA159" s="388" t="inlineStr">
        <is>
          <t>HQ</t>
        </is>
      </c>
      <c r="DB159" s="576" t="inlineStr">
        <is>
          <t>2</t>
        </is>
      </c>
      <c r="DC159" s="389" t="n"/>
      <c r="DD159" s="389" t="n"/>
      <c r="DE159" s="389" t="n"/>
      <c r="DF159" s="394" t="n">
        <v>138</v>
      </c>
      <c r="DG159" s="394" t="n">
        <v>201</v>
      </c>
      <c r="DH159" s="394" t="n">
        <v>4018317</v>
      </c>
      <c r="DI159" s="395">
        <f>DF159*BM159</f>
        <v/>
      </c>
      <c r="DJ159" s="396">
        <f>DI159-(DG159*BL159)</f>
        <v/>
      </c>
    </row>
    <row customFormat="1" customHeight="1" hidden="1" ht="15" r="160" s="397">
      <c r="A160" s="372" t="n">
        <v>770</v>
      </c>
      <c r="B160" s="372" t="inlineStr">
        <is>
          <t>K180704010</t>
        </is>
      </c>
      <c r="C160" s="372" t="n">
        <v>2070100952</v>
      </c>
      <c r="D160" s="372" t="inlineStr">
        <is>
          <t>Pink</t>
        </is>
      </c>
      <c r="E160" s="430" t="n">
        <v>8004</v>
      </c>
      <c r="F160" s="372" t="inlineStr">
        <is>
          <t>JACOBINA L/S</t>
        </is>
      </c>
      <c r="G160" s="372" t="inlineStr">
        <is>
          <t>APPLE BLOSSOM</t>
        </is>
      </c>
      <c r="H160" s="372" t="n">
        <v>1</v>
      </c>
      <c r="I160" s="370" t="n"/>
      <c r="J160" s="600" t="n"/>
      <c r="K160" s="372" t="n"/>
      <c r="L160" s="372" t="n"/>
      <c r="M160" s="372" t="inlineStr">
        <is>
          <t xml:space="preserve">Tee L/S </t>
        </is>
      </c>
      <c r="N160" s="415" t="n">
        <v>61091000</v>
      </c>
      <c r="O160" s="413" t="inlineStr">
        <is>
          <t>T-shirts, singlets and other vests of cotton, knitted or crocheted</t>
        </is>
      </c>
      <c r="P160" s="584" t="inlineStr">
        <is>
          <t>Womens</t>
        </is>
      </c>
      <c r="Q160" s="372" t="n"/>
      <c r="R160" s="372" t="n"/>
      <c r="S160" s="372" t="inlineStr">
        <is>
          <t>GD/FD</t>
        </is>
      </c>
      <c r="T160" s="374" t="inlineStr">
        <is>
          <t>NON</t>
        </is>
      </c>
      <c r="U160" s="374" t="n"/>
      <c r="V160" s="374" t="inlineStr">
        <is>
          <t>XS-L</t>
        </is>
      </c>
      <c r="W160" s="374" t="inlineStr">
        <is>
          <t>-</t>
        </is>
      </c>
      <c r="X160" s="518" t="inlineStr">
        <is>
          <t>XS-L womens</t>
        </is>
      </c>
      <c r="Y160" s="374" t="inlineStr">
        <is>
          <t>C/O SS18</t>
        </is>
      </c>
      <c r="Z160" s="374" t="n"/>
      <c r="AA160" s="374" t="n"/>
      <c r="AB160" s="405" t="inlineStr">
        <is>
          <t>FYROM</t>
        </is>
      </c>
      <c r="AC160" s="240" t="inlineStr">
        <is>
          <t>Uni Textiles</t>
        </is>
      </c>
      <c r="AD160" s="240" t="inlineStr">
        <is>
          <t>New Power</t>
        </is>
      </c>
      <c r="AE160" s="376" t="inlineStr">
        <is>
          <t>ALEXANDROS</t>
        </is>
      </c>
      <c r="AF160" s="372" t="n"/>
      <c r="AG160" s="374" t="inlineStr">
        <is>
          <t>HELLAS COTTON</t>
        </is>
      </c>
      <c r="AH160" s="374" t="inlineStr">
        <is>
          <t>241 241 ORG FAN RI 24/1 ORGANIC F*L FANTAZI RIBAN</t>
        </is>
      </c>
      <c r="AI160" s="374" t="inlineStr">
        <is>
          <t>241.241 ORG FAN RI / 24/1 ORG 7*1 FANTAZI RIBAN</t>
        </is>
      </c>
      <c r="AJ160" s="374" t="n"/>
      <c r="AK160" s="374" t="inlineStr">
        <is>
          <t>100% Sustainable fabric</t>
        </is>
      </c>
      <c r="AL160" s="374" t="inlineStr">
        <is>
          <t>100% Organic cotton</t>
        </is>
      </c>
      <c r="AM160" s="374" t="inlineStr">
        <is>
          <t>260g</t>
        </is>
      </c>
      <c r="AN160" s="374" t="n">
        <v>260</v>
      </c>
      <c r="AO160" s="377" t="inlineStr">
        <is>
          <t>12,5kg</t>
        </is>
      </c>
      <c r="AP160" s="374" t="inlineStr">
        <is>
          <t>300kg</t>
        </is>
      </c>
      <c r="AQ160" s="374" t="n"/>
      <c r="AR160" s="374" t="inlineStr">
        <is>
          <t xml:space="preserve">NEW POWER: needs to order: 16x SMS + extra meters to stock 3/4 pieces. In total we want to offer  6 colour  options incl stripe (stripe contains 2 colours) stripe and actual colour dividing TBC. </t>
        </is>
      </c>
      <c r="AS160" s="378" t="n"/>
      <c r="AT160" s="378" t="n"/>
      <c r="AU160" s="378" t="n"/>
      <c r="AV160" s="379" t="inlineStr">
        <is>
          <t>,285kg</t>
        </is>
      </c>
      <c r="AW160" s="601" t="inlineStr">
        <is>
          <t>NEW POWER</t>
        </is>
      </c>
      <c r="AX160" s="602" t="inlineStr">
        <is>
          <t>EUR</t>
        </is>
      </c>
      <c r="AY160" s="602" t="inlineStr">
        <is>
          <t>CIF</t>
        </is>
      </c>
      <c r="AZ160" s="602" t="inlineStr">
        <is>
          <t>30 DAYS NETT</t>
        </is>
      </c>
      <c r="BA160" s="602" t="n">
        <v>11</v>
      </c>
      <c r="BB160" s="602">
        <f>IFERROR((BM160*(1-Assumptions!$K$3))*(1-BK160),0)</f>
        <v/>
      </c>
      <c r="BC160" s="602">
        <f>BD160*2</f>
        <v/>
      </c>
      <c r="BD160" s="602" t="n">
        <v>11.9</v>
      </c>
      <c r="BE160" s="602" t="n">
        <v>11</v>
      </c>
      <c r="BF160" s="617">
        <f>IFERROR(((IF(BE160&gt;0, BE160, IF(BD160&gt;0, BD160, 0))))*INDEX(Assumptions!$B:$B,MATCH(AB160,Assumptions!$A:$A,0)),0)</f>
        <v/>
      </c>
      <c r="BG160" s="604">
        <f>IFERROR(((IF(BE160&gt;0, BE160, IF(BD160&gt;0, BD160, 0))))*INDEX(Assumptions!$C:$C,MATCH(AB160,Assumptions!$A:$A,0)),0)</f>
        <v/>
      </c>
      <c r="BH160" s="604">
        <f>IFERROR(((IF(BE160&gt;0, BE160, IF(BD160&gt;0, BD160, 0))))*INDEX(Assumptions!$D:$D,MATCH(AB160,Assumptions!$A:$A,0)),0)</f>
        <v/>
      </c>
      <c r="BI160" s="604">
        <f>IFERROR(((IF(BE160&gt;0, BE160, IF(BD160&gt;0, BD160, 0))))*INDEX(Assumptions!$G:$G,MATCH(AC160,Assumptions!$F:$F,0)),0)</f>
        <v/>
      </c>
      <c r="BJ160" s="604">
        <f>SUM(BF160:BI160)</f>
        <v/>
      </c>
      <c r="BK160" s="383">
        <f>IFERROR(INDEX(Assumptions!$B:$B,MATCH(AB160,Assumptions!$A:$A,0))+INDEX(Assumptions!$C:$C,MATCH(AB160,Assumptions!$A:$A,0))+INDEX(Assumptions!$D:$D,MATCH(AB160,Assumptions!$A:$A,0))+INDEX(Assumptions!$G:$G,MATCH(AC160,Assumptions!$F:$F,0)),0)</f>
        <v/>
      </c>
      <c r="BL160" s="602">
        <f>((IF(BE160&gt;0, BE160, IF(BD160&gt;0, BD160, 0))))+BJ160</f>
        <v/>
      </c>
      <c r="BM160" s="602">
        <f>BP160/BO160</f>
        <v/>
      </c>
      <c r="BN160" s="602">
        <f>BP160/2.38</f>
        <v/>
      </c>
      <c r="BO160" s="374" t="n">
        <v>2.5</v>
      </c>
      <c r="BP160" s="602" t="n">
        <v>59.95</v>
      </c>
      <c r="BQ160" s="384">
        <f>IF(SUM(BD160:BE160)=0,0,(BM160-BL160)/BM160)</f>
        <v/>
      </c>
      <c r="BR160" s="602">
        <f>BC160*CG160</f>
        <v/>
      </c>
      <c r="BS160" s="602" t="n">
        <v>0.7</v>
      </c>
      <c r="BT160" s="602" t="n">
        <v>1.6</v>
      </c>
      <c r="BU160" s="605" t="n">
        <v>42906</v>
      </c>
      <c r="BV160" s="605" t="n"/>
      <c r="BW160" s="407" t="inlineStr">
        <is>
          <t>MISSING L/D</t>
        </is>
      </c>
      <c r="BX160" s="376" t="inlineStr">
        <is>
          <t>Pls send l/d in correct fabric quality + col for approval</t>
        </is>
      </c>
      <c r="BY160" s="386" t="inlineStr">
        <is>
          <t>-</t>
        </is>
      </c>
      <c r="BZ160" s="433" t="n"/>
      <c r="CA160" s="386" t="n"/>
      <c r="CB160" s="386" t="n"/>
      <c r="CC160" s="386" t="n"/>
      <c r="CD160" s="376" t="inlineStr">
        <is>
          <t>EX 14-Oct-17 - 4 pcs</t>
        </is>
      </c>
      <c r="CE160" s="376" t="n"/>
      <c r="CF160" s="376" t="n"/>
      <c r="CG160" s="387" t="n">
        <v>15</v>
      </c>
      <c r="CH160" s="435" t="n"/>
      <c r="CI160" s="387" t="inlineStr">
        <is>
          <t>S</t>
        </is>
      </c>
      <c r="CJ160" s="387" t="n"/>
      <c r="CK160" s="387" t="n"/>
      <c r="CL160" s="388" t="n"/>
      <c r="CM160" s="389" t="n"/>
      <c r="CN160" s="389" t="n"/>
      <c r="CO160" s="390" t="n"/>
      <c r="CP160" s="391" t="n"/>
      <c r="CQ160" s="391" t="n"/>
      <c r="CR160" s="391" t="n"/>
      <c r="CS160" s="392" t="n"/>
      <c r="CT160" s="393" t="n"/>
      <c r="CU160" s="393" t="n"/>
      <c r="CV160" s="393" t="n"/>
      <c r="CW160" s="393" t="n"/>
      <c r="CX160" s="393" t="n"/>
      <c r="CY160" s="393" t="n"/>
      <c r="CZ160" s="388" t="n">
        <v>43251</v>
      </c>
      <c r="DA160" s="388" t="inlineStr">
        <is>
          <t>HQ</t>
        </is>
      </c>
      <c r="DB160" s="576" t="inlineStr">
        <is>
          <t>2</t>
        </is>
      </c>
      <c r="DC160" s="389" t="n"/>
      <c r="DD160" s="389" t="n"/>
      <c r="DE160" s="389" t="n"/>
      <c r="DF160" s="394" t="n">
        <v>367</v>
      </c>
      <c r="DG160" s="394" t="n">
        <v>499</v>
      </c>
      <c r="DH160" s="394" t="n">
        <v>4018318</v>
      </c>
      <c r="DI160" s="395">
        <f>DF160*BM160</f>
        <v/>
      </c>
      <c r="DJ160" s="396">
        <f>DI160-(DG160*BL160)</f>
        <v/>
      </c>
    </row>
    <row customFormat="1" customHeight="1" hidden="1" ht="15" r="161" s="397">
      <c r="A161" s="372" t="n">
        <v>775</v>
      </c>
      <c r="B161" s="372" t="inlineStr">
        <is>
          <t>K180704015</t>
        </is>
      </c>
      <c r="C161" s="372" t="n">
        <v>2070503254</v>
      </c>
      <c r="D161" s="241" t="inlineStr">
        <is>
          <t>Off white</t>
        </is>
      </c>
      <c r="E161" s="430" t="n">
        <v>7200</v>
      </c>
      <c r="F161" s="372" t="inlineStr">
        <is>
          <t>JACOBINA S/S</t>
        </is>
      </c>
      <c r="G161" s="372" t="inlineStr">
        <is>
          <t>OFF WHITE</t>
        </is>
      </c>
      <c r="H161" s="372" t="n">
        <v>1</v>
      </c>
      <c r="I161" s="370" t="n"/>
      <c r="J161" s="600" t="n"/>
      <c r="K161" s="372" t="n"/>
      <c r="L161" s="372" t="n"/>
      <c r="M161" s="372" t="inlineStr">
        <is>
          <t xml:space="preserve">Tee S/S </t>
        </is>
      </c>
      <c r="N161" s="415" t="n">
        <v>61091000</v>
      </c>
      <c r="O161" s="413" t="inlineStr">
        <is>
          <t>T-shirts, singlets and other vests of cotton, knitted or crocheted</t>
        </is>
      </c>
      <c r="P161" s="584" t="inlineStr">
        <is>
          <t>Womens</t>
        </is>
      </c>
      <c r="Q161" s="372" t="n"/>
      <c r="R161" s="372" t="n"/>
      <c r="S161" s="372" t="inlineStr">
        <is>
          <t>GD/FD</t>
        </is>
      </c>
      <c r="T161" s="374" t="inlineStr">
        <is>
          <t>NON</t>
        </is>
      </c>
      <c r="U161" s="374" t="n"/>
      <c r="V161" s="374" t="inlineStr">
        <is>
          <t>XS-L</t>
        </is>
      </c>
      <c r="W161" s="374" t="inlineStr">
        <is>
          <t>-</t>
        </is>
      </c>
      <c r="X161" s="518" t="inlineStr">
        <is>
          <t>XS-L womens</t>
        </is>
      </c>
      <c r="Y161" s="374" t="inlineStr">
        <is>
          <t>C/O SS18</t>
        </is>
      </c>
      <c r="Z161" s="374" t="n"/>
      <c r="AA161" s="374" t="n"/>
      <c r="AB161" s="405" t="inlineStr">
        <is>
          <t>FYROM</t>
        </is>
      </c>
      <c r="AC161" s="240" t="inlineStr">
        <is>
          <t>Uni Textiles</t>
        </is>
      </c>
      <c r="AD161" s="240" t="inlineStr">
        <is>
          <t>New Power</t>
        </is>
      </c>
      <c r="AE161" s="376" t="inlineStr">
        <is>
          <t>ALEXANDROS</t>
        </is>
      </c>
      <c r="AF161" s="372" t="n"/>
      <c r="AG161" s="374" t="inlineStr">
        <is>
          <t>HELLAS COTTON</t>
        </is>
      </c>
      <c r="AH161" s="374" t="inlineStr">
        <is>
          <t>241 241 ORG FAN RI 24/1 ORGANIC F*L FANTAZI RIBAN</t>
        </is>
      </c>
      <c r="AI161" s="374" t="inlineStr">
        <is>
          <t>241.241 ORG FAN RI / 24/1 ORG 7*1 FANTAZI RIBAN</t>
        </is>
      </c>
      <c r="AJ161" s="374" t="n"/>
      <c r="AK161" s="374" t="inlineStr">
        <is>
          <t>100% Sustainable fabric</t>
        </is>
      </c>
      <c r="AL161" s="374" t="inlineStr">
        <is>
          <t>100% Organic cotton</t>
        </is>
      </c>
      <c r="AM161" s="374" t="inlineStr">
        <is>
          <t>260g</t>
        </is>
      </c>
      <c r="AN161" s="374" t="n">
        <v>165</v>
      </c>
      <c r="AO161" s="377" t="inlineStr">
        <is>
          <t>12,5kg</t>
        </is>
      </c>
      <c r="AP161" s="374" t="inlineStr">
        <is>
          <t>300kg</t>
        </is>
      </c>
      <c r="AQ161" s="374" t="n"/>
      <c r="AR161" s="374" t="inlineStr">
        <is>
          <t xml:space="preserve">NEW POWER: needs to order: 16x SMS + extra meters to stock 3/4 pieces. In total we want to offer  6 colour  options incl stripe (stripe contains 2 colours) stripe and actual colour dividing TBC. </t>
        </is>
      </c>
      <c r="AS161" s="378" t="n"/>
      <c r="AT161" s="378" t="n"/>
      <c r="AU161" s="378" t="n"/>
      <c r="AV161" s="379" t="inlineStr">
        <is>
          <t>,250kg</t>
        </is>
      </c>
      <c r="AW161" s="601" t="inlineStr">
        <is>
          <t>NEW POWER</t>
        </is>
      </c>
      <c r="AX161" s="602" t="inlineStr">
        <is>
          <t>EUR</t>
        </is>
      </c>
      <c r="AY161" s="602" t="inlineStr">
        <is>
          <t>CIF</t>
        </is>
      </c>
      <c r="AZ161" s="602" t="inlineStr">
        <is>
          <t>30 DAYS NETT</t>
        </is>
      </c>
      <c r="BA161" s="602" t="n">
        <v>10</v>
      </c>
      <c r="BB161" s="602">
        <f>IFERROR((BM161*(1-Assumptions!$K$3))*(1-BK161),0)</f>
        <v/>
      </c>
      <c r="BC161" s="602">
        <f>BD161*2</f>
        <v/>
      </c>
      <c r="BD161" s="602" t="n">
        <v>10.9</v>
      </c>
      <c r="BE161" s="602" t="n">
        <v>10</v>
      </c>
      <c r="BF161" s="617">
        <f>IFERROR(((IF(BE161&gt;0, BE161, IF(BD161&gt;0, BD161, 0))))*INDEX(Assumptions!$B:$B,MATCH(AB161,Assumptions!$A:$A,0)),0)</f>
        <v/>
      </c>
      <c r="BG161" s="604">
        <f>IFERROR(((IF(BE161&gt;0, BE161, IF(BD161&gt;0, BD161, 0))))*INDEX(Assumptions!$C:$C,MATCH(AB161,Assumptions!$A:$A,0)),0)</f>
        <v/>
      </c>
      <c r="BH161" s="604">
        <f>IFERROR(((IF(BE161&gt;0, BE161, IF(BD161&gt;0, BD161, 0))))*INDEX(Assumptions!$D:$D,MATCH(AB161,Assumptions!$A:$A,0)),0)</f>
        <v/>
      </c>
      <c r="BI161" s="604">
        <f>IFERROR(((IF(BE161&gt;0, BE161, IF(BD161&gt;0, BD161, 0))))*INDEX(Assumptions!$G:$G,MATCH(AC161,Assumptions!$F:$F,0)),0)</f>
        <v/>
      </c>
      <c r="BJ161" s="604">
        <f>SUM(BF161:BI161)</f>
        <v/>
      </c>
      <c r="BK161" s="383">
        <f>IFERROR(INDEX(Assumptions!$B:$B,MATCH(AB161,Assumptions!$A:$A,0))+INDEX(Assumptions!$C:$C,MATCH(AB161,Assumptions!$A:$A,0))+INDEX(Assumptions!$D:$D,MATCH(AB161,Assumptions!$A:$A,0))+INDEX(Assumptions!$G:$G,MATCH(AC161,Assumptions!$F:$F,0)),0)</f>
        <v/>
      </c>
      <c r="BL161" s="602">
        <f>((IF(BE161&gt;0, BE161, IF(BD161&gt;0, BD161, 0))))+BJ161</f>
        <v/>
      </c>
      <c r="BM161" s="602">
        <f>BP161/BO161</f>
        <v/>
      </c>
      <c r="BN161" s="602">
        <f>BP161/2.38</f>
        <v/>
      </c>
      <c r="BO161" s="374" t="n">
        <v>2.5</v>
      </c>
      <c r="BP161" s="602" t="n">
        <v>49.95</v>
      </c>
      <c r="BQ161" s="384">
        <f>IF(SUM(BD161:BE161)=0,0,(BM161-BL161)/BM161)</f>
        <v/>
      </c>
      <c r="BR161" s="602">
        <f>BC161*CG161</f>
        <v/>
      </c>
      <c r="BS161" s="602" t="n">
        <v>0.6</v>
      </c>
      <c r="BT161" s="602" t="n">
        <v>1.6</v>
      </c>
      <c r="BU161" s="605" t="n">
        <v>42906</v>
      </c>
      <c r="BV161" s="605" t="n"/>
      <c r="BW161" s="407" t="inlineStr">
        <is>
          <t>MISSING L/D</t>
        </is>
      </c>
      <c r="BX161" s="376" t="inlineStr">
        <is>
          <t>241.241 ORG FAN RI / 24/1 ORG 7*1 FANTAZI RIBAN</t>
        </is>
      </c>
      <c r="BY161" s="386" t="inlineStr">
        <is>
          <t>S</t>
        </is>
      </c>
      <c r="BZ161" s="433" t="n"/>
      <c r="CA161" s="408" t="n">
        <v>42940</v>
      </c>
      <c r="CB161" s="386" t="n"/>
      <c r="CC161" s="386" t="n"/>
      <c r="CD161" s="376" t="inlineStr">
        <is>
          <t>EX 14-Oct-17 - 4 pcs</t>
        </is>
      </c>
      <c r="CE161" s="376" t="n"/>
      <c r="CF161" s="376" t="n"/>
      <c r="CG161" s="387" t="n">
        <v>15</v>
      </c>
      <c r="CH161" s="435" t="n"/>
      <c r="CI161" s="387" t="inlineStr">
        <is>
          <t>S</t>
        </is>
      </c>
      <c r="CJ161" s="387" t="n"/>
      <c r="CK161" s="387" t="n"/>
      <c r="CL161" s="388" t="n"/>
      <c r="CM161" s="389" t="n"/>
      <c r="CN161" s="389" t="n"/>
      <c r="CO161" s="390" t="n"/>
      <c r="CP161" s="391" t="n"/>
      <c r="CQ161" s="391" t="n"/>
      <c r="CR161" s="391" t="n"/>
      <c r="CS161" s="392" t="n"/>
      <c r="CT161" s="393" t="n"/>
      <c r="CU161" s="393" t="n"/>
      <c r="CV161" s="393" t="n"/>
      <c r="CW161" s="393" t="n"/>
      <c r="CX161" s="393" t="n"/>
      <c r="CY161" s="393" t="n"/>
      <c r="CZ161" s="388" t="n">
        <v>43251</v>
      </c>
      <c r="DA161" s="388" t="inlineStr">
        <is>
          <t>HQ</t>
        </is>
      </c>
      <c r="DB161" s="576" t="inlineStr">
        <is>
          <t>2</t>
        </is>
      </c>
      <c r="DC161" s="389" t="n"/>
      <c r="DD161" s="389" t="n"/>
      <c r="DE161" s="389" t="n"/>
      <c r="DF161" s="394" t="n">
        <v>337</v>
      </c>
      <c r="DG161" s="394" t="n">
        <v>426</v>
      </c>
      <c r="DH161" s="394" t="n">
        <v>4018320</v>
      </c>
      <c r="DI161" s="395">
        <f>DF161*BM161</f>
        <v/>
      </c>
      <c r="DJ161" s="396">
        <f>DI161-(DG161*BL161)</f>
        <v/>
      </c>
    </row>
    <row customFormat="1" customHeight="1" hidden="1" ht="15" r="162" s="397">
      <c r="A162" s="372" t="n">
        <v>780</v>
      </c>
      <c r="B162" s="372" t="inlineStr">
        <is>
          <t>K180704020</t>
        </is>
      </c>
      <c r="C162" s="372" t="n">
        <v>2070503255</v>
      </c>
      <c r="D162" s="372" t="inlineStr">
        <is>
          <t>Red</t>
        </is>
      </c>
      <c r="E162" s="430" t="n">
        <v>7915</v>
      </c>
      <c r="F162" s="372" t="inlineStr">
        <is>
          <t>SULTANA FLEECE</t>
        </is>
      </c>
      <c r="G162" s="372" t="inlineStr">
        <is>
          <t>CORDOVAN</t>
        </is>
      </c>
      <c r="H162" s="372" t="n">
        <v>2</v>
      </c>
      <c r="I162" s="370" t="n"/>
      <c r="J162" s="600" t="n"/>
      <c r="K162" s="372" t="n"/>
      <c r="L162" s="372" t="n"/>
      <c r="M162" s="372" t="inlineStr">
        <is>
          <t xml:space="preserve">Tee S/S </t>
        </is>
      </c>
      <c r="N162" s="415" t="n">
        <v>61091000</v>
      </c>
      <c r="O162" s="413" t="inlineStr">
        <is>
          <t>T-shirts, singlets and other vests of cotton, knitted or crocheted</t>
        </is>
      </c>
      <c r="P162" s="584" t="inlineStr">
        <is>
          <t>Womens</t>
        </is>
      </c>
      <c r="Q162" s="372" t="n"/>
      <c r="R162" s="372" t="n"/>
      <c r="S162" s="372" t="inlineStr">
        <is>
          <t>FABRIC DYE</t>
        </is>
      </c>
      <c r="T162" s="374" t="inlineStr">
        <is>
          <t>-</t>
        </is>
      </c>
      <c r="U162" s="374" t="n"/>
      <c r="V162" s="374" t="inlineStr">
        <is>
          <t>XS-L</t>
        </is>
      </c>
      <c r="W162" s="374" t="inlineStr">
        <is>
          <t>-</t>
        </is>
      </c>
      <c r="X162" s="518" t="inlineStr">
        <is>
          <t>XS-L womens</t>
        </is>
      </c>
      <c r="Y162" s="374" t="inlineStr">
        <is>
          <t>NEW</t>
        </is>
      </c>
      <c r="Z162" s="374" t="n"/>
      <c r="AA162" s="374" t="n"/>
      <c r="AB162" s="405" t="inlineStr">
        <is>
          <t>FYROM</t>
        </is>
      </c>
      <c r="AC162" s="240" t="inlineStr">
        <is>
          <t>Uni Textiles</t>
        </is>
      </c>
      <c r="AD162" s="240" t="inlineStr">
        <is>
          <t>New Power</t>
        </is>
      </c>
      <c r="AE162" s="376" t="inlineStr">
        <is>
          <t>ALEXANDROS</t>
        </is>
      </c>
      <c r="AF162" s="372" t="n"/>
      <c r="AG162" s="374" t="inlineStr">
        <is>
          <t>HELLAS COTTON</t>
        </is>
      </c>
      <c r="AH162" s="374" t="inlineStr">
        <is>
          <t>L75-130-150000-116</t>
        </is>
      </c>
      <c r="AI162" s="374" t="inlineStr">
        <is>
          <t>TBC</t>
        </is>
      </c>
      <c r="AJ162" s="374" t="n"/>
      <c r="AK162" s="374" t="inlineStr">
        <is>
          <t>100% Sustainable fabric</t>
        </is>
      </c>
      <c r="AL162" s="374" t="inlineStr">
        <is>
          <t>100% Organic cotton</t>
        </is>
      </c>
      <c r="AM162" s="374" t="inlineStr">
        <is>
          <t>260g</t>
        </is>
      </c>
      <c r="AN162" s="374" t="n">
        <v>240</v>
      </c>
      <c r="AO162" s="377" t="inlineStr">
        <is>
          <t>11,9kg</t>
        </is>
      </c>
      <c r="AP162" s="374" t="inlineStr">
        <is>
          <t>NO MOQ</t>
        </is>
      </c>
      <c r="AQ162" s="374" t="n"/>
      <c r="AR162" s="374" t="inlineStr">
        <is>
          <t>NEW POWER: Purple swatch: 16x + extra meters to stock- 3/4 pcs . Pls order the fabric for SMS</t>
        </is>
      </c>
      <c r="AS162" s="378" t="n"/>
      <c r="AT162" s="378" t="n"/>
      <c r="AU162" s="378" t="n"/>
      <c r="AV162" s="379" t="inlineStr">
        <is>
          <t>,384kg</t>
        </is>
      </c>
      <c r="AW162" s="601" t="inlineStr">
        <is>
          <t>NEW POWER</t>
        </is>
      </c>
      <c r="AX162" s="602" t="inlineStr">
        <is>
          <t>EUR</t>
        </is>
      </c>
      <c r="AY162" s="602" t="inlineStr">
        <is>
          <t>CIF</t>
        </is>
      </c>
      <c r="AZ162" s="602" t="inlineStr">
        <is>
          <t>30 DAYS NETT</t>
        </is>
      </c>
      <c r="BA162" s="602" t="n">
        <v>11.3</v>
      </c>
      <c r="BB162" s="602">
        <f>IFERROR((BM162*(1-Assumptions!$K$3))*(1-BK162),0)</f>
        <v/>
      </c>
      <c r="BC162" s="602">
        <f>BD162*2</f>
        <v/>
      </c>
      <c r="BD162" s="602" t="n">
        <v>10.9</v>
      </c>
      <c r="BE162" s="602" t="n">
        <v>10.9</v>
      </c>
      <c r="BF162" s="617">
        <f>IFERROR(((IF(BE162&gt;0, BE162, IF(BD162&gt;0, BD162, 0))))*INDEX(Assumptions!$B:$B,MATCH(AB162,Assumptions!$A:$A,0)),0)</f>
        <v/>
      </c>
      <c r="BG162" s="604">
        <f>IFERROR(((IF(BE162&gt;0, BE162, IF(BD162&gt;0, BD162, 0))))*INDEX(Assumptions!$C:$C,MATCH(AB162,Assumptions!$A:$A,0)),0)</f>
        <v/>
      </c>
      <c r="BH162" s="604">
        <f>IFERROR(((IF(BE162&gt;0, BE162, IF(BD162&gt;0, BD162, 0))))*INDEX(Assumptions!$D:$D,MATCH(AB162,Assumptions!$A:$A,0)),0)</f>
        <v/>
      </c>
      <c r="BI162" s="604">
        <f>IFERROR(((IF(BE162&gt;0, BE162, IF(BD162&gt;0, BD162, 0))))*INDEX(Assumptions!$G:$G,MATCH(AC162,Assumptions!$F:$F,0)),0)</f>
        <v/>
      </c>
      <c r="BJ162" s="604">
        <f>SUM(BF162:BI162)</f>
        <v/>
      </c>
      <c r="BK162" s="383">
        <f>IFERROR(INDEX(Assumptions!$B:$B,MATCH(AB162,Assumptions!$A:$A,0))+INDEX(Assumptions!$C:$C,MATCH(AB162,Assumptions!$A:$A,0))+INDEX(Assumptions!$D:$D,MATCH(AB162,Assumptions!$A:$A,0))+INDEX(Assumptions!$G:$G,MATCH(AC162,Assumptions!$F:$F,0)),0)</f>
        <v/>
      </c>
      <c r="BL162" s="602">
        <f>((IF(BE162&gt;0, BE162, IF(BD162&gt;0, BD162, 0))))+BJ162</f>
        <v/>
      </c>
      <c r="BM162" s="602">
        <f>BP162/BO162</f>
        <v/>
      </c>
      <c r="BN162" s="602">
        <f>BP162/2.38</f>
        <v/>
      </c>
      <c r="BO162" s="374" t="n">
        <v>2.5</v>
      </c>
      <c r="BP162" s="602" t="n">
        <v>59.95</v>
      </c>
      <c r="BQ162" s="384">
        <f>IF(SUM(BD162:BE162)=0,0,(BM162-BL162)/BM162)</f>
        <v/>
      </c>
      <c r="BR162" s="602">
        <f>BC162*CG162</f>
        <v/>
      </c>
      <c r="BS162" s="602" t="n">
        <v>0.8</v>
      </c>
      <c r="BT162" s="602" t="n">
        <v>1.6</v>
      </c>
      <c r="BU162" s="605" t="n">
        <v>42906</v>
      </c>
      <c r="BV162" s="605" t="n">
        <v>42907</v>
      </c>
      <c r="BW162" s="407" t="inlineStr">
        <is>
          <t>MISSING L/D</t>
        </is>
      </c>
      <c r="BX162" s="376" t="inlineStr">
        <is>
          <t>Pls send l/d in correct fabric quality + col for approval</t>
        </is>
      </c>
      <c r="BY162" s="386" t="inlineStr">
        <is>
          <t>-</t>
        </is>
      </c>
      <c r="BZ162" s="433" t="n"/>
      <c r="CA162" s="386" t="n"/>
      <c r="CB162" s="386" t="n"/>
      <c r="CC162" s="386" t="n"/>
      <c r="CD162" s="376" t="inlineStr">
        <is>
          <t>EX 20-Oct-17 - 4 pcs</t>
        </is>
      </c>
      <c r="CE162" s="376" t="n"/>
      <c r="CF162" s="376" t="n"/>
      <c r="CG162" s="387" t="n">
        <v>15</v>
      </c>
      <c r="CH162" s="435" t="n"/>
      <c r="CI162" s="387" t="inlineStr">
        <is>
          <t>S</t>
        </is>
      </c>
      <c r="CJ162" s="387" t="n"/>
      <c r="CK162" s="387" t="n"/>
      <c r="CL162" s="388" t="n"/>
      <c r="CM162" s="389" t="n"/>
      <c r="CN162" s="389" t="n"/>
      <c r="CO162" s="390" t="n"/>
      <c r="CP162" s="391" t="n"/>
      <c r="CQ162" s="391" t="n"/>
      <c r="CR162" s="391" t="n"/>
      <c r="CS162" s="392" t="n"/>
      <c r="CT162" s="393" t="n"/>
      <c r="CU162" s="393" t="n"/>
      <c r="CV162" s="393" t="n"/>
      <c r="CW162" s="393" t="n"/>
      <c r="CX162" s="393" t="n"/>
      <c r="CY162" s="393" t="n"/>
      <c r="CZ162" s="388" t="n">
        <v>43251</v>
      </c>
      <c r="DA162" s="388" t="inlineStr">
        <is>
          <t>HQ</t>
        </is>
      </c>
      <c r="DB162" s="576" t="inlineStr">
        <is>
          <t>2</t>
        </is>
      </c>
      <c r="DC162" s="389" t="n"/>
      <c r="DD162" s="389" t="n"/>
      <c r="DE162" s="389" t="n"/>
      <c r="DF162" s="394" t="n">
        <v>295</v>
      </c>
      <c r="DG162" s="394" t="n">
        <v>350</v>
      </c>
      <c r="DH162" s="394" t="n">
        <v>4018322</v>
      </c>
      <c r="DI162" s="395">
        <f>DF162*BM162</f>
        <v/>
      </c>
      <c r="DJ162" s="396">
        <f>DI162-(DG162*BL162)</f>
        <v/>
      </c>
    </row>
    <row customFormat="1" customHeight="1" hidden="1" ht="15" r="163" s="397">
      <c r="A163" s="372" t="n">
        <v>785</v>
      </c>
      <c r="B163" s="372" t="inlineStr">
        <is>
          <t>K180704025</t>
        </is>
      </c>
      <c r="C163" s="372" t="n">
        <v>2070503256</v>
      </c>
      <c r="D163" s="372" t="inlineStr">
        <is>
          <t>Blue</t>
        </is>
      </c>
      <c r="E163" s="241" t="n">
        <v>8112</v>
      </c>
      <c r="F163" s="372" t="inlineStr">
        <is>
          <t>SULTANA FLEECE</t>
        </is>
      </c>
      <c r="G163" s="372" t="inlineStr">
        <is>
          <t>NAVY</t>
        </is>
      </c>
      <c r="H163" s="372" t="n">
        <v>1</v>
      </c>
      <c r="I163" s="370" t="n"/>
      <c r="J163" s="600" t="n"/>
      <c r="K163" s="372" t="n"/>
      <c r="L163" s="372" t="n"/>
      <c r="M163" s="372" t="inlineStr">
        <is>
          <t xml:space="preserve">Tee S/S </t>
        </is>
      </c>
      <c r="N163" s="415" t="n">
        <v>61091000</v>
      </c>
      <c r="O163" s="413" t="inlineStr">
        <is>
          <t>T-shirts, singlets and other vests of cotton, knitted or crocheted</t>
        </is>
      </c>
      <c r="P163" s="584" t="inlineStr">
        <is>
          <t>Womens</t>
        </is>
      </c>
      <c r="Q163" s="372" t="n"/>
      <c r="R163" s="372" t="n"/>
      <c r="S163" s="372" t="inlineStr">
        <is>
          <t>FABRIC DYE</t>
        </is>
      </c>
      <c r="T163" s="374" t="inlineStr">
        <is>
          <t>-</t>
        </is>
      </c>
      <c r="U163" s="374" t="n"/>
      <c r="V163" s="374" t="inlineStr">
        <is>
          <t>XS-L</t>
        </is>
      </c>
      <c r="W163" s="374" t="inlineStr">
        <is>
          <t>-</t>
        </is>
      </c>
      <c r="X163" s="518" t="inlineStr">
        <is>
          <t>XS-L womens</t>
        </is>
      </c>
      <c r="Y163" s="374" t="inlineStr">
        <is>
          <t>NEW</t>
        </is>
      </c>
      <c r="Z163" s="374" t="n"/>
      <c r="AA163" s="374" t="n"/>
      <c r="AB163" s="405" t="inlineStr">
        <is>
          <t>FYROM</t>
        </is>
      </c>
      <c r="AC163" s="240" t="inlineStr">
        <is>
          <t>Uni Textiles</t>
        </is>
      </c>
      <c r="AD163" s="240" t="inlineStr">
        <is>
          <t>New Power</t>
        </is>
      </c>
      <c r="AE163" s="376" t="inlineStr">
        <is>
          <t>ALEXANDROS</t>
        </is>
      </c>
      <c r="AF163" s="372" t="n"/>
      <c r="AG163" s="374" t="inlineStr">
        <is>
          <t>HELLAS COTTON</t>
        </is>
      </c>
      <c r="AH163" s="374" t="inlineStr">
        <is>
          <t>L75-130-150000-116</t>
        </is>
      </c>
      <c r="AI163" s="374" t="inlineStr">
        <is>
          <t>TBC</t>
        </is>
      </c>
      <c r="AJ163" s="374" t="n"/>
      <c r="AK163" s="374" t="inlineStr">
        <is>
          <t>100% Sustainable fabric</t>
        </is>
      </c>
      <c r="AL163" s="374" t="inlineStr">
        <is>
          <t>100% Organic cotton</t>
        </is>
      </c>
      <c r="AM163" s="374" t="inlineStr">
        <is>
          <t>260g</t>
        </is>
      </c>
      <c r="AN163" s="374" t="n">
        <v>240</v>
      </c>
      <c r="AO163" s="377" t="inlineStr">
        <is>
          <t>11,9kg</t>
        </is>
      </c>
      <c r="AP163" s="374" t="inlineStr">
        <is>
          <t>NO MOQ</t>
        </is>
      </c>
      <c r="AQ163" s="374" t="n"/>
      <c r="AR163" s="374" t="inlineStr">
        <is>
          <t>NEW POWER: Purple swatch: 16x + extra meters to stock- 3/4 pcs . Pls order the fabric for SMS</t>
        </is>
      </c>
      <c r="AS163" s="378" t="n"/>
      <c r="AT163" s="378" t="n"/>
      <c r="AU163" s="378" t="n"/>
      <c r="AV163" s="379" t="inlineStr">
        <is>
          <t>,384kg</t>
        </is>
      </c>
      <c r="AW163" s="601" t="inlineStr">
        <is>
          <t>NEW POWER</t>
        </is>
      </c>
      <c r="AX163" s="602" t="inlineStr">
        <is>
          <t>EUR</t>
        </is>
      </c>
      <c r="AY163" s="602" t="inlineStr">
        <is>
          <t>CIF</t>
        </is>
      </c>
      <c r="AZ163" s="602" t="inlineStr">
        <is>
          <t>30 DAYS NETT</t>
        </is>
      </c>
      <c r="BA163" s="602" t="n">
        <v>11.3</v>
      </c>
      <c r="BB163" s="602">
        <f>IFERROR((BM163*(1-Assumptions!$K$3))*(1-BK163),0)</f>
        <v/>
      </c>
      <c r="BC163" s="602">
        <f>BD163*2</f>
        <v/>
      </c>
      <c r="BD163" s="602" t="n">
        <v>10.9</v>
      </c>
      <c r="BE163" s="602" t="n">
        <v>10.9</v>
      </c>
      <c r="BF163" s="617">
        <f>IFERROR(((IF(BE163&gt;0, BE163, IF(BD163&gt;0, BD163, 0))))*INDEX(Assumptions!$B:$B,MATCH(AB163,Assumptions!$A:$A,0)),0)</f>
        <v/>
      </c>
      <c r="BG163" s="604">
        <f>IFERROR(((IF(BE163&gt;0, BE163, IF(BD163&gt;0, BD163, 0))))*INDEX(Assumptions!$C:$C,MATCH(AB163,Assumptions!$A:$A,0)),0)</f>
        <v/>
      </c>
      <c r="BH163" s="604">
        <f>IFERROR(((IF(BE163&gt;0, BE163, IF(BD163&gt;0, BD163, 0))))*INDEX(Assumptions!$D:$D,MATCH(AB163,Assumptions!$A:$A,0)),0)</f>
        <v/>
      </c>
      <c r="BI163" s="604">
        <f>IFERROR(((IF(BE163&gt;0, BE163, IF(BD163&gt;0, BD163, 0))))*INDEX(Assumptions!$G:$G,MATCH(AC163,Assumptions!$F:$F,0)),0)</f>
        <v/>
      </c>
      <c r="BJ163" s="604">
        <f>SUM(BF163:BI163)</f>
        <v/>
      </c>
      <c r="BK163" s="383">
        <f>IFERROR(INDEX(Assumptions!$B:$B,MATCH(AB163,Assumptions!$A:$A,0))+INDEX(Assumptions!$C:$C,MATCH(AB163,Assumptions!$A:$A,0))+INDEX(Assumptions!$D:$D,MATCH(AB163,Assumptions!$A:$A,0))+INDEX(Assumptions!$G:$G,MATCH(AC163,Assumptions!$F:$F,0)),0)</f>
        <v/>
      </c>
      <c r="BL163" s="602">
        <f>((IF(BE163&gt;0, BE163, IF(BD163&gt;0, BD163, 0))))+BJ163</f>
        <v/>
      </c>
      <c r="BM163" s="602">
        <f>BP163/BO163</f>
        <v/>
      </c>
      <c r="BN163" s="602">
        <f>BP163/2.38</f>
        <v/>
      </c>
      <c r="BO163" s="374" t="n">
        <v>2.5</v>
      </c>
      <c r="BP163" s="602" t="n">
        <v>59.95</v>
      </c>
      <c r="BQ163" s="384">
        <f>IF(SUM(BD163:BE163)=0,0,(BM163-BL163)/BM163)</f>
        <v/>
      </c>
      <c r="BR163" s="602">
        <f>BC163*CG163</f>
        <v/>
      </c>
      <c r="BS163" s="602" t="n">
        <v>0.8</v>
      </c>
      <c r="BT163" s="602" t="n">
        <v>1.6</v>
      </c>
      <c r="BU163" s="605" t="n">
        <v>42906</v>
      </c>
      <c r="BV163" s="605" t="n">
        <v>42907</v>
      </c>
      <c r="BW163" s="408" t="inlineStr">
        <is>
          <t>APPROVED AS PER PROTO</t>
        </is>
      </c>
      <c r="BX163" s="376" t="inlineStr">
        <is>
          <t>TBC</t>
        </is>
      </c>
      <c r="BY163" s="386" t="inlineStr">
        <is>
          <t>S</t>
        </is>
      </c>
      <c r="BZ163" s="433" t="n"/>
      <c r="CA163" s="407" t="inlineStr">
        <is>
          <t>EX FTY 07-07-2017</t>
        </is>
      </c>
      <c r="CB163" s="386" t="n"/>
      <c r="CC163" s="386" t="n"/>
      <c r="CD163" s="376" t="inlineStr">
        <is>
          <t>EX 20-Oct-17 - 4 pcs</t>
        </is>
      </c>
      <c r="CE163" s="376" t="n"/>
      <c r="CF163" s="376" t="n"/>
      <c r="CG163" s="387" t="n">
        <v>15</v>
      </c>
      <c r="CH163" s="435" t="n"/>
      <c r="CI163" s="387" t="inlineStr">
        <is>
          <t>S</t>
        </is>
      </c>
      <c r="CJ163" s="387" t="n"/>
      <c r="CK163" s="387" t="n"/>
      <c r="CL163" s="388" t="n"/>
      <c r="CM163" s="389" t="n"/>
      <c r="CN163" s="389" t="n"/>
      <c r="CO163" s="390" t="n"/>
      <c r="CP163" s="391" t="n"/>
      <c r="CQ163" s="391" t="n"/>
      <c r="CR163" s="391" t="n"/>
      <c r="CS163" s="392" t="n"/>
      <c r="CT163" s="393" t="n"/>
      <c r="CU163" s="393" t="n"/>
      <c r="CV163" s="393" t="n"/>
      <c r="CW163" s="393" t="n"/>
      <c r="CX163" s="393" t="n"/>
      <c r="CY163" s="393" t="n"/>
      <c r="CZ163" s="388" t="n">
        <v>43251</v>
      </c>
      <c r="DA163" s="388" t="inlineStr">
        <is>
          <t>HQ</t>
        </is>
      </c>
      <c r="DB163" s="576" t="inlineStr">
        <is>
          <t>2</t>
        </is>
      </c>
      <c r="DC163" s="389" t="n"/>
      <c r="DD163" s="389" t="n"/>
      <c r="DE163" s="389" t="n"/>
      <c r="DF163" s="394" t="n">
        <v>131</v>
      </c>
      <c r="DG163" s="394" t="n">
        <v>151</v>
      </c>
      <c r="DH163" s="394" t="n">
        <v>4018324</v>
      </c>
      <c r="DI163" s="395">
        <f>DF163*BM163</f>
        <v/>
      </c>
      <c r="DJ163" s="396">
        <f>DI163-(DG163*BL163)</f>
        <v/>
      </c>
    </row>
    <row customFormat="1" customHeight="1" hidden="1" ht="15" r="164" s="397">
      <c r="A164" s="372" t="n">
        <v>786</v>
      </c>
      <c r="B164" s="372" t="inlineStr">
        <is>
          <t>K180704026</t>
        </is>
      </c>
      <c r="C164" s="372" t="n">
        <v>2070503495</v>
      </c>
      <c r="D164" s="372" t="inlineStr">
        <is>
          <t>Red</t>
        </is>
      </c>
      <c r="E164" s="430" t="n">
        <v>7900</v>
      </c>
      <c r="F164" s="372" t="inlineStr">
        <is>
          <t>BILLIE</t>
        </is>
      </c>
      <c r="G164" s="372" t="inlineStr">
        <is>
          <t>LIPSTICK RED</t>
        </is>
      </c>
      <c r="H164" s="372" t="n">
        <v>3</v>
      </c>
      <c r="I164" s="370" t="n"/>
      <c r="J164" s="620" t="n">
        <v>43291</v>
      </c>
      <c r="K164" s="372" t="inlineStr">
        <is>
          <t>ZALANDO SMU Q4</t>
        </is>
      </c>
      <c r="L164" s="372" t="n"/>
      <c r="M164" s="372" t="inlineStr">
        <is>
          <t xml:space="preserve">Tee S/S </t>
        </is>
      </c>
      <c r="N164" s="568" t="n">
        <v>61099090</v>
      </c>
      <c r="O164" s="569" t="inlineStr">
        <is>
          <t>T-shirts, singlets and other vests of textile materials, knitted or crocheted (excl. of wool, fine animal hair, cotton or man-made fibres)</t>
        </is>
      </c>
      <c r="P164" s="584" t="inlineStr">
        <is>
          <t>Womens</t>
        </is>
      </c>
      <c r="Q164" s="372" t="n"/>
      <c r="R164" s="372" t="n"/>
      <c r="S164" s="568" t="inlineStr">
        <is>
          <t>FD + RINSE</t>
        </is>
      </c>
      <c r="T164" s="528" t="inlineStr">
        <is>
          <t>-</t>
        </is>
      </c>
      <c r="U164" s="374" t="n"/>
      <c r="V164" s="374" t="inlineStr">
        <is>
          <t>XS-L</t>
        </is>
      </c>
      <c r="W164" s="374" t="inlineStr">
        <is>
          <t>-</t>
        </is>
      </c>
      <c r="X164" s="518" t="inlineStr">
        <is>
          <t>XS-L womens</t>
        </is>
      </c>
      <c r="Y164" s="518" t="inlineStr">
        <is>
          <t>C/O SS17</t>
        </is>
      </c>
      <c r="Z164" s="374" t="n"/>
      <c r="AA164" s="518" t="inlineStr">
        <is>
          <t>-</t>
        </is>
      </c>
      <c r="AB164" s="405" t="inlineStr">
        <is>
          <t>FYROM</t>
        </is>
      </c>
      <c r="AC164" s="240" t="inlineStr">
        <is>
          <t>Uni Textiles</t>
        </is>
      </c>
      <c r="AD164" s="240" t="inlineStr">
        <is>
          <t>New Power</t>
        </is>
      </c>
      <c r="AE164" s="376" t="inlineStr">
        <is>
          <t>ALEXANDROS</t>
        </is>
      </c>
      <c r="AF164" s="568" t="inlineStr">
        <is>
          <t>SS17-016</t>
        </is>
      </c>
      <c r="AG164" s="374" t="inlineStr">
        <is>
          <t>HELLAS COTTON</t>
        </is>
      </c>
      <c r="AH164" s="518" t="inlineStr">
        <is>
          <t>LINEN FABRIC - FABRIC DYE</t>
        </is>
      </c>
      <c r="AI164" s="374" t="n"/>
      <c r="AJ164" s="374" t="n"/>
      <c r="AK164" s="374" t="inlineStr">
        <is>
          <t>100% Sustainable fabric</t>
        </is>
      </c>
      <c r="AL164" s="518" t="inlineStr">
        <is>
          <t>100% Linen</t>
        </is>
      </c>
      <c r="AM164" s="518" t="inlineStr">
        <is>
          <t>150g</t>
        </is>
      </c>
      <c r="AN164" s="374" t="n">
        <v>160</v>
      </c>
      <c r="AO164" s="587" t="n">
        <v>4.3</v>
      </c>
      <c r="AP164" s="518" t="inlineStr">
        <is>
          <t>200 pcs</t>
        </is>
      </c>
      <c r="AQ164" s="518" t="inlineStr">
        <is>
          <t>6W</t>
        </is>
      </c>
      <c r="AR164" s="374" t="n"/>
      <c r="AS164" s="378" t="n"/>
      <c r="AT164" s="378" t="n"/>
      <c r="AU164" s="378" t="n"/>
      <c r="AV164" s="379" t="n"/>
      <c r="AW164" s="601" t="inlineStr">
        <is>
          <t>NEW POWER</t>
        </is>
      </c>
      <c r="AX164" s="602" t="inlineStr">
        <is>
          <t>EUR</t>
        </is>
      </c>
      <c r="AY164" s="602" t="inlineStr">
        <is>
          <t>CIF</t>
        </is>
      </c>
      <c r="AZ164" s="602" t="inlineStr">
        <is>
          <t>30 DAYS NETT</t>
        </is>
      </c>
      <c r="BA164" s="602" t="n"/>
      <c r="BB164" s="602">
        <f>IFERROR((BM164*(1-Assumptions!$K$3))*(1-BK164),0)</f>
        <v/>
      </c>
      <c r="BC164" s="602" t="n"/>
      <c r="BD164" s="602" t="n"/>
      <c r="BE164" s="626" t="n">
        <v>11.9</v>
      </c>
      <c r="BF164" s="617">
        <f>IFERROR(((IF(BE164&gt;0, BE164, IF(BD164&gt;0, BD164, 0))))*INDEX(Assumptions!$B:$B,MATCH(AB164,Assumptions!$A:$A,0)),0)</f>
        <v/>
      </c>
      <c r="BG164" s="604">
        <f>IFERROR(((IF(BE164&gt;0, BE164, IF(BD164&gt;0, BD164, 0))))*INDEX(Assumptions!$C:$C,MATCH(AB164,Assumptions!$A:$A,0)),0)</f>
        <v/>
      </c>
      <c r="BH164" s="604">
        <f>IFERROR(((IF(BE164&gt;0, BE164, IF(BD164&gt;0, BD164, 0))))*INDEX(Assumptions!$D:$D,MATCH(AB164,Assumptions!$A:$A,0)),0)</f>
        <v/>
      </c>
      <c r="BI164" s="604">
        <f>IFERROR(((IF(BE164&gt;0, BE164, IF(BD164&gt;0, BD164, 0))))*INDEX(Assumptions!$G:$G,MATCH(AC164,Assumptions!$F:$F,0)),0)</f>
        <v/>
      </c>
      <c r="BJ164" s="604">
        <f>SUM(BF164:BI164)</f>
        <v/>
      </c>
      <c r="BK164" s="383">
        <f>IFERROR(INDEX(Assumptions!$B:$B,MATCH(AB164,Assumptions!$A:$A,0))+INDEX(Assumptions!$C:$C,MATCH(AB164,Assumptions!$A:$A,0))+INDEX(Assumptions!$D:$D,MATCH(AB164,Assumptions!$A:$A,0))+INDEX(Assumptions!$G:$G,MATCH(AC164,Assumptions!$F:$F,0)),0)</f>
        <v/>
      </c>
      <c r="BL164" s="602">
        <f>((IF(BE164&gt;0, BE164, IF(BD164&gt;0, BD164, 0))))+BJ164</f>
        <v/>
      </c>
      <c r="BM164" s="602">
        <f>BP164/BO164</f>
        <v/>
      </c>
      <c r="BN164" s="602">
        <f>BP164/2.38</f>
        <v/>
      </c>
      <c r="BO164" s="374" t="n">
        <v>2.5</v>
      </c>
      <c r="BP164" s="602" t="n">
        <v>49.95</v>
      </c>
      <c r="BQ164" s="384">
        <f>IF(SUM(BD164:BE164)=0,0,(BM164-BL164)/BM164)</f>
        <v/>
      </c>
      <c r="BR164" s="602">
        <f>BC164*CG164</f>
        <v/>
      </c>
      <c r="BS164" s="602" t="inlineStr">
        <is>
          <t>-</t>
        </is>
      </c>
      <c r="BT164" s="602" t="n"/>
      <c r="BU164" s="605" t="n"/>
      <c r="BV164" s="605" t="n"/>
      <c r="BW164" s="386" t="n"/>
      <c r="BX164" s="376" t="n"/>
      <c r="BY164" s="386" t="n"/>
      <c r="BZ164" s="433" t="n"/>
      <c r="CA164" s="386" t="n"/>
      <c r="CB164" s="386" t="n"/>
      <c r="CC164" s="386" t="n"/>
      <c r="CD164" s="376" t="n"/>
      <c r="CE164" s="376" t="n"/>
      <c r="CF164" s="376" t="n"/>
      <c r="CG164" s="387" t="n">
        <v>0</v>
      </c>
      <c r="CH164" s="435" t="n"/>
      <c r="CI164" s="387" t="n"/>
      <c r="CJ164" s="387" t="n"/>
      <c r="CK164" s="387" t="n"/>
      <c r="CL164" s="388" t="n"/>
      <c r="CM164" s="389" t="n"/>
      <c r="CN164" s="389" t="n"/>
      <c r="CO164" s="390" t="n"/>
      <c r="CP164" s="391" t="n"/>
      <c r="CQ164" s="391" t="n"/>
      <c r="CR164" s="391" t="n"/>
      <c r="CS164" s="392" t="n"/>
      <c r="CT164" s="393" t="n"/>
      <c r="CU164" s="393" t="n"/>
      <c r="CV164" s="393" t="n"/>
      <c r="CW164" s="393" t="n"/>
      <c r="CX164" s="393" t="n"/>
      <c r="CY164" s="393" t="n"/>
      <c r="CZ164" s="388" t="n"/>
      <c r="DA164" s="388" t="n"/>
      <c r="DB164" s="576" t="n"/>
      <c r="DC164" s="389" t="n"/>
      <c r="DD164" s="389" t="n"/>
      <c r="DE164" s="389" t="n"/>
      <c r="DF164" s="394" t="n">
        <v>200</v>
      </c>
      <c r="DG164" s="394" t="n">
        <v>200</v>
      </c>
      <c r="DH164" s="394" t="n">
        <v>4019661</v>
      </c>
      <c r="DI164" s="395">
        <f>DF164*BM164</f>
        <v/>
      </c>
      <c r="DJ164" s="396">
        <f>DI164-(DG164*BL164)</f>
        <v/>
      </c>
    </row>
    <row customFormat="1" customHeight="1" hidden="1" ht="15" r="165" s="397">
      <c r="A165" s="372" t="n">
        <v>790</v>
      </c>
      <c r="B165" s="372" t="inlineStr">
        <is>
          <t>K180705005</t>
        </is>
      </c>
      <c r="C165" s="372" t="n">
        <v>2020100013</v>
      </c>
      <c r="D165" s="372" t="inlineStr">
        <is>
          <t>Blue</t>
        </is>
      </c>
      <c r="E165" s="430" t="n">
        <v>8126</v>
      </c>
      <c r="F165" s="372" t="inlineStr">
        <is>
          <t>AMORY</t>
        </is>
      </c>
      <c r="G165" s="372" t="inlineStr">
        <is>
          <t>NAVY STRIPE</t>
        </is>
      </c>
      <c r="H165" s="372" t="n">
        <v>1</v>
      </c>
      <c r="I165" s="370" t="n"/>
      <c r="J165" s="600" t="n"/>
      <c r="K165" s="372" t="n"/>
      <c r="L165" s="372" t="n"/>
      <c r="M165" s="568" t="inlineStr">
        <is>
          <t>Sweat</t>
        </is>
      </c>
      <c r="N165" s="372" t="n">
        <v>61102099</v>
      </c>
      <c r="O165" s="373" t="inlineStr">
        <is>
          <t>Women's or girls' jerseys, pullovers, cardigans, waistcoats and similar articles, of cotton, knitted or crocheted (excl. lightweight fine knit roll, polo or turtleneck jumpers and pullovers and wadded waistcoats)</t>
        </is>
      </c>
      <c r="P165" s="584" t="inlineStr">
        <is>
          <t>Womens</t>
        </is>
      </c>
      <c r="Q165" s="372" t="n"/>
      <c r="R165" s="372" t="n"/>
      <c r="S165" s="372" t="inlineStr">
        <is>
          <t>RINSE</t>
        </is>
      </c>
      <c r="T165" s="374" t="inlineStr">
        <is>
          <t>NON</t>
        </is>
      </c>
      <c r="U165" s="374" t="n"/>
      <c r="V165" s="374" t="inlineStr">
        <is>
          <t>XS-L</t>
        </is>
      </c>
      <c r="W165" s="374" t="inlineStr">
        <is>
          <t>-</t>
        </is>
      </c>
      <c r="X165" s="518" t="inlineStr">
        <is>
          <t>XS-L womens</t>
        </is>
      </c>
      <c r="Y165" s="374" t="inlineStr">
        <is>
          <t>NEW</t>
        </is>
      </c>
      <c r="Z165" s="374" t="n"/>
      <c r="AA165" s="374" t="n"/>
      <c r="AB165" s="405" t="inlineStr">
        <is>
          <t>FYROM</t>
        </is>
      </c>
      <c r="AC165" s="240" t="inlineStr">
        <is>
          <t>Uni Textiles</t>
        </is>
      </c>
      <c r="AD165" s="240" t="inlineStr">
        <is>
          <t>New Power</t>
        </is>
      </c>
      <c r="AE165" s="376" t="inlineStr">
        <is>
          <t>ALEXANDROS</t>
        </is>
      </c>
      <c r="AF165" s="372" t="n"/>
      <c r="AG165" s="374" t="inlineStr">
        <is>
          <t>HELLAS COTTON</t>
        </is>
      </c>
      <c r="AH165" s="374" t="inlineStr">
        <is>
          <t>AS OUR LEGACY SWEAT: FEINA SS18: CODE TBC</t>
        </is>
      </c>
      <c r="AI165" s="374" t="inlineStr">
        <is>
          <t>AS OUR LEGACY YD STRIPE SAMPLE - SS18 - CODE TBC</t>
        </is>
      </c>
      <c r="AJ165" s="374" t="n"/>
      <c r="AK165" s="374" t="inlineStr">
        <is>
          <t>100% Sustainable fabric</t>
        </is>
      </c>
      <c r="AL165" s="374" t="inlineStr">
        <is>
          <t>100% Organic cotton</t>
        </is>
      </c>
      <c r="AM165" s="374" t="inlineStr">
        <is>
          <t>420g</t>
        </is>
      </c>
      <c r="AN165" s="374" t="n">
        <v>400</v>
      </c>
      <c r="AO165" s="377" t="inlineStr">
        <is>
          <t>8,9kg</t>
        </is>
      </c>
      <c r="AP165" s="374" t="inlineStr">
        <is>
          <t>250pcs</t>
        </is>
      </c>
      <c r="AQ165" s="374" t="inlineStr">
        <is>
          <t>6W</t>
        </is>
      </c>
      <c r="AR165" s="374" t="inlineStr">
        <is>
          <t>NEW POWER: Needs to order yarn: 16x - extra meters to stock 3/4 pieces. In total 8 colour options (to be divided per men/women)</t>
        </is>
      </c>
      <c r="AS165" s="378" t="n"/>
      <c r="AT165" s="378" t="n"/>
      <c r="AU165" s="378" t="n"/>
      <c r="AV165" s="379" t="inlineStr">
        <is>
          <t>,833kg</t>
        </is>
      </c>
      <c r="AW165" s="601" t="inlineStr">
        <is>
          <t>NEW POWER</t>
        </is>
      </c>
      <c r="AX165" s="602" t="inlineStr">
        <is>
          <t>EUR</t>
        </is>
      </c>
      <c r="AY165" s="602" t="inlineStr">
        <is>
          <t>CIF</t>
        </is>
      </c>
      <c r="AZ165" s="602" t="inlineStr">
        <is>
          <t>30 DAYS NETT</t>
        </is>
      </c>
      <c r="BA165" s="602" t="n">
        <v>21</v>
      </c>
      <c r="BB165" s="602">
        <f>IFERROR((BM165*(1-Assumptions!$K$3))*(1-BK165),0)</f>
        <v/>
      </c>
      <c r="BC165" s="602">
        <f>BD165*2</f>
        <v/>
      </c>
      <c r="BD165" s="602" t="n">
        <v>21.9</v>
      </c>
      <c r="BE165" s="602" t="n">
        <v>21.9</v>
      </c>
      <c r="BF165" s="617">
        <f>IFERROR(((IF(BE165&gt;0, BE165, IF(BD165&gt;0, BD165, 0))))*INDEX(Assumptions!$B:$B,MATCH(AB165,Assumptions!$A:$A,0)),0)</f>
        <v/>
      </c>
      <c r="BG165" s="604">
        <f>IFERROR(((IF(BE165&gt;0, BE165, IF(BD165&gt;0, BD165, 0))))*INDEX(Assumptions!$C:$C,MATCH(AB165,Assumptions!$A:$A,0)),0)</f>
        <v/>
      </c>
      <c r="BH165" s="604">
        <f>IFERROR(((IF(BE165&gt;0, BE165, IF(BD165&gt;0, BD165, 0))))*INDEX(Assumptions!$D:$D,MATCH(AB165,Assumptions!$A:$A,0)),0)</f>
        <v/>
      </c>
      <c r="BI165" s="604">
        <f>IFERROR(((IF(BE165&gt;0, BE165, IF(BD165&gt;0, BD165, 0))))*INDEX(Assumptions!$G:$G,MATCH(AC165,Assumptions!$F:$F,0)),0)</f>
        <v/>
      </c>
      <c r="BJ165" s="604">
        <f>SUM(BF165:BI165)</f>
        <v/>
      </c>
      <c r="BK165" s="383">
        <f>IFERROR(INDEX(Assumptions!$B:$B,MATCH(AB165,Assumptions!$A:$A,0))+INDEX(Assumptions!$C:$C,MATCH(AB165,Assumptions!$A:$A,0))+INDEX(Assumptions!$D:$D,MATCH(AB165,Assumptions!$A:$A,0))+INDEX(Assumptions!$G:$G,MATCH(AC165,Assumptions!$F:$F,0)),0)</f>
        <v/>
      </c>
      <c r="BL165" s="602">
        <f>((IF(BE165&gt;0, BE165, IF(BD165&gt;0, BD165, 0))))+BJ165</f>
        <v/>
      </c>
      <c r="BM165" s="602">
        <f>BP165/BO165</f>
        <v/>
      </c>
      <c r="BN165" s="602">
        <f>BP165/2.38</f>
        <v/>
      </c>
      <c r="BO165" s="374" t="n">
        <v>2.5</v>
      </c>
      <c r="BP165" s="602" t="n">
        <v>99.95</v>
      </c>
      <c r="BQ165" s="384">
        <f>IF(SUM(BD165:BE165)=0,0,(BM165-BL165)/BM165)</f>
        <v/>
      </c>
      <c r="BR165" s="602">
        <f>BC165*CG165</f>
        <v/>
      </c>
      <c r="BS165" s="602" t="n">
        <v>0.9</v>
      </c>
      <c r="BT165" s="602" t="n">
        <v>1.6</v>
      </c>
      <c r="BU165" s="605" t="n">
        <v>42906</v>
      </c>
      <c r="BV165" s="605" t="inlineStr">
        <is>
          <t>-</t>
        </is>
      </c>
      <c r="BW165" s="407" t="inlineStr">
        <is>
          <t>MISSING Y/D</t>
        </is>
      </c>
      <c r="BX165" s="376" t="inlineStr">
        <is>
          <t>AS OUR LEGACY YD STRIPE SAMPLE - SS18</t>
        </is>
      </c>
      <c r="BY165" s="386" t="inlineStr">
        <is>
          <t>S</t>
        </is>
      </c>
      <c r="BZ165" s="433" t="n"/>
      <c r="CA165" s="407" t="inlineStr">
        <is>
          <t>EX FTY 07-07-2017</t>
        </is>
      </c>
      <c r="CB165" s="386" t="n"/>
      <c r="CC165" s="386" t="n"/>
      <c r="CD165" s="376" t="inlineStr">
        <is>
          <t>EX 20-Oct-17 - 4 pcs</t>
        </is>
      </c>
      <c r="CE165" s="376" t="n"/>
      <c r="CF165" s="376" t="n"/>
      <c r="CG165" s="387" t="n">
        <v>15</v>
      </c>
      <c r="CH165" s="435" t="n"/>
      <c r="CI165" s="387" t="inlineStr">
        <is>
          <t>S</t>
        </is>
      </c>
      <c r="CJ165" s="387" t="n"/>
      <c r="CK165" s="387" t="n"/>
      <c r="CL165" s="388" t="n"/>
      <c r="CM165" s="389" t="n"/>
      <c r="CN165" s="389" t="n"/>
      <c r="CO165" s="390" t="n"/>
      <c r="CP165" s="391" t="n"/>
      <c r="CQ165" s="391" t="n"/>
      <c r="CR165" s="391" t="n"/>
      <c r="CS165" s="392" t="n"/>
      <c r="CT165" s="393" t="n"/>
      <c r="CU165" s="393" t="n"/>
      <c r="CV165" s="393" t="n"/>
      <c r="CW165" s="393" t="n"/>
      <c r="CX165" s="393" t="n"/>
      <c r="CY165" s="393" t="n"/>
      <c r="CZ165" s="388" t="n">
        <v>43252</v>
      </c>
      <c r="DA165" s="388" t="inlineStr">
        <is>
          <t>HQ</t>
        </is>
      </c>
      <c r="DB165" s="576" t="inlineStr">
        <is>
          <t>2</t>
        </is>
      </c>
      <c r="DC165" s="389" t="n"/>
      <c r="DD165" s="389" t="n"/>
      <c r="DE165" s="389" t="n"/>
      <c r="DF165" s="394" t="n">
        <v>152</v>
      </c>
      <c r="DG165" s="394" t="n">
        <v>200</v>
      </c>
      <c r="DH165" s="394" t="n">
        <v>4018325</v>
      </c>
      <c r="DI165" s="395">
        <f>DF165*BM165</f>
        <v/>
      </c>
      <c r="DJ165" s="396">
        <f>DI165-(DG165*BL165)</f>
        <v/>
      </c>
    </row>
    <row customFormat="1" customHeight="1" hidden="1" ht="15" r="166" s="397">
      <c r="A166" s="372" t="n">
        <v>795</v>
      </c>
      <c r="B166" s="372" t="inlineStr">
        <is>
          <t>K180705010</t>
        </is>
      </c>
      <c r="C166" s="372" t="n">
        <v>2020100014</v>
      </c>
      <c r="D166" s="372" t="inlineStr">
        <is>
          <t>Green</t>
        </is>
      </c>
      <c r="E166" s="430" t="n">
        <v>7610</v>
      </c>
      <c r="F166" s="372" t="inlineStr">
        <is>
          <t>AMORY</t>
        </is>
      </c>
      <c r="G166" s="372" t="inlineStr">
        <is>
          <t>OLIVE STRIPE</t>
        </is>
      </c>
      <c r="H166" s="372" t="n">
        <v>1</v>
      </c>
      <c r="I166" s="370" t="n"/>
      <c r="J166" s="600" t="n"/>
      <c r="K166" s="372" t="n"/>
      <c r="L166" s="372" t="n"/>
      <c r="M166" s="568" t="inlineStr">
        <is>
          <t>Sweat</t>
        </is>
      </c>
      <c r="N166" s="372" t="n">
        <v>61102099</v>
      </c>
      <c r="O166" s="373" t="inlineStr">
        <is>
          <t>Women's or girls' jerseys, pullovers, cardigans, waistcoats and similar articles, of cotton, knitted or crocheted (excl. lightweight fine knit roll, polo or turtleneck jumpers and pullovers and wadded waistcoats)</t>
        </is>
      </c>
      <c r="P166" s="584" t="inlineStr">
        <is>
          <t>Womens</t>
        </is>
      </c>
      <c r="Q166" s="372" t="n"/>
      <c r="R166" s="372" t="n"/>
      <c r="S166" s="372" t="inlineStr">
        <is>
          <t>RINSE</t>
        </is>
      </c>
      <c r="T166" s="374" t="inlineStr">
        <is>
          <t>NON</t>
        </is>
      </c>
      <c r="U166" s="374" t="n"/>
      <c r="V166" s="374" t="inlineStr">
        <is>
          <t>XS-L</t>
        </is>
      </c>
      <c r="W166" s="374" t="inlineStr">
        <is>
          <t>-</t>
        </is>
      </c>
      <c r="X166" s="518" t="inlineStr">
        <is>
          <t>XS-L womens</t>
        </is>
      </c>
      <c r="Y166" s="374" t="inlineStr">
        <is>
          <t>NEW</t>
        </is>
      </c>
      <c r="Z166" s="374" t="n"/>
      <c r="AA166" s="374" t="n"/>
      <c r="AB166" s="405" t="inlineStr">
        <is>
          <t>FYROM</t>
        </is>
      </c>
      <c r="AC166" s="240" t="inlineStr">
        <is>
          <t>Uni Textiles</t>
        </is>
      </c>
      <c r="AD166" s="240" t="inlineStr">
        <is>
          <t>New Power</t>
        </is>
      </c>
      <c r="AE166" s="376" t="inlineStr">
        <is>
          <t>ALEXANDROS</t>
        </is>
      </c>
      <c r="AF166" s="372" t="n"/>
      <c r="AG166" s="374" t="inlineStr">
        <is>
          <t>HELLAS COTTON</t>
        </is>
      </c>
      <c r="AH166" s="374" t="inlineStr">
        <is>
          <t>AS OUR LEGACY SWEAT: FEINA SS18: CODE TBC</t>
        </is>
      </c>
      <c r="AI166" s="374" t="inlineStr">
        <is>
          <t>AS OUR LEGACY YD STRIPE SAMPLE - SS18 - CODE TBC</t>
        </is>
      </c>
      <c r="AJ166" s="374" t="n"/>
      <c r="AK166" s="374" t="inlineStr">
        <is>
          <t>100% Sustainable fabric</t>
        </is>
      </c>
      <c r="AL166" s="374" t="inlineStr">
        <is>
          <t>100% Organic cotton</t>
        </is>
      </c>
      <c r="AM166" s="374" t="inlineStr">
        <is>
          <t>420g</t>
        </is>
      </c>
      <c r="AN166" s="374" t="n">
        <v>400</v>
      </c>
      <c r="AO166" s="377" t="inlineStr">
        <is>
          <t>8,9kg</t>
        </is>
      </c>
      <c r="AP166" s="374" t="inlineStr">
        <is>
          <t>250pcs</t>
        </is>
      </c>
      <c r="AQ166" s="374" t="inlineStr">
        <is>
          <t>6W</t>
        </is>
      </c>
      <c r="AR166" s="374" t="inlineStr">
        <is>
          <t>NEW POWER: Needs to order yarn: 16x - extra meters to stock 3/4 pieces. In total 8 colour options (to be divided per men/women)</t>
        </is>
      </c>
      <c r="AS166" s="378" t="n"/>
      <c r="AT166" s="378" t="n"/>
      <c r="AU166" s="378" t="n"/>
      <c r="AV166" s="379" t="inlineStr">
        <is>
          <t>,833kg</t>
        </is>
      </c>
      <c r="AW166" s="601" t="inlineStr">
        <is>
          <t>NEW POWER</t>
        </is>
      </c>
      <c r="AX166" s="602" t="inlineStr">
        <is>
          <t>EUR</t>
        </is>
      </c>
      <c r="AY166" s="602" t="inlineStr">
        <is>
          <t>CIF</t>
        </is>
      </c>
      <c r="AZ166" s="602" t="inlineStr">
        <is>
          <t>30 DAYS NETT</t>
        </is>
      </c>
      <c r="BA166" s="602" t="n">
        <v>21</v>
      </c>
      <c r="BB166" s="602">
        <f>IFERROR((BM166*(1-Assumptions!$K$3))*(1-BK166),0)</f>
        <v/>
      </c>
      <c r="BC166" s="602">
        <f>BD166*2</f>
        <v/>
      </c>
      <c r="BD166" s="602" t="n">
        <v>21.9</v>
      </c>
      <c r="BE166" s="602" t="n">
        <v>21.9</v>
      </c>
      <c r="BF166" s="617">
        <f>IFERROR(((IF(BE166&gt;0, BE166, IF(BD166&gt;0, BD166, 0))))*INDEX(Assumptions!$B:$B,MATCH(AB166,Assumptions!$A:$A,0)),0)</f>
        <v/>
      </c>
      <c r="BG166" s="604">
        <f>IFERROR(((IF(BE166&gt;0, BE166, IF(BD166&gt;0, BD166, 0))))*INDEX(Assumptions!$C:$C,MATCH(AB166,Assumptions!$A:$A,0)),0)</f>
        <v/>
      </c>
      <c r="BH166" s="604">
        <f>IFERROR(((IF(BE166&gt;0, BE166, IF(BD166&gt;0, BD166, 0))))*INDEX(Assumptions!$D:$D,MATCH(AB166,Assumptions!$A:$A,0)),0)</f>
        <v/>
      </c>
      <c r="BI166" s="604">
        <f>IFERROR(((IF(BE166&gt;0, BE166, IF(BD166&gt;0, BD166, 0))))*INDEX(Assumptions!$G:$G,MATCH(AC166,Assumptions!$F:$F,0)),0)</f>
        <v/>
      </c>
      <c r="BJ166" s="604">
        <f>SUM(BF166:BI166)</f>
        <v/>
      </c>
      <c r="BK166" s="383">
        <f>IFERROR(INDEX(Assumptions!$B:$B,MATCH(AB166,Assumptions!$A:$A,0))+INDEX(Assumptions!$C:$C,MATCH(AB166,Assumptions!$A:$A,0))+INDEX(Assumptions!$D:$D,MATCH(AB166,Assumptions!$A:$A,0))+INDEX(Assumptions!$G:$G,MATCH(AC166,Assumptions!$F:$F,0)),0)</f>
        <v/>
      </c>
      <c r="BL166" s="602">
        <f>((IF(BE166&gt;0, BE166, IF(BD166&gt;0, BD166, 0))))+BJ166</f>
        <v/>
      </c>
      <c r="BM166" s="602">
        <f>BP166/BO166</f>
        <v/>
      </c>
      <c r="BN166" s="602">
        <f>BP166/2.38</f>
        <v/>
      </c>
      <c r="BO166" s="374" t="n">
        <v>2.5</v>
      </c>
      <c r="BP166" s="602" t="n">
        <v>99.95</v>
      </c>
      <c r="BQ166" s="384">
        <f>IF(SUM(BD166:BE166)=0,0,(BM166-BL166)/BM166)</f>
        <v/>
      </c>
      <c r="BR166" s="602">
        <f>BC166*CG166</f>
        <v/>
      </c>
      <c r="BS166" s="602" t="n">
        <v>0.9</v>
      </c>
      <c r="BT166" s="602" t="n">
        <v>1.6</v>
      </c>
      <c r="BU166" s="605" t="n">
        <v>42906</v>
      </c>
      <c r="BV166" s="605" t="inlineStr">
        <is>
          <t>-</t>
        </is>
      </c>
      <c r="BW166" s="627" t="n">
        <v>42998</v>
      </c>
      <c r="BX166" s="376" t="inlineStr">
        <is>
          <t>Pls send stripe report for approval</t>
        </is>
      </c>
      <c r="BY166" s="386" t="inlineStr">
        <is>
          <t>-</t>
        </is>
      </c>
      <c r="BZ166" s="433" t="n"/>
      <c r="CA166" s="386" t="n"/>
      <c r="CB166" s="386" t="n"/>
      <c r="CC166" s="386" t="n"/>
      <c r="CD166" s="376" t="inlineStr">
        <is>
          <t>EX 20-Oct-17 - 4 pcs</t>
        </is>
      </c>
      <c r="CE166" s="376" t="n"/>
      <c r="CF166" s="376" t="n"/>
      <c r="CG166" s="387" t="n">
        <v>15</v>
      </c>
      <c r="CH166" s="435" t="n"/>
      <c r="CI166" s="387" t="inlineStr">
        <is>
          <t>S</t>
        </is>
      </c>
      <c r="CJ166" s="387" t="n"/>
      <c r="CK166" s="387" t="n"/>
      <c r="CL166" s="388" t="n"/>
      <c r="CM166" s="389" t="n"/>
      <c r="CN166" s="389" t="n"/>
      <c r="CO166" s="390" t="n"/>
      <c r="CP166" s="391" t="n"/>
      <c r="CQ166" s="391" t="n"/>
      <c r="CR166" s="391" t="n"/>
      <c r="CS166" s="392" t="n"/>
      <c r="CT166" s="393" t="n"/>
      <c r="CU166" s="393" t="n"/>
      <c r="CV166" s="393" t="n"/>
      <c r="CW166" s="393" t="n"/>
      <c r="CX166" s="393" t="n"/>
      <c r="CY166" s="393" t="n"/>
      <c r="CZ166" s="388" t="n">
        <v>43252</v>
      </c>
      <c r="DA166" s="388" t="inlineStr">
        <is>
          <t>HQ</t>
        </is>
      </c>
      <c r="DB166" s="576" t="inlineStr">
        <is>
          <t>2</t>
        </is>
      </c>
      <c r="DC166" s="389" t="n"/>
      <c r="DD166" s="389" t="n"/>
      <c r="DE166" s="389" t="n"/>
      <c r="DF166" s="394" t="n">
        <v>129</v>
      </c>
      <c r="DG166" s="394" t="n">
        <v>200</v>
      </c>
      <c r="DH166" s="394" t="n">
        <v>4018327</v>
      </c>
      <c r="DI166" s="395">
        <f>DF166*BM166</f>
        <v/>
      </c>
      <c r="DJ166" s="396">
        <f>DI166-(DG166*BL166)</f>
        <v/>
      </c>
    </row>
    <row customFormat="1" customHeight="1" hidden="1" ht="15" r="167" s="397">
      <c r="A167" s="372" t="n">
        <v>800</v>
      </c>
      <c r="B167" s="372" t="inlineStr">
        <is>
          <t>K180705015</t>
        </is>
      </c>
      <c r="C167" s="372" t="n">
        <v>2020100015</v>
      </c>
      <c r="D167" s="372" t="inlineStr">
        <is>
          <t>Yellow</t>
        </is>
      </c>
      <c r="E167" s="430" t="n">
        <v>7706</v>
      </c>
      <c r="F167" s="372" t="inlineStr">
        <is>
          <t>IDALIKA</t>
        </is>
      </c>
      <c r="G167" s="372" t="inlineStr">
        <is>
          <t>RICH CARAMEL</t>
        </is>
      </c>
      <c r="H167" s="372" t="n">
        <v>2</v>
      </c>
      <c r="I167" s="370" t="n"/>
      <c r="J167" s="600" t="n"/>
      <c r="K167" s="372" t="n"/>
      <c r="L167" s="372" t="n"/>
      <c r="M167" s="568" t="inlineStr">
        <is>
          <t>Sweat</t>
        </is>
      </c>
      <c r="N167" s="372" t="n">
        <v>61102099</v>
      </c>
      <c r="O167" s="373" t="inlineStr">
        <is>
          <t>Women's or girls' jerseys, pullovers, cardigans, waistcoats and similar articles, of cotton, knitted or crocheted (excl. lightweight fine knit roll, polo or turtleneck jumpers and pullovers and wadded waistcoats)</t>
        </is>
      </c>
      <c r="P167" s="584" t="inlineStr">
        <is>
          <t>Womens</t>
        </is>
      </c>
      <c r="Q167" s="372" t="n"/>
      <c r="R167" s="372" t="n"/>
      <c r="S167" s="372" t="inlineStr">
        <is>
          <t>GD/FD</t>
        </is>
      </c>
      <c r="T167" s="374" t="inlineStr">
        <is>
          <t>NON</t>
        </is>
      </c>
      <c r="U167" s="374" t="n"/>
      <c r="V167" s="374" t="inlineStr">
        <is>
          <t>XS-L</t>
        </is>
      </c>
      <c r="W167" s="374" t="inlineStr">
        <is>
          <t>-</t>
        </is>
      </c>
      <c r="X167" s="518" t="inlineStr">
        <is>
          <t>XS-L womens</t>
        </is>
      </c>
      <c r="Y167" s="374" t="inlineStr">
        <is>
          <t>NEW</t>
        </is>
      </c>
      <c r="Z167" s="374" t="n"/>
      <c r="AA167" s="374" t="n"/>
      <c r="AB167" s="405" t="inlineStr">
        <is>
          <t>FYROM</t>
        </is>
      </c>
      <c r="AC167" s="240" t="inlineStr">
        <is>
          <t>Uni Textiles</t>
        </is>
      </c>
      <c r="AD167" s="240" t="inlineStr">
        <is>
          <t>New Power</t>
        </is>
      </c>
      <c r="AE167" s="376" t="inlineStr">
        <is>
          <t>ALEXANDROS</t>
        </is>
      </c>
      <c r="AF167" s="372" t="n"/>
      <c r="AG167" s="374" t="inlineStr">
        <is>
          <t>HELLAS COTTON</t>
        </is>
      </c>
      <c r="AH167" s="374" t="inlineStr">
        <is>
          <t>175-130-150000-115</t>
        </is>
      </c>
      <c r="AI167" s="374" t="inlineStr">
        <is>
          <t xml:space="preserve">L75-130-150000-115 </t>
        </is>
      </c>
      <c r="AJ167" s="374" t="n"/>
      <c r="AK167" s="374" t="inlineStr">
        <is>
          <t>100% Sustainable fabric</t>
        </is>
      </c>
      <c r="AL167" s="374" t="inlineStr">
        <is>
          <t>100% Organic cotton</t>
        </is>
      </c>
      <c r="AM167" s="374" t="inlineStr">
        <is>
          <t>300g</t>
        </is>
      </c>
      <c r="AN167" s="374" t="n">
        <v>390</v>
      </c>
      <c r="AO167" s="377" t="inlineStr">
        <is>
          <t>10,9kg</t>
        </is>
      </c>
      <c r="AP167" s="374" t="inlineStr">
        <is>
          <t>NO MOQ</t>
        </is>
      </c>
      <c r="AQ167" s="374" t="inlineStr">
        <is>
          <t>tbc</t>
        </is>
      </c>
      <c r="AR167" s="374" t="inlineStr">
        <is>
          <t>NEW POWER: Needs to order: 16x - extra meters to stock 3/4 pieces. In total we want 4 colour options x16 SMS (colours TBC)</t>
        </is>
      </c>
      <c r="AS167" s="378" t="n"/>
      <c r="AT167" s="378" t="n"/>
      <c r="AU167" s="378" t="n"/>
      <c r="AV167" s="379" t="inlineStr">
        <is>
          <t>,460kg</t>
        </is>
      </c>
      <c r="AW167" s="601" t="inlineStr">
        <is>
          <t>NEW POWER</t>
        </is>
      </c>
      <c r="AX167" s="602" t="inlineStr">
        <is>
          <t>EUR</t>
        </is>
      </c>
      <c r="AY167" s="602" t="inlineStr">
        <is>
          <t>CIF</t>
        </is>
      </c>
      <c r="AZ167" s="602" t="inlineStr">
        <is>
          <t>30 DAYS NETT</t>
        </is>
      </c>
      <c r="BA167" s="602" t="n">
        <v>19</v>
      </c>
      <c r="BB167" s="602">
        <f>IFERROR((BM167*(1-Assumptions!$K$3))*(1-BK167),0)</f>
        <v/>
      </c>
      <c r="BC167" s="602">
        <f>BD167*2</f>
        <v/>
      </c>
      <c r="BD167" s="602" t="n">
        <v>19.9</v>
      </c>
      <c r="BE167" s="602" t="n">
        <v>19.5</v>
      </c>
      <c r="BF167" s="617">
        <f>IFERROR(((IF(BE167&gt;0, BE167, IF(BD167&gt;0, BD167, 0))))*INDEX(Assumptions!$B:$B,MATCH(AB167,Assumptions!$A:$A,0)),0)</f>
        <v/>
      </c>
      <c r="BG167" s="604">
        <f>IFERROR(((IF(BE167&gt;0, BE167, IF(BD167&gt;0, BD167, 0))))*INDEX(Assumptions!$C:$C,MATCH(AB167,Assumptions!$A:$A,0)),0)</f>
        <v/>
      </c>
      <c r="BH167" s="604">
        <f>IFERROR(((IF(BE167&gt;0, BE167, IF(BD167&gt;0, BD167, 0))))*INDEX(Assumptions!$D:$D,MATCH(AB167,Assumptions!$A:$A,0)),0)</f>
        <v/>
      </c>
      <c r="BI167" s="604">
        <f>IFERROR(((IF(BE167&gt;0, BE167, IF(BD167&gt;0, BD167, 0))))*INDEX(Assumptions!$G:$G,MATCH(AC167,Assumptions!$F:$F,0)),0)</f>
        <v/>
      </c>
      <c r="BJ167" s="604">
        <f>SUM(BF167:BI167)</f>
        <v/>
      </c>
      <c r="BK167" s="383">
        <f>IFERROR(INDEX(Assumptions!$B:$B,MATCH(AB167,Assumptions!$A:$A,0))+INDEX(Assumptions!$C:$C,MATCH(AB167,Assumptions!$A:$A,0))+INDEX(Assumptions!$D:$D,MATCH(AB167,Assumptions!$A:$A,0))+INDEX(Assumptions!$G:$G,MATCH(AC167,Assumptions!$F:$F,0)),0)</f>
        <v/>
      </c>
      <c r="BL167" s="602">
        <f>((IF(BE167&gt;0, BE167, IF(BD167&gt;0, BD167, 0))))+BJ167</f>
        <v/>
      </c>
      <c r="BM167" s="602">
        <f>BP167/BO167</f>
        <v/>
      </c>
      <c r="BN167" s="602">
        <f>BP167/2.38</f>
        <v/>
      </c>
      <c r="BO167" s="374" t="n">
        <v>2.5</v>
      </c>
      <c r="BP167" s="602" t="n">
        <v>99.95</v>
      </c>
      <c r="BQ167" s="384">
        <f>IF(SUM(BD167:BE167)=0,0,(BM167-BL167)/BM167)</f>
        <v/>
      </c>
      <c r="BR167" s="602">
        <f>BC167*CG167</f>
        <v/>
      </c>
      <c r="BS167" s="602" t="n">
        <v>0.9</v>
      </c>
      <c r="BT167" s="602" t="n">
        <v>3.8</v>
      </c>
      <c r="BU167" s="605" t="n">
        <v>42906</v>
      </c>
      <c r="BV167" s="605" t="n">
        <v>42907</v>
      </c>
      <c r="BW167" s="627" t="n">
        <v>42998</v>
      </c>
      <c r="BX167" s="376" t="inlineStr">
        <is>
          <t>Pls send l/d in correct fabric quality + col for approval</t>
        </is>
      </c>
      <c r="BY167" s="386" t="inlineStr">
        <is>
          <t>-</t>
        </is>
      </c>
      <c r="BZ167" s="433" t="n"/>
      <c r="CA167" s="386" t="n"/>
      <c r="CB167" s="386" t="n"/>
      <c r="CC167" s="386" t="n"/>
      <c r="CD167" s="376" t="inlineStr">
        <is>
          <t>EX 14-Oct-17 - 4 pcs</t>
        </is>
      </c>
      <c r="CE167" s="376" t="n"/>
      <c r="CF167" s="376" t="n"/>
      <c r="CG167" s="387" t="n">
        <v>15</v>
      </c>
      <c r="CH167" s="435" t="n"/>
      <c r="CI167" s="387" t="inlineStr">
        <is>
          <t>S</t>
        </is>
      </c>
      <c r="CJ167" s="387" t="n"/>
      <c r="CK167" s="387" t="n"/>
      <c r="CL167" s="388" t="n"/>
      <c r="CM167" s="389" t="n"/>
      <c r="CN167" s="389" t="n"/>
      <c r="CO167" s="390" t="n"/>
      <c r="CP167" s="391" t="n"/>
      <c r="CQ167" s="391" t="n"/>
      <c r="CR167" s="391" t="n"/>
      <c r="CS167" s="392" t="n"/>
      <c r="CT167" s="393" t="n"/>
      <c r="CU167" s="393" t="n"/>
      <c r="CV167" s="393" t="n"/>
      <c r="CW167" s="393" t="n"/>
      <c r="CX167" s="393" t="n"/>
      <c r="CY167" s="393" t="n"/>
      <c r="CZ167" s="388" t="n"/>
      <c r="DA167" s="388" t="inlineStr">
        <is>
          <t>HQ</t>
        </is>
      </c>
      <c r="DB167" s="555" t="n">
        <v>2</v>
      </c>
      <c r="DC167" s="389" t="n"/>
      <c r="DD167" s="389" t="n"/>
      <c r="DE167" s="389" t="n"/>
      <c r="DF167" s="394" t="n">
        <v>355</v>
      </c>
      <c r="DG167" s="394" t="n">
        <v>500</v>
      </c>
      <c r="DH167" s="394" t="n">
        <v>4018330</v>
      </c>
      <c r="DI167" s="395">
        <f>DF167*BM167</f>
        <v/>
      </c>
      <c r="DJ167" s="396">
        <f>DI167-(DG167*BL167)</f>
        <v/>
      </c>
    </row>
    <row customFormat="1" customHeight="1" hidden="1" ht="15" r="168" s="397">
      <c r="A168" s="372" t="n">
        <v>805</v>
      </c>
      <c r="B168" s="372" t="inlineStr">
        <is>
          <t>K180705020</t>
        </is>
      </c>
      <c r="C168" s="372" t="n">
        <v>2020100016</v>
      </c>
      <c r="D168" s="372" t="inlineStr">
        <is>
          <t>Pink</t>
        </is>
      </c>
      <c r="E168" s="430" t="n">
        <v>8004</v>
      </c>
      <c r="F168" s="372" t="inlineStr">
        <is>
          <t>IDALIKA</t>
        </is>
      </c>
      <c r="G168" s="372" t="inlineStr">
        <is>
          <t>APPLE BLOSSOM</t>
        </is>
      </c>
      <c r="H168" s="372" t="n">
        <v>1</v>
      </c>
      <c r="I168" s="370" t="n"/>
      <c r="J168" s="600" t="n"/>
      <c r="K168" s="372" t="n"/>
      <c r="L168" s="372" t="n"/>
      <c r="M168" s="568" t="inlineStr">
        <is>
          <t>Sweat</t>
        </is>
      </c>
      <c r="N168" s="372" t="n">
        <v>61102099</v>
      </c>
      <c r="O168" s="373" t="inlineStr">
        <is>
          <t>Women's or girls' jerseys, pullovers, cardigans, waistcoats and similar articles, of cotton, knitted or crocheted (excl. lightweight fine knit roll, polo or turtleneck jumpers and pullovers and wadded waistcoats)</t>
        </is>
      </c>
      <c r="P168" s="584" t="inlineStr">
        <is>
          <t>Womens</t>
        </is>
      </c>
      <c r="Q168" s="372" t="n"/>
      <c r="R168" s="372" t="n"/>
      <c r="S168" s="372" t="inlineStr">
        <is>
          <t>GD/FD</t>
        </is>
      </c>
      <c r="T168" s="374" t="inlineStr">
        <is>
          <t>NON</t>
        </is>
      </c>
      <c r="U168" s="374" t="n"/>
      <c r="V168" s="374" t="inlineStr">
        <is>
          <t>XS-L</t>
        </is>
      </c>
      <c r="W168" s="374" t="inlineStr">
        <is>
          <t>-</t>
        </is>
      </c>
      <c r="X168" s="518" t="inlineStr">
        <is>
          <t>XS-L womens</t>
        </is>
      </c>
      <c r="Y168" s="374" t="inlineStr">
        <is>
          <t>NEW</t>
        </is>
      </c>
      <c r="Z168" s="374" t="n"/>
      <c r="AA168" s="374" t="n"/>
      <c r="AB168" s="405" t="inlineStr">
        <is>
          <t>FYROM</t>
        </is>
      </c>
      <c r="AC168" s="240" t="inlineStr">
        <is>
          <t>Uni Textiles</t>
        </is>
      </c>
      <c r="AD168" s="240" t="inlineStr">
        <is>
          <t>New Power</t>
        </is>
      </c>
      <c r="AE168" s="376" t="inlineStr">
        <is>
          <t>ALEXANDROS</t>
        </is>
      </c>
      <c r="AF168" s="372" t="n"/>
      <c r="AG168" s="374" t="inlineStr">
        <is>
          <t>HELLAS COTTON</t>
        </is>
      </c>
      <c r="AH168" s="374" t="inlineStr">
        <is>
          <t>175-130-150000-115</t>
        </is>
      </c>
      <c r="AI168" s="374" t="inlineStr">
        <is>
          <t xml:space="preserve">L75-130-150000-115 </t>
        </is>
      </c>
      <c r="AJ168" s="374" t="n"/>
      <c r="AK168" s="374" t="inlineStr">
        <is>
          <t>100% Sustainable fabric</t>
        </is>
      </c>
      <c r="AL168" s="374" t="inlineStr">
        <is>
          <t>100% Organic cotton</t>
        </is>
      </c>
      <c r="AM168" s="374" t="inlineStr">
        <is>
          <t>300g</t>
        </is>
      </c>
      <c r="AN168" s="374" t="n">
        <v>390</v>
      </c>
      <c r="AO168" s="377" t="inlineStr">
        <is>
          <t>10,9kg</t>
        </is>
      </c>
      <c r="AP168" s="374" t="inlineStr">
        <is>
          <t>NO MOQ</t>
        </is>
      </c>
      <c r="AQ168" s="374" t="inlineStr">
        <is>
          <t>tbc</t>
        </is>
      </c>
      <c r="AR168" s="374" t="inlineStr">
        <is>
          <t>NEW POWER: Needs to order: 16x - extra meters to stock 3/4 pieces. In total we want 4 colour options x16 SMS (colours TBC)</t>
        </is>
      </c>
      <c r="AS168" s="378" t="n"/>
      <c r="AT168" s="378" t="n"/>
      <c r="AU168" s="378" t="n"/>
      <c r="AV168" s="379" t="inlineStr">
        <is>
          <t>,460kg</t>
        </is>
      </c>
      <c r="AW168" s="601" t="inlineStr">
        <is>
          <t>NEW POWER</t>
        </is>
      </c>
      <c r="AX168" s="602" t="inlineStr">
        <is>
          <t>EUR</t>
        </is>
      </c>
      <c r="AY168" s="602" t="inlineStr">
        <is>
          <t>CIF</t>
        </is>
      </c>
      <c r="AZ168" s="602" t="inlineStr">
        <is>
          <t>30 DAYS NETT</t>
        </is>
      </c>
      <c r="BA168" s="602" t="n">
        <v>18</v>
      </c>
      <c r="BB168" s="602">
        <f>IFERROR((BM168*(1-Assumptions!$K$3))*(1-BK168),0)</f>
        <v/>
      </c>
      <c r="BC168" s="602">
        <f>BD168*2</f>
        <v/>
      </c>
      <c r="BD168" s="602" t="n">
        <v>18.9</v>
      </c>
      <c r="BE168" s="602" t="n">
        <v>18.9</v>
      </c>
      <c r="BF168" s="617">
        <f>IFERROR(((IF(BE168&gt;0, BE168, IF(BD168&gt;0, BD168, 0))))*INDEX(Assumptions!$B:$B,MATCH(AB168,Assumptions!$A:$A,0)),0)</f>
        <v/>
      </c>
      <c r="BG168" s="604">
        <f>IFERROR(((IF(BE168&gt;0, BE168, IF(BD168&gt;0, BD168, 0))))*INDEX(Assumptions!$C:$C,MATCH(AB168,Assumptions!$A:$A,0)),0)</f>
        <v/>
      </c>
      <c r="BH168" s="604">
        <f>IFERROR(((IF(BE168&gt;0, BE168, IF(BD168&gt;0, BD168, 0))))*INDEX(Assumptions!$D:$D,MATCH(AB168,Assumptions!$A:$A,0)),0)</f>
        <v/>
      </c>
      <c r="BI168" s="604">
        <f>IFERROR(((IF(BE168&gt;0, BE168, IF(BD168&gt;0, BD168, 0))))*INDEX(Assumptions!$G:$G,MATCH(AC168,Assumptions!$F:$F,0)),0)</f>
        <v/>
      </c>
      <c r="BJ168" s="604">
        <f>SUM(BF168:BI168)</f>
        <v/>
      </c>
      <c r="BK168" s="383">
        <f>IFERROR(INDEX(Assumptions!$B:$B,MATCH(AB168,Assumptions!$A:$A,0))+INDEX(Assumptions!$C:$C,MATCH(AB168,Assumptions!$A:$A,0))+INDEX(Assumptions!$D:$D,MATCH(AB168,Assumptions!$A:$A,0))+INDEX(Assumptions!$G:$G,MATCH(AC168,Assumptions!$F:$F,0)),0)</f>
        <v/>
      </c>
      <c r="BL168" s="602">
        <f>((IF(BE168&gt;0, BE168, IF(BD168&gt;0, BD168, 0))))+BJ168</f>
        <v/>
      </c>
      <c r="BM168" s="602">
        <f>BP168/BO168</f>
        <v/>
      </c>
      <c r="BN168" s="602">
        <f>BP168/2.38</f>
        <v/>
      </c>
      <c r="BO168" s="374" t="n">
        <v>2.5</v>
      </c>
      <c r="BP168" s="602" t="n">
        <v>99.95</v>
      </c>
      <c r="BQ168" s="384">
        <f>IF(SUM(BD168:BE168)=0,0,(BM168-BL168)/BM168)</f>
        <v/>
      </c>
      <c r="BR168" s="602">
        <f>BC168*CG168</f>
        <v/>
      </c>
      <c r="BS168" s="602" t="n">
        <v>0.9</v>
      </c>
      <c r="BT168" s="602" t="n">
        <v>2.3</v>
      </c>
      <c r="BU168" s="605" t="n">
        <v>42906</v>
      </c>
      <c r="BV168" s="605" t="n">
        <v>42907</v>
      </c>
      <c r="BW168" s="408" t="inlineStr">
        <is>
          <t>L/D approved</t>
        </is>
      </c>
      <c r="BX168" s="376" t="inlineStr">
        <is>
          <t xml:space="preserve">L75-130-150000-115 </t>
        </is>
      </c>
      <c r="BY168" s="386" t="inlineStr">
        <is>
          <t>S</t>
        </is>
      </c>
      <c r="BZ168" s="433" t="n"/>
      <c r="CA168" s="408" t="n">
        <v>42941</v>
      </c>
      <c r="CB168" s="386" t="n"/>
      <c r="CC168" s="386" t="n"/>
      <c r="CD168" s="376" t="inlineStr">
        <is>
          <t>EX 14-Oct-17 - 4 pcs</t>
        </is>
      </c>
      <c r="CE168" s="376" t="n"/>
      <c r="CF168" s="376" t="n"/>
      <c r="CG168" s="387" t="n">
        <v>15</v>
      </c>
      <c r="CH168" s="435" t="n"/>
      <c r="CI168" s="387" t="inlineStr">
        <is>
          <t>S</t>
        </is>
      </c>
      <c r="CJ168" s="387" t="n"/>
      <c r="CK168" s="387" t="n"/>
      <c r="CL168" s="388" t="n"/>
      <c r="CM168" s="389" t="n"/>
      <c r="CN168" s="389" t="n"/>
      <c r="CO168" s="390" t="n"/>
      <c r="CP168" s="391" t="n"/>
      <c r="CQ168" s="391" t="n"/>
      <c r="CR168" s="391" t="n"/>
      <c r="CS168" s="392" t="n"/>
      <c r="CT168" s="393" t="n"/>
      <c r="CU168" s="393" t="n"/>
      <c r="CV168" s="393" t="n"/>
      <c r="CW168" s="393" t="n"/>
      <c r="CX168" s="393" t="n"/>
      <c r="CY168" s="393" t="n"/>
      <c r="CZ168" s="388" t="n">
        <v>43251</v>
      </c>
      <c r="DA168" s="388" t="inlineStr">
        <is>
          <t>HQ</t>
        </is>
      </c>
      <c r="DB168" s="576" t="inlineStr">
        <is>
          <t>2</t>
        </is>
      </c>
      <c r="DC168" s="389" t="n"/>
      <c r="DD168" s="389" t="n"/>
      <c r="DE168" s="389" t="n"/>
      <c r="DF168" s="394" t="n">
        <v>134</v>
      </c>
      <c r="DG168" s="394" t="n">
        <v>200</v>
      </c>
      <c r="DH168" s="394" t="n">
        <v>4018332</v>
      </c>
      <c r="DI168" s="395">
        <f>DF168*BM168</f>
        <v/>
      </c>
      <c r="DJ168" s="396">
        <f>DI168-(DG168*BL168)</f>
        <v/>
      </c>
    </row>
    <row customFormat="1" customHeight="1" hidden="1" ht="15" r="169" s="397">
      <c r="A169" s="372" t="n">
        <v>810</v>
      </c>
      <c r="B169" s="372" t="inlineStr">
        <is>
          <t>K180705025</t>
        </is>
      </c>
      <c r="C169" s="372" t="n">
        <v>2020100017</v>
      </c>
      <c r="D169" s="372" t="inlineStr">
        <is>
          <t>Red</t>
        </is>
      </c>
      <c r="E169" s="430" t="n">
        <v>7918</v>
      </c>
      <c r="F169" s="372" t="inlineStr">
        <is>
          <t>FEINA L/S</t>
        </is>
      </c>
      <c r="G169" s="372" t="inlineStr">
        <is>
          <t>CORDOVAN STRIPE</t>
        </is>
      </c>
      <c r="H169" s="372" t="n">
        <v>2</v>
      </c>
      <c r="I169" s="370" t="n"/>
      <c r="J169" s="600" t="n"/>
      <c r="K169" s="372" t="n"/>
      <c r="L169" s="372" t="n"/>
      <c r="M169" s="568" t="inlineStr">
        <is>
          <t>Sweat</t>
        </is>
      </c>
      <c r="N169" s="372" t="n">
        <v>61102099</v>
      </c>
      <c r="O169" s="373" t="inlineStr">
        <is>
          <t>Women's or girls' jerseys, pullovers, cardigans, waistcoats and similar articles, of cotton, knitted or crocheted (excl. lightweight fine knit roll, polo or turtleneck jumpers and pullovers and wadded waistcoats)</t>
        </is>
      </c>
      <c r="P169" s="584" t="inlineStr">
        <is>
          <t>Womens</t>
        </is>
      </c>
      <c r="Q169" s="372" t="n"/>
      <c r="R169" s="372" t="n"/>
      <c r="S169" s="372" t="inlineStr">
        <is>
          <t>RINSE</t>
        </is>
      </c>
      <c r="T169" s="374" t="inlineStr">
        <is>
          <t>NON</t>
        </is>
      </c>
      <c r="U169" s="374" t="n"/>
      <c r="V169" s="374" t="inlineStr">
        <is>
          <t>XS-L</t>
        </is>
      </c>
      <c r="W169" s="374" t="inlineStr">
        <is>
          <t>-</t>
        </is>
      </c>
      <c r="X169" s="518" t="inlineStr">
        <is>
          <t>XS-L womens</t>
        </is>
      </c>
      <c r="Y169" s="374" t="inlineStr">
        <is>
          <t>NEW</t>
        </is>
      </c>
      <c r="Z169" s="374" t="n"/>
      <c r="AA169" s="374" t="n"/>
      <c r="AB169" s="405" t="inlineStr">
        <is>
          <t>FYROM</t>
        </is>
      </c>
      <c r="AC169" s="240" t="inlineStr">
        <is>
          <t>Uni Textiles</t>
        </is>
      </c>
      <c r="AD169" s="240" t="inlineStr">
        <is>
          <t>New Power</t>
        </is>
      </c>
      <c r="AE169" s="376" t="inlineStr">
        <is>
          <t>ALEXANDROS</t>
        </is>
      </c>
      <c r="AF169" s="372" t="n"/>
      <c r="AG169" s="374" t="inlineStr">
        <is>
          <t>HELLAS COTTON</t>
        </is>
      </c>
      <c r="AH169" s="374" t="inlineStr">
        <is>
          <t>AS OUR LEGACY SWEAT: FEINA SS18: CODE TBC</t>
        </is>
      </c>
      <c r="AI169" s="374" t="inlineStr">
        <is>
          <t>AS OUR LEGACY YD STRIPE SAMPLE - SS18 - CODE TBC</t>
        </is>
      </c>
      <c r="AJ169" s="374" t="n"/>
      <c r="AK169" s="374" t="inlineStr">
        <is>
          <t>100% Sustainable fabric</t>
        </is>
      </c>
      <c r="AL169" s="374" t="inlineStr">
        <is>
          <t>100% Organic cotton</t>
        </is>
      </c>
      <c r="AM169" s="374" t="inlineStr">
        <is>
          <t>420g</t>
        </is>
      </c>
      <c r="AN169" s="374" t="n">
        <v>420</v>
      </c>
      <c r="AO169" s="377" t="inlineStr">
        <is>
          <t>15,9kg</t>
        </is>
      </c>
      <c r="AP169" s="374" t="inlineStr">
        <is>
          <t>250pcs</t>
        </is>
      </c>
      <c r="AQ169" s="374" t="inlineStr">
        <is>
          <t>6W</t>
        </is>
      </c>
      <c r="AR169" s="374" t="inlineStr">
        <is>
          <t>NEW POWER: Needs to order yarn: 16x - extra meters to stock 3/4 pieces. In total 8 colour options (to be divided per men/women)</t>
        </is>
      </c>
      <c r="AS169" s="378" t="n"/>
      <c r="AT169" s="378" t="n"/>
      <c r="AU169" s="378" t="n"/>
      <c r="AV169" s="379" t="inlineStr">
        <is>
          <t>1kg</t>
        </is>
      </c>
      <c r="AW169" s="601" t="inlineStr">
        <is>
          <t>NEW POWER</t>
        </is>
      </c>
      <c r="AX169" s="602" t="inlineStr">
        <is>
          <t>EUR</t>
        </is>
      </c>
      <c r="AY169" s="602" t="inlineStr">
        <is>
          <t>CIF</t>
        </is>
      </c>
      <c r="AZ169" s="602" t="inlineStr">
        <is>
          <t>30 DAYS NETT</t>
        </is>
      </c>
      <c r="BA169" s="602" t="n">
        <v>24</v>
      </c>
      <c r="BB169" s="602">
        <f>IFERROR((BM169*(1-Assumptions!$K$3))*(1-BK169),0)</f>
        <v/>
      </c>
      <c r="BC169" s="602">
        <f>BD169*2</f>
        <v/>
      </c>
      <c r="BD169" s="602" t="n">
        <v>25.9</v>
      </c>
      <c r="BE169" s="602" t="n">
        <v>25.9</v>
      </c>
      <c r="BF169" s="617">
        <f>IFERROR(((IF(BE169&gt;0, BE169, IF(BD169&gt;0, BD169, 0))))*INDEX(Assumptions!$B:$B,MATCH(AB169,Assumptions!$A:$A,0)),0)</f>
        <v/>
      </c>
      <c r="BG169" s="604">
        <f>IFERROR(((IF(BE169&gt;0, BE169, IF(BD169&gt;0, BD169, 0))))*INDEX(Assumptions!$C:$C,MATCH(AB169,Assumptions!$A:$A,0)),0)</f>
        <v/>
      </c>
      <c r="BH169" s="604">
        <f>IFERROR(((IF(BE169&gt;0, BE169, IF(BD169&gt;0, BD169, 0))))*INDEX(Assumptions!$D:$D,MATCH(AB169,Assumptions!$A:$A,0)),0)</f>
        <v/>
      </c>
      <c r="BI169" s="604">
        <f>IFERROR(((IF(BE169&gt;0, BE169, IF(BD169&gt;0, BD169, 0))))*INDEX(Assumptions!$G:$G,MATCH(AC169,Assumptions!$F:$F,0)),0)</f>
        <v/>
      </c>
      <c r="BJ169" s="604">
        <f>SUM(BF169:BI169)</f>
        <v/>
      </c>
      <c r="BK169" s="383">
        <f>IFERROR(INDEX(Assumptions!$B:$B,MATCH(AB169,Assumptions!$A:$A,0))+INDEX(Assumptions!$C:$C,MATCH(AB169,Assumptions!$A:$A,0))+INDEX(Assumptions!$D:$D,MATCH(AB169,Assumptions!$A:$A,0))+INDEX(Assumptions!$G:$G,MATCH(AC169,Assumptions!$F:$F,0)),0)</f>
        <v/>
      </c>
      <c r="BL169" s="602">
        <f>((IF(BE169&gt;0, BE169, IF(BD169&gt;0, BD169, 0))))+BJ169</f>
        <v/>
      </c>
      <c r="BM169" s="602">
        <f>BP169/BO169</f>
        <v/>
      </c>
      <c r="BN169" s="602">
        <f>BP169/2.38</f>
        <v/>
      </c>
      <c r="BO169" s="374" t="n">
        <v>2.5</v>
      </c>
      <c r="BP169" s="602" t="n">
        <v>119.95</v>
      </c>
      <c r="BQ169" s="384">
        <f>IF(SUM(BD169:BE169)=0,0,(BM169-BL169)/BM169)</f>
        <v/>
      </c>
      <c r="BR169" s="602">
        <f>BC169*CG169</f>
        <v/>
      </c>
      <c r="BS169" s="602" t="n">
        <v>0.9</v>
      </c>
      <c r="BT169" s="602" t="n">
        <v>1.6</v>
      </c>
      <c r="BU169" s="605" t="n">
        <v>42906</v>
      </c>
      <c r="BV169" s="605" t="inlineStr">
        <is>
          <t>-</t>
        </is>
      </c>
      <c r="BW169" s="627" t="n">
        <v>42998</v>
      </c>
      <c r="BX169" s="376" t="n"/>
      <c r="BY169" s="386" t="inlineStr">
        <is>
          <t>S</t>
        </is>
      </c>
      <c r="BZ169" s="433" t="n"/>
      <c r="CA169" s="408" t="n">
        <v>42941</v>
      </c>
      <c r="CB169" s="386" t="n"/>
      <c r="CC169" s="386" t="n"/>
      <c r="CD169" s="376" t="inlineStr">
        <is>
          <t>EX 20-Oct-17 - 4 pcs</t>
        </is>
      </c>
      <c r="CE169" s="376" t="n"/>
      <c r="CF169" s="376" t="n"/>
      <c r="CG169" s="387" t="n">
        <v>15</v>
      </c>
      <c r="CH169" s="435" t="n"/>
      <c r="CI169" s="387" t="inlineStr">
        <is>
          <t>S</t>
        </is>
      </c>
      <c r="CJ169" s="387" t="n"/>
      <c r="CK169" s="387" t="n"/>
      <c r="CL169" s="388" t="n"/>
      <c r="CM169" s="389" t="n"/>
      <c r="CN169" s="389" t="n"/>
      <c r="CO169" s="390" t="n"/>
      <c r="CP169" s="391" t="n"/>
      <c r="CQ169" s="391" t="n"/>
      <c r="CR169" s="391" t="n"/>
      <c r="CS169" s="392" t="n"/>
      <c r="CT169" s="393" t="n"/>
      <c r="CU169" s="393" t="n"/>
      <c r="CV169" s="393" t="n"/>
      <c r="CW169" s="393" t="n"/>
      <c r="CX169" s="393" t="n"/>
      <c r="CY169" s="393" t="n"/>
      <c r="CZ169" s="388" t="n">
        <v>43251</v>
      </c>
      <c r="DA169" s="388" t="inlineStr">
        <is>
          <t>HQ</t>
        </is>
      </c>
      <c r="DB169" s="576" t="inlineStr">
        <is>
          <t>2</t>
        </is>
      </c>
      <c r="DC169" s="389" t="n"/>
      <c r="DD169" s="389" t="n"/>
      <c r="DE169" s="389" t="n"/>
      <c r="DF169" s="394" t="n">
        <v>176</v>
      </c>
      <c r="DG169" s="394" t="n">
        <v>201</v>
      </c>
      <c r="DH169" s="394" t="n">
        <v>4018333</v>
      </c>
      <c r="DI169" s="395">
        <f>DF169*BM169</f>
        <v/>
      </c>
      <c r="DJ169" s="396">
        <f>DI169-(DG169*BL169)</f>
        <v/>
      </c>
    </row>
    <row customFormat="1" customHeight="1" hidden="1" ht="15" r="170" s="397">
      <c r="A170" s="372" t="n">
        <v>815</v>
      </c>
      <c r="B170" s="372" t="inlineStr">
        <is>
          <t>K180705030</t>
        </is>
      </c>
      <c r="C170" s="372" t="n">
        <v>2020100018</v>
      </c>
      <c r="D170" s="372" t="inlineStr">
        <is>
          <t>Yellow</t>
        </is>
      </c>
      <c r="E170" s="430" t="n">
        <v>7707</v>
      </c>
      <c r="F170" s="372" t="inlineStr">
        <is>
          <t>FEINA L/S</t>
        </is>
      </c>
      <c r="G170" s="372" t="inlineStr">
        <is>
          <t>RICH CARAMEL STRIPE</t>
        </is>
      </c>
      <c r="H170" s="372" t="n">
        <v>2</v>
      </c>
      <c r="I170" s="370" t="n"/>
      <c r="J170" s="600" t="n"/>
      <c r="K170" s="372" t="n"/>
      <c r="L170" s="372" t="n"/>
      <c r="M170" s="568" t="inlineStr">
        <is>
          <t>Sweat</t>
        </is>
      </c>
      <c r="N170" s="372" t="n">
        <v>61102099</v>
      </c>
      <c r="O170" s="373" t="inlineStr">
        <is>
          <t>Women's or girls' jerseys, pullovers, cardigans, waistcoats and similar articles, of cotton, knitted or crocheted (excl. lightweight fine knit roll, polo or turtleneck jumpers and pullovers and wadded waistcoats)</t>
        </is>
      </c>
      <c r="P170" s="584" t="inlineStr">
        <is>
          <t>Womens</t>
        </is>
      </c>
      <c r="Q170" s="372" t="n"/>
      <c r="R170" s="372" t="n"/>
      <c r="S170" s="372" t="inlineStr">
        <is>
          <t>RINSE</t>
        </is>
      </c>
      <c r="T170" s="374" t="inlineStr">
        <is>
          <t>NON</t>
        </is>
      </c>
      <c r="U170" s="374" t="n"/>
      <c r="V170" s="374" t="inlineStr">
        <is>
          <t>XS-L</t>
        </is>
      </c>
      <c r="W170" s="374" t="inlineStr">
        <is>
          <t>-</t>
        </is>
      </c>
      <c r="X170" s="518" t="inlineStr">
        <is>
          <t>XS-L womens</t>
        </is>
      </c>
      <c r="Y170" s="374" t="inlineStr">
        <is>
          <t>NEW</t>
        </is>
      </c>
      <c r="Z170" s="374" t="n"/>
      <c r="AA170" s="374" t="n"/>
      <c r="AB170" s="405" t="inlineStr">
        <is>
          <t>FYROM</t>
        </is>
      </c>
      <c r="AC170" s="240" t="inlineStr">
        <is>
          <t>Uni Textiles</t>
        </is>
      </c>
      <c r="AD170" s="240" t="inlineStr">
        <is>
          <t>New Power</t>
        </is>
      </c>
      <c r="AE170" s="376" t="inlineStr">
        <is>
          <t>ALEXANDROS</t>
        </is>
      </c>
      <c r="AF170" s="372" t="n"/>
      <c r="AG170" s="374" t="inlineStr">
        <is>
          <t>HELLAS COTTON</t>
        </is>
      </c>
      <c r="AH170" s="374" t="inlineStr">
        <is>
          <t>AS OUR LEGACY SWEAT: FEINA SS18: CODE TBC</t>
        </is>
      </c>
      <c r="AI170" s="374" t="inlineStr">
        <is>
          <t>AS OUR LEGACY YD STRIPE SAMPLE - SS18 - CODE TBC</t>
        </is>
      </c>
      <c r="AJ170" s="374" t="n"/>
      <c r="AK170" s="374" t="inlineStr">
        <is>
          <t>100% Sustainable fabric</t>
        </is>
      </c>
      <c r="AL170" s="374" t="inlineStr">
        <is>
          <t>100% Organic cotton</t>
        </is>
      </c>
      <c r="AM170" s="374" t="inlineStr">
        <is>
          <t>420g</t>
        </is>
      </c>
      <c r="AN170" s="374" t="n">
        <v>420</v>
      </c>
      <c r="AO170" s="377" t="inlineStr">
        <is>
          <t>15,9kg</t>
        </is>
      </c>
      <c r="AP170" s="374" t="inlineStr">
        <is>
          <t>250pcs</t>
        </is>
      </c>
      <c r="AQ170" s="374" t="inlineStr">
        <is>
          <t>6W</t>
        </is>
      </c>
      <c r="AR170" s="374" t="inlineStr">
        <is>
          <t>NEW POWER: Needs to order yarn: 16x - extra meters to stock 3/4 pieces. In total 8 colour options (to be divided per men/women)</t>
        </is>
      </c>
      <c r="AS170" s="378" t="n"/>
      <c r="AT170" s="378" t="n"/>
      <c r="AU170" s="378" t="n"/>
      <c r="AV170" s="379" t="inlineStr">
        <is>
          <t>1kg</t>
        </is>
      </c>
      <c r="AW170" s="601" t="inlineStr">
        <is>
          <t>NEW POWER</t>
        </is>
      </c>
      <c r="AX170" s="602" t="inlineStr">
        <is>
          <t>EUR</t>
        </is>
      </c>
      <c r="AY170" s="602" t="inlineStr">
        <is>
          <t>CIF</t>
        </is>
      </c>
      <c r="AZ170" s="602" t="inlineStr">
        <is>
          <t>30 DAYS NETT</t>
        </is>
      </c>
      <c r="BA170" s="602" t="n">
        <v>24</v>
      </c>
      <c r="BB170" s="602">
        <f>IFERROR((BM170*(1-Assumptions!$K$3))*(1-BK170),0)</f>
        <v/>
      </c>
      <c r="BC170" s="602">
        <f>BD170*2</f>
        <v/>
      </c>
      <c r="BD170" s="602" t="n">
        <v>25.9</v>
      </c>
      <c r="BE170" s="602" t="n">
        <v>25.9</v>
      </c>
      <c r="BF170" s="617">
        <f>IFERROR(((IF(BE170&gt;0, BE170, IF(BD170&gt;0, BD170, 0))))*INDEX(Assumptions!$B:$B,MATCH(AB170,Assumptions!$A:$A,0)),0)</f>
        <v/>
      </c>
      <c r="BG170" s="604">
        <f>IFERROR(((IF(BE170&gt;0, BE170, IF(BD170&gt;0, BD170, 0))))*INDEX(Assumptions!$C:$C,MATCH(AB170,Assumptions!$A:$A,0)),0)</f>
        <v/>
      </c>
      <c r="BH170" s="604">
        <f>IFERROR(((IF(BE170&gt;0, BE170, IF(BD170&gt;0, BD170, 0))))*INDEX(Assumptions!$D:$D,MATCH(AB170,Assumptions!$A:$A,0)),0)</f>
        <v/>
      </c>
      <c r="BI170" s="604">
        <f>IFERROR(((IF(BE170&gt;0, BE170, IF(BD170&gt;0, BD170, 0))))*INDEX(Assumptions!$G:$G,MATCH(AC170,Assumptions!$F:$F,0)),0)</f>
        <v/>
      </c>
      <c r="BJ170" s="604">
        <f>SUM(BF170:BI170)</f>
        <v/>
      </c>
      <c r="BK170" s="383">
        <f>IFERROR(INDEX(Assumptions!$B:$B,MATCH(AB170,Assumptions!$A:$A,0))+INDEX(Assumptions!$C:$C,MATCH(AB170,Assumptions!$A:$A,0))+INDEX(Assumptions!$D:$D,MATCH(AB170,Assumptions!$A:$A,0))+INDEX(Assumptions!$G:$G,MATCH(AC170,Assumptions!$F:$F,0)),0)</f>
        <v/>
      </c>
      <c r="BL170" s="602">
        <f>((IF(BE170&gt;0, BE170, IF(BD170&gt;0, BD170, 0))))+BJ170</f>
        <v/>
      </c>
      <c r="BM170" s="602">
        <f>BP170/BO170</f>
        <v/>
      </c>
      <c r="BN170" s="602">
        <f>BP170/2.38</f>
        <v/>
      </c>
      <c r="BO170" s="374" t="n">
        <v>2.5</v>
      </c>
      <c r="BP170" s="602" t="n">
        <v>119.95</v>
      </c>
      <c r="BQ170" s="384">
        <f>IF(SUM(BD170:BE170)=0,0,(BM170-BL170)/BM170)</f>
        <v/>
      </c>
      <c r="BR170" s="602">
        <f>BC170*CG170</f>
        <v/>
      </c>
      <c r="BS170" s="602" t="n">
        <v>0.9</v>
      </c>
      <c r="BT170" s="602" t="n">
        <v>1.6</v>
      </c>
      <c r="BU170" s="605" t="n">
        <v>42906</v>
      </c>
      <c r="BV170" s="605" t="inlineStr">
        <is>
          <t>-</t>
        </is>
      </c>
      <c r="BW170" s="408" t="inlineStr">
        <is>
          <t>Y/D Approved</t>
        </is>
      </c>
      <c r="BX170" s="376" t="n"/>
      <c r="BY170" s="386" t="inlineStr">
        <is>
          <t>-</t>
        </is>
      </c>
      <c r="BZ170" s="433" t="n"/>
      <c r="CA170" s="386" t="n"/>
      <c r="CB170" s="386" t="n"/>
      <c r="CC170" s="386" t="n"/>
      <c r="CD170" s="376" t="inlineStr">
        <is>
          <t>EX 20-Oct-17 - 4 pcs</t>
        </is>
      </c>
      <c r="CE170" s="376" t="n"/>
      <c r="CF170" s="376" t="n"/>
      <c r="CG170" s="387" t="n">
        <v>15</v>
      </c>
      <c r="CH170" s="435" t="n"/>
      <c r="CI170" s="387" t="inlineStr">
        <is>
          <t>S</t>
        </is>
      </c>
      <c r="CJ170" s="387" t="n"/>
      <c r="CK170" s="387" t="n"/>
      <c r="CL170" s="388" t="n"/>
      <c r="CM170" s="389" t="n"/>
      <c r="CN170" s="389" t="n"/>
      <c r="CO170" s="390" t="n"/>
      <c r="CP170" s="391" t="n"/>
      <c r="CQ170" s="391" t="n"/>
      <c r="CR170" s="391" t="n"/>
      <c r="CS170" s="392" t="n"/>
      <c r="CT170" s="393" t="n"/>
      <c r="CU170" s="393" t="n"/>
      <c r="CV170" s="393" t="n"/>
      <c r="CW170" s="393" t="n"/>
      <c r="CX170" s="393" t="n"/>
      <c r="CY170" s="393" t="n"/>
      <c r="CZ170" s="388" t="n">
        <v>43251</v>
      </c>
      <c r="DA170" s="388" t="inlineStr">
        <is>
          <t>HQ</t>
        </is>
      </c>
      <c r="DB170" s="576" t="inlineStr">
        <is>
          <t>2</t>
        </is>
      </c>
      <c r="DC170" s="389" t="n"/>
      <c r="DD170" s="389" t="n"/>
      <c r="DE170" s="389" t="n"/>
      <c r="DF170" s="394" t="n">
        <v>141</v>
      </c>
      <c r="DG170" s="394" t="n">
        <v>225</v>
      </c>
      <c r="DH170" s="394" t="n">
        <v>4018336</v>
      </c>
      <c r="DI170" s="395">
        <f>DF170*BM170</f>
        <v/>
      </c>
      <c r="DJ170" s="396">
        <f>DI170-(DG170*BL170)</f>
        <v/>
      </c>
    </row>
    <row customFormat="1" customHeight="1" hidden="1" ht="15" r="171" s="397">
      <c r="A171" s="372" t="n">
        <v>820</v>
      </c>
      <c r="B171" s="372" t="inlineStr">
        <is>
          <t>K180706005</t>
        </is>
      </c>
      <c r="C171" s="372" t="n">
        <v>2080100726</v>
      </c>
      <c r="D171" s="241" t="inlineStr">
        <is>
          <t>Off white</t>
        </is>
      </c>
      <c r="E171" s="430" t="n">
        <v>7200</v>
      </c>
      <c r="F171" s="372" t="inlineStr">
        <is>
          <t>ROSE</t>
        </is>
      </c>
      <c r="G171" s="372" t="inlineStr">
        <is>
          <t>OFF WHITE</t>
        </is>
      </c>
      <c r="H171" s="372" t="n">
        <v>2</v>
      </c>
      <c r="I171" s="370" t="n"/>
      <c r="J171" s="600" t="n"/>
      <c r="K171" s="372" t="inlineStr">
        <is>
          <t>TBC</t>
        </is>
      </c>
      <c r="L171" s="372" t="n"/>
      <c r="M171" s="372" t="inlineStr">
        <is>
          <t>Knit L/S</t>
        </is>
      </c>
      <c r="N171" s="372" t="n">
        <v>61101190</v>
      </c>
      <c r="O171" s="373" t="inlineStr">
        <is>
          <t>Women's or girls' jerseys, pullovers, cardigans, waistcoats and similar articles, of wool, knitted or crocheted (excl. jerseys and pullovers containing &gt;= 50% by weight of wool and weighing &gt;= 600 g/article, and wadded waistcoats)</t>
        </is>
      </c>
      <c r="P171" s="584" t="inlineStr">
        <is>
          <t>Womens</t>
        </is>
      </c>
      <c r="Q171" s="372" t="n"/>
      <c r="R171" s="372" t="n"/>
      <c r="S171" s="372" t="n"/>
      <c r="T171" s="374" t="inlineStr">
        <is>
          <t>NON</t>
        </is>
      </c>
      <c r="U171" s="374" t="n"/>
      <c r="V171" s="374" t="inlineStr">
        <is>
          <t>XS-L</t>
        </is>
      </c>
      <c r="W171" s="374" t="inlineStr">
        <is>
          <t>-</t>
        </is>
      </c>
      <c r="X171" s="518" t="inlineStr">
        <is>
          <t>XS-L womens</t>
        </is>
      </c>
      <c r="Y171" s="374" t="inlineStr">
        <is>
          <t>NEW</t>
        </is>
      </c>
      <c r="Z171" s="374" t="n"/>
      <c r="AA171" s="374" t="n"/>
      <c r="AB171" s="398" t="inlineStr">
        <is>
          <t>Italy</t>
        </is>
      </c>
      <c r="AC171" s="240" t="inlineStr">
        <is>
          <t>Franco Frati</t>
        </is>
      </c>
      <c r="AD171" s="240" t="inlineStr">
        <is>
          <t>Triscotton</t>
        </is>
      </c>
      <c r="AE171" s="376" t="inlineStr">
        <is>
          <t>-</t>
        </is>
      </c>
      <c r="AF171" s="372" t="n"/>
      <c r="AG171" s="374" t="inlineStr">
        <is>
          <t>FILATURES DU PARC</t>
        </is>
      </c>
      <c r="AH171" s="374" t="inlineStr">
        <is>
          <t>ECOPURE - #BUEE</t>
        </is>
      </c>
      <c r="AI171" s="374" t="n"/>
      <c r="AJ171" s="374" t="n"/>
      <c r="AK171" s="374" t="inlineStr">
        <is>
          <t>100% Sustainable fabric</t>
        </is>
      </c>
      <c r="AL171" s="374" t="inlineStr">
        <is>
          <t>70% Recycled wool, 25% polyamide, 5% other fibres</t>
        </is>
      </c>
      <c r="AM171" s="374" t="n"/>
      <c r="AN171" s="374" t="n">
        <v>370</v>
      </c>
      <c r="AO171" s="377" t="n"/>
      <c r="AP171" s="374" t="n"/>
      <c r="AQ171" s="374" t="n"/>
      <c r="AR171" s="374" t="inlineStr">
        <is>
          <t>SUPPLIER NEEDS TO ORDER - SMS AMOUNT INFORMED</t>
        </is>
      </c>
      <c r="AS171" s="378" t="n"/>
      <c r="AT171" s="378" t="n"/>
      <c r="AU171" s="378" t="n"/>
      <c r="AV171" s="379" t="inlineStr">
        <is>
          <t>-</t>
        </is>
      </c>
      <c r="AW171" s="601" t="inlineStr">
        <is>
          <t>TRISCOTTON</t>
        </is>
      </c>
      <c r="AX171" s="602" t="inlineStr">
        <is>
          <t>EUR</t>
        </is>
      </c>
      <c r="AY171" s="602" t="inlineStr">
        <is>
          <t>FOB</t>
        </is>
      </c>
      <c r="AZ171" s="602" t="inlineStr">
        <is>
          <t>30 DAYS NETT</t>
        </is>
      </c>
      <c r="BA171" s="602" t="n">
        <v>38</v>
      </c>
      <c r="BB171" s="602">
        <f>IFERROR((BM171*(1-Assumptions!$K$3))*(1-BK171),0)</f>
        <v/>
      </c>
      <c r="BC171" s="618">
        <f>BD171*2</f>
        <v/>
      </c>
      <c r="BD171" s="618" t="n">
        <v>41.9</v>
      </c>
      <c r="BE171" s="602">
        <f>41.9+0.19</f>
        <v/>
      </c>
      <c r="BF171" s="604">
        <f>IFERROR(((IF(BE171&gt;0, BE171, IF(BD171&gt;0, BD171, 0))))*INDEX(Assumptions!$B:$B,MATCH(AB171,Assumptions!$A:$A,0)),0)</f>
        <v/>
      </c>
      <c r="BG171" s="604">
        <f>IFERROR(((IF(BE171&gt;0, BE171, IF(BD171&gt;0, BD171, 0))))*INDEX(Assumptions!$C:$C,MATCH(AB171,Assumptions!$A:$A,0)),0)</f>
        <v/>
      </c>
      <c r="BH171" s="604">
        <f>IFERROR(((IF(BE171&gt;0, BE171, IF(BD171&gt;0, BD171, 0))))*INDEX(Assumptions!$D:$D,MATCH(AB171,Assumptions!$A:$A,0)),0)</f>
        <v/>
      </c>
      <c r="BI171" s="604">
        <f>IFERROR(((IF(BE171&gt;0, BE171, IF(BD171&gt;0, BD171, 0))))*INDEX(Assumptions!$G:$G,MATCH(AC171,Assumptions!$F:$F,0)),0)</f>
        <v/>
      </c>
      <c r="BJ171" s="604">
        <f>SUM(BF171:BI171)</f>
        <v/>
      </c>
      <c r="BK171" s="383">
        <f>IFERROR(INDEX(Assumptions!$B:$B,MATCH(AB171,Assumptions!$A:$A,0))+INDEX(Assumptions!$C:$C,MATCH(AB171,Assumptions!$A:$A,0))+INDEX(Assumptions!$D:$D,MATCH(AB171,Assumptions!$A:$A,0))+INDEX(Assumptions!$G:$G,MATCH(AC171,Assumptions!$F:$F,0)),0)</f>
        <v/>
      </c>
      <c r="BL171" s="602">
        <f>((IF(BE171&gt;0, BE171, IF(BD171&gt;0, BD171, 0))))+BJ171</f>
        <v/>
      </c>
      <c r="BM171" s="602">
        <f>BP171/BO171</f>
        <v/>
      </c>
      <c r="BN171" s="602">
        <f>BP171/2.38</f>
        <v/>
      </c>
      <c r="BO171" s="374" t="n">
        <v>2.5</v>
      </c>
      <c r="BP171" s="602" t="n">
        <v>169.95</v>
      </c>
      <c r="BQ171" s="384">
        <f>IF(SUM(BD171:BE171)=0,0,(BM171-BL171)/BM171)</f>
        <v/>
      </c>
      <c r="BR171" s="602">
        <f>BC171*CG171</f>
        <v/>
      </c>
      <c r="BS171" s="602" t="inlineStr">
        <is>
          <t>-</t>
        </is>
      </c>
      <c r="BT171" s="602" t="n"/>
      <c r="BU171" s="605" t="n">
        <v>42914</v>
      </c>
      <c r="BV171" s="605" t="n">
        <v>42914</v>
      </c>
      <c r="BW171" s="386" t="n"/>
      <c r="BX171" s="398" t="inlineStr">
        <is>
          <t>ECOPURE - #BUEE</t>
        </is>
      </c>
      <c r="BY171" s="386" t="inlineStr">
        <is>
          <t>S</t>
        </is>
      </c>
      <c r="BZ171" s="433" t="n"/>
      <c r="CA171" s="386" t="n"/>
      <c r="CB171" s="386" t="n"/>
      <c r="CC171" s="386" t="n">
        <v>42985</v>
      </c>
      <c r="CD171" s="376" t="inlineStr">
        <is>
          <t>EX 14-Oct-17</t>
        </is>
      </c>
      <c r="CE171" s="376" t="n"/>
      <c r="CF171" s="376" t="inlineStr">
        <is>
          <t>Check FOB</t>
        </is>
      </c>
      <c r="CG171" s="387" t="n">
        <v>15</v>
      </c>
      <c r="CH171" s="435" t="n"/>
      <c r="CI171" s="387" t="inlineStr">
        <is>
          <t>S</t>
        </is>
      </c>
      <c r="CJ171" s="387" t="n"/>
      <c r="CK171" s="387" t="n"/>
      <c r="CL171" s="388" t="n"/>
      <c r="CM171" s="389" t="n"/>
      <c r="CN171" s="389" t="n"/>
      <c r="CO171" s="390" t="n"/>
      <c r="CP171" s="391" t="inlineStr">
        <is>
          <t>XS - M</t>
        </is>
      </c>
      <c r="CQ171" s="391" t="n"/>
      <c r="CR171" s="391" t="n"/>
      <c r="CS171" s="392" t="n"/>
      <c r="CT171" s="393" t="n"/>
      <c r="CU171" s="393" t="n"/>
      <c r="CV171" s="393" t="n"/>
      <c r="CW171" s="393" t="n"/>
      <c r="CX171" s="393" t="n"/>
      <c r="CY171" s="393" t="n"/>
      <c r="CZ171" s="388" t="n">
        <v>43325</v>
      </c>
      <c r="DA171" s="388" t="inlineStr">
        <is>
          <t>HQ</t>
        </is>
      </c>
      <c r="DB171" s="576" t="inlineStr">
        <is>
          <t>1</t>
        </is>
      </c>
      <c r="DC171" s="389" t="n"/>
      <c r="DD171" s="389" t="n"/>
      <c r="DE171" s="389" t="n"/>
      <c r="DF171" s="394" t="n">
        <v>80</v>
      </c>
      <c r="DG171" s="394" t="n">
        <v>120</v>
      </c>
      <c r="DH171" s="394" t="n">
        <v>4018255</v>
      </c>
      <c r="DI171" s="395">
        <f>DF171*BM171</f>
        <v/>
      </c>
      <c r="DJ171" s="396">
        <f>DI171-(DG171*BL171)</f>
        <v/>
      </c>
    </row>
    <row customFormat="1" customHeight="1" hidden="1" ht="15" r="172" s="397">
      <c r="A172" s="372" t="n">
        <v>825</v>
      </c>
      <c r="B172" s="372" t="inlineStr">
        <is>
          <t>K180706010</t>
        </is>
      </c>
      <c r="C172" s="372" t="n">
        <v>2080100727</v>
      </c>
      <c r="D172" s="372" t="inlineStr">
        <is>
          <t>Pink</t>
        </is>
      </c>
      <c r="E172" s="430" t="n">
        <v>8004</v>
      </c>
      <c r="F172" s="372" t="inlineStr">
        <is>
          <t>ROSE</t>
        </is>
      </c>
      <c r="G172" s="372" t="inlineStr">
        <is>
          <t>APPLE BLOSSOM</t>
        </is>
      </c>
      <c r="H172" s="372" t="n">
        <v>1</v>
      </c>
      <c r="I172" s="370" t="n"/>
      <c r="J172" s="600" t="n"/>
      <c r="K172" s="372" t="inlineStr">
        <is>
          <t>TBC</t>
        </is>
      </c>
      <c r="L172" s="372" t="n"/>
      <c r="M172" s="372" t="inlineStr">
        <is>
          <t>Knit L/S</t>
        </is>
      </c>
      <c r="N172" s="372" t="n">
        <v>61101190</v>
      </c>
      <c r="O172" s="373" t="inlineStr">
        <is>
          <t>Women's or girls' jerseys, pullovers, cardigans, waistcoats and similar articles, of wool, knitted or crocheted (excl. jerseys and pullovers containing &gt;= 50% by weight of wool and weighing &gt;= 600 g/article, and wadded waistcoats)</t>
        </is>
      </c>
      <c r="P172" s="584" t="inlineStr">
        <is>
          <t>Womens</t>
        </is>
      </c>
      <c r="Q172" s="372" t="n"/>
      <c r="R172" s="372" t="n"/>
      <c r="S172" s="372" t="n"/>
      <c r="T172" s="374" t="inlineStr">
        <is>
          <t>NON</t>
        </is>
      </c>
      <c r="U172" s="374" t="n"/>
      <c r="V172" s="374" t="inlineStr">
        <is>
          <t>XS-L</t>
        </is>
      </c>
      <c r="W172" s="374" t="inlineStr">
        <is>
          <t>-</t>
        </is>
      </c>
      <c r="X172" s="518" t="inlineStr">
        <is>
          <t>XS-L womens</t>
        </is>
      </c>
      <c r="Y172" s="374" t="inlineStr">
        <is>
          <t>NEW</t>
        </is>
      </c>
      <c r="Z172" s="374" t="n"/>
      <c r="AA172" s="374" t="n"/>
      <c r="AB172" s="398" t="inlineStr">
        <is>
          <t>Italy</t>
        </is>
      </c>
      <c r="AC172" s="240" t="inlineStr">
        <is>
          <t>Franco Frati</t>
        </is>
      </c>
      <c r="AD172" s="240" t="inlineStr">
        <is>
          <t>Triscotton</t>
        </is>
      </c>
      <c r="AE172" s="376" t="inlineStr">
        <is>
          <t>-</t>
        </is>
      </c>
      <c r="AF172" s="372" t="n"/>
      <c r="AG172" s="374" t="inlineStr">
        <is>
          <t>FILATURES DU PARC</t>
        </is>
      </c>
      <c r="AH172" s="374" t="inlineStr">
        <is>
          <t>ECOPURE - #CORAIL</t>
        </is>
      </c>
      <c r="AI172" s="374" t="n"/>
      <c r="AJ172" s="374" t="n"/>
      <c r="AK172" s="374" t="inlineStr">
        <is>
          <t>100% Sustainable fabric</t>
        </is>
      </c>
      <c r="AL172" s="374" t="inlineStr">
        <is>
          <t>70% Recycled wool, 25% polyamide, 5% other fibres</t>
        </is>
      </c>
      <c r="AM172" s="374" t="n"/>
      <c r="AN172" s="374" t="n">
        <v>370</v>
      </c>
      <c r="AO172" s="377" t="n"/>
      <c r="AP172" s="374" t="n"/>
      <c r="AQ172" s="374" t="n"/>
      <c r="AR172" s="374" t="inlineStr">
        <is>
          <t>SUPPLIER NEEDS TO ORDER - SMS AMOUNT INFORMED</t>
        </is>
      </c>
      <c r="AS172" s="378" t="n"/>
      <c r="AT172" s="378" t="n"/>
      <c r="AU172" s="378" t="n"/>
      <c r="AV172" s="379" t="inlineStr">
        <is>
          <t>-</t>
        </is>
      </c>
      <c r="AW172" s="601" t="inlineStr">
        <is>
          <t>TRISCOTTON</t>
        </is>
      </c>
      <c r="AX172" s="602" t="inlineStr">
        <is>
          <t>EUR</t>
        </is>
      </c>
      <c r="AY172" s="602" t="inlineStr">
        <is>
          <t>FOB</t>
        </is>
      </c>
      <c r="AZ172" s="602" t="inlineStr">
        <is>
          <t>30 DAYS NETT</t>
        </is>
      </c>
      <c r="BA172" s="602" t="n">
        <v>38</v>
      </c>
      <c r="BB172" s="602">
        <f>IFERROR((BM172*(1-Assumptions!$K$3))*(1-BK172),0)</f>
        <v/>
      </c>
      <c r="BC172" s="618">
        <f>BD172*2</f>
        <v/>
      </c>
      <c r="BD172" s="618" t="n">
        <v>41.9</v>
      </c>
      <c r="BE172" s="602">
        <f>41.9+0.19</f>
        <v/>
      </c>
      <c r="BF172" s="604">
        <f>IFERROR(((IF(BE172&gt;0, BE172, IF(BD172&gt;0, BD172, 0))))*INDEX(Assumptions!$B:$B,MATCH(AB172,Assumptions!$A:$A,0)),0)</f>
        <v/>
      </c>
      <c r="BG172" s="604">
        <f>IFERROR(((IF(BE172&gt;0, BE172, IF(BD172&gt;0, BD172, 0))))*INDEX(Assumptions!$C:$C,MATCH(AB172,Assumptions!$A:$A,0)),0)</f>
        <v/>
      </c>
      <c r="BH172" s="604">
        <f>IFERROR(((IF(BE172&gt;0, BE172, IF(BD172&gt;0, BD172, 0))))*INDEX(Assumptions!$D:$D,MATCH(AB172,Assumptions!$A:$A,0)),0)</f>
        <v/>
      </c>
      <c r="BI172" s="604">
        <f>IFERROR(((IF(BE172&gt;0, BE172, IF(BD172&gt;0, BD172, 0))))*INDEX(Assumptions!$G:$G,MATCH(AC172,Assumptions!$F:$F,0)),0)</f>
        <v/>
      </c>
      <c r="BJ172" s="604">
        <f>SUM(BF172:BI172)</f>
        <v/>
      </c>
      <c r="BK172" s="383">
        <f>IFERROR(INDEX(Assumptions!$B:$B,MATCH(AB172,Assumptions!$A:$A,0))+INDEX(Assumptions!$C:$C,MATCH(AB172,Assumptions!$A:$A,0))+INDEX(Assumptions!$D:$D,MATCH(AB172,Assumptions!$A:$A,0))+INDEX(Assumptions!$G:$G,MATCH(AC172,Assumptions!$F:$F,0)),0)</f>
        <v/>
      </c>
      <c r="BL172" s="602">
        <f>((IF(BE172&gt;0, BE172, IF(BD172&gt;0, BD172, 0))))+BJ172</f>
        <v/>
      </c>
      <c r="BM172" s="602">
        <f>BP172/BO172</f>
        <v/>
      </c>
      <c r="BN172" s="602">
        <f>BP172/2.38</f>
        <v/>
      </c>
      <c r="BO172" s="374" t="n">
        <v>2.5</v>
      </c>
      <c r="BP172" s="602" t="n">
        <v>169.95</v>
      </c>
      <c r="BQ172" s="384">
        <f>IF(SUM(BD172:BE172)=0,0,(BM172-BL172)/BM172)</f>
        <v/>
      </c>
      <c r="BR172" s="602">
        <f>BC172*CG172</f>
        <v/>
      </c>
      <c r="BS172" s="602" t="inlineStr">
        <is>
          <t>-</t>
        </is>
      </c>
      <c r="BT172" s="602" t="n"/>
      <c r="BU172" s="605" t="n">
        <v>42914</v>
      </c>
      <c r="BV172" s="605" t="n">
        <v>42914</v>
      </c>
      <c r="BW172" s="386" t="n"/>
      <c r="BX172" s="398" t="inlineStr">
        <is>
          <t>ECOPURE - #CORAIL</t>
        </is>
      </c>
      <c r="BY172" s="386" t="inlineStr">
        <is>
          <t>-</t>
        </is>
      </c>
      <c r="BZ172" s="433" t="n"/>
      <c r="CA172" s="386" t="n"/>
      <c r="CB172" s="386" t="n"/>
      <c r="CC172" s="386" t="n">
        <v>42985</v>
      </c>
      <c r="CD172" s="376" t="inlineStr">
        <is>
          <t>EX 14-Oct-17</t>
        </is>
      </c>
      <c r="CE172" s="376" t="n"/>
      <c r="CF172" s="376" t="inlineStr">
        <is>
          <t>Check FOB</t>
        </is>
      </c>
      <c r="CG172" s="387" t="n">
        <v>5</v>
      </c>
      <c r="CH172" s="435" t="n"/>
      <c r="CI172" s="387" t="inlineStr">
        <is>
          <t>S</t>
        </is>
      </c>
      <c r="CJ172" s="387" t="n"/>
      <c r="CK172" s="387" t="n"/>
      <c r="CL172" s="388" t="n"/>
      <c r="CM172" s="389" t="n"/>
      <c r="CN172" s="389" t="n"/>
      <c r="CO172" s="390" t="n"/>
      <c r="CP172" s="391" t="inlineStr">
        <is>
          <t>n/a</t>
        </is>
      </c>
      <c r="CQ172" s="391" t="n"/>
      <c r="CR172" s="391" t="n"/>
      <c r="CS172" s="392" t="n"/>
      <c r="CT172" s="393" t="n"/>
      <c r="CU172" s="393" t="n"/>
      <c r="CV172" s="393" t="n"/>
      <c r="CW172" s="393" t="n"/>
      <c r="CX172" s="393" t="n"/>
      <c r="CY172" s="393" t="n"/>
      <c r="CZ172" s="388" t="n">
        <v>43325</v>
      </c>
      <c r="DA172" s="388" t="inlineStr">
        <is>
          <t>HQ</t>
        </is>
      </c>
      <c r="DB172" s="576" t="inlineStr">
        <is>
          <t>1</t>
        </is>
      </c>
      <c r="DC172" s="389" t="n"/>
      <c r="DD172" s="389" t="n"/>
      <c r="DE172" s="389" t="n"/>
      <c r="DF172" s="394" t="n">
        <v>32</v>
      </c>
      <c r="DG172" s="394" t="n">
        <v>101</v>
      </c>
      <c r="DH172" s="394" t="n">
        <v>4018257</v>
      </c>
      <c r="DI172" s="395">
        <f>DF172*BM172</f>
        <v/>
      </c>
      <c r="DJ172" s="396">
        <f>DI172-(DG172*BL172)</f>
        <v/>
      </c>
    </row>
    <row customFormat="1" customHeight="1" hidden="1" ht="15" r="173" s="397">
      <c r="A173" s="372" t="n">
        <v>830</v>
      </c>
      <c r="B173" s="372" t="inlineStr">
        <is>
          <t>K180706015</t>
        </is>
      </c>
      <c r="C173" s="372" t="n">
        <v>2080100728</v>
      </c>
      <c r="D173" s="372" t="inlineStr">
        <is>
          <t>Red</t>
        </is>
      </c>
      <c r="E173" s="430" t="n">
        <v>7915</v>
      </c>
      <c r="F173" s="372" t="inlineStr">
        <is>
          <t>MAY</t>
        </is>
      </c>
      <c r="G173" s="372" t="inlineStr">
        <is>
          <t>CORDOVAN</t>
        </is>
      </c>
      <c r="H173" s="372" t="n">
        <v>2</v>
      </c>
      <c r="I173" s="370" t="n"/>
      <c r="J173" s="600" t="n"/>
      <c r="K173" s="372" t="inlineStr">
        <is>
          <t>KNITTING AS AW17</t>
        </is>
      </c>
      <c r="L173" s="372" t="n"/>
      <c r="M173" s="372" t="inlineStr">
        <is>
          <t>Knit L/S</t>
        </is>
      </c>
      <c r="N173" s="372" t="n">
        <v>61101190</v>
      </c>
      <c r="O173" s="373" t="inlineStr">
        <is>
          <t>Women's or girls' jerseys, pullovers, cardigans, waistcoats and similar articles, of wool, knitted or crocheted (excl. jerseys and pullovers containing &gt;= 50% by weight of wool and weighing &gt;= 600 g/article, and wadded waistcoats)</t>
        </is>
      </c>
      <c r="P173" s="584" t="inlineStr">
        <is>
          <t>Womens</t>
        </is>
      </c>
      <c r="Q173" s="372" t="n"/>
      <c r="R173" s="372" t="n"/>
      <c r="S173" s="372" t="n"/>
      <c r="T173" s="374" t="inlineStr">
        <is>
          <t>NON</t>
        </is>
      </c>
      <c r="U173" s="374" t="n"/>
      <c r="V173" s="374" t="inlineStr">
        <is>
          <t>XS-L</t>
        </is>
      </c>
      <c r="W173" s="374" t="inlineStr">
        <is>
          <t>-</t>
        </is>
      </c>
      <c r="X173" s="518" t="inlineStr">
        <is>
          <t>XS-L womens</t>
        </is>
      </c>
      <c r="Y173" s="374" t="inlineStr">
        <is>
          <t>C/O AW17</t>
        </is>
      </c>
      <c r="Z173" s="374" t="n"/>
      <c r="AA173" s="374" t="n"/>
      <c r="AB173" s="398" t="inlineStr">
        <is>
          <t>Italy</t>
        </is>
      </c>
      <c r="AC173" s="240" t="inlineStr">
        <is>
          <t>Franco Frati</t>
        </is>
      </c>
      <c r="AD173" s="240" t="inlineStr">
        <is>
          <t>Triscotton</t>
        </is>
      </c>
      <c r="AE173" s="376" t="inlineStr">
        <is>
          <t>-</t>
        </is>
      </c>
      <c r="AF173" s="372" t="n"/>
      <c r="AG173" s="374" t="inlineStr">
        <is>
          <t>FILATURES DU PARC</t>
        </is>
      </c>
      <c r="AH173" s="374" t="inlineStr">
        <is>
          <t>ECOPURE - #BORDEAUX</t>
        </is>
      </c>
      <c r="AI173" s="374" t="n"/>
      <c r="AJ173" s="374" t="n"/>
      <c r="AK173" s="374" t="inlineStr">
        <is>
          <t>100% Sustainable fabric</t>
        </is>
      </c>
      <c r="AL173" s="374" t="inlineStr">
        <is>
          <t>70% Recycled wool, 25% polyamide, 5% other fibres</t>
        </is>
      </c>
      <c r="AM173" s="374" t="n"/>
      <c r="AN173" s="374" t="n">
        <v>330</v>
      </c>
      <c r="AO173" s="377" t="n"/>
      <c r="AP173" s="374" t="n"/>
      <c r="AQ173" s="374" t="n"/>
      <c r="AR173" s="374" t="inlineStr">
        <is>
          <t>SUPPLIER NEEDS TO ORDER - SMS AMOUNT INFORMED</t>
        </is>
      </c>
      <c r="AS173" s="378" t="n"/>
      <c r="AT173" s="378" t="n"/>
      <c r="AU173" s="378" t="n"/>
      <c r="AV173" s="379" t="inlineStr">
        <is>
          <t>-</t>
        </is>
      </c>
      <c r="AW173" s="601" t="inlineStr">
        <is>
          <t>TRISCOTTON</t>
        </is>
      </c>
      <c r="AX173" s="602" t="inlineStr">
        <is>
          <t>EUR</t>
        </is>
      </c>
      <c r="AY173" s="602" t="inlineStr">
        <is>
          <t>FOB</t>
        </is>
      </c>
      <c r="AZ173" s="602" t="inlineStr">
        <is>
          <t>30 DAYS NETT</t>
        </is>
      </c>
      <c r="BA173" s="602" t="inlineStr">
        <is>
          <t>cfmd</t>
        </is>
      </c>
      <c r="BB173" s="602">
        <f>IFERROR((BM173*(1-Assumptions!$K$3))*(1-BK173),0)</f>
        <v/>
      </c>
      <c r="BC173" s="602">
        <f>BD173*2</f>
        <v/>
      </c>
      <c r="BD173" s="602" t="n">
        <v>16.2</v>
      </c>
      <c r="BE173" s="602">
        <f>16.2+0.19</f>
        <v/>
      </c>
      <c r="BF173" s="604">
        <f>IFERROR(((IF(BE173&gt;0, BE173, IF(BD173&gt;0, BD173, 0))))*INDEX(Assumptions!$B:$B,MATCH(AB173,Assumptions!$A:$A,0)),0)</f>
        <v/>
      </c>
      <c r="BG173" s="604">
        <f>IFERROR(((IF(BE173&gt;0, BE173, IF(BD173&gt;0, BD173, 0))))*INDEX(Assumptions!$C:$C,MATCH(AB173,Assumptions!$A:$A,0)),0)</f>
        <v/>
      </c>
      <c r="BH173" s="604">
        <f>IFERROR(((IF(BE173&gt;0, BE173, IF(BD173&gt;0, BD173, 0))))*INDEX(Assumptions!$D:$D,MATCH(AB173,Assumptions!$A:$A,0)),0)</f>
        <v/>
      </c>
      <c r="BI173" s="604">
        <f>IFERROR(((IF(BE173&gt;0, BE173, IF(BD173&gt;0, BD173, 0))))*INDEX(Assumptions!$G:$G,MATCH(AC173,Assumptions!$F:$F,0)),0)</f>
        <v/>
      </c>
      <c r="BJ173" s="604">
        <f>SUM(BF173:BI173)</f>
        <v/>
      </c>
      <c r="BK173" s="383">
        <f>IFERROR(INDEX(Assumptions!$B:$B,MATCH(AB173,Assumptions!$A:$A,0))+INDEX(Assumptions!$C:$C,MATCH(AB173,Assumptions!$A:$A,0))+INDEX(Assumptions!$D:$D,MATCH(AB173,Assumptions!$A:$A,0))+INDEX(Assumptions!$G:$G,MATCH(AC173,Assumptions!$F:$F,0)),0)</f>
        <v/>
      </c>
      <c r="BL173" s="602">
        <f>((IF(BE173&gt;0, BE173, IF(BD173&gt;0, BD173, 0))))+BJ173</f>
        <v/>
      </c>
      <c r="BM173" s="602">
        <f>BP173/BO173</f>
        <v/>
      </c>
      <c r="BN173" s="602">
        <f>BP173/2.38</f>
        <v/>
      </c>
      <c r="BO173" s="374" t="n">
        <v>2.5</v>
      </c>
      <c r="BP173" s="602" t="n">
        <v>99.95</v>
      </c>
      <c r="BQ173" s="384">
        <f>IF(SUM(BD173:BE173)=0,0,(BM173-BL173)/BM173)</f>
        <v/>
      </c>
      <c r="BR173" s="602">
        <f>BC173*CG173</f>
        <v/>
      </c>
      <c r="BS173" s="602" t="inlineStr">
        <is>
          <t>-</t>
        </is>
      </c>
      <c r="BT173" s="602" t="n"/>
      <c r="BU173" s="605" t="n">
        <v>42914</v>
      </c>
      <c r="BV173" s="605" t="inlineStr">
        <is>
          <t>-</t>
        </is>
      </c>
      <c r="BW173" s="386" t="n"/>
      <c r="BX173" s="398" t="inlineStr">
        <is>
          <t>ECOPURE - #BORDEAUX</t>
        </is>
      </c>
      <c r="BY173" s="386" t="inlineStr">
        <is>
          <t>-</t>
        </is>
      </c>
      <c r="BZ173" s="433" t="n"/>
      <c r="CA173" s="386" t="n"/>
      <c r="CB173" s="386" t="n"/>
      <c r="CC173" s="386" t="n">
        <v>42985</v>
      </c>
      <c r="CD173" s="376" t="inlineStr">
        <is>
          <t>EX 14-Oct-17</t>
        </is>
      </c>
      <c r="CE173" s="376" t="n"/>
      <c r="CF173" s="376" t="n"/>
      <c r="CG173" s="387" t="n">
        <v>15</v>
      </c>
      <c r="CH173" s="435" t="n"/>
      <c r="CI173" s="387" t="inlineStr">
        <is>
          <t>S</t>
        </is>
      </c>
      <c r="CJ173" s="387" t="n"/>
      <c r="CK173" s="387" t="n"/>
      <c r="CL173" s="388" t="n"/>
      <c r="CM173" s="389" t="n"/>
      <c r="CN173" s="389" t="n"/>
      <c r="CO173" s="390" t="n"/>
      <c r="CP173" s="391" t="inlineStr">
        <is>
          <t>n/a</t>
        </is>
      </c>
      <c r="CQ173" s="391" t="n"/>
      <c r="CR173" s="391" t="n"/>
      <c r="CS173" s="392" t="n"/>
      <c r="CT173" s="393" t="n"/>
      <c r="CU173" s="393" t="n"/>
      <c r="CV173" s="393" t="n"/>
      <c r="CW173" s="393" t="n"/>
      <c r="CX173" s="393" t="n"/>
      <c r="CY173" s="393" t="n"/>
      <c r="CZ173" s="388" t="n">
        <v>43307</v>
      </c>
      <c r="DA173" s="388" t="inlineStr">
        <is>
          <t>HQ</t>
        </is>
      </c>
      <c r="DB173" s="576" t="inlineStr">
        <is>
          <t>1</t>
        </is>
      </c>
      <c r="DC173" s="389" t="n"/>
      <c r="DD173" s="389" t="n"/>
      <c r="DE173" s="389" t="n"/>
      <c r="DF173" s="394" t="n">
        <v>234</v>
      </c>
      <c r="DG173" s="394" t="n">
        <v>300</v>
      </c>
      <c r="DH173" s="394" t="n">
        <v>4018259</v>
      </c>
      <c r="DI173" s="395">
        <f>DF173*BM173</f>
        <v/>
      </c>
      <c r="DJ173" s="396">
        <f>DI173-(DG173*BL173)</f>
        <v/>
      </c>
    </row>
    <row customFormat="1" customHeight="1" hidden="1" ht="15" r="174" s="397">
      <c r="A174" s="372" t="n">
        <v>835</v>
      </c>
      <c r="B174" s="372" t="inlineStr">
        <is>
          <t>K180706020</t>
        </is>
      </c>
      <c r="C174" s="372" t="n">
        <v>2080100729</v>
      </c>
      <c r="D174" s="372" t="inlineStr">
        <is>
          <t>Multi</t>
        </is>
      </c>
      <c r="E174" s="430" t="n">
        <v>8403</v>
      </c>
      <c r="F174" s="372" t="inlineStr">
        <is>
          <t>MAY</t>
        </is>
      </c>
      <c r="G174" s="372" t="inlineStr">
        <is>
          <t xml:space="preserve">STRIPE </t>
        </is>
      </c>
      <c r="H174" s="372" t="n">
        <v>2</v>
      </c>
      <c r="I174" s="370" t="n"/>
      <c r="J174" s="600" t="n"/>
      <c r="K174" s="372" t="inlineStr">
        <is>
          <t>KNITTING AS AW17</t>
        </is>
      </c>
      <c r="L174" s="372" t="n"/>
      <c r="M174" s="372" t="inlineStr">
        <is>
          <t>Knit L/S</t>
        </is>
      </c>
      <c r="N174" s="372" t="n">
        <v>61101190</v>
      </c>
      <c r="O174" s="373" t="inlineStr">
        <is>
          <t>Women's or girls' jerseys, pullovers, cardigans, waistcoats and similar articles, of wool, knitted or crocheted (excl. jerseys and pullovers containing &gt;= 50% by weight of wool and weighing &gt;= 600 g/article, and wadded waistcoats)</t>
        </is>
      </c>
      <c r="P174" s="584" t="inlineStr">
        <is>
          <t>Womens</t>
        </is>
      </c>
      <c r="Q174" s="372" t="n"/>
      <c r="R174" s="372" t="n"/>
      <c r="S174" s="372" t="n"/>
      <c r="T174" s="374" t="inlineStr">
        <is>
          <t>NON</t>
        </is>
      </c>
      <c r="U174" s="374" t="n"/>
      <c r="V174" s="374" t="inlineStr">
        <is>
          <t>XS-L</t>
        </is>
      </c>
      <c r="W174" s="374" t="inlineStr">
        <is>
          <t>-</t>
        </is>
      </c>
      <c r="X174" s="518" t="inlineStr">
        <is>
          <t>XS-L womens</t>
        </is>
      </c>
      <c r="Y174" s="374" t="inlineStr">
        <is>
          <t>C/O AW17</t>
        </is>
      </c>
      <c r="Z174" s="374" t="n"/>
      <c r="AA174" s="374" t="n"/>
      <c r="AB174" s="398" t="inlineStr">
        <is>
          <t>Italy</t>
        </is>
      </c>
      <c r="AC174" s="240" t="inlineStr">
        <is>
          <t>Franco Frati</t>
        </is>
      </c>
      <c r="AD174" s="240" t="inlineStr">
        <is>
          <t>Triscotton</t>
        </is>
      </c>
      <c r="AE174" s="376" t="inlineStr">
        <is>
          <t>-</t>
        </is>
      </c>
      <c r="AF174" s="372" t="n"/>
      <c r="AG174" s="374" t="inlineStr">
        <is>
          <t>FILATURES DU PARC</t>
        </is>
      </c>
      <c r="AH174" s="374" t="inlineStr">
        <is>
          <t>ECOPURE- #BORDEAUX, BUEE, MANGUE, ETOILLE</t>
        </is>
      </c>
      <c r="AI174" s="374" t="n"/>
      <c r="AJ174" s="374" t="n"/>
      <c r="AK174" s="374" t="inlineStr">
        <is>
          <t>100% Sustainable fabric</t>
        </is>
      </c>
      <c r="AL174" s="374" t="inlineStr">
        <is>
          <t>70% Recycled wool, 25% polyamide, 5% other fibres</t>
        </is>
      </c>
      <c r="AM174" s="374" t="n"/>
      <c r="AN174" s="374" t="n">
        <v>330</v>
      </c>
      <c r="AO174" s="377" t="n"/>
      <c r="AP174" s="374" t="n"/>
      <c r="AQ174" s="374" t="n"/>
      <c r="AR174" s="374" t="inlineStr">
        <is>
          <t>SUPPLIER NEEDS TO ORDER - SMS AMOUNT INFORMED</t>
        </is>
      </c>
      <c r="AS174" s="378" t="n"/>
      <c r="AT174" s="378" t="n"/>
      <c r="AU174" s="378" t="n"/>
      <c r="AV174" s="379" t="inlineStr">
        <is>
          <t>-</t>
        </is>
      </c>
      <c r="AW174" s="601" t="inlineStr">
        <is>
          <t>TRISCOTTON</t>
        </is>
      </c>
      <c r="AX174" s="602" t="inlineStr">
        <is>
          <t>EUR</t>
        </is>
      </c>
      <c r="AY174" s="602" t="inlineStr">
        <is>
          <t>FOB</t>
        </is>
      </c>
      <c r="AZ174" s="602" t="inlineStr">
        <is>
          <t>30 DAYS NETT</t>
        </is>
      </c>
      <c r="BA174" s="602" t="inlineStr">
        <is>
          <t>cfmd</t>
        </is>
      </c>
      <c r="BB174" s="602">
        <f>IFERROR((BM174*(1-Assumptions!$K$3))*(1-BK174),0)</f>
        <v/>
      </c>
      <c r="BC174" s="602">
        <f>BD174*2</f>
        <v/>
      </c>
      <c r="BD174" s="602" t="n">
        <v>16.2</v>
      </c>
      <c r="BE174" s="602">
        <f>16.2+0.19</f>
        <v/>
      </c>
      <c r="BF174" s="604">
        <f>IFERROR(((IF(BE174&gt;0, BE174, IF(BD174&gt;0, BD174, 0))))*INDEX(Assumptions!$B:$B,MATCH(AB174,Assumptions!$A:$A,0)),0)</f>
        <v/>
      </c>
      <c r="BG174" s="604">
        <f>IFERROR(((IF(BE174&gt;0, BE174, IF(BD174&gt;0, BD174, 0))))*INDEX(Assumptions!$C:$C,MATCH(AB174,Assumptions!$A:$A,0)),0)</f>
        <v/>
      </c>
      <c r="BH174" s="604">
        <f>IFERROR(((IF(BE174&gt;0, BE174, IF(BD174&gt;0, BD174, 0))))*INDEX(Assumptions!$D:$D,MATCH(AB174,Assumptions!$A:$A,0)),0)</f>
        <v/>
      </c>
      <c r="BI174" s="604">
        <f>IFERROR(((IF(BE174&gt;0, BE174, IF(BD174&gt;0, BD174, 0))))*INDEX(Assumptions!$G:$G,MATCH(AC174,Assumptions!$F:$F,0)),0)</f>
        <v/>
      </c>
      <c r="BJ174" s="604">
        <f>SUM(BF174:BI174)</f>
        <v/>
      </c>
      <c r="BK174" s="383">
        <f>IFERROR(INDEX(Assumptions!$B:$B,MATCH(AB174,Assumptions!$A:$A,0))+INDEX(Assumptions!$C:$C,MATCH(AB174,Assumptions!$A:$A,0))+INDEX(Assumptions!$D:$D,MATCH(AB174,Assumptions!$A:$A,0))+INDEX(Assumptions!$G:$G,MATCH(AC174,Assumptions!$F:$F,0)),0)</f>
        <v/>
      </c>
      <c r="BL174" s="602">
        <f>((IF(BE174&gt;0, BE174, IF(BD174&gt;0, BD174, 0))))+BJ174</f>
        <v/>
      </c>
      <c r="BM174" s="602">
        <f>BP174/BO174</f>
        <v/>
      </c>
      <c r="BN174" s="602">
        <f>BP174/2.38</f>
        <v/>
      </c>
      <c r="BO174" s="374" t="n">
        <v>2.5</v>
      </c>
      <c r="BP174" s="602" t="n">
        <v>99.95</v>
      </c>
      <c r="BQ174" s="384">
        <f>IF(SUM(BD174:BE174)=0,0,(BM174-BL174)/BM174)</f>
        <v/>
      </c>
      <c r="BR174" s="602">
        <f>BC174*CG174</f>
        <v/>
      </c>
      <c r="BS174" s="602" t="inlineStr">
        <is>
          <t>-</t>
        </is>
      </c>
      <c r="BT174" s="602" t="n"/>
      <c r="BU174" s="605" t="n">
        <v>42914</v>
      </c>
      <c r="BV174" s="605" t="inlineStr">
        <is>
          <t>-</t>
        </is>
      </c>
      <c r="BW174" s="386" t="n"/>
      <c r="BX174" s="398" t="inlineStr">
        <is>
          <t>ECOPURE- #BORDEAUX, BUEE, MANGUEE, ETOILLE</t>
        </is>
      </c>
      <c r="BY174" s="386" t="inlineStr">
        <is>
          <t>-</t>
        </is>
      </c>
      <c r="BZ174" s="433" t="n"/>
      <c r="CA174" s="386" t="n"/>
      <c r="CB174" s="386" t="n"/>
      <c r="CC174" s="386" t="n">
        <v>42985</v>
      </c>
      <c r="CD174" s="376" t="inlineStr">
        <is>
          <t>EX 14-Oct-17</t>
        </is>
      </c>
      <c r="CE174" s="376" t="n"/>
      <c r="CF174" s="376" t="n"/>
      <c r="CG174" s="387" t="n">
        <v>15</v>
      </c>
      <c r="CH174" s="435" t="n"/>
      <c r="CI174" s="387" t="inlineStr">
        <is>
          <t>S</t>
        </is>
      </c>
      <c r="CJ174" s="387" t="n"/>
      <c r="CK174" s="387" t="n"/>
      <c r="CL174" s="388" t="n"/>
      <c r="CM174" s="389" t="n"/>
      <c r="CN174" s="389" t="n"/>
      <c r="CO174" s="390" t="n"/>
      <c r="CP174" s="391" t="inlineStr">
        <is>
          <t>n/a</t>
        </is>
      </c>
      <c r="CQ174" s="391" t="n"/>
      <c r="CR174" s="391" t="n"/>
      <c r="CS174" s="392" t="n"/>
      <c r="CT174" s="393" t="n"/>
      <c r="CU174" s="393" t="n"/>
      <c r="CV174" s="393" t="n"/>
      <c r="CW174" s="393" t="n"/>
      <c r="CX174" s="393" t="n"/>
      <c r="CY174" s="393" t="n"/>
      <c r="CZ174" s="388" t="n">
        <v>43297</v>
      </c>
      <c r="DA174" s="388" t="inlineStr">
        <is>
          <t>HQ</t>
        </is>
      </c>
      <c r="DB174" s="576" t="inlineStr">
        <is>
          <t>1</t>
        </is>
      </c>
      <c r="DC174" s="389" t="n"/>
      <c r="DD174" s="389" t="n"/>
      <c r="DE174" s="389" t="n"/>
      <c r="DF174" s="394" t="n">
        <v>571</v>
      </c>
      <c r="DG174" s="394" t="n">
        <v>701</v>
      </c>
      <c r="DH174" s="394" t="n">
        <v>4018260</v>
      </c>
      <c r="DI174" s="395">
        <f>DF174*BM174</f>
        <v/>
      </c>
      <c r="DJ174" s="396">
        <f>DI174-(DG174*BL174)</f>
        <v/>
      </c>
    </row>
    <row customFormat="1" customHeight="1" hidden="1" ht="15" r="175" s="397">
      <c r="A175" s="372" t="n">
        <v>840</v>
      </c>
      <c r="B175" s="372" t="inlineStr">
        <is>
          <t>K180706025</t>
        </is>
      </c>
      <c r="C175" s="372" t="n">
        <v>2080100734</v>
      </c>
      <c r="D175" s="241" t="inlineStr">
        <is>
          <t>Off white</t>
        </is>
      </c>
      <c r="E175" s="430" t="n">
        <v>7200</v>
      </c>
      <c r="F175" s="372" t="inlineStr">
        <is>
          <t>SABINA</t>
        </is>
      </c>
      <c r="G175" s="372" t="inlineStr">
        <is>
          <t>OFF WHITE</t>
        </is>
      </c>
      <c r="H175" s="372" t="n">
        <v>2</v>
      </c>
      <c r="I175" s="370" t="n"/>
      <c r="J175" s="600" t="n"/>
      <c r="K175" s="372" t="inlineStr">
        <is>
          <t>KNITTING AS AW17</t>
        </is>
      </c>
      <c r="L175" s="372" t="n"/>
      <c r="M175" s="372" t="inlineStr">
        <is>
          <t>Knit L/S</t>
        </is>
      </c>
      <c r="N175" s="372" t="n">
        <v>61101190</v>
      </c>
      <c r="O175" s="373" t="inlineStr">
        <is>
          <t>Women's or girls' jerseys, pullovers, cardigans, waistcoats and similar articles, of wool, knitted or crocheted (excl. jerseys and pullovers containing &gt;= 50% by weight of wool and weighing &gt;= 600 g/article, and wadded waistcoats)</t>
        </is>
      </c>
      <c r="P175" s="584" t="inlineStr">
        <is>
          <t>Womens</t>
        </is>
      </c>
      <c r="Q175" s="372" t="n"/>
      <c r="R175" s="372" t="n"/>
      <c r="S175" s="372" t="n"/>
      <c r="T175" s="374" t="inlineStr">
        <is>
          <t>NON</t>
        </is>
      </c>
      <c r="U175" s="374" t="n"/>
      <c r="V175" s="374" t="inlineStr">
        <is>
          <t>XS-L</t>
        </is>
      </c>
      <c r="W175" s="374" t="inlineStr">
        <is>
          <t>-</t>
        </is>
      </c>
      <c r="X175" s="518" t="inlineStr">
        <is>
          <t>XS-L womens</t>
        </is>
      </c>
      <c r="Y175" s="374" t="inlineStr">
        <is>
          <t>C/O AW17</t>
        </is>
      </c>
      <c r="Z175" s="374" t="n"/>
      <c r="AA175" s="374" t="n"/>
      <c r="AB175" s="398" t="inlineStr">
        <is>
          <t>Italy</t>
        </is>
      </c>
      <c r="AC175" s="240" t="inlineStr">
        <is>
          <t>Franco Frati</t>
        </is>
      </c>
      <c r="AD175" s="240" t="inlineStr">
        <is>
          <t>Berretti</t>
        </is>
      </c>
      <c r="AE175" s="376" t="inlineStr">
        <is>
          <t>-</t>
        </is>
      </c>
      <c r="AF175" s="372" t="n"/>
      <c r="AG175" s="374" t="inlineStr">
        <is>
          <t>FILATURES DU PARC</t>
        </is>
      </c>
      <c r="AH175" s="374" t="inlineStr">
        <is>
          <t xml:space="preserve">ECOPURE - #BUEE </t>
        </is>
      </c>
      <c r="AI175" s="374" t="n"/>
      <c r="AJ175" s="374" t="n"/>
      <c r="AK175" s="374" t="inlineStr">
        <is>
          <t>100% Sustainable fabric</t>
        </is>
      </c>
      <c r="AL175" s="374" t="inlineStr">
        <is>
          <t>70% Recycled wool, 25% polyamide, 5% other fibres</t>
        </is>
      </c>
      <c r="AM175" s="374" t="n"/>
      <c r="AN175" s="374" t="n">
        <v>780</v>
      </c>
      <c r="AO175" s="377" t="n"/>
      <c r="AP175" s="374" t="n"/>
      <c r="AQ175" s="374" t="n"/>
      <c r="AR175" s="374" t="inlineStr">
        <is>
          <t>SUPPLIER NEEDS TO ORDER - SMS AMOUNT INFORMED</t>
        </is>
      </c>
      <c r="AS175" s="378" t="n"/>
      <c r="AT175" s="378" t="n"/>
      <c r="AU175" s="378" t="n"/>
      <c r="AV175" s="379" t="inlineStr">
        <is>
          <t>-</t>
        </is>
      </c>
      <c r="AW175" s="601" t="inlineStr">
        <is>
          <t>TRISCOTTON</t>
        </is>
      </c>
      <c r="AX175" s="602" t="inlineStr">
        <is>
          <t>EUR</t>
        </is>
      </c>
      <c r="AY175" s="602" t="inlineStr">
        <is>
          <t>FOB</t>
        </is>
      </c>
      <c r="AZ175" s="602" t="inlineStr">
        <is>
          <t>30 DAYS NETT</t>
        </is>
      </c>
      <c r="BA175" s="602" t="n">
        <v>25</v>
      </c>
      <c r="BB175" s="602">
        <f>IFERROR((BM175*(1-Assumptions!$K$3))*(1-BK175),0)</f>
        <v/>
      </c>
      <c r="BC175" s="602">
        <f>BD175*2</f>
        <v/>
      </c>
      <c r="BD175" s="602" t="n">
        <v>25.9</v>
      </c>
      <c r="BE175" s="611" t="n">
        <v>26.1</v>
      </c>
      <c r="BF175" s="604">
        <f>IFERROR(((IF(BE175&gt;0, BE175, IF(BD175&gt;0, BD175, 0))))*INDEX(Assumptions!$B:$B,MATCH(AB175,Assumptions!$A:$A,0)),0)</f>
        <v/>
      </c>
      <c r="BG175" s="604">
        <f>IFERROR(((IF(BE175&gt;0, BE175, IF(BD175&gt;0, BD175, 0))))*INDEX(Assumptions!$C:$C,MATCH(AB175,Assumptions!$A:$A,0)),0)</f>
        <v/>
      </c>
      <c r="BH175" s="604">
        <f>IFERROR(((IF(BE175&gt;0, BE175, IF(BD175&gt;0, BD175, 0))))*INDEX(Assumptions!$D:$D,MATCH(AB175,Assumptions!$A:$A,0)),0)</f>
        <v/>
      </c>
      <c r="BI175" s="604">
        <f>IFERROR(((IF(BE175&gt;0, BE175, IF(BD175&gt;0, BD175, 0))))*INDEX(Assumptions!$G:$G,MATCH(AC175,Assumptions!$F:$F,0)),0)</f>
        <v/>
      </c>
      <c r="BJ175" s="604">
        <f>SUM(BF175:BI175)</f>
        <v/>
      </c>
      <c r="BK175" s="383">
        <f>IFERROR(INDEX(Assumptions!$B:$B,MATCH(AB175,Assumptions!$A:$A,0))+INDEX(Assumptions!$C:$C,MATCH(AB175,Assumptions!$A:$A,0))+INDEX(Assumptions!$D:$D,MATCH(AB175,Assumptions!$A:$A,0))+INDEX(Assumptions!$G:$G,MATCH(AC175,Assumptions!$F:$F,0)),0)</f>
        <v/>
      </c>
      <c r="BL175" s="602">
        <f>((IF(BE175&gt;0, BE175, IF(BD175&gt;0, BD175, 0))))+BJ175</f>
        <v/>
      </c>
      <c r="BM175" s="602">
        <f>BP175/BO175</f>
        <v/>
      </c>
      <c r="BN175" s="602">
        <f>BP175/2.38</f>
        <v/>
      </c>
      <c r="BO175" s="374" t="n">
        <v>2.5</v>
      </c>
      <c r="BP175" s="602" t="n">
        <v>139.95</v>
      </c>
      <c r="BQ175" s="384">
        <f>IF(SUM(BD175:BE175)=0,0,(BM175-BL175)/BM175)</f>
        <v/>
      </c>
      <c r="BR175" s="602">
        <f>BC175*CG175</f>
        <v/>
      </c>
      <c r="BS175" s="602" t="inlineStr">
        <is>
          <t>-</t>
        </is>
      </c>
      <c r="BT175" s="602" t="n"/>
      <c r="BU175" s="605" t="n">
        <v>42914</v>
      </c>
      <c r="BV175" s="605" t="inlineStr">
        <is>
          <t>-</t>
        </is>
      </c>
      <c r="BW175" s="386" t="n"/>
      <c r="BX175" s="398" t="inlineStr">
        <is>
          <t>ECOPURE - #BUEE</t>
        </is>
      </c>
      <c r="BY175" s="386" t="inlineStr">
        <is>
          <t>-</t>
        </is>
      </c>
      <c r="BZ175" s="433" t="n"/>
      <c r="CA175" s="386" t="n"/>
      <c r="CB175" s="386" t="n"/>
      <c r="CC175" s="386" t="n">
        <v>42985</v>
      </c>
      <c r="CD175" s="376" t="inlineStr">
        <is>
          <t>EX 14-Oct-17</t>
        </is>
      </c>
      <c r="CE175" s="376" t="n"/>
      <c r="CF175" s="376" t="n"/>
      <c r="CG175" s="387" t="n">
        <v>15</v>
      </c>
      <c r="CH175" s="435" t="n"/>
      <c r="CI175" s="387" t="inlineStr">
        <is>
          <t>S</t>
        </is>
      </c>
      <c r="CJ175" s="387" t="n"/>
      <c r="CK175" s="387" t="n"/>
      <c r="CL175" s="388" t="n"/>
      <c r="CM175" s="389" t="n"/>
      <c r="CN175" s="389" t="n"/>
      <c r="CO175" s="390" t="n"/>
      <c r="CP175" s="391" t="inlineStr">
        <is>
          <t>n/a</t>
        </is>
      </c>
      <c r="CQ175" s="391" t="n"/>
      <c r="CR175" s="391" t="n"/>
      <c r="CS175" s="392" t="n"/>
      <c r="CT175" s="393" t="n"/>
      <c r="CU175" s="393" t="n"/>
      <c r="CV175" s="393" t="n"/>
      <c r="CW175" s="393" t="n"/>
      <c r="CX175" s="393" t="n"/>
      <c r="CY175" s="393" t="n"/>
      <c r="CZ175" s="388" t="n"/>
      <c r="DA175" s="388" t="n"/>
      <c r="DB175" s="555" t="n"/>
      <c r="DC175" s="389" t="n"/>
      <c r="DD175" s="389" t="n"/>
      <c r="DE175" s="389" t="n"/>
      <c r="DF175" s="394" t="n">
        <v>281</v>
      </c>
      <c r="DG175" s="394" t="n">
        <v>350</v>
      </c>
      <c r="DH175" s="394" t="n">
        <v>4018162</v>
      </c>
      <c r="DI175" s="395">
        <f>DF175*BM175</f>
        <v/>
      </c>
      <c r="DJ175" s="396">
        <f>DI175-(DG175*BL175)</f>
        <v/>
      </c>
    </row>
    <row customFormat="1" customHeight="1" hidden="1" ht="15" r="176" s="397">
      <c r="A176" s="372" t="n">
        <v>845</v>
      </c>
      <c r="B176" s="372" t="inlineStr">
        <is>
          <t>K180706030</t>
        </is>
      </c>
      <c r="C176" s="372" t="n">
        <v>2080100735</v>
      </c>
      <c r="D176" s="372" t="inlineStr">
        <is>
          <t>Blue</t>
        </is>
      </c>
      <c r="E176" s="430" t="n">
        <v>8130</v>
      </c>
      <c r="F176" s="372" t="inlineStr">
        <is>
          <t>SABINA</t>
        </is>
      </c>
      <c r="G176" s="372" t="inlineStr">
        <is>
          <t>BLUE</t>
        </is>
      </c>
      <c r="H176" s="372" t="n">
        <v>1</v>
      </c>
      <c r="I176" s="370" t="n"/>
      <c r="J176" s="600" t="n"/>
      <c r="K176" s="372" t="inlineStr">
        <is>
          <t>KNITTING AS AW17</t>
        </is>
      </c>
      <c r="L176" s="372" t="n"/>
      <c r="M176" s="372" t="inlineStr">
        <is>
          <t>Knit L/S</t>
        </is>
      </c>
      <c r="N176" s="372" t="n">
        <v>61101190</v>
      </c>
      <c r="O176" s="373" t="inlineStr">
        <is>
          <t>Women's or girls' jerseys, pullovers, cardigans, waistcoats and similar articles, of wool, knitted or crocheted (excl. jerseys and pullovers containing &gt;= 50% by weight of wool and weighing &gt;= 600 g/article, and wadded waistcoats)</t>
        </is>
      </c>
      <c r="P176" s="584" t="inlineStr">
        <is>
          <t>Womens</t>
        </is>
      </c>
      <c r="Q176" s="372" t="n"/>
      <c r="R176" s="372" t="n"/>
      <c r="S176" s="372" t="n"/>
      <c r="T176" s="374" t="inlineStr">
        <is>
          <t>NON</t>
        </is>
      </c>
      <c r="U176" s="374" t="n"/>
      <c r="V176" s="374" t="inlineStr">
        <is>
          <t>XS-L</t>
        </is>
      </c>
      <c r="W176" s="374" t="inlineStr">
        <is>
          <t>-</t>
        </is>
      </c>
      <c r="X176" s="518" t="inlineStr">
        <is>
          <t>XS-L womens</t>
        </is>
      </c>
      <c r="Y176" s="374" t="inlineStr">
        <is>
          <t>C/O AW17</t>
        </is>
      </c>
      <c r="Z176" s="374" t="n"/>
      <c r="AA176" s="374" t="n"/>
      <c r="AB176" s="398" t="inlineStr">
        <is>
          <t>Italy</t>
        </is>
      </c>
      <c r="AC176" s="240" t="inlineStr">
        <is>
          <t>Franco Frati</t>
        </is>
      </c>
      <c r="AD176" s="240" t="inlineStr">
        <is>
          <t>Berretti</t>
        </is>
      </c>
      <c r="AE176" s="376" t="inlineStr">
        <is>
          <t>-</t>
        </is>
      </c>
      <c r="AF176" s="372" t="n"/>
      <c r="AG176" s="374" t="inlineStr">
        <is>
          <t>FILATURES DU PARC</t>
        </is>
      </c>
      <c r="AH176" s="374" t="inlineStr">
        <is>
          <t>ECOPURE - #ETOILE</t>
        </is>
      </c>
      <c r="AI176" s="374" t="n"/>
      <c r="AJ176" s="374" t="n"/>
      <c r="AK176" s="374" t="inlineStr">
        <is>
          <t>100% Sustainable fabric</t>
        </is>
      </c>
      <c r="AL176" s="374" t="inlineStr">
        <is>
          <t>70% Recycled wool, 25% polyamide, 5% other fibres</t>
        </is>
      </c>
      <c r="AM176" s="374" t="n"/>
      <c r="AN176" s="374" t="n">
        <v>630</v>
      </c>
      <c r="AO176" s="377" t="n"/>
      <c r="AP176" s="374" t="n"/>
      <c r="AQ176" s="374" t="n"/>
      <c r="AR176" s="374" t="inlineStr">
        <is>
          <t>SUPPLIER NEEDS TO ORDER - SMS AMOUNT INFORMED</t>
        </is>
      </c>
      <c r="AS176" s="378" t="n"/>
      <c r="AT176" s="378" t="n"/>
      <c r="AU176" s="378" t="n"/>
      <c r="AV176" s="379" t="inlineStr">
        <is>
          <t>-</t>
        </is>
      </c>
      <c r="AW176" s="601" t="inlineStr">
        <is>
          <t>TRISCOTTON</t>
        </is>
      </c>
      <c r="AX176" s="602" t="inlineStr">
        <is>
          <t>EUR</t>
        </is>
      </c>
      <c r="AY176" s="602" t="inlineStr">
        <is>
          <t>FOB</t>
        </is>
      </c>
      <c r="AZ176" s="602" t="inlineStr">
        <is>
          <t>30 DAYS NETT</t>
        </is>
      </c>
      <c r="BA176" s="602" t="n">
        <v>25</v>
      </c>
      <c r="BB176" s="602">
        <f>IFERROR((BM176*(1-Assumptions!$K$3))*(1-BK176),0)</f>
        <v/>
      </c>
      <c r="BC176" s="602">
        <f>BD176*2</f>
        <v/>
      </c>
      <c r="BD176" s="602" t="n">
        <v>25.9</v>
      </c>
      <c r="BE176" s="611" t="n">
        <v>26.1</v>
      </c>
      <c r="BF176" s="604">
        <f>IFERROR(((IF(BE176&gt;0, BE176, IF(BD176&gt;0, BD176, 0))))*INDEX(Assumptions!$B:$B,MATCH(AB176,Assumptions!$A:$A,0)),0)</f>
        <v/>
      </c>
      <c r="BG176" s="604">
        <f>IFERROR(((IF(BE176&gt;0, BE176, IF(BD176&gt;0, BD176, 0))))*INDEX(Assumptions!$C:$C,MATCH(AB176,Assumptions!$A:$A,0)),0)</f>
        <v/>
      </c>
      <c r="BH176" s="604">
        <f>IFERROR(((IF(BE176&gt;0, BE176, IF(BD176&gt;0, BD176, 0))))*INDEX(Assumptions!$D:$D,MATCH(AB176,Assumptions!$A:$A,0)),0)</f>
        <v/>
      </c>
      <c r="BI176" s="604">
        <f>IFERROR(((IF(BE176&gt;0, BE176, IF(BD176&gt;0, BD176, 0))))*INDEX(Assumptions!$G:$G,MATCH(AC176,Assumptions!$F:$F,0)),0)</f>
        <v/>
      </c>
      <c r="BJ176" s="604">
        <f>SUM(BF176:BI176)</f>
        <v/>
      </c>
      <c r="BK176" s="383">
        <f>IFERROR(INDEX(Assumptions!$B:$B,MATCH(AB176,Assumptions!$A:$A,0))+INDEX(Assumptions!$C:$C,MATCH(AB176,Assumptions!$A:$A,0))+INDEX(Assumptions!$D:$D,MATCH(AB176,Assumptions!$A:$A,0))+INDEX(Assumptions!$G:$G,MATCH(AC176,Assumptions!$F:$F,0)),0)</f>
        <v/>
      </c>
      <c r="BL176" s="602">
        <f>((IF(BE176&gt;0, BE176, IF(BD176&gt;0, BD176, 0))))+BJ176</f>
        <v/>
      </c>
      <c r="BM176" s="602">
        <f>BP176/BO176</f>
        <v/>
      </c>
      <c r="BN176" s="602">
        <f>BP176/2.38</f>
        <v/>
      </c>
      <c r="BO176" s="374" t="n">
        <v>2.5</v>
      </c>
      <c r="BP176" s="602" t="n">
        <v>139.95</v>
      </c>
      <c r="BQ176" s="384">
        <f>IF(SUM(BD176:BE176)=0,0,(BM176-BL176)/BM176)</f>
        <v/>
      </c>
      <c r="BR176" s="602">
        <f>BC176*CG176</f>
        <v/>
      </c>
      <c r="BS176" s="602" t="inlineStr">
        <is>
          <t>-</t>
        </is>
      </c>
      <c r="BT176" s="602" t="n"/>
      <c r="BU176" s="605" t="n">
        <v>42914</v>
      </c>
      <c r="BV176" s="605" t="inlineStr">
        <is>
          <t>-</t>
        </is>
      </c>
      <c r="BW176" s="386" t="n"/>
      <c r="BX176" s="398" t="inlineStr">
        <is>
          <t>ECOPURE - #ETOILE</t>
        </is>
      </c>
      <c r="BY176" s="386" t="inlineStr">
        <is>
          <t>-</t>
        </is>
      </c>
      <c r="BZ176" s="433" t="n"/>
      <c r="CA176" s="386" t="n"/>
      <c r="CB176" s="386" t="n"/>
      <c r="CC176" s="386" t="n">
        <v>42985</v>
      </c>
      <c r="CD176" s="376" t="inlineStr">
        <is>
          <t>EX 14-Oct-17</t>
        </is>
      </c>
      <c r="CE176" s="376" t="n"/>
      <c r="CF176" s="376" t="n"/>
      <c r="CG176" s="387" t="n">
        <v>5</v>
      </c>
      <c r="CH176" s="435" t="n"/>
      <c r="CI176" s="387" t="inlineStr">
        <is>
          <t>S</t>
        </is>
      </c>
      <c r="CJ176" s="387" t="n"/>
      <c r="CK176" s="387" t="n"/>
      <c r="CL176" s="388" t="n"/>
      <c r="CM176" s="389" t="n"/>
      <c r="CN176" s="389" t="n"/>
      <c r="CO176" s="390" t="n"/>
      <c r="CP176" s="391" t="inlineStr">
        <is>
          <t>n/a</t>
        </is>
      </c>
      <c r="CQ176" s="391" t="n"/>
      <c r="CR176" s="391" t="n"/>
      <c r="CS176" s="392" t="n"/>
      <c r="CT176" s="393" t="n"/>
      <c r="CU176" s="393" t="n"/>
      <c r="CV176" s="393" t="n"/>
      <c r="CW176" s="393" t="n"/>
      <c r="CX176" s="393" t="n"/>
      <c r="CY176" s="393" t="n"/>
      <c r="CZ176" s="388" t="n"/>
      <c r="DA176" s="388" t="n"/>
      <c r="DB176" s="555" t="n"/>
      <c r="DC176" s="389" t="n"/>
      <c r="DD176" s="389" t="n"/>
      <c r="DE176" s="389" t="n"/>
      <c r="DF176" s="394" t="n">
        <v>198</v>
      </c>
      <c r="DG176" s="394" t="n">
        <v>250</v>
      </c>
      <c r="DH176" s="394" t="n">
        <v>4018163</v>
      </c>
      <c r="DI176" s="395">
        <f>DF176*BM176</f>
        <v/>
      </c>
      <c r="DJ176" s="396">
        <f>DI176-(DG176*BL176)</f>
        <v/>
      </c>
    </row>
    <row customFormat="1" customHeight="1" hidden="1" ht="15" r="177" s="397">
      <c r="A177" s="372" t="n">
        <v>850</v>
      </c>
      <c r="B177" s="372" t="inlineStr">
        <is>
          <t>K180706035</t>
        </is>
      </c>
      <c r="C177" s="372" t="n">
        <v>2080100730</v>
      </c>
      <c r="D177" s="372" t="inlineStr">
        <is>
          <t>Red</t>
        </is>
      </c>
      <c r="E177" s="430" t="n">
        <v>7915</v>
      </c>
      <c r="F177" s="372" t="inlineStr">
        <is>
          <t>LORRAINE</t>
        </is>
      </c>
      <c r="G177" s="372" t="inlineStr">
        <is>
          <t>CORDOVAN</t>
        </is>
      </c>
      <c r="H177" s="372" t="n">
        <v>2</v>
      </c>
      <c r="I177" s="370" t="n"/>
      <c r="J177" s="600" t="n"/>
      <c r="K177" s="372" t="inlineStr">
        <is>
          <t>KNITTING AS AW17</t>
        </is>
      </c>
      <c r="L177" s="372" t="n"/>
      <c r="M177" s="372" t="inlineStr">
        <is>
          <t>Knit L/S</t>
        </is>
      </c>
      <c r="N177" s="372" t="n">
        <v>61101190</v>
      </c>
      <c r="O177" s="373" t="inlineStr">
        <is>
          <t>Women's or girls' jerseys, pullovers, cardigans, waistcoats and similar articles, of wool, knitted or crocheted (excl. jerseys and pullovers containing &gt;= 50% by weight of wool and weighing &gt;= 600 g/article, and wadded waistcoats)</t>
        </is>
      </c>
      <c r="P177" s="584" t="inlineStr">
        <is>
          <t>Womens</t>
        </is>
      </c>
      <c r="Q177" s="372" t="n"/>
      <c r="R177" s="372" t="n"/>
      <c r="S177" s="372" t="n"/>
      <c r="T177" s="374" t="inlineStr">
        <is>
          <t>NON</t>
        </is>
      </c>
      <c r="U177" s="374" t="n"/>
      <c r="V177" s="374" t="inlineStr">
        <is>
          <t>XS-L</t>
        </is>
      </c>
      <c r="W177" s="374" t="inlineStr">
        <is>
          <t>-</t>
        </is>
      </c>
      <c r="X177" s="518" t="inlineStr">
        <is>
          <t>XS-L womens</t>
        </is>
      </c>
      <c r="Y177" s="374" t="inlineStr">
        <is>
          <t>C/O AW17</t>
        </is>
      </c>
      <c r="Z177" s="374" t="n"/>
      <c r="AA177" s="374" t="n"/>
      <c r="AB177" s="398" t="inlineStr">
        <is>
          <t>Italy</t>
        </is>
      </c>
      <c r="AC177" s="240" t="inlineStr">
        <is>
          <t>Franco Frati</t>
        </is>
      </c>
      <c r="AD177" s="240" t="inlineStr">
        <is>
          <t>Triscotton</t>
        </is>
      </c>
      <c r="AE177" s="376" t="inlineStr">
        <is>
          <t>-</t>
        </is>
      </c>
      <c r="AF177" s="372" t="n"/>
      <c r="AG177" s="374" t="inlineStr">
        <is>
          <t>FILATURES DU PARC</t>
        </is>
      </c>
      <c r="AH177" s="374" t="inlineStr">
        <is>
          <t>ECOPURE - #BORDEAUX</t>
        </is>
      </c>
      <c r="AI177" s="374" t="n"/>
      <c r="AJ177" s="374" t="n"/>
      <c r="AK177" s="374" t="inlineStr">
        <is>
          <t>100% Sustainable fabric</t>
        </is>
      </c>
      <c r="AL177" s="374" t="inlineStr">
        <is>
          <t>70% Recycled wool, 25% polyamide, 5% other fibres</t>
        </is>
      </c>
      <c r="AM177" s="374" t="n"/>
      <c r="AN177" s="374" t="n">
        <v>310</v>
      </c>
      <c r="AO177" s="377" t="n"/>
      <c r="AP177" s="374" t="n"/>
      <c r="AQ177" s="374" t="n"/>
      <c r="AR177" s="374" t="inlineStr">
        <is>
          <t>SUPPLIER NEEDS TO ORDER - SMS AMOUNT INFORMED</t>
        </is>
      </c>
      <c r="AS177" s="378" t="n"/>
      <c r="AT177" s="378" t="n"/>
      <c r="AU177" s="378" t="n"/>
      <c r="AV177" s="379" t="inlineStr">
        <is>
          <t>-</t>
        </is>
      </c>
      <c r="AW177" s="601" t="inlineStr">
        <is>
          <t>BERETTI</t>
        </is>
      </c>
      <c r="AX177" s="602" t="inlineStr">
        <is>
          <t>EUR</t>
        </is>
      </c>
      <c r="AY177" s="602" t="inlineStr">
        <is>
          <t>FOB</t>
        </is>
      </c>
      <c r="AZ177" s="602" t="inlineStr">
        <is>
          <t>30 DAYS NETT</t>
        </is>
      </c>
      <c r="BA177" s="602" t="inlineStr">
        <is>
          <t>cfmd</t>
        </is>
      </c>
      <c r="BB177" s="602">
        <f>IFERROR((BM177*(1-Assumptions!$K$3))*(1-BK177),0)</f>
        <v/>
      </c>
      <c r="BC177" s="602">
        <f>BD177*2</f>
        <v/>
      </c>
      <c r="BD177" s="602" t="n">
        <v>19.25</v>
      </c>
      <c r="BE177" s="602">
        <f>19.25+0.19</f>
        <v/>
      </c>
      <c r="BF177" s="604">
        <f>IFERROR(((IF(BE177&gt;0, BE177, IF(BD177&gt;0, BD177, 0))))*INDEX(Assumptions!$B:$B,MATCH(AB177,Assumptions!$A:$A,0)),0)</f>
        <v/>
      </c>
      <c r="BG177" s="604">
        <f>IFERROR(((IF(BE177&gt;0, BE177, IF(BD177&gt;0, BD177, 0))))*INDEX(Assumptions!$C:$C,MATCH(AB177,Assumptions!$A:$A,0)),0)</f>
        <v/>
      </c>
      <c r="BH177" s="604">
        <f>IFERROR(((IF(BE177&gt;0, BE177, IF(BD177&gt;0, BD177, 0))))*INDEX(Assumptions!$D:$D,MATCH(AB177,Assumptions!$A:$A,0)),0)</f>
        <v/>
      </c>
      <c r="BI177" s="604">
        <f>IFERROR(((IF(BE177&gt;0, BE177, IF(BD177&gt;0, BD177, 0))))*INDEX(Assumptions!$G:$G,MATCH(AC177,Assumptions!$F:$F,0)),0)</f>
        <v/>
      </c>
      <c r="BJ177" s="604">
        <f>SUM(BF177:BI177)</f>
        <v/>
      </c>
      <c r="BK177" s="383">
        <f>IFERROR(INDEX(Assumptions!$B:$B,MATCH(AB177,Assumptions!$A:$A,0))+INDEX(Assumptions!$C:$C,MATCH(AB177,Assumptions!$A:$A,0))+INDEX(Assumptions!$D:$D,MATCH(AB177,Assumptions!$A:$A,0))+INDEX(Assumptions!$G:$G,MATCH(AC177,Assumptions!$F:$F,0)),0)</f>
        <v/>
      </c>
      <c r="BL177" s="602">
        <f>((IF(BE177&gt;0, BE177, IF(BD177&gt;0, BD177, 0))))+BJ177</f>
        <v/>
      </c>
      <c r="BM177" s="602">
        <f>BP177/BO177</f>
        <v/>
      </c>
      <c r="BN177" s="602">
        <f>BP177/2.38</f>
        <v/>
      </c>
      <c r="BO177" s="374" t="n">
        <v>2.5</v>
      </c>
      <c r="BP177" s="602" t="n">
        <v>119.95</v>
      </c>
      <c r="BQ177" s="384">
        <f>IF(SUM(BD177:BE177)=0,0,(BM177-BL177)/BM177)</f>
        <v/>
      </c>
      <c r="BR177" s="602">
        <f>BC177*CG177</f>
        <v/>
      </c>
      <c r="BS177" s="602" t="inlineStr">
        <is>
          <t>-</t>
        </is>
      </c>
      <c r="BT177" s="602" t="n"/>
      <c r="BU177" s="605" t="n">
        <v>42914</v>
      </c>
      <c r="BV177" s="605" t="inlineStr">
        <is>
          <t>-</t>
        </is>
      </c>
      <c r="BW177" s="386" t="n"/>
      <c r="BX177" s="398" t="inlineStr">
        <is>
          <t>ECOPURE - #BORDEAUX</t>
        </is>
      </c>
      <c r="BY177" s="386" t="inlineStr">
        <is>
          <t>-</t>
        </is>
      </c>
      <c r="BZ177" s="433" t="n"/>
      <c r="CA177" s="386" t="n"/>
      <c r="CB177" s="386" t="n"/>
      <c r="CC177" s="386" t="n">
        <v>42985</v>
      </c>
      <c r="CD177" s="376" t="inlineStr">
        <is>
          <t>EX 14-Oct-17</t>
        </is>
      </c>
      <c r="CE177" s="376" t="n"/>
      <c r="CF177" s="376" t="n"/>
      <c r="CG177" s="387" t="n">
        <v>15</v>
      </c>
      <c r="CH177" s="435" t="n"/>
      <c r="CI177" s="387" t="inlineStr">
        <is>
          <t>S</t>
        </is>
      </c>
      <c r="CJ177" s="387" t="n"/>
      <c r="CK177" s="387" t="n"/>
      <c r="CL177" s="388" t="n"/>
      <c r="CM177" s="389" t="n"/>
      <c r="CN177" s="389" t="n"/>
      <c r="CO177" s="390" t="n"/>
      <c r="CP177" s="391" t="inlineStr">
        <is>
          <t>n/a</t>
        </is>
      </c>
      <c r="CQ177" s="391" t="n"/>
      <c r="CR177" s="391" t="n"/>
      <c r="CS177" s="392" t="n"/>
      <c r="CT177" s="393" t="n"/>
      <c r="CU177" s="393" t="n"/>
      <c r="CV177" s="393" t="n"/>
      <c r="CW177" s="393" t="n"/>
      <c r="CX177" s="393" t="n"/>
      <c r="CY177" s="393" t="n"/>
      <c r="CZ177" s="388" t="n">
        <v>43297</v>
      </c>
      <c r="DA177" s="388" t="inlineStr">
        <is>
          <t>HQ</t>
        </is>
      </c>
      <c r="DB177" s="576" t="inlineStr">
        <is>
          <t>1</t>
        </is>
      </c>
      <c r="DC177" s="389" t="n"/>
      <c r="DD177" s="389" t="n"/>
      <c r="DE177" s="389" t="n"/>
      <c r="DF177" s="394" t="n">
        <v>296</v>
      </c>
      <c r="DG177" s="394" t="n">
        <v>400</v>
      </c>
      <c r="DH177" s="394" t="n">
        <v>4018262</v>
      </c>
      <c r="DI177" s="395">
        <f>DF177*BM177</f>
        <v/>
      </c>
      <c r="DJ177" s="396">
        <f>DI177-(DG177*BL177)</f>
        <v/>
      </c>
    </row>
    <row customFormat="1" customHeight="1" hidden="1" ht="15" r="178" s="397">
      <c r="A178" s="372" t="n">
        <v>855</v>
      </c>
      <c r="B178" s="372" t="inlineStr">
        <is>
          <t>K180706040</t>
        </is>
      </c>
      <c r="C178" s="372" t="n">
        <v>2080100731</v>
      </c>
      <c r="D178" s="372" t="inlineStr">
        <is>
          <t>Pink</t>
        </is>
      </c>
      <c r="E178" s="430" t="n">
        <v>8004</v>
      </c>
      <c r="F178" s="372" t="inlineStr">
        <is>
          <t>LORRAINE</t>
        </is>
      </c>
      <c r="G178" s="372" t="inlineStr">
        <is>
          <t>APPLE BLOSSOM</t>
        </is>
      </c>
      <c r="H178" s="372" t="n">
        <v>1</v>
      </c>
      <c r="I178" s="370" t="n"/>
      <c r="J178" s="600" t="n"/>
      <c r="K178" s="372" t="inlineStr">
        <is>
          <t>KNITTING AS AW17</t>
        </is>
      </c>
      <c r="L178" s="372" t="n"/>
      <c r="M178" s="372" t="inlineStr">
        <is>
          <t>Knit L/S</t>
        </is>
      </c>
      <c r="N178" s="372" t="n">
        <v>61101190</v>
      </c>
      <c r="O178" s="373" t="inlineStr">
        <is>
          <t>Women's or girls' jerseys, pullovers, cardigans, waistcoats and similar articles, of wool, knitted or crocheted (excl. jerseys and pullovers containing &gt;= 50% by weight of wool and weighing &gt;= 600 g/article, and wadded waistcoats)</t>
        </is>
      </c>
      <c r="P178" s="584" t="inlineStr">
        <is>
          <t>Womens</t>
        </is>
      </c>
      <c r="Q178" s="372" t="n"/>
      <c r="R178" s="372" t="n"/>
      <c r="S178" s="372" t="n"/>
      <c r="T178" s="374" t="inlineStr">
        <is>
          <t>NON</t>
        </is>
      </c>
      <c r="U178" s="374" t="n"/>
      <c r="V178" s="374" t="inlineStr">
        <is>
          <t>XS-L</t>
        </is>
      </c>
      <c r="W178" s="374" t="inlineStr">
        <is>
          <t>-</t>
        </is>
      </c>
      <c r="X178" s="518" t="inlineStr">
        <is>
          <t>XS-L womens</t>
        </is>
      </c>
      <c r="Y178" s="374" t="inlineStr">
        <is>
          <t>C/O AW17</t>
        </is>
      </c>
      <c r="Z178" s="374" t="n"/>
      <c r="AA178" s="374" t="n"/>
      <c r="AB178" s="398" t="inlineStr">
        <is>
          <t>Italy</t>
        </is>
      </c>
      <c r="AC178" s="240" t="inlineStr">
        <is>
          <t>Franco Frati</t>
        </is>
      </c>
      <c r="AD178" s="240" t="inlineStr">
        <is>
          <t>Triscotton</t>
        </is>
      </c>
      <c r="AE178" s="376" t="inlineStr">
        <is>
          <t>-</t>
        </is>
      </c>
      <c r="AF178" s="372" t="n"/>
      <c r="AG178" s="374" t="inlineStr">
        <is>
          <t>FILATURES DU PARC</t>
        </is>
      </c>
      <c r="AH178" s="374" t="inlineStr">
        <is>
          <t>ECOPURE - #CORAIL</t>
        </is>
      </c>
      <c r="AI178" s="374" t="n"/>
      <c r="AJ178" s="374" t="n"/>
      <c r="AK178" s="374" t="inlineStr">
        <is>
          <t>100% Sustainable fabric</t>
        </is>
      </c>
      <c r="AL178" s="374" t="inlineStr">
        <is>
          <t>70% Recycled wool, 25% polyamide, 5% other fibres</t>
        </is>
      </c>
      <c r="AM178" s="374" t="n"/>
      <c r="AN178" s="374" t="n">
        <v>310</v>
      </c>
      <c r="AO178" s="377" t="n"/>
      <c r="AP178" s="374" t="n"/>
      <c r="AQ178" s="374" t="n"/>
      <c r="AR178" s="374" t="inlineStr">
        <is>
          <t>SUPPLIER NEEDS TO ORDER - SMS AMOUNT INFORMED</t>
        </is>
      </c>
      <c r="AS178" s="378" t="n"/>
      <c r="AT178" s="378" t="n"/>
      <c r="AU178" s="378" t="n"/>
      <c r="AV178" s="379" t="inlineStr">
        <is>
          <t>-</t>
        </is>
      </c>
      <c r="AW178" s="601" t="inlineStr">
        <is>
          <t>BERETTI</t>
        </is>
      </c>
      <c r="AX178" s="602" t="inlineStr">
        <is>
          <t>EUR</t>
        </is>
      </c>
      <c r="AY178" s="602" t="inlineStr">
        <is>
          <t>FOB</t>
        </is>
      </c>
      <c r="AZ178" s="602" t="inlineStr">
        <is>
          <t>30 DAYS NETT</t>
        </is>
      </c>
      <c r="BA178" s="602" t="inlineStr">
        <is>
          <t>cfmd</t>
        </is>
      </c>
      <c r="BB178" s="602">
        <f>IFERROR((BM178*(1-Assumptions!$K$3))*(1-BK178),0)</f>
        <v/>
      </c>
      <c r="BC178" s="602">
        <f>BD178*2</f>
        <v/>
      </c>
      <c r="BD178" s="602" t="n">
        <v>19.25</v>
      </c>
      <c r="BE178" s="602">
        <f>19.25+0.19</f>
        <v/>
      </c>
      <c r="BF178" s="604">
        <f>IFERROR(((IF(BE178&gt;0, BE178, IF(BD178&gt;0, BD178, 0))))*INDEX(Assumptions!$B:$B,MATCH(AB178,Assumptions!$A:$A,0)),0)</f>
        <v/>
      </c>
      <c r="BG178" s="604">
        <f>IFERROR(((IF(BE178&gt;0, BE178, IF(BD178&gt;0, BD178, 0))))*INDEX(Assumptions!$C:$C,MATCH(AB178,Assumptions!$A:$A,0)),0)</f>
        <v/>
      </c>
      <c r="BH178" s="604">
        <f>IFERROR(((IF(BE178&gt;0, BE178, IF(BD178&gt;0, BD178, 0))))*INDEX(Assumptions!$D:$D,MATCH(AB178,Assumptions!$A:$A,0)),0)</f>
        <v/>
      </c>
      <c r="BI178" s="604">
        <f>IFERROR(((IF(BE178&gt;0, BE178, IF(BD178&gt;0, BD178, 0))))*INDEX(Assumptions!$G:$G,MATCH(AC178,Assumptions!$F:$F,0)),0)</f>
        <v/>
      </c>
      <c r="BJ178" s="604">
        <f>SUM(BF178:BI178)</f>
        <v/>
      </c>
      <c r="BK178" s="383">
        <f>IFERROR(INDEX(Assumptions!$B:$B,MATCH(AB178,Assumptions!$A:$A,0))+INDEX(Assumptions!$C:$C,MATCH(AB178,Assumptions!$A:$A,0))+INDEX(Assumptions!$D:$D,MATCH(AB178,Assumptions!$A:$A,0))+INDEX(Assumptions!$G:$G,MATCH(AC178,Assumptions!$F:$F,0)),0)</f>
        <v/>
      </c>
      <c r="BL178" s="602">
        <f>((IF(BE178&gt;0, BE178, IF(BD178&gt;0, BD178, 0))))+BJ178</f>
        <v/>
      </c>
      <c r="BM178" s="602">
        <f>BP178/BO178</f>
        <v/>
      </c>
      <c r="BN178" s="602">
        <f>BP178/2.38</f>
        <v/>
      </c>
      <c r="BO178" s="374" t="n">
        <v>2.5</v>
      </c>
      <c r="BP178" s="602" t="n">
        <v>119.95</v>
      </c>
      <c r="BQ178" s="384">
        <f>IF(SUM(BD178:BE178)=0,0,(BM178-BL178)/BM178)</f>
        <v/>
      </c>
      <c r="BR178" s="602">
        <f>BC178*CG178</f>
        <v/>
      </c>
      <c r="BS178" s="602" t="inlineStr">
        <is>
          <t>-</t>
        </is>
      </c>
      <c r="BT178" s="602" t="n"/>
      <c r="BU178" s="605" t="n">
        <v>42914</v>
      </c>
      <c r="BV178" s="605" t="inlineStr">
        <is>
          <t>-</t>
        </is>
      </c>
      <c r="BW178" s="386" t="n"/>
      <c r="BX178" s="398" t="inlineStr">
        <is>
          <t>ECOPURE - #CORAIL</t>
        </is>
      </c>
      <c r="BY178" s="386" t="inlineStr">
        <is>
          <t>-</t>
        </is>
      </c>
      <c r="BZ178" s="433" t="n"/>
      <c r="CA178" s="386" t="n"/>
      <c r="CB178" s="386" t="n"/>
      <c r="CC178" s="386" t="n">
        <v>42985</v>
      </c>
      <c r="CD178" s="376" t="inlineStr">
        <is>
          <t>EX 14-Oct-17</t>
        </is>
      </c>
      <c r="CE178" s="376" t="n"/>
      <c r="CF178" s="376" t="n"/>
      <c r="CG178" s="387" t="n">
        <v>15</v>
      </c>
      <c r="CH178" s="435" t="n"/>
      <c r="CI178" s="387" t="inlineStr">
        <is>
          <t>S</t>
        </is>
      </c>
      <c r="CJ178" s="387" t="n"/>
      <c r="CK178" s="387" t="n"/>
      <c r="CL178" s="388" t="n"/>
      <c r="CM178" s="389" t="n"/>
      <c r="CN178" s="389" t="n"/>
      <c r="CO178" s="390" t="n"/>
      <c r="CP178" s="391" t="inlineStr">
        <is>
          <t>n/a</t>
        </is>
      </c>
      <c r="CQ178" s="391" t="n"/>
      <c r="CR178" s="391" t="n"/>
      <c r="CS178" s="392" t="n"/>
      <c r="CT178" s="393" t="n"/>
      <c r="CU178" s="393" t="n"/>
      <c r="CV178" s="393" t="n"/>
      <c r="CW178" s="393" t="n"/>
      <c r="CX178" s="393" t="n"/>
      <c r="CY178" s="393" t="n"/>
      <c r="CZ178" s="388" t="n">
        <v>43307</v>
      </c>
      <c r="DA178" s="388" t="inlineStr">
        <is>
          <t>HQ</t>
        </is>
      </c>
      <c r="DB178" s="576" t="inlineStr">
        <is>
          <t>1</t>
        </is>
      </c>
      <c r="DC178" s="389" t="n"/>
      <c r="DD178" s="389" t="n"/>
      <c r="DE178" s="389" t="n"/>
      <c r="DF178" s="394" t="n">
        <v>90</v>
      </c>
      <c r="DG178" s="394" t="n">
        <v>150</v>
      </c>
      <c r="DH178" s="394" t="n">
        <v>4018264</v>
      </c>
      <c r="DI178" s="395">
        <f>DF178*BM178</f>
        <v/>
      </c>
      <c r="DJ178" s="396">
        <f>DI178-(DG178*BL178)</f>
        <v/>
      </c>
    </row>
    <row customFormat="1" customHeight="1" hidden="1" ht="15" r="179" s="397">
      <c r="A179" s="372" t="n">
        <v>856</v>
      </c>
      <c r="B179" s="372" t="inlineStr">
        <is>
          <t>K180706041</t>
        </is>
      </c>
      <c r="C179" s="372" t="n">
        <v>2080100803</v>
      </c>
      <c r="D179" s="372" t="inlineStr">
        <is>
          <t>Red</t>
        </is>
      </c>
      <c r="E179" s="430" t="n">
        <v>7900</v>
      </c>
      <c r="F179" s="372" t="inlineStr">
        <is>
          <t>LORRAINE</t>
        </is>
      </c>
      <c r="G179" s="372" t="inlineStr">
        <is>
          <t>LIPSTICK RED</t>
        </is>
      </c>
      <c r="H179" s="372" t="n">
        <v>3</v>
      </c>
      <c r="I179" s="370" t="n"/>
      <c r="J179" s="620" t="n">
        <v>43291</v>
      </c>
      <c r="K179" s="372" t="inlineStr">
        <is>
          <t>ZALANDO SMU Q4. KNITTING AS AW17</t>
        </is>
      </c>
      <c r="L179" s="372" t="n"/>
      <c r="M179" s="372" t="inlineStr">
        <is>
          <t>Knit L/S</t>
        </is>
      </c>
      <c r="N179" s="372" t="n">
        <v>61101190</v>
      </c>
      <c r="O179" s="373" t="inlineStr">
        <is>
          <t>Women's or girls' jerseys, pullovers, cardigans, waistcoats and similar articles, of wool, knitted or crocheted (excl. jerseys and pullovers containing &gt;= 50% by weight of wool and weighing &gt;= 600 g/article, and wadded waistcoats)</t>
        </is>
      </c>
      <c r="P179" s="584" t="inlineStr">
        <is>
          <t>Womens</t>
        </is>
      </c>
      <c r="Q179" s="372" t="n"/>
      <c r="R179" s="372" t="n"/>
      <c r="S179" s="372" t="n"/>
      <c r="T179" s="374" t="inlineStr">
        <is>
          <t>NON</t>
        </is>
      </c>
      <c r="U179" s="374" t="n"/>
      <c r="V179" s="374" t="inlineStr">
        <is>
          <t>XS-L</t>
        </is>
      </c>
      <c r="W179" s="374" t="inlineStr">
        <is>
          <t>-</t>
        </is>
      </c>
      <c r="X179" s="518" t="inlineStr">
        <is>
          <t>XS-L womens</t>
        </is>
      </c>
      <c r="Y179" s="374" t="inlineStr">
        <is>
          <t>C/O AW17</t>
        </is>
      </c>
      <c r="Z179" s="374" t="n"/>
      <c r="AA179" s="374" t="n"/>
      <c r="AB179" s="398" t="inlineStr">
        <is>
          <t>Italy</t>
        </is>
      </c>
      <c r="AC179" s="240" t="inlineStr">
        <is>
          <t>Franco Frati</t>
        </is>
      </c>
      <c r="AD179" s="240" t="inlineStr">
        <is>
          <t>Triscotton</t>
        </is>
      </c>
      <c r="AE179" s="376" t="inlineStr">
        <is>
          <t>-</t>
        </is>
      </c>
      <c r="AF179" s="372" t="n"/>
      <c r="AG179" s="374" t="inlineStr">
        <is>
          <t>FILATURES DU PARC</t>
        </is>
      </c>
      <c r="AH179" s="518" t="inlineStr">
        <is>
          <t>ECOPURE - #RED</t>
        </is>
      </c>
      <c r="AI179" s="374" t="n"/>
      <c r="AJ179" s="374" t="n"/>
      <c r="AK179" s="374" t="inlineStr">
        <is>
          <t>100% Sustainable fabric</t>
        </is>
      </c>
      <c r="AL179" s="374" t="inlineStr">
        <is>
          <t>70% Recycled wool, 25% polyamide, 5% other fibres</t>
        </is>
      </c>
      <c r="AM179" s="374" t="n"/>
      <c r="AN179" s="374" t="n">
        <v>310</v>
      </c>
      <c r="AO179" s="377" t="n"/>
      <c r="AP179" s="374" t="n"/>
      <c r="AQ179" s="374" t="n"/>
      <c r="AR179" s="374" t="n"/>
      <c r="AS179" s="378" t="n"/>
      <c r="AT179" s="378" t="n"/>
      <c r="AU179" s="378" t="n"/>
      <c r="AV179" s="379" t="inlineStr">
        <is>
          <t>-</t>
        </is>
      </c>
      <c r="AW179" s="601" t="inlineStr">
        <is>
          <t>BERETTI</t>
        </is>
      </c>
      <c r="AX179" s="602" t="inlineStr">
        <is>
          <t>EUR</t>
        </is>
      </c>
      <c r="AY179" s="602" t="inlineStr">
        <is>
          <t>FOB</t>
        </is>
      </c>
      <c r="AZ179" s="602" t="inlineStr">
        <is>
          <t>30 DAYS NETT</t>
        </is>
      </c>
      <c r="BA179" s="602" t="inlineStr">
        <is>
          <t>cfmd</t>
        </is>
      </c>
      <c r="BB179" s="602">
        <f>IFERROR((BM179*(1-Assumptions!$K$3))*(1-BK179),0)</f>
        <v/>
      </c>
      <c r="BC179" s="602">
        <f>BD179*2</f>
        <v/>
      </c>
      <c r="BD179" s="602" t="n">
        <v>19.25</v>
      </c>
      <c r="BE179" s="602">
        <f>19.25+0.19</f>
        <v/>
      </c>
      <c r="BF179" s="604">
        <f>IFERROR(((IF(BE179&gt;0, BE179, IF(BD179&gt;0, BD179, 0))))*INDEX(Assumptions!$B:$B,MATCH(AB179,Assumptions!$A:$A,0)),0)</f>
        <v/>
      </c>
      <c r="BG179" s="604">
        <f>IFERROR(((IF(BE179&gt;0, BE179, IF(BD179&gt;0, BD179, 0))))*INDEX(Assumptions!$C:$C,MATCH(AB179,Assumptions!$A:$A,0)),0)</f>
        <v/>
      </c>
      <c r="BH179" s="604">
        <f>IFERROR(((IF(BE179&gt;0, BE179, IF(BD179&gt;0, BD179, 0))))*INDEX(Assumptions!$D:$D,MATCH(AB179,Assumptions!$A:$A,0)),0)</f>
        <v/>
      </c>
      <c r="BI179" s="604">
        <f>IFERROR(((IF(BE179&gt;0, BE179, IF(BD179&gt;0, BD179, 0))))*INDEX(Assumptions!$G:$G,MATCH(AC179,Assumptions!$F:$F,0)),0)</f>
        <v/>
      </c>
      <c r="BJ179" s="604">
        <f>SUM(BF179:BI179)</f>
        <v/>
      </c>
      <c r="BK179" s="383">
        <f>IFERROR(INDEX(Assumptions!$B:$B,MATCH(AB179,Assumptions!$A:$A,0))+INDEX(Assumptions!$C:$C,MATCH(AB179,Assumptions!$A:$A,0))+INDEX(Assumptions!$D:$D,MATCH(AB179,Assumptions!$A:$A,0))+INDEX(Assumptions!$G:$G,MATCH(AC179,Assumptions!$F:$F,0)),0)</f>
        <v/>
      </c>
      <c r="BL179" s="602">
        <f>((IF(BE179&gt;0, BE179, IF(BD179&gt;0, BD179, 0))))+BJ179</f>
        <v/>
      </c>
      <c r="BM179" s="602">
        <f>BP179/BO179</f>
        <v/>
      </c>
      <c r="BN179" s="602">
        <f>BP179/2.38</f>
        <v/>
      </c>
      <c r="BO179" s="374" t="n">
        <v>2.5</v>
      </c>
      <c r="BP179" s="602" t="n">
        <v>119.95</v>
      </c>
      <c r="BQ179" s="384">
        <f>IF(SUM(BD179:BE179)=0,0,(BM179-BL179)/BM179)</f>
        <v/>
      </c>
      <c r="BR179" s="602">
        <f>BC179*CG179</f>
        <v/>
      </c>
      <c r="BS179" s="602" t="inlineStr">
        <is>
          <t>-</t>
        </is>
      </c>
      <c r="BT179" s="602" t="n"/>
      <c r="BU179" s="605" t="n"/>
      <c r="BV179" s="605" t="n"/>
      <c r="BW179" s="386" t="n"/>
      <c r="BX179" s="398" t="n"/>
      <c r="BY179" s="386" t="inlineStr">
        <is>
          <t>-</t>
        </is>
      </c>
      <c r="BZ179" s="433" t="n"/>
      <c r="CA179" s="386" t="n"/>
      <c r="CB179" s="386" t="n"/>
      <c r="CC179" s="386" t="n"/>
      <c r="CD179" s="376" t="n"/>
      <c r="CE179" s="376" t="n"/>
      <c r="CF179" s="376" t="n"/>
      <c r="CG179" s="387" t="n">
        <v>0</v>
      </c>
      <c r="CH179" s="435" t="n"/>
      <c r="CI179" s="387" t="n"/>
      <c r="CJ179" s="387" t="n"/>
      <c r="CK179" s="387" t="n"/>
      <c r="CL179" s="388" t="n"/>
      <c r="CM179" s="389" t="n"/>
      <c r="CN179" s="389" t="n"/>
      <c r="CO179" s="390" t="n"/>
      <c r="CP179" s="391" t="inlineStr">
        <is>
          <t>S</t>
        </is>
      </c>
      <c r="CQ179" s="391" t="n"/>
      <c r="CR179" s="391" t="n">
        <v>43294</v>
      </c>
      <c r="CS179" s="392" t="n"/>
      <c r="CT179" s="393" t="n"/>
      <c r="CU179" s="393" t="n"/>
      <c r="CV179" s="393" t="n"/>
      <c r="CW179" s="393" t="n"/>
      <c r="CX179" s="393" t="n"/>
      <c r="CY179" s="393" t="n"/>
      <c r="CZ179" s="388" t="n"/>
      <c r="DA179" s="388" t="n"/>
      <c r="DB179" s="555" t="n"/>
      <c r="DC179" s="389" t="n"/>
      <c r="DD179" s="389" t="n"/>
      <c r="DE179" s="389" t="n"/>
      <c r="DF179" s="394" t="n">
        <v>200</v>
      </c>
      <c r="DG179" s="394" t="n">
        <v>200</v>
      </c>
      <c r="DH179" s="394" t="n">
        <v>4019658</v>
      </c>
      <c r="DI179" s="395">
        <f>DF179*BM179</f>
        <v/>
      </c>
      <c r="DJ179" s="396">
        <f>DI179-(DG179*BL179)</f>
        <v/>
      </c>
    </row>
    <row customFormat="1" customHeight="1" ht="15" r="180" s="397">
      <c r="A180" s="372" t="n">
        <v>860</v>
      </c>
      <c r="B180" s="372" t="inlineStr">
        <is>
          <t>K180706045</t>
        </is>
      </c>
      <c r="C180" s="372" t="n">
        <v>2080100732</v>
      </c>
      <c r="D180" s="372" t="inlineStr">
        <is>
          <t>Yellow</t>
        </is>
      </c>
      <c r="E180" s="430" t="n">
        <v>7706</v>
      </c>
      <c r="F180" s="372" t="inlineStr">
        <is>
          <t>BELAKANE CROPPED</t>
        </is>
      </c>
      <c r="G180" s="372" t="inlineStr">
        <is>
          <t>RICH CARAMEL</t>
        </is>
      </c>
      <c r="H180" s="372" t="n">
        <v>2</v>
      </c>
      <c r="I180" s="370" t="n"/>
      <c r="J180" s="600" t="n"/>
      <c r="K180" s="372" t="inlineStr">
        <is>
          <t>KNITTING AS &amp;OTHERSTORIES KNIT</t>
        </is>
      </c>
      <c r="L180" s="372" t="n"/>
      <c r="M180" s="372" t="inlineStr">
        <is>
          <t>Knit L/S</t>
        </is>
      </c>
      <c r="N180" s="372" t="n">
        <v>61101190</v>
      </c>
      <c r="O180" s="373" t="inlineStr">
        <is>
          <t>Women's or girls' jerseys, pullovers, cardigans, waistcoats and similar articles, of wool, knitted or crocheted (excl. jerseys and pullovers containing &gt;= 50% by weight of wool and weighing &gt;= 600 g/article, and wadded waistcoats)</t>
        </is>
      </c>
      <c r="P180" s="584" t="inlineStr">
        <is>
          <t>Womens</t>
        </is>
      </c>
      <c r="Q180" s="372" t="n"/>
      <c r="R180" s="372" t="n"/>
      <c r="S180" s="372" t="n"/>
      <c r="T180" s="374" t="inlineStr">
        <is>
          <t>NON</t>
        </is>
      </c>
      <c r="U180" s="374" t="n"/>
      <c r="V180" s="374" t="inlineStr">
        <is>
          <t>XS-L</t>
        </is>
      </c>
      <c r="W180" s="374" t="inlineStr">
        <is>
          <t>-</t>
        </is>
      </c>
      <c r="X180" s="518" t="inlineStr">
        <is>
          <t>XS-L womens</t>
        </is>
      </c>
      <c r="Y180" s="374" t="inlineStr">
        <is>
          <t>NEW</t>
        </is>
      </c>
      <c r="Z180" s="374" t="n"/>
      <c r="AA180" s="374" t="n"/>
      <c r="AB180" s="398" t="inlineStr">
        <is>
          <t>Italy</t>
        </is>
      </c>
      <c r="AC180" s="240" t="inlineStr">
        <is>
          <t>Franco Frati</t>
        </is>
      </c>
      <c r="AD180" s="240" t="inlineStr">
        <is>
          <t>Triscotton</t>
        </is>
      </c>
      <c r="AE180" s="376" t="inlineStr">
        <is>
          <t>-</t>
        </is>
      </c>
      <c r="AF180" s="372" t="n"/>
      <c r="AG180" s="374" t="inlineStr">
        <is>
          <t>FILATURES DU PARC</t>
        </is>
      </c>
      <c r="AH180" s="374" t="inlineStr">
        <is>
          <t>ECOPURE - #MANGUE</t>
        </is>
      </c>
      <c r="AI180" s="374" t="n"/>
      <c r="AJ180" s="374" t="n"/>
      <c r="AK180" s="374" t="inlineStr">
        <is>
          <t>100% Sustainable fabric</t>
        </is>
      </c>
      <c r="AL180" s="374" t="inlineStr">
        <is>
          <t>70% Recycled wool, 25% polyamide, 5% other fibres</t>
        </is>
      </c>
      <c r="AM180" s="374" t="n"/>
      <c r="AN180" s="374" t="n"/>
      <c r="AO180" s="377" t="n"/>
      <c r="AP180" s="374" t="n"/>
      <c r="AQ180" s="374" t="n"/>
      <c r="AR180" s="374" t="inlineStr">
        <is>
          <t>SUPPLIER NEEDS TO ORDER - SMS AMOUNT INFORMED</t>
        </is>
      </c>
      <c r="AS180" s="378" t="n"/>
      <c r="AT180" s="378" t="n"/>
      <c r="AU180" s="378" t="n"/>
      <c r="AV180" s="379" t="inlineStr">
        <is>
          <t>-</t>
        </is>
      </c>
      <c r="AW180" s="601" t="inlineStr">
        <is>
          <t>TRISCOTTON</t>
        </is>
      </c>
      <c r="AX180" s="602" t="inlineStr">
        <is>
          <t>EUR</t>
        </is>
      </c>
      <c r="AY180" s="602" t="inlineStr">
        <is>
          <t>FOB</t>
        </is>
      </c>
      <c r="AZ180" s="602" t="inlineStr">
        <is>
          <t>30 DAYS NETT</t>
        </is>
      </c>
      <c r="BA180" s="602" t="n">
        <v>31</v>
      </c>
      <c r="BB180" s="602">
        <f>IFERROR((BM180*(1-Assumptions!$K$3))*(1-BK180),0)</f>
        <v/>
      </c>
      <c r="BC180" s="602">
        <f>BD180*2</f>
        <v/>
      </c>
      <c r="BD180" s="618" t="n">
        <v>32.9</v>
      </c>
      <c r="BE180" s="602">
        <f>32.9+0.19</f>
        <v/>
      </c>
      <c r="BF180" s="604">
        <f>IFERROR(((IF(BE180&gt;0, BE180, IF(BD180&gt;0, BD180, 0))))*INDEX(Assumptions!$B:$B,MATCH(AB180,Assumptions!$A:$A,0)),0)</f>
        <v/>
      </c>
      <c r="BG180" s="604">
        <f>IFERROR(((IF(BE180&gt;0, BE180, IF(BD180&gt;0, BD180, 0))))*INDEX(Assumptions!$C:$C,MATCH(AB180,Assumptions!$A:$A,0)),0)</f>
        <v/>
      </c>
      <c r="BH180" s="604">
        <f>IFERROR(((IF(BE180&gt;0, BE180, IF(BD180&gt;0, BD180, 0))))*INDEX(Assumptions!$D:$D,MATCH(AB180,Assumptions!$A:$A,0)),0)</f>
        <v/>
      </c>
      <c r="BI180" s="604">
        <f>IFERROR(((IF(BE180&gt;0, BE180, IF(BD180&gt;0, BD180, 0))))*INDEX(Assumptions!$G:$G,MATCH(AC180,Assumptions!$F:$F,0)),0)</f>
        <v/>
      </c>
      <c r="BJ180" s="604">
        <f>SUM(BF180:BI180)</f>
        <v/>
      </c>
      <c r="BK180" s="383">
        <f>IFERROR(INDEX(Assumptions!$B:$B,MATCH(AB180,Assumptions!$A:$A,0))+INDEX(Assumptions!$C:$C,MATCH(AB180,Assumptions!$A:$A,0))+INDEX(Assumptions!$D:$D,MATCH(AB180,Assumptions!$A:$A,0))+INDEX(Assumptions!$G:$G,MATCH(AC180,Assumptions!$F:$F,0)),0)</f>
        <v/>
      </c>
      <c r="BL180" s="602">
        <f>((IF(BE180&gt;0, BE180, IF(BD180&gt;0, BD180, 0))))+BJ180</f>
        <v/>
      </c>
      <c r="BM180" s="602">
        <f>BP180/BO180</f>
        <v/>
      </c>
      <c r="BN180" s="602">
        <f>BP180/2.38</f>
        <v/>
      </c>
      <c r="BO180" s="374" t="n">
        <v>2.5</v>
      </c>
      <c r="BP180" s="602" t="n">
        <v>149.95</v>
      </c>
      <c r="BQ180" s="384">
        <f>IF(SUM(BD180:BE180)=0,0,(BM180-BL180)/BM180)</f>
        <v/>
      </c>
      <c r="BR180" s="602">
        <f>BC180*CG180</f>
        <v/>
      </c>
      <c r="BS180" s="602" t="inlineStr">
        <is>
          <t>-</t>
        </is>
      </c>
      <c r="BT180" s="602" t="n"/>
      <c r="BU180" s="605" t="n">
        <v>42914</v>
      </c>
      <c r="BV180" s="605" t="n">
        <v>42914</v>
      </c>
      <c r="BW180" s="386" t="n"/>
      <c r="BX180" s="398" t="inlineStr">
        <is>
          <t>ECOPURE - #MANGUE</t>
        </is>
      </c>
      <c r="BY180" s="386" t="inlineStr">
        <is>
          <t>S</t>
        </is>
      </c>
      <c r="BZ180" s="433" t="n"/>
      <c r="CA180" s="386" t="n"/>
      <c r="CB180" s="386" t="n"/>
      <c r="CC180" s="386" t="n">
        <v>42985</v>
      </c>
      <c r="CD180" s="376" t="inlineStr">
        <is>
          <t>EX 14-Oct-17</t>
        </is>
      </c>
      <c r="CE180" s="376" t="n"/>
      <c r="CF180" s="376" t="n"/>
      <c r="CG180" s="387" t="n">
        <v>15</v>
      </c>
      <c r="CH180" s="435" t="n"/>
      <c r="CI180" s="387" t="inlineStr">
        <is>
          <t>S</t>
        </is>
      </c>
      <c r="CJ180" s="387" t="n"/>
      <c r="CK180" s="387" t="n"/>
      <c r="CL180" s="388" t="n"/>
      <c r="CM180" s="389" t="n"/>
      <c r="CN180" s="389" t="n"/>
      <c r="CO180" s="390" t="n"/>
      <c r="CP180" s="391" t="inlineStr">
        <is>
          <t>XS - M</t>
        </is>
      </c>
      <c r="CQ180" s="391" t="n"/>
      <c r="CR180" s="391" t="n"/>
      <c r="CS180" s="392" t="n"/>
      <c r="CT180" s="393" t="n"/>
      <c r="CU180" s="393" t="n"/>
      <c r="CV180" s="393" t="n"/>
      <c r="CW180" s="393" t="n"/>
      <c r="CX180" s="393" t="n"/>
      <c r="CY180" s="393" t="n"/>
      <c r="CZ180" s="388" t="n"/>
      <c r="DA180" s="388" t="n"/>
      <c r="DB180" s="555" t="n"/>
      <c r="DC180" s="389" t="n"/>
      <c r="DD180" s="389" t="n"/>
      <c r="DE180" s="389" t="n"/>
      <c r="DF180" s="394" t="n">
        <v>103</v>
      </c>
      <c r="DG180" s="394" t="n">
        <v>151</v>
      </c>
      <c r="DH180" s="394" t="n">
        <v>4018265</v>
      </c>
      <c r="DI180" s="395">
        <f>DF180*BM180</f>
        <v/>
      </c>
      <c r="DJ180" s="396">
        <f>DI180-(DG180*BL180)</f>
        <v/>
      </c>
    </row>
    <row customFormat="1" customHeight="1" hidden="1" ht="15" r="181" s="126">
      <c r="A181" s="223" t="n">
        <v>865</v>
      </c>
      <c r="B181" s="223" t="inlineStr">
        <is>
          <t>K180706050</t>
        </is>
      </c>
      <c r="C181" s="372" t="n">
        <v>2080100733</v>
      </c>
      <c r="D181" s="223" t="inlineStr">
        <is>
          <t>Red</t>
        </is>
      </c>
      <c r="E181" s="502" t="n">
        <v>7914</v>
      </c>
      <c r="F181" s="223" t="inlineStr">
        <is>
          <t>BELAKANE CROPPED</t>
        </is>
      </c>
      <c r="G181" s="223" t="inlineStr">
        <is>
          <t>COLLEGIATE RED</t>
        </is>
      </c>
      <c r="H181" s="223" t="n">
        <v>2</v>
      </c>
      <c r="I181" s="222" t="inlineStr">
        <is>
          <t>x</t>
        </is>
      </c>
      <c r="J181" s="606" t="n">
        <v>43123</v>
      </c>
      <c r="K181" s="223" t="inlineStr">
        <is>
          <t>KNITTING AS &amp;OTHERSTORIES KNIT</t>
        </is>
      </c>
      <c r="L181" s="223" t="n"/>
      <c r="M181" s="223" t="inlineStr">
        <is>
          <t>KNIT L/S</t>
        </is>
      </c>
      <c r="N181" s="223" t="n">
        <v>61101190</v>
      </c>
      <c r="O181" s="102" t="inlineStr">
        <is>
          <t>Women's or girls' jerseys, pullovers, cardigans, waistcoats and similar articles, of wool, knitted or crocheted (excl. jerseys and pullovers containing &gt;= 50% by weight of wool and weighing &gt;= 600 g/article, and wadded waistcoats)</t>
        </is>
      </c>
      <c r="P181" s="103" t="inlineStr">
        <is>
          <t>WOMEN</t>
        </is>
      </c>
      <c r="Q181" s="223" t="n"/>
      <c r="R181" s="223" t="n"/>
      <c r="S181" s="223" t="n"/>
      <c r="T181" s="104" t="inlineStr">
        <is>
          <t>NON</t>
        </is>
      </c>
      <c r="U181" s="104" t="n"/>
      <c r="V181" s="104" t="inlineStr">
        <is>
          <t>XS-L</t>
        </is>
      </c>
      <c r="W181" s="104" t="inlineStr">
        <is>
          <t>-</t>
        </is>
      </c>
      <c r="X181" s="255" t="n"/>
      <c r="Y181" s="104" t="inlineStr">
        <is>
          <t>NEW</t>
        </is>
      </c>
      <c r="Z181" s="104" t="n"/>
      <c r="AA181" s="104" t="n"/>
      <c r="AB181" s="105" t="inlineStr">
        <is>
          <t>ITALY</t>
        </is>
      </c>
      <c r="AC181" s="585" t="inlineStr">
        <is>
          <t>Franco Frati</t>
        </is>
      </c>
      <c r="AD181" s="106" t="inlineStr">
        <is>
          <t>TRISCOTTON</t>
        </is>
      </c>
      <c r="AE181" s="106" t="inlineStr">
        <is>
          <t>-</t>
        </is>
      </c>
      <c r="AF181" s="223" t="n"/>
      <c r="AG181" s="104" t="inlineStr">
        <is>
          <t>FILATURES DU PARC</t>
        </is>
      </c>
      <c r="AH181" s="104" t="inlineStr">
        <is>
          <t>ECOPURE - #LAQUE</t>
        </is>
      </c>
      <c r="AI181" s="104" t="n"/>
      <c r="AJ181" s="104" t="n"/>
      <c r="AK181" s="104" t="inlineStr">
        <is>
          <t>100% Sustainable fabric</t>
        </is>
      </c>
      <c r="AL181" s="104" t="inlineStr">
        <is>
          <t>70% Recycled wool, 25% polyamide, 5% other fibres</t>
        </is>
      </c>
      <c r="AM181" s="104" t="n"/>
      <c r="AN181" s="374" t="n"/>
      <c r="AO181" s="107" t="n"/>
      <c r="AP181" s="104" t="n"/>
      <c r="AQ181" s="104" t="n"/>
      <c r="AR181" s="104" t="inlineStr">
        <is>
          <t>SUPPLIER NEEDS TO ORDER - SMS AMOUNT INFORMED</t>
        </is>
      </c>
      <c r="AS181" s="108" t="n"/>
      <c r="AT181" s="108" t="n"/>
      <c r="AU181" s="108" t="n"/>
      <c r="AV181" s="109" t="inlineStr">
        <is>
          <t>-</t>
        </is>
      </c>
      <c r="AW181" s="607" t="inlineStr">
        <is>
          <t>TRISCOTTON</t>
        </is>
      </c>
      <c r="AX181" s="608" t="inlineStr">
        <is>
          <t>EUR</t>
        </is>
      </c>
      <c r="AY181" s="608" t="inlineStr">
        <is>
          <t>FOB</t>
        </is>
      </c>
      <c r="AZ181" s="608" t="inlineStr">
        <is>
          <t>30 DAYS NETT</t>
        </is>
      </c>
      <c r="BA181" s="608" t="n">
        <v>31</v>
      </c>
      <c r="BB181" s="608">
        <f>IFERROR((BM181*(1-Assumptions!$K$3))*(1-BK181),0)</f>
        <v/>
      </c>
      <c r="BC181" s="608">
        <f>BD181*2</f>
        <v/>
      </c>
      <c r="BD181" s="619" t="n">
        <v>32.9</v>
      </c>
      <c r="BE181" s="608" t="n">
        <v>32.9</v>
      </c>
      <c r="BF181" s="609">
        <f>IFERROR(((IF(BE181&gt;0, BE181, IF(BD181&gt;0, BD181, 0))))*INDEX(Assumptions!$B:$B,MATCH(AB181,Assumptions!$A:$A,0)),0)</f>
        <v/>
      </c>
      <c r="BG181" s="609">
        <f>IFERROR(((IF(BE181&gt;0, BE181, IF(BD181&gt;0, BD181, 0))))*INDEX(Assumptions!$C:$C,MATCH(AB181,Assumptions!$A:$A,0)),0)</f>
        <v/>
      </c>
      <c r="BH181" s="609">
        <f>IFERROR(((IF(BE181&gt;0, BE181, IF(BD181&gt;0, BD181, 0))))*INDEX(Assumptions!$D:$D,MATCH(AB181,Assumptions!$A:$A,0)),0)</f>
        <v/>
      </c>
      <c r="BI181" s="609">
        <f>IFERROR(((IF(BE181&gt;0, BE181, IF(BD181&gt;0, BD181, 0))))*INDEX(Assumptions!$G:$G,MATCH(AC181,Assumptions!$F:$F,0)),0)</f>
        <v/>
      </c>
      <c r="BJ181" s="609">
        <f>SUM(BF181:BI181)</f>
        <v/>
      </c>
      <c r="BK181" s="113">
        <f>IFERROR(INDEX(Assumptions!$B:$B,MATCH(AB181,Assumptions!$A:$A,0))+INDEX(Assumptions!$C:$C,MATCH(AB181,Assumptions!$A:$A,0))+INDEX(Assumptions!$D:$D,MATCH(AB181,Assumptions!$A:$A,0))+INDEX(Assumptions!$G:$G,MATCH(AC181,Assumptions!$F:$F,0)),0)</f>
        <v/>
      </c>
      <c r="BL181" s="608">
        <f>((IF(BE181&gt;0, BE181, IF(BD181&gt;0, BD181, 0))))+BJ181</f>
        <v/>
      </c>
      <c r="BM181" s="608">
        <f>BP181/BO181</f>
        <v/>
      </c>
      <c r="BN181" s="608">
        <f>BP181/2.38</f>
        <v/>
      </c>
      <c r="BO181" s="104" t="n">
        <v>2.5</v>
      </c>
      <c r="BP181" s="608" t="n">
        <v>149.95</v>
      </c>
      <c r="BQ181" s="114">
        <f>IF(SUM(BD181:BE181)=0,0,(BM181-BL181)/BM181)</f>
        <v/>
      </c>
      <c r="BR181" s="608">
        <f>BC181*CG181</f>
        <v/>
      </c>
      <c r="BS181" s="608" t="inlineStr">
        <is>
          <t>-</t>
        </is>
      </c>
      <c r="BT181" s="608" t="n"/>
      <c r="BU181" s="610" t="n">
        <v>42914</v>
      </c>
      <c r="BV181" s="610" t="n">
        <v>42914</v>
      </c>
      <c r="BW181" s="115" t="n"/>
      <c r="BX181" s="105" t="inlineStr">
        <is>
          <t>ECOPURE - #LAQUE</t>
        </is>
      </c>
      <c r="BY181" s="115" t="inlineStr">
        <is>
          <t>-</t>
        </is>
      </c>
      <c r="BZ181" s="530" t="n"/>
      <c r="CA181" s="115" t="n"/>
      <c r="CB181" s="115" t="n"/>
      <c r="CC181" s="115" t="n">
        <v>42985</v>
      </c>
      <c r="CD181" s="106" t="inlineStr">
        <is>
          <t>EX 14-Oct-17</t>
        </is>
      </c>
      <c r="CE181" s="106" t="n"/>
      <c r="CF181" s="106" t="n"/>
      <c r="CG181" s="117" t="n">
        <v>15</v>
      </c>
      <c r="CH181" s="538" t="n"/>
      <c r="CI181" s="117" t="inlineStr">
        <is>
          <t>S</t>
        </is>
      </c>
      <c r="CJ181" s="117" t="n"/>
      <c r="CK181" s="117" t="n"/>
      <c r="CL181" s="118" t="n"/>
      <c r="CM181" s="119" t="n"/>
      <c r="CN181" s="119" t="n"/>
      <c r="CO181" s="120" t="n"/>
      <c r="CP181" s="121" t="n"/>
      <c r="CQ181" s="121" t="n"/>
      <c r="CR181" s="121" t="n"/>
      <c r="CS181" s="122" t="n"/>
      <c r="CT181" s="123" t="n"/>
      <c r="CU181" s="123" t="n"/>
      <c r="CV181" s="123" t="n"/>
      <c r="CW181" s="123" t="n"/>
      <c r="CX181" s="123" t="n"/>
      <c r="CY181" s="123" t="n"/>
      <c r="CZ181" s="118" t="n"/>
      <c r="DA181" s="118" t="n"/>
      <c r="DB181" s="575" t="n"/>
      <c r="DC181" s="119" t="n"/>
      <c r="DD181" s="119" t="n"/>
      <c r="DE181" s="119" t="n"/>
      <c r="DF181" s="394" t="n"/>
      <c r="DG181" s="394" t="n"/>
      <c r="DH181" s="394" t="n"/>
      <c r="DI181" s="334">
        <f>DF181*BM181</f>
        <v/>
      </c>
      <c r="DJ181" s="125">
        <f>DI181-(DG181*BL181)</f>
        <v/>
      </c>
    </row>
    <row customFormat="1" customHeight="1" ht="15" r="182" s="397">
      <c r="A182" s="372" t="n">
        <v>870</v>
      </c>
      <c r="B182" s="372" t="inlineStr">
        <is>
          <t>K180701105</t>
        </is>
      </c>
      <c r="C182" s="372" t="n">
        <v>2010103014</v>
      </c>
      <c r="D182" s="241" t="inlineStr">
        <is>
          <t>Dark used</t>
        </is>
      </c>
      <c r="E182" s="430" t="n">
        <v>3031</v>
      </c>
      <c r="F182" s="372" t="inlineStr">
        <is>
          <t>JUNO</t>
        </is>
      </c>
      <c r="G182" s="372" t="inlineStr">
        <is>
          <t>DEEP MIDNIGHT</t>
        </is>
      </c>
      <c r="H182" s="372" t="n">
        <v>1</v>
      </c>
      <c r="I182" s="370" t="n"/>
      <c r="J182" s="600" t="n"/>
      <c r="K182" s="372" t="n"/>
      <c r="L182" s="372" t="n"/>
      <c r="M182" s="372" t="inlineStr">
        <is>
          <t>Jeans</t>
        </is>
      </c>
      <c r="N182" s="372" t="n">
        <v>62046231</v>
      </c>
      <c r="O182" s="373" t="inlineStr">
        <is>
          <t>Women's or girls' cotton denim trousers and breeches (excl. industrial and occupational, bib and brace overalls and panties)</t>
        </is>
      </c>
      <c r="P182" s="584" t="inlineStr">
        <is>
          <t>Womens</t>
        </is>
      </c>
      <c r="Q182" s="372" t="n"/>
      <c r="R182" s="372" t="inlineStr">
        <is>
          <t>290.A 120/100</t>
        </is>
      </c>
      <c r="S182" s="372" t="inlineStr">
        <is>
          <t>-</t>
        </is>
      </c>
      <c r="T182" s="374" t="inlineStr">
        <is>
          <t>HIGH</t>
        </is>
      </c>
      <c r="U182" s="374" t="inlineStr">
        <is>
          <t>MID RISE SLIM</t>
        </is>
      </c>
      <c r="V182" s="374" t="inlineStr">
        <is>
          <t>24-32</t>
        </is>
      </c>
      <c r="W182" s="374" t="inlineStr">
        <is>
          <t>30-32-34</t>
        </is>
      </c>
      <c r="X182" s="402" t="inlineStr">
        <is>
          <t>Womens seasonal</t>
        </is>
      </c>
      <c r="Y182" s="374" t="inlineStr">
        <is>
          <t>C/O</t>
        </is>
      </c>
      <c r="Z182" s="374" t="inlineStr">
        <is>
          <t>-</t>
        </is>
      </c>
      <c r="AA182" s="374" t="inlineStr">
        <is>
          <t xml:space="preserve">SEASONAL MAIN </t>
        </is>
      </c>
      <c r="AB182" s="240" t="inlineStr">
        <is>
          <t>Tunisia</t>
        </is>
      </c>
      <c r="AC182" s="240" t="inlineStr">
        <is>
          <t>Artlab</t>
        </is>
      </c>
      <c r="AD182" s="240" t="inlineStr">
        <is>
          <t>Artlab</t>
        </is>
      </c>
      <c r="AE182" s="240" t="inlineStr">
        <is>
          <t>Interwashing</t>
        </is>
      </c>
      <c r="AF182" s="372" t="n"/>
      <c r="AG182" s="374" t="inlineStr">
        <is>
          <t>ORTA</t>
        </is>
      </c>
      <c r="AH182" s="374" t="inlineStr">
        <is>
          <t>9585B-33</t>
        </is>
      </c>
      <c r="AI182" s="374" t="n"/>
      <c r="AJ182" s="374" t="n"/>
      <c r="AK182" s="417" t="inlineStr">
        <is>
          <t>93% Sustainable fabric</t>
        </is>
      </c>
      <c r="AL182" s="374" t="inlineStr">
        <is>
          <t>78% Organic cotton, 15% tencel lyocell, 5% polyester, 2% elastane</t>
        </is>
      </c>
      <c r="AM182" s="374" t="inlineStr">
        <is>
          <t>12 oz</t>
        </is>
      </c>
      <c r="AN182" s="374" t="n"/>
      <c r="AO182" s="377" t="inlineStr">
        <is>
          <t>5,75 / 127</t>
        </is>
      </c>
      <c r="AP182" s="374" t="n">
        <v>3000</v>
      </c>
      <c r="AQ182" s="374" t="n"/>
      <c r="AR182" s="374" t="inlineStr">
        <is>
          <t>90mts are ordered from ARTLAB - ex turkey week 34</t>
        </is>
      </c>
      <c r="AS182" s="378" t="n"/>
      <c r="AT182" s="378" t="n"/>
      <c r="AU182" s="378" t="n"/>
      <c r="AV182" s="379" t="n">
        <v>1.35</v>
      </c>
      <c r="AW182" s="601" t="n"/>
      <c r="AX182" s="602" t="inlineStr">
        <is>
          <t>EUR</t>
        </is>
      </c>
      <c r="AY182" s="602" t="inlineStr">
        <is>
          <t>FOB</t>
        </is>
      </c>
      <c r="AZ182" s="602" t="inlineStr">
        <is>
          <t>90 DAYS NETT</t>
        </is>
      </c>
      <c r="BA182" s="602" t="inlineStr">
        <is>
          <t>cfmd</t>
        </is>
      </c>
      <c r="BB182" s="602">
        <f>IFERROR((BM182*(1-Assumptions!$K$3))*(1-BK182),0)</f>
        <v/>
      </c>
      <c r="BC182" s="602" t="n">
        <v>45</v>
      </c>
      <c r="BD182" s="602" t="n">
        <v>27</v>
      </c>
      <c r="BE182" s="602" t="n">
        <v>26.3</v>
      </c>
      <c r="BF182" s="604">
        <f>IFERROR(((IF(BE182&gt;0, BE182, IF(BD182&gt;0, BD182, 0))))*INDEX(Assumptions!$B:$B,MATCH(AB182,Assumptions!$A:$A,0)),0)</f>
        <v/>
      </c>
      <c r="BG182" s="604">
        <f>IFERROR(((IF(BE182&gt;0, BE182, IF(BD182&gt;0, BD182, 0))))*INDEX(Assumptions!$C:$C,MATCH(AB182,Assumptions!$A:$A,0)),0)</f>
        <v/>
      </c>
      <c r="BH182" s="604">
        <f>IFERROR(((IF(BE182&gt;0, BE182, IF(BD182&gt;0, BD182, 0))))*INDEX(Assumptions!$D:$D,MATCH(AB182,Assumptions!$A:$A,0)),0)</f>
        <v/>
      </c>
      <c r="BI182" s="604">
        <f>IFERROR(((IF(BE182&gt;0, BE182, IF(BD182&gt;0, BD182, 0))))*INDEX(Assumptions!$G:$G,MATCH(AC182,Assumptions!$F:$F,0)),0)</f>
        <v/>
      </c>
      <c r="BJ182" s="604">
        <f>SUM(BF182:BI182)</f>
        <v/>
      </c>
      <c r="BK182" s="383">
        <f>IFERROR(INDEX(Assumptions!$B:$B,MATCH(AB182,Assumptions!$A:$A,0))+INDEX(Assumptions!$C:$C,MATCH(AB182,Assumptions!$A:$A,0))+INDEX(Assumptions!$D:$D,MATCH(AB182,Assumptions!$A:$A,0))+INDEX(Assumptions!$G:$G,MATCH(AC182,Assumptions!$F:$F,0)),0)</f>
        <v/>
      </c>
      <c r="BL182" s="602">
        <f>((IF(BE182&gt;0, BE182, IF(BD182&gt;0, BD182, 0))))+BJ182</f>
        <v/>
      </c>
      <c r="BM182" s="602">
        <f>BP182/BO182</f>
        <v/>
      </c>
      <c r="BN182" s="602">
        <f>BP182/2.38</f>
        <v/>
      </c>
      <c r="BO182" s="374" t="n">
        <v>2.5</v>
      </c>
      <c r="BP182" s="602" t="n">
        <v>149.95</v>
      </c>
      <c r="BQ182" s="384">
        <f>IF(SUM(BD182:BE182)=0,0,(BM182-BL182)/BM182)</f>
        <v/>
      </c>
      <c r="BR182" s="602">
        <f>BC182*CG182</f>
        <v/>
      </c>
      <c r="BS182" s="602" t="n">
        <v>7.4</v>
      </c>
      <c r="BT182" s="602" t="n">
        <v>3.15</v>
      </c>
      <c r="BU182" s="386" t="n"/>
      <c r="BV182" s="605" t="n"/>
      <c r="BW182" s="386" t="n"/>
      <c r="BX182" s="376" t="n"/>
      <c r="BY182" s="386" t="n"/>
      <c r="BZ182" s="433" t="n"/>
      <c r="CA182" s="386" t="n"/>
      <c r="CB182" s="386" t="n"/>
      <c r="CC182" s="386" t="n"/>
      <c r="CD182" s="376" t="n"/>
      <c r="CE182" s="376" t="n"/>
      <c r="CF182" s="376" t="n"/>
      <c r="CG182" s="387" t="n">
        <v>15</v>
      </c>
      <c r="CH182" s="435" t="n"/>
      <c r="CI182" s="387" t="inlineStr">
        <is>
          <t>27x32</t>
        </is>
      </c>
      <c r="CJ182" s="387" t="n"/>
      <c r="CK182" s="387" t="n"/>
      <c r="CL182" s="388" t="n"/>
      <c r="CM182" s="389" t="n"/>
      <c r="CN182" s="389" t="n"/>
      <c r="CO182" s="390" t="n"/>
      <c r="CP182" s="391" t="inlineStr">
        <is>
          <t>-</t>
        </is>
      </c>
      <c r="CQ182" s="391" t="n"/>
      <c r="CR182" s="391" t="n"/>
      <c r="CS182" s="392" t="n"/>
      <c r="CT182" s="393" t="n"/>
      <c r="CU182" s="393" t="n"/>
      <c r="CV182" s="393" t="n"/>
      <c r="CW182" s="393" t="n"/>
      <c r="CX182" s="393" t="n"/>
      <c r="CY182" s="393" t="n"/>
      <c r="CZ182" s="388" t="n">
        <v>43285</v>
      </c>
      <c r="DA182" s="388" t="inlineStr">
        <is>
          <t>TUNISIA</t>
        </is>
      </c>
      <c r="DB182" s="555" t="n">
        <v>5</v>
      </c>
      <c r="DC182" s="389" t="n"/>
      <c r="DD182" s="389" t="inlineStr">
        <is>
          <t>HALF THIGH + BACKRISE BIT TOO SMALL - FIT STILL OK</t>
        </is>
      </c>
      <c r="DE182" s="389" t="n"/>
      <c r="DF182" s="394" t="n">
        <v>579</v>
      </c>
      <c r="DG182" s="394" t="n">
        <v>658</v>
      </c>
      <c r="DH182" s="394" t="n">
        <v>4018360</v>
      </c>
      <c r="DI182" s="395">
        <f>DF182*BM182</f>
        <v/>
      </c>
      <c r="DJ182" s="396">
        <f>DI182-(DG182*BL182)</f>
        <v/>
      </c>
    </row>
    <row customFormat="1" customHeight="1" ht="15" r="183" s="397">
      <c r="A183" s="372" t="n">
        <v>875</v>
      </c>
      <c r="B183" s="372" t="inlineStr">
        <is>
          <t>K180701110</t>
        </is>
      </c>
      <c r="C183" s="372" t="n">
        <v>2010103047</v>
      </c>
      <c r="D183" s="241" t="inlineStr">
        <is>
          <t>Rinse</t>
        </is>
      </c>
      <c r="E183" s="430" t="n">
        <v>2510</v>
      </c>
      <c r="F183" s="372" t="inlineStr">
        <is>
          <t>JUNO</t>
        </is>
      </c>
      <c r="G183" s="372" t="inlineStr">
        <is>
          <t>COATED RINSE</t>
        </is>
      </c>
      <c r="H183" s="372" t="n">
        <v>1</v>
      </c>
      <c r="I183" s="370" t="n"/>
      <c r="J183" s="600" t="n"/>
      <c r="K183" s="372" t="n"/>
      <c r="L183" s="372" t="n"/>
      <c r="M183" s="372" t="inlineStr">
        <is>
          <t>Jeans</t>
        </is>
      </c>
      <c r="N183" s="372" t="n">
        <v>62046231</v>
      </c>
      <c r="O183" s="373" t="inlineStr">
        <is>
          <t>Women's or girls' cotton denim trousers and breeches (excl. industrial and occupational, bib and brace overalls and panties)</t>
        </is>
      </c>
      <c r="P183" s="584" t="inlineStr">
        <is>
          <t>Womens</t>
        </is>
      </c>
      <c r="Q183" s="372" t="n"/>
      <c r="R183" s="372" t="inlineStr">
        <is>
          <t>-</t>
        </is>
      </c>
      <c r="S183" s="372" t="inlineStr">
        <is>
          <t>-</t>
        </is>
      </c>
      <c r="T183" s="374" t="inlineStr">
        <is>
          <t>BASIC</t>
        </is>
      </c>
      <c r="U183" s="374" t="inlineStr">
        <is>
          <t>MID RISE SLIM</t>
        </is>
      </c>
      <c r="V183" s="374" t="inlineStr">
        <is>
          <t>24-32</t>
        </is>
      </c>
      <c r="W183" s="374" t="inlineStr">
        <is>
          <t>30-32-34</t>
        </is>
      </c>
      <c r="X183" s="402" t="inlineStr">
        <is>
          <t>Womens seasonal</t>
        </is>
      </c>
      <c r="Y183" s="374" t="inlineStr">
        <is>
          <t>C/O</t>
        </is>
      </c>
      <c r="Z183" s="374" t="inlineStr">
        <is>
          <t>-</t>
        </is>
      </c>
      <c r="AA183" s="374" t="inlineStr">
        <is>
          <t>SEASONAL MAIN</t>
        </is>
      </c>
      <c r="AB183" s="240" t="inlineStr">
        <is>
          <t>Tunisia</t>
        </is>
      </c>
      <c r="AC183" s="376" t="inlineStr">
        <is>
          <t>Artlab</t>
        </is>
      </c>
      <c r="AD183" s="240" t="inlineStr">
        <is>
          <t>Artlab</t>
        </is>
      </c>
      <c r="AE183" s="240" t="inlineStr">
        <is>
          <t>Interwashing</t>
        </is>
      </c>
      <c r="AF183" s="372" t="n"/>
      <c r="AG183" s="374" t="inlineStr">
        <is>
          <t>ROYO</t>
        </is>
      </c>
      <c r="AH183" s="374" t="inlineStr">
        <is>
          <t>WILLOW -TPX - 31629</t>
        </is>
      </c>
      <c r="AI183" s="374" t="n"/>
      <c r="AJ183" s="374" t="n"/>
      <c r="AK183" s="417" t="inlineStr">
        <is>
          <t>85% Sustainable fabric</t>
        </is>
      </c>
      <c r="AL183" s="374" t="inlineStr">
        <is>
          <t>75% Organic cotton, 20% recycled jeans, 3% other fibers, 2% elastane</t>
        </is>
      </c>
      <c r="AM183" s="374" t="inlineStr">
        <is>
          <t>10 oz</t>
        </is>
      </c>
      <c r="AN183" s="374" t="n"/>
      <c r="AO183" s="377" t="inlineStr">
        <is>
          <t>5,6 / 140</t>
        </is>
      </c>
      <c r="AP183" s="374" t="n"/>
      <c r="AQ183" s="374" t="n"/>
      <c r="AR183" s="374" t="inlineStr">
        <is>
          <t>TBC</t>
        </is>
      </c>
      <c r="AS183" s="378" t="n"/>
      <c r="AT183" s="378" t="n"/>
      <c r="AU183" s="378" t="n"/>
      <c r="AV183" s="379" t="n"/>
      <c r="AW183" s="601" t="n"/>
      <c r="AX183" s="602" t="inlineStr">
        <is>
          <t>EUR</t>
        </is>
      </c>
      <c r="AY183" s="602" t="inlineStr">
        <is>
          <t>FOB</t>
        </is>
      </c>
      <c r="AZ183" s="602" t="inlineStr">
        <is>
          <t>90 DAYS NETT</t>
        </is>
      </c>
      <c r="BA183" s="602" t="n">
        <v>18.85</v>
      </c>
      <c r="BB183" s="602">
        <f>IFERROR((BM183*(1-Assumptions!$K$3))*(1-BK183),0)</f>
        <v/>
      </c>
      <c r="BC183" s="602">
        <f>BD183*2</f>
        <v/>
      </c>
      <c r="BD183" s="602" t="n">
        <v>18.85</v>
      </c>
      <c r="BE183" s="602" t="n">
        <v>18.85</v>
      </c>
      <c r="BF183" s="604">
        <f>IFERROR(((IF(BE183&gt;0, BE183, IF(BD183&gt;0, BD183, 0))))*INDEX(Assumptions!$B:$B,MATCH(AB183,Assumptions!$A:$A,0)),0)</f>
        <v/>
      </c>
      <c r="BG183" s="604">
        <f>IFERROR(((IF(BE183&gt;0, BE183, IF(BD183&gt;0, BD183, 0))))*INDEX(Assumptions!$C:$C,MATCH(AB183,Assumptions!$A:$A,0)),0)</f>
        <v/>
      </c>
      <c r="BH183" s="604">
        <f>IFERROR(((IF(BE183&gt;0, BE183, IF(BD183&gt;0, BD183, 0))))*INDEX(Assumptions!$D:$D,MATCH(AB183,Assumptions!$A:$A,0)),0)</f>
        <v/>
      </c>
      <c r="BI183" s="604">
        <f>IFERROR(((IF(BE183&gt;0, BE183, IF(BD183&gt;0, BD183, 0))))*INDEX(Assumptions!$G:$G,MATCH(AC183,Assumptions!$F:$F,0)),0)</f>
        <v/>
      </c>
      <c r="BJ183" s="604">
        <f>SUM(BF183:BI183)</f>
        <v/>
      </c>
      <c r="BK183" s="383">
        <f>IFERROR(INDEX(Assumptions!$B:$B,MATCH(AB183,Assumptions!$A:$A,0))+INDEX(Assumptions!$C:$C,MATCH(AB183,Assumptions!$A:$A,0))+INDEX(Assumptions!$D:$D,MATCH(AB183,Assumptions!$A:$A,0))+INDEX(Assumptions!$G:$G,MATCH(AC183,Assumptions!$F:$F,0)),0)</f>
        <v/>
      </c>
      <c r="BL183" s="602">
        <f>((IF(BE183&gt;0, BE183, IF(BD183&gt;0, BD183, 0))))+BJ183</f>
        <v/>
      </c>
      <c r="BM183" s="602">
        <f>BP183/BO183</f>
        <v/>
      </c>
      <c r="BN183" s="602">
        <f>BP183/2.38</f>
        <v/>
      </c>
      <c r="BO183" s="374" t="n">
        <v>2.5</v>
      </c>
      <c r="BP183" s="602" t="n">
        <v>109.95</v>
      </c>
      <c r="BQ183" s="384">
        <f>IF(SUM(BD183:BE183)=0,0,(BM183-BL183)/BM183)</f>
        <v/>
      </c>
      <c r="BR183" s="602">
        <f>BC183*CG183</f>
        <v/>
      </c>
      <c r="BS183" s="602" t="n"/>
      <c r="BT183" s="602" t="n"/>
      <c r="BU183" s="386" t="inlineStr">
        <is>
          <t>16/08/2017</t>
        </is>
      </c>
      <c r="BV183" s="605" t="n"/>
      <c r="BW183" s="386" t="n"/>
      <c r="BX183" s="376" t="n"/>
      <c r="BY183" s="386" t="n"/>
      <c r="BZ183" s="433" t="n"/>
      <c r="CA183" s="386" t="n">
        <v>42989</v>
      </c>
      <c r="CB183" s="386" t="n"/>
      <c r="CC183" s="386" t="n">
        <v>42989</v>
      </c>
      <c r="CD183" s="376" t="inlineStr">
        <is>
          <t>EX 14-Oct-17</t>
        </is>
      </c>
      <c r="CE183" s="376" t="n"/>
      <c r="CF183" s="376" t="n"/>
      <c r="CG183" s="387" t="n">
        <v>11</v>
      </c>
      <c r="CH183" s="435" t="n"/>
      <c r="CI183" s="387" t="inlineStr">
        <is>
          <t>27x32</t>
        </is>
      </c>
      <c r="CJ183" s="387" t="n"/>
      <c r="CK183" s="387" t="n"/>
      <c r="CL183" s="388" t="n"/>
      <c r="CM183" s="389" t="n"/>
      <c r="CN183" s="389" t="n"/>
      <c r="CO183" s="390" t="n"/>
      <c r="CP183" s="391" t="inlineStr">
        <is>
          <t>-</t>
        </is>
      </c>
      <c r="CQ183" s="391" t="n"/>
      <c r="CR183" s="391" t="n"/>
      <c r="CS183" s="392" t="n"/>
      <c r="CT183" s="393" t="n"/>
      <c r="CU183" s="393" t="inlineStr">
        <is>
          <t xml:space="preserve">NEW TO ARTLAB </t>
        </is>
      </c>
      <c r="CV183" s="393" t="n"/>
      <c r="CW183" s="393" t="n"/>
      <c r="CX183" s="393" t="n"/>
      <c r="CY183" s="393" t="n"/>
      <c r="CZ183" s="436" t="n">
        <v>43311</v>
      </c>
      <c r="DA183" s="436" t="inlineStr">
        <is>
          <t>HQ</t>
        </is>
      </c>
      <c r="DB183" s="562" t="n">
        <v>0</v>
      </c>
      <c r="DC183" s="389" t="n"/>
      <c r="DD183" s="389" t="inlineStr">
        <is>
          <t>DIDN'T SEE QC OURSELVES -INSEAM +2CM ON SOME SIZES</t>
        </is>
      </c>
      <c r="DE183" s="389" t="n"/>
      <c r="DF183" s="394" t="n">
        <v>122</v>
      </c>
      <c r="DG183" s="394" t="n">
        <v>203</v>
      </c>
      <c r="DH183" s="394" t="n">
        <v>4018287</v>
      </c>
      <c r="DI183" s="395">
        <f>DF183*BM183</f>
        <v/>
      </c>
      <c r="DJ183" s="396">
        <f>DI183-(DG183*BL183)</f>
        <v/>
      </c>
    </row>
    <row customFormat="1" customHeight="1" ht="15" r="184" s="397">
      <c r="A184" s="372" t="n">
        <v>880</v>
      </c>
      <c r="B184" s="372" t="inlineStr">
        <is>
          <t>K180701115</t>
        </is>
      </c>
      <c r="C184" s="372" t="n">
        <v>2010103015</v>
      </c>
      <c r="D184" s="241" t="inlineStr">
        <is>
          <t>Dark used</t>
        </is>
      </c>
      <c r="E184" s="430" t="n">
        <v>3032</v>
      </c>
      <c r="F184" s="372" t="inlineStr">
        <is>
          <t>JUNO</t>
        </is>
      </c>
      <c r="G184" s="372" t="inlineStr">
        <is>
          <t>DEEP VINTAGE</t>
        </is>
      </c>
      <c r="H184" s="372" t="n">
        <v>2</v>
      </c>
      <c r="I184" s="370" t="n"/>
      <c r="J184" s="600" t="n"/>
      <c r="K184" s="372" t="n"/>
      <c r="L184" s="372" t="n"/>
      <c r="M184" s="372" t="inlineStr">
        <is>
          <t>Jeans</t>
        </is>
      </c>
      <c r="N184" s="372" t="n">
        <v>62046231</v>
      </c>
      <c r="O184" s="373" t="inlineStr">
        <is>
          <t>Women's or girls' cotton denim trousers and breeches (excl. industrial and occupational, bib and brace overalls and panties)</t>
        </is>
      </c>
      <c r="P184" s="584" t="inlineStr">
        <is>
          <t>Womens</t>
        </is>
      </c>
      <c r="Q184" s="372" t="n"/>
      <c r="R184" s="372" t="inlineStr">
        <is>
          <t>F.41 220/100</t>
        </is>
      </c>
      <c r="S184" s="372" t="inlineStr">
        <is>
          <t>-</t>
        </is>
      </c>
      <c r="T184" s="374" t="inlineStr">
        <is>
          <t>BASIC</t>
        </is>
      </c>
      <c r="U184" s="374" t="inlineStr">
        <is>
          <t>MID RISE SLIM</t>
        </is>
      </c>
      <c r="V184" s="374" t="inlineStr">
        <is>
          <t>24-32</t>
        </is>
      </c>
      <c r="W184" s="374" t="inlineStr">
        <is>
          <t>30-32-34</t>
        </is>
      </c>
      <c r="X184" s="402" t="inlineStr">
        <is>
          <t>Womens seasonal</t>
        </is>
      </c>
      <c r="Y184" s="374" t="inlineStr">
        <is>
          <t>C/O</t>
        </is>
      </c>
      <c r="Z184" s="374" t="inlineStr">
        <is>
          <t>-</t>
        </is>
      </c>
      <c r="AA184" s="374" t="inlineStr">
        <is>
          <t>SEASONAL MAIN</t>
        </is>
      </c>
      <c r="AB184" s="240" t="inlineStr">
        <is>
          <t>Tunisia</t>
        </is>
      </c>
      <c r="AC184" s="240" t="inlineStr">
        <is>
          <t>Artlab</t>
        </is>
      </c>
      <c r="AD184" s="240" t="inlineStr">
        <is>
          <t>Artlab</t>
        </is>
      </c>
      <c r="AE184" s="240" t="inlineStr">
        <is>
          <t>Interwashing</t>
        </is>
      </c>
      <c r="AF184" s="372" t="n"/>
      <c r="AG184" s="374" t="inlineStr">
        <is>
          <t>ROYO</t>
        </is>
      </c>
      <c r="AH184" s="374" t="inlineStr">
        <is>
          <t>WILLOW -TPX - 31629</t>
        </is>
      </c>
      <c r="AI184" s="374" t="n"/>
      <c r="AJ184" s="374" t="n"/>
      <c r="AK184" s="417" t="inlineStr">
        <is>
          <t>85% Sustainable fabric</t>
        </is>
      </c>
      <c r="AL184" s="374" t="inlineStr">
        <is>
          <t>75% Organic cotton, 20% recycled jeans, 3% other fibers, 2% elastane</t>
        </is>
      </c>
      <c r="AM184" s="374" t="inlineStr">
        <is>
          <t>10 oz</t>
        </is>
      </c>
      <c r="AN184" s="374" t="n"/>
      <c r="AO184" s="377" t="inlineStr">
        <is>
          <t>5,6 / 140</t>
        </is>
      </c>
      <c r="AP184" s="374" t="n"/>
      <c r="AQ184" s="374" t="n"/>
      <c r="AR184" s="374" t="inlineStr">
        <is>
          <t>TBC</t>
        </is>
      </c>
      <c r="AS184" s="378" t="n"/>
      <c r="AT184" s="378" t="n"/>
      <c r="AU184" s="378" t="n"/>
      <c r="AV184" s="379" t="n">
        <v>1.28</v>
      </c>
      <c r="AW184" s="601" t="n"/>
      <c r="AX184" s="602" t="inlineStr">
        <is>
          <t>EUR</t>
        </is>
      </c>
      <c r="AY184" s="602" t="inlineStr">
        <is>
          <t>FOB</t>
        </is>
      </c>
      <c r="AZ184" s="602" t="inlineStr">
        <is>
          <t>90 DAYS NETT</t>
        </is>
      </c>
      <c r="BA184" s="602" t="inlineStr">
        <is>
          <t>cfmd</t>
        </is>
      </c>
      <c r="BB184" s="602">
        <f>IFERROR((BM184*(1-Assumptions!$K$3))*(1-BK184),0)</f>
        <v/>
      </c>
      <c r="BC184" s="602" t="n">
        <v>45</v>
      </c>
      <c r="BD184" s="602" t="n">
        <v>26.2</v>
      </c>
      <c r="BE184" s="602" t="n">
        <v>25.6</v>
      </c>
      <c r="BF184" s="604">
        <f>IFERROR(((IF(BE184&gt;0, BE184, IF(BD184&gt;0, BD184, 0))))*INDEX(Assumptions!$B:$B,MATCH(AB184,Assumptions!$A:$A,0)),0)</f>
        <v/>
      </c>
      <c r="BG184" s="604">
        <f>IFERROR(((IF(BE184&gt;0, BE184, IF(BD184&gt;0, BD184, 0))))*INDEX(Assumptions!$C:$C,MATCH(AB184,Assumptions!$A:$A,0)),0)</f>
        <v/>
      </c>
      <c r="BH184" s="604">
        <f>IFERROR(((IF(BE184&gt;0, BE184, IF(BD184&gt;0, BD184, 0))))*INDEX(Assumptions!$D:$D,MATCH(AB184,Assumptions!$A:$A,0)),0)</f>
        <v/>
      </c>
      <c r="BI184" s="604">
        <f>IFERROR(((IF(BE184&gt;0, BE184, IF(BD184&gt;0, BD184, 0))))*INDEX(Assumptions!$G:$G,MATCH(AC184,Assumptions!$F:$F,0)),0)</f>
        <v/>
      </c>
      <c r="BJ184" s="604">
        <f>SUM(BF184:BI184)</f>
        <v/>
      </c>
      <c r="BK184" s="383">
        <f>IFERROR(INDEX(Assumptions!$B:$B,MATCH(AB184,Assumptions!$A:$A,0))+INDEX(Assumptions!$C:$C,MATCH(AB184,Assumptions!$A:$A,0))+INDEX(Assumptions!$D:$D,MATCH(AB184,Assumptions!$A:$A,0))+INDEX(Assumptions!$G:$G,MATCH(AC184,Assumptions!$F:$F,0)),0)</f>
        <v/>
      </c>
      <c r="BL184" s="602">
        <f>((IF(BE184&gt;0, BE184, IF(BD184&gt;0, BD184, 0))))+BJ184</f>
        <v/>
      </c>
      <c r="BM184" s="602">
        <f>BP184/BO184</f>
        <v/>
      </c>
      <c r="BN184" s="602">
        <f>BP184/2.38</f>
        <v/>
      </c>
      <c r="BO184" s="374" t="n">
        <v>2.5</v>
      </c>
      <c r="BP184" s="602" t="n">
        <v>139.95</v>
      </c>
      <c r="BQ184" s="384">
        <f>IF(SUM(BD184:BE184)=0,0,(BM184-BL184)/BM184)</f>
        <v/>
      </c>
      <c r="BR184" s="602">
        <f>BC184*CG184</f>
        <v/>
      </c>
      <c r="BS184" s="602" t="n">
        <v>7.4</v>
      </c>
      <c r="BT184" s="602" t="n">
        <v>3.15</v>
      </c>
      <c r="BU184" s="386" t="n"/>
      <c r="BV184" s="605" t="n"/>
      <c r="BW184" s="386" t="n"/>
      <c r="BX184" s="376" t="n"/>
      <c r="BY184" s="386" t="n"/>
      <c r="BZ184" s="433" t="n"/>
      <c r="CA184" s="386" t="n"/>
      <c r="CB184" s="386" t="n"/>
      <c r="CC184" s="386" t="n"/>
      <c r="CD184" s="376" t="n"/>
      <c r="CE184" s="376" t="n"/>
      <c r="CF184" s="376" t="n"/>
      <c r="CG184" s="387" t="n">
        <v>15</v>
      </c>
      <c r="CH184" s="435" t="n"/>
      <c r="CI184" s="387" t="inlineStr">
        <is>
          <t>27x32</t>
        </is>
      </c>
      <c r="CJ184" s="387" t="n"/>
      <c r="CK184" s="387" t="n"/>
      <c r="CL184" s="388" t="n"/>
      <c r="CM184" s="389" t="n"/>
      <c r="CN184" s="389" t="n"/>
      <c r="CO184" s="390" t="n"/>
      <c r="CP184" s="391" t="inlineStr">
        <is>
          <t>-</t>
        </is>
      </c>
      <c r="CQ184" s="391" t="n"/>
      <c r="CR184" s="391" t="n"/>
      <c r="CS184" s="392" t="n"/>
      <c r="CT184" s="393" t="n"/>
      <c r="CU184" s="393" t="n"/>
      <c r="CV184" s="393" t="n"/>
      <c r="CW184" s="393" t="n"/>
      <c r="CX184" s="393" t="n"/>
      <c r="CY184" s="393" t="n"/>
      <c r="CZ184" s="436" t="n">
        <v>43311</v>
      </c>
      <c r="DA184" s="436" t="inlineStr">
        <is>
          <t>HQ</t>
        </is>
      </c>
      <c r="DB184" s="562" t="n">
        <v>0</v>
      </c>
      <c r="DC184" s="389" t="n"/>
      <c r="DD184" s="389" t="inlineStr">
        <is>
          <t>DIDN'T SEE QC OURSELVES</t>
        </is>
      </c>
      <c r="DE184" s="389" t="n"/>
      <c r="DF184" s="394" t="n">
        <v>366</v>
      </c>
      <c r="DG184" s="394" t="n">
        <v>450</v>
      </c>
      <c r="DH184" s="394" t="n">
        <v>4018361</v>
      </c>
      <c r="DI184" s="395">
        <f>DF184*BM184</f>
        <v/>
      </c>
      <c r="DJ184" s="396">
        <f>DI184-(DG184*BL184)</f>
        <v/>
      </c>
    </row>
    <row customFormat="1" customHeight="1" hidden="1" ht="15" r="185" s="126">
      <c r="A185" s="223" t="n">
        <v>885</v>
      </c>
      <c r="B185" s="223" t="inlineStr">
        <is>
          <t>K180701120</t>
        </is>
      </c>
      <c r="C185" s="223" t="n">
        <v>2010103016</v>
      </c>
      <c r="D185" s="502" t="inlineStr">
        <is>
          <t>Dark used</t>
        </is>
      </c>
      <c r="E185" s="502" t="inlineStr">
        <is>
          <t>-</t>
        </is>
      </c>
      <c r="F185" s="223" t="inlineStr">
        <is>
          <t>JUNO</t>
        </is>
      </c>
      <c r="G185" s="223" t="inlineStr">
        <is>
          <t>VINTAGE TINT</t>
        </is>
      </c>
      <c r="H185" s="223" t="n">
        <v>1</v>
      </c>
      <c r="I185" s="219" t="inlineStr">
        <is>
          <t>x</t>
        </is>
      </c>
      <c r="J185" s="606" t="n">
        <v>43172</v>
      </c>
      <c r="K185" s="223" t="n"/>
      <c r="L185" s="223" t="n"/>
      <c r="M185" s="223" t="inlineStr">
        <is>
          <t>JEANS</t>
        </is>
      </c>
      <c r="N185" s="223" t="n">
        <v>62046231</v>
      </c>
      <c r="O185" s="102" t="inlineStr">
        <is>
          <t>Women's or girls' cotton denim trousers and breeches (excl. industrial and occupational, bib and brace overalls and panties)</t>
        </is>
      </c>
      <c r="P185" s="103" t="inlineStr">
        <is>
          <t>WOMEN</t>
        </is>
      </c>
      <c r="Q185" s="223" t="n"/>
      <c r="R185" s="223" t="inlineStr">
        <is>
          <t>19015/A NO DESTROYES</t>
        </is>
      </c>
      <c r="S185" s="223" t="inlineStr">
        <is>
          <t>-</t>
        </is>
      </c>
      <c r="T185" s="104" t="inlineStr">
        <is>
          <t>BASIC</t>
        </is>
      </c>
      <c r="U185" s="104" t="inlineStr">
        <is>
          <t>MID RISE SLIM</t>
        </is>
      </c>
      <c r="V185" s="104" t="inlineStr">
        <is>
          <t>24-32</t>
        </is>
      </c>
      <c r="W185" s="104" t="inlineStr">
        <is>
          <t>30-32-34</t>
        </is>
      </c>
      <c r="X185" s="255" t="n"/>
      <c r="Y185" s="104" t="inlineStr">
        <is>
          <t>C/O</t>
        </is>
      </c>
      <c r="Z185" s="104" t="inlineStr">
        <is>
          <t>-</t>
        </is>
      </c>
      <c r="AA185" s="104" t="inlineStr">
        <is>
          <t>SEASONAL MAIN</t>
        </is>
      </c>
      <c r="AB185" s="105" t="inlineStr">
        <is>
          <t>TUNISIA</t>
        </is>
      </c>
      <c r="AC185" s="106" t="inlineStr">
        <is>
          <t>ARTLAB</t>
        </is>
      </c>
      <c r="AD185" s="106" t="inlineStr">
        <is>
          <t>ELLETI GROUP</t>
        </is>
      </c>
      <c r="AE185" s="106" t="inlineStr">
        <is>
          <t>ELLETI</t>
        </is>
      </c>
      <c r="AF185" s="223" t="n"/>
      <c r="AG185" s="104" t="inlineStr">
        <is>
          <t>ROYO</t>
        </is>
      </c>
      <c r="AH185" s="104" t="inlineStr">
        <is>
          <t>WILLOW -TPX - 31629</t>
        </is>
      </c>
      <c r="AI185" s="104" t="n"/>
      <c r="AJ185" s="104" t="n"/>
      <c r="AK185" s="239" t="inlineStr">
        <is>
          <t>85% Sustainable fabric</t>
        </is>
      </c>
      <c r="AL185" s="104" t="inlineStr">
        <is>
          <t>75% Organic cotton, 20% recycled jeans, 3% other fibers, 2% elastane</t>
        </is>
      </c>
      <c r="AM185" s="104" t="inlineStr">
        <is>
          <t>10 oz</t>
        </is>
      </c>
      <c r="AN185" s="374" t="n"/>
      <c r="AO185" s="107" t="inlineStr">
        <is>
          <t>5,6 / 140</t>
        </is>
      </c>
      <c r="AP185" s="104" t="n"/>
      <c r="AQ185" s="104" t="n"/>
      <c r="AR185" s="104" t="inlineStr">
        <is>
          <t>TBC</t>
        </is>
      </c>
      <c r="AS185" s="108" t="n"/>
      <c r="AT185" s="108" t="n"/>
      <c r="AU185" s="108" t="n"/>
      <c r="AV185" s="109" t="n">
        <v>1.28</v>
      </c>
      <c r="AW185" s="607" t="n"/>
      <c r="AX185" s="608" t="inlineStr">
        <is>
          <t>EUR</t>
        </is>
      </c>
      <c r="AY185" s="608" t="inlineStr">
        <is>
          <t>FOB</t>
        </is>
      </c>
      <c r="AZ185" s="608" t="inlineStr">
        <is>
          <t>90 DAYS NETT</t>
        </is>
      </c>
      <c r="BA185" s="608" t="n">
        <v>34</v>
      </c>
      <c r="BB185" s="608">
        <f>IFERROR((BM185*(1-Assumptions!$K$3))*(1-BK185),0)</f>
        <v/>
      </c>
      <c r="BC185" s="608" t="n">
        <v>45</v>
      </c>
      <c r="BD185" s="608" t="n">
        <v>38</v>
      </c>
      <c r="BE185" s="608" t="n">
        <v>37.3</v>
      </c>
      <c r="BF185" s="609">
        <f>IFERROR(((IF(BE185&gt;0, BE185, IF(BD185&gt;0, BD185, 0))))*INDEX(Assumptions!$B:$B,MATCH(AB185,Assumptions!$A:$A,0)),0)</f>
        <v/>
      </c>
      <c r="BG185" s="609">
        <f>IFERROR(((IF(BE185&gt;0, BE185, IF(BD185&gt;0, BD185, 0))))*INDEX(Assumptions!$C:$C,MATCH(AB185,Assumptions!$A:$A,0)),0)</f>
        <v/>
      </c>
      <c r="BH185" s="609">
        <f>IFERROR(((IF(BE185&gt;0, BE185, IF(BD185&gt;0, BD185, 0))))*INDEX(Assumptions!$D:$D,MATCH(AB185,Assumptions!$A:$A,0)),0)</f>
        <v/>
      </c>
      <c r="BI185" s="609">
        <f>IFERROR(((IF(BE185&gt;0, BE185, IF(BD185&gt;0, BD185, 0))))*INDEX(Assumptions!$G:$G,MATCH(AC185,Assumptions!$F:$F,0)),0)</f>
        <v/>
      </c>
      <c r="BJ185" s="609">
        <f>SUM(BF185:BI185)</f>
        <v/>
      </c>
      <c r="BK185" s="113">
        <f>IFERROR(INDEX(Assumptions!$B:$B,MATCH(AB185,Assumptions!$A:$A,0))+INDEX(Assumptions!$C:$C,MATCH(AB185,Assumptions!$A:$A,0))+INDEX(Assumptions!$D:$D,MATCH(AB185,Assumptions!$A:$A,0))+INDEX(Assumptions!$G:$G,MATCH(AC185,Assumptions!$F:$F,0)),0)</f>
        <v/>
      </c>
      <c r="BL185" s="608">
        <f>((IF(BE185&gt;0, BE185, IF(BD185&gt;0, BD185, 0))))+BJ185</f>
        <v/>
      </c>
      <c r="BM185" s="608">
        <f>BP185/BO185</f>
        <v/>
      </c>
      <c r="BN185" s="608">
        <f>BP185/2.38</f>
        <v/>
      </c>
      <c r="BO185" s="104" t="n">
        <v>2.5</v>
      </c>
      <c r="BP185" s="608" t="n">
        <v>189.95</v>
      </c>
      <c r="BQ185" s="114">
        <f>IF(SUM(BD185:BE185)=0,0,(BM185-BL185)/BM185)</f>
        <v/>
      </c>
      <c r="BR185" s="608">
        <f>BC185*CG185</f>
        <v/>
      </c>
      <c r="BS185" s="608" t="n">
        <v>18.5</v>
      </c>
      <c r="BT185" s="608" t="n">
        <v>3.15</v>
      </c>
      <c r="BU185" s="115" t="n"/>
      <c r="BV185" s="610" t="n"/>
      <c r="BW185" s="115" t="n"/>
      <c r="BX185" s="106" t="n"/>
      <c r="BY185" s="115" t="n"/>
      <c r="BZ185" s="530" t="n"/>
      <c r="CA185" s="115" t="n"/>
      <c r="CB185" s="115" t="n"/>
      <c r="CC185" s="115" t="n"/>
      <c r="CD185" s="106" t="n"/>
      <c r="CE185" s="106" t="n"/>
      <c r="CF185" s="106" t="inlineStr">
        <is>
          <t>Wash price very high!!</t>
        </is>
      </c>
      <c r="CG185" s="117" t="n">
        <v>11</v>
      </c>
      <c r="CH185" s="538" t="n"/>
      <c r="CI185" s="117" t="inlineStr">
        <is>
          <t>27x32</t>
        </is>
      </c>
      <c r="CJ185" s="117" t="n"/>
      <c r="CK185" s="117" t="n"/>
      <c r="CL185" s="118" t="n"/>
      <c r="CM185" s="119" t="n"/>
      <c r="CN185" s="119" t="n"/>
      <c r="CO185" s="120" t="n"/>
      <c r="CP185" s="121" t="inlineStr">
        <is>
          <t>-</t>
        </is>
      </c>
      <c r="CQ185" s="121" t="n"/>
      <c r="CR185" s="121" t="n"/>
      <c r="CS185" s="122" t="n"/>
      <c r="CT185" s="123" t="n"/>
      <c r="CU185" s="123" t="n"/>
      <c r="CV185" s="123" t="n"/>
      <c r="CW185" s="123" t="n"/>
      <c r="CX185" s="123" t="n"/>
      <c r="CY185" s="123" t="n"/>
      <c r="CZ185" s="118" t="n"/>
      <c r="DA185" s="118" t="n"/>
      <c r="DB185" s="575" t="n"/>
      <c r="DC185" s="119" t="n"/>
      <c r="DD185" s="119" t="n"/>
      <c r="DE185" s="119" t="n"/>
      <c r="DF185" s="394" t="n"/>
      <c r="DG185" s="394" t="n"/>
      <c r="DH185" s="394" t="n"/>
      <c r="DI185" s="334">
        <f>DF185*BM185</f>
        <v/>
      </c>
      <c r="DJ185" s="125">
        <f>DI185-(DG185*BL185)</f>
        <v/>
      </c>
    </row>
    <row customFormat="1" customHeight="1" hidden="1" ht="15" r="186" s="126">
      <c r="A186" s="223" t="n">
        <v>890</v>
      </c>
      <c r="B186" s="223" t="inlineStr">
        <is>
          <t>K180701125</t>
        </is>
      </c>
      <c r="C186" s="223" t="n">
        <v>2010103048</v>
      </c>
      <c r="D186" s="223" t="inlineStr">
        <is>
          <t>Denim black</t>
        </is>
      </c>
      <c r="E186" s="502" t="inlineStr">
        <is>
          <t>-</t>
        </is>
      </c>
      <c r="F186" s="223" t="inlineStr">
        <is>
          <t>JUNO</t>
        </is>
      </c>
      <c r="G186" s="223" t="inlineStr">
        <is>
          <t>COATED BLACK</t>
        </is>
      </c>
      <c r="H186" s="223" t="n">
        <v>2</v>
      </c>
      <c r="I186" s="219" t="inlineStr">
        <is>
          <t>x</t>
        </is>
      </c>
      <c r="J186" s="606" t="n">
        <v>43123</v>
      </c>
      <c r="K186" s="223" t="n"/>
      <c r="L186" s="223" t="n"/>
      <c r="M186" s="223" t="inlineStr">
        <is>
          <t>JEANS</t>
        </is>
      </c>
      <c r="N186" s="223" t="n">
        <v>62046231</v>
      </c>
      <c r="O186" s="102" t="inlineStr">
        <is>
          <t>Women's or girls' cotton denim trousers and breeches (excl. industrial and occupational, bib and brace overalls and panties)</t>
        </is>
      </c>
      <c r="P186" s="103" t="inlineStr">
        <is>
          <t>WOMEN</t>
        </is>
      </c>
      <c r="Q186" s="223" t="n"/>
      <c r="R186" s="223" t="inlineStr">
        <is>
          <t>-</t>
        </is>
      </c>
      <c r="S186" s="223" t="inlineStr">
        <is>
          <t>-</t>
        </is>
      </c>
      <c r="T186" s="104" t="inlineStr">
        <is>
          <t>BASIC</t>
        </is>
      </c>
      <c r="U186" s="104" t="inlineStr">
        <is>
          <t>MID RISE SLIM</t>
        </is>
      </c>
      <c r="V186" s="104" t="inlineStr">
        <is>
          <t>24-32</t>
        </is>
      </c>
      <c r="W186" s="104" t="inlineStr">
        <is>
          <t>30-32-34</t>
        </is>
      </c>
      <c r="X186" s="255" t="n"/>
      <c r="Y186" s="104" t="inlineStr">
        <is>
          <t>C/O</t>
        </is>
      </c>
      <c r="Z186" s="104" t="inlineStr">
        <is>
          <t>-</t>
        </is>
      </c>
      <c r="AA186" s="104" t="inlineStr">
        <is>
          <t>SEASONAL MAIN</t>
        </is>
      </c>
      <c r="AB186" s="105" t="inlineStr">
        <is>
          <t>TUNISIA</t>
        </is>
      </c>
      <c r="AC186" s="106" t="inlineStr">
        <is>
          <t>ARTLAB</t>
        </is>
      </c>
      <c r="AD186" s="106" t="inlineStr">
        <is>
          <t>ARTLAB</t>
        </is>
      </c>
      <c r="AE186" s="106" t="inlineStr">
        <is>
          <t>INTERWASHING</t>
        </is>
      </c>
      <c r="AF186" s="223" t="n"/>
      <c r="AG186" s="104" t="inlineStr">
        <is>
          <t>CALIK</t>
        </is>
      </c>
      <c r="AH186" s="104" t="inlineStr">
        <is>
          <t>61354D PINUS SHINY COATED</t>
        </is>
      </c>
      <c r="AI186" s="374" t="inlineStr">
        <is>
          <t>60993D CARRIE BLACK OD SHINY BLACK</t>
        </is>
      </c>
      <c r="AJ186" s="104" t="n"/>
      <c r="AK186" s="104" t="inlineStr">
        <is>
          <t>97% Sustainable fabric</t>
        </is>
      </c>
      <c r="AL186" s="104" t="inlineStr">
        <is>
          <t>98% Organic cotton, 2% elastane</t>
        </is>
      </c>
      <c r="AM186" s="104" t="inlineStr">
        <is>
          <t>11 oz</t>
        </is>
      </c>
      <c r="AN186" s="374" t="n"/>
      <c r="AO186" s="107" t="n"/>
      <c r="AP186" s="104" t="n"/>
      <c r="AQ186" s="104" t="n"/>
      <c r="AR186" s="104" t="inlineStr">
        <is>
          <t>TBC</t>
        </is>
      </c>
      <c r="AS186" s="108" t="n"/>
      <c r="AT186" s="108" t="n"/>
      <c r="AU186" s="108" t="n"/>
      <c r="AV186" s="109" t="n"/>
      <c r="AW186" s="607" t="n"/>
      <c r="AX186" s="608" t="inlineStr">
        <is>
          <t>EUR</t>
        </is>
      </c>
      <c r="AY186" s="608" t="inlineStr">
        <is>
          <t>FOB</t>
        </is>
      </c>
      <c r="AZ186" s="608" t="inlineStr">
        <is>
          <t>90 DAYS NETT</t>
        </is>
      </c>
      <c r="BA186" s="608" t="n">
        <v>18.75</v>
      </c>
      <c r="BB186" s="608">
        <f>IFERROR((BM186*(1-Assumptions!$K$3))*(1-BK186),0)</f>
        <v/>
      </c>
      <c r="BC186" s="608">
        <f>BD186*2</f>
        <v/>
      </c>
      <c r="BD186" s="608" t="n">
        <v>18.75</v>
      </c>
      <c r="BE186" s="608" t="n"/>
      <c r="BF186" s="609">
        <f>IFERROR(((IF(BE186&gt;0, BE186, IF(BD186&gt;0, BD186, 0))))*INDEX(Assumptions!$B:$B,MATCH(AB186,Assumptions!$A:$A,0)),0)</f>
        <v/>
      </c>
      <c r="BG186" s="609">
        <f>IFERROR(((IF(BE186&gt;0, BE186, IF(BD186&gt;0, BD186, 0))))*INDEX(Assumptions!$C:$C,MATCH(AB186,Assumptions!$A:$A,0)),0)</f>
        <v/>
      </c>
      <c r="BH186" s="609">
        <f>IFERROR(((IF(BE186&gt;0, BE186, IF(BD186&gt;0, BD186, 0))))*INDEX(Assumptions!$D:$D,MATCH(AB186,Assumptions!$A:$A,0)),0)</f>
        <v/>
      </c>
      <c r="BI186" s="609">
        <f>IFERROR(((IF(BE186&gt;0, BE186, IF(BD186&gt;0, BD186, 0))))*INDEX(Assumptions!$G:$G,MATCH(AC186,Assumptions!$F:$F,0)),0)</f>
        <v/>
      </c>
      <c r="BJ186" s="609">
        <f>SUM(BF186:BI186)</f>
        <v/>
      </c>
      <c r="BK186" s="113">
        <f>IFERROR(INDEX(Assumptions!$B:$B,MATCH(AB186,Assumptions!$A:$A,0))+INDEX(Assumptions!$C:$C,MATCH(AB186,Assumptions!$A:$A,0))+INDEX(Assumptions!$D:$D,MATCH(AB186,Assumptions!$A:$A,0))+INDEX(Assumptions!$G:$G,MATCH(AC186,Assumptions!$F:$F,0)),0)</f>
        <v/>
      </c>
      <c r="BL186" s="608">
        <f>((IF(BE186&gt;0, BE186, IF(BD186&gt;0, BD186, 0))))+BJ186</f>
        <v/>
      </c>
      <c r="BM186" s="608">
        <f>BP186/BO186</f>
        <v/>
      </c>
      <c r="BN186" s="608">
        <f>BP186/2.38</f>
        <v/>
      </c>
      <c r="BO186" s="104" t="n">
        <v>2.5</v>
      </c>
      <c r="BP186" s="608" t="n">
        <v>109.95</v>
      </c>
      <c r="BQ186" s="114">
        <f>IF(SUM(BD186:BE186)=0,0,(BM186-BL186)/BM186)</f>
        <v/>
      </c>
      <c r="BR186" s="608">
        <f>BC186*CG186</f>
        <v/>
      </c>
      <c r="BS186" s="608" t="n"/>
      <c r="BT186" s="608" t="n"/>
      <c r="BU186" s="115" t="inlineStr">
        <is>
          <t>16/08/2017</t>
        </is>
      </c>
      <c r="BV186" s="610" t="n"/>
      <c r="BW186" s="115" t="n"/>
      <c r="BX186" s="106" t="n"/>
      <c r="BY186" s="115" t="n"/>
      <c r="BZ186" s="530" t="n"/>
      <c r="CA186" s="115" t="n">
        <v>42989</v>
      </c>
      <c r="CB186" s="115" t="n"/>
      <c r="CC186" s="115" t="n">
        <v>42989</v>
      </c>
      <c r="CD186" s="106" t="inlineStr">
        <is>
          <t>EX 14-Oct-17</t>
        </is>
      </c>
      <c r="CE186" s="106" t="n"/>
      <c r="CF186" s="106" t="n"/>
      <c r="CG186" s="117" t="n">
        <v>15</v>
      </c>
      <c r="CH186" s="538" t="n"/>
      <c r="CI186" s="117" t="inlineStr">
        <is>
          <t>27x32</t>
        </is>
      </c>
      <c r="CJ186" s="117" t="n"/>
      <c r="CK186" s="117" t="n"/>
      <c r="CL186" s="118" t="n"/>
      <c r="CM186" s="119" t="n"/>
      <c r="CN186" s="119" t="n"/>
      <c r="CO186" s="120" t="n"/>
      <c r="CP186" s="121" t="inlineStr">
        <is>
          <t>-</t>
        </is>
      </c>
      <c r="CQ186" s="121" t="n"/>
      <c r="CR186" s="121" t="n"/>
      <c r="CS186" s="122" t="n"/>
      <c r="CT186" s="123" t="n"/>
      <c r="CU186" s="123" t="inlineStr">
        <is>
          <t xml:space="preserve">NEW TO ARTLAB </t>
        </is>
      </c>
      <c r="CV186" s="123" t="n"/>
      <c r="CW186" s="123" t="n"/>
      <c r="CX186" s="123" t="n"/>
      <c r="CY186" s="123" t="n"/>
      <c r="CZ186" s="118" t="n"/>
      <c r="DA186" s="118" t="n"/>
      <c r="DB186" s="575" t="n"/>
      <c r="DC186" s="119" t="n"/>
      <c r="DD186" s="119" t="n"/>
      <c r="DE186" s="119" t="n"/>
      <c r="DF186" s="394" t="n"/>
      <c r="DG186" s="394" t="n"/>
      <c r="DH186" s="394" t="n"/>
      <c r="DI186" s="334">
        <f>DF186*BM186</f>
        <v/>
      </c>
      <c r="DJ186" s="125">
        <f>DI186-(DG186*BL186)</f>
        <v/>
      </c>
    </row>
    <row customFormat="1" customHeight="1" ht="15" r="187" s="397">
      <c r="A187" s="372" t="n">
        <v>895</v>
      </c>
      <c r="B187" s="372" t="inlineStr">
        <is>
          <t>K180701130</t>
        </is>
      </c>
      <c r="C187" s="372" t="n">
        <v>2010103049</v>
      </c>
      <c r="D187" s="430" t="inlineStr">
        <is>
          <t>Denim black</t>
        </is>
      </c>
      <c r="E187" s="430" t="n">
        <v>6104</v>
      </c>
      <c r="F187" s="372" t="inlineStr">
        <is>
          <t>JUNO</t>
        </is>
      </c>
      <c r="G187" s="372" t="inlineStr">
        <is>
          <t>STAY BLACK</t>
        </is>
      </c>
      <c r="H187" s="372" t="n">
        <v>1</v>
      </c>
      <c r="I187" s="370" t="n"/>
      <c r="J187" s="600" t="n"/>
      <c r="K187" s="372" t="n"/>
      <c r="L187" s="372" t="n"/>
      <c r="M187" s="372" t="inlineStr">
        <is>
          <t>Jeans</t>
        </is>
      </c>
      <c r="N187" s="372" t="n">
        <v>62046239</v>
      </c>
      <c r="O187" s="372" t="inlineStr">
        <is>
          <t>Women's or girls' trousers and breeches, of cotton (not of cut corduroy, of denim or knitted or crocheted and excl. industrial and occupational clothing, bib and brace overalls, briefs and tracksuit bottoms)</t>
        </is>
      </c>
      <c r="P187" s="584" t="inlineStr">
        <is>
          <t>Womens</t>
        </is>
      </c>
      <c r="Q187" s="372" t="n"/>
      <c r="R187" s="372" t="inlineStr">
        <is>
          <t>RINSE</t>
        </is>
      </c>
      <c r="S187" s="372" t="inlineStr">
        <is>
          <t>-</t>
        </is>
      </c>
      <c r="T187" s="374" t="inlineStr">
        <is>
          <t>STRETCH</t>
        </is>
      </c>
      <c r="U187" s="374" t="inlineStr">
        <is>
          <t>MID RISE SLIM</t>
        </is>
      </c>
      <c r="V187" s="374" t="inlineStr">
        <is>
          <t>24-32</t>
        </is>
      </c>
      <c r="W187" s="374" t="inlineStr">
        <is>
          <t>30-32-34</t>
        </is>
      </c>
      <c r="X187" s="402" t="inlineStr">
        <is>
          <t>Womens seasonal</t>
        </is>
      </c>
      <c r="Y187" s="374" t="inlineStr">
        <is>
          <t>C/O</t>
        </is>
      </c>
      <c r="Z187" s="374" t="inlineStr">
        <is>
          <t>-</t>
        </is>
      </c>
      <c r="AA187" s="374" t="inlineStr">
        <is>
          <t xml:space="preserve">SEASONAL MAIN </t>
        </is>
      </c>
      <c r="AB187" s="240" t="inlineStr">
        <is>
          <t>Tunisia</t>
        </is>
      </c>
      <c r="AC187" s="376" t="inlineStr">
        <is>
          <t>Artlab</t>
        </is>
      </c>
      <c r="AD187" s="240" t="inlineStr">
        <is>
          <t>Artlab</t>
        </is>
      </c>
      <c r="AE187" s="240" t="inlineStr">
        <is>
          <t>Interwashing</t>
        </is>
      </c>
      <c r="AF187" s="372" t="n"/>
      <c r="AG187" s="374" t="inlineStr">
        <is>
          <t>CALIK</t>
        </is>
      </c>
      <c r="AH187" s="374" t="inlineStr">
        <is>
          <t>30131G Corona stay black organic + recycled</t>
        </is>
      </c>
      <c r="AI187" s="374" t="inlineStr">
        <is>
          <t>30079G CORONA</t>
        </is>
      </c>
      <c r="AJ187" s="374" t="n"/>
      <c r="AK187" s="402" t="inlineStr">
        <is>
          <t>96% Sustainable fabric</t>
        </is>
      </c>
      <c r="AL187" s="374" t="inlineStr">
        <is>
          <t>81% Organic cotton, 15% recycled cotton, 3% polyester, 1% elastane</t>
        </is>
      </c>
      <c r="AM187" s="374" t="inlineStr">
        <is>
          <t>12 oz</t>
        </is>
      </c>
      <c r="AN187" s="374" t="n"/>
      <c r="AO187" s="377" t="inlineStr">
        <is>
          <t>5,40 / 134</t>
        </is>
      </c>
      <c r="AP187" s="374" t="n"/>
      <c r="AQ187" s="374" t="n"/>
      <c r="AR187" s="374" t="n"/>
      <c r="AS187" s="378" t="n"/>
      <c r="AT187" s="378" t="n"/>
      <c r="AU187" s="378" t="n"/>
      <c r="AV187" s="379" t="n"/>
      <c r="AW187" s="601" t="n"/>
      <c r="AX187" s="602" t="inlineStr">
        <is>
          <t>EUR</t>
        </is>
      </c>
      <c r="AY187" s="602" t="inlineStr">
        <is>
          <t>FOB</t>
        </is>
      </c>
      <c r="AZ187" s="602" t="inlineStr">
        <is>
          <t>90 DAYS NETT</t>
        </is>
      </c>
      <c r="BA187" s="602" t="n">
        <v>19.25</v>
      </c>
      <c r="BB187" s="602">
        <f>IFERROR((BM187*(1-Assumptions!$K$3))*(1-BK187),0)</f>
        <v/>
      </c>
      <c r="BC187" s="602">
        <f>BD187*2</f>
        <v/>
      </c>
      <c r="BD187" s="602" t="n">
        <v>19.25</v>
      </c>
      <c r="BE187" s="602" t="n">
        <v>19.3</v>
      </c>
      <c r="BF187" s="604">
        <f>IFERROR(((IF(BE187&gt;0, BE187, IF(BD187&gt;0, BD187, 0))))*INDEX(Assumptions!$B:$B,MATCH(AB187,Assumptions!$A:$A,0)),0)</f>
        <v/>
      </c>
      <c r="BG187" s="604">
        <f>IFERROR(((IF(BE187&gt;0, BE187, IF(BD187&gt;0, BD187, 0))))*INDEX(Assumptions!$C:$C,MATCH(AB187,Assumptions!$A:$A,0)),0)</f>
        <v/>
      </c>
      <c r="BH187" s="604">
        <f>IFERROR(((IF(BE187&gt;0, BE187, IF(BD187&gt;0, BD187, 0))))*INDEX(Assumptions!$D:$D,MATCH(AB187,Assumptions!$A:$A,0)),0)</f>
        <v/>
      </c>
      <c r="BI187" s="604">
        <f>IFERROR(((IF(BE187&gt;0, BE187, IF(BD187&gt;0, BD187, 0))))*INDEX(Assumptions!$G:$G,MATCH(AC187,Assumptions!$F:$F,0)),0)</f>
        <v/>
      </c>
      <c r="BJ187" s="604">
        <f>SUM(BF187:BI187)</f>
        <v/>
      </c>
      <c r="BK187" s="383">
        <f>IFERROR(INDEX(Assumptions!$B:$B,MATCH(AB187,Assumptions!$A:$A,0))+INDEX(Assumptions!$C:$C,MATCH(AB187,Assumptions!$A:$A,0))+INDEX(Assumptions!$D:$D,MATCH(AB187,Assumptions!$A:$A,0))+INDEX(Assumptions!$G:$G,MATCH(AC187,Assumptions!$F:$F,0)),0)</f>
        <v/>
      </c>
      <c r="BL187" s="602">
        <f>((IF(BE187&gt;0, BE187, IF(BD187&gt;0, BD187, 0))))+BJ187</f>
        <v/>
      </c>
      <c r="BM187" s="602">
        <f>BP187/BO187</f>
        <v/>
      </c>
      <c r="BN187" s="602">
        <f>BP187/2.38</f>
        <v/>
      </c>
      <c r="BO187" s="374" t="n">
        <v>2.5</v>
      </c>
      <c r="BP187" s="602" t="n">
        <v>109.95</v>
      </c>
      <c r="BQ187" s="384">
        <f>IF(SUM(BD187:BE187)=0,0,(BM187-BL187)/BM187)</f>
        <v/>
      </c>
      <c r="BR187" s="602">
        <f>BC187*CG187</f>
        <v/>
      </c>
      <c r="BS187" s="602" t="n">
        <v>0.75</v>
      </c>
      <c r="BT187" s="602" t="n">
        <v>3.5</v>
      </c>
      <c r="BU187" s="386" t="inlineStr">
        <is>
          <t>16/08/2017</t>
        </is>
      </c>
      <c r="BV187" s="605" t="n"/>
      <c r="BW187" s="386" t="n"/>
      <c r="BX187" s="376" t="n"/>
      <c r="BY187" s="386" t="n"/>
      <c r="BZ187" s="433" t="n"/>
      <c r="CA187" s="386" t="n">
        <v>42989</v>
      </c>
      <c r="CB187" s="386" t="n"/>
      <c r="CC187" s="386" t="n">
        <v>42989</v>
      </c>
      <c r="CD187" s="376" t="inlineStr">
        <is>
          <t>EX 14-Oct-17</t>
        </is>
      </c>
      <c r="CE187" s="376" t="n"/>
      <c r="CF187" s="376" t="n"/>
      <c r="CG187" s="387" t="n">
        <v>15</v>
      </c>
      <c r="CH187" s="435" t="n"/>
      <c r="CI187" s="387" t="inlineStr">
        <is>
          <t>27x32</t>
        </is>
      </c>
      <c r="CJ187" s="387" t="n"/>
      <c r="CK187" s="387" t="n"/>
      <c r="CL187" s="388" t="n"/>
      <c r="CM187" s="389" t="n"/>
      <c r="CN187" s="389" t="n"/>
      <c r="CO187" s="390" t="n"/>
      <c r="CP187" s="391" t="inlineStr">
        <is>
          <t>-</t>
        </is>
      </c>
      <c r="CQ187" s="391" t="n"/>
      <c r="CR187" s="391" t="n"/>
      <c r="CS187" s="392" t="n"/>
      <c r="CT187" s="393" t="n"/>
      <c r="CU187" s="393" t="inlineStr">
        <is>
          <t xml:space="preserve">NEW TO ARTLAB </t>
        </is>
      </c>
      <c r="CV187" s="393" t="n"/>
      <c r="CW187" s="393" t="n"/>
      <c r="CX187" s="393" t="n"/>
      <c r="CY187" s="393" t="n"/>
      <c r="CZ187" s="436" t="n">
        <v>43311</v>
      </c>
      <c r="DA187" s="436" t="inlineStr">
        <is>
          <t>HQ</t>
        </is>
      </c>
      <c r="DB187" s="562" t="n">
        <v>0</v>
      </c>
      <c r="DC187" s="389" t="n"/>
      <c r="DD187" s="389" t="inlineStr">
        <is>
          <t>DIDN'T SEE QC OURSELVES</t>
        </is>
      </c>
      <c r="DE187" s="389" t="n"/>
      <c r="DF187" s="394" t="n">
        <v>394</v>
      </c>
      <c r="DG187" s="394" t="n">
        <v>501</v>
      </c>
      <c r="DH187" s="394" t="n">
        <v>4019006</v>
      </c>
      <c r="DI187" s="395">
        <f>DF187*BM187</f>
        <v/>
      </c>
      <c r="DJ187" s="396">
        <f>DI187-(DG187*BL187)</f>
        <v/>
      </c>
    </row>
    <row customFormat="1" customHeight="1" ht="15" r="188" s="397">
      <c r="A188" s="372" t="n">
        <v>900</v>
      </c>
      <c r="B188" s="372" t="inlineStr">
        <is>
          <t>K180701135</t>
        </is>
      </c>
      <c r="C188" s="372" t="n">
        <v>2010103050</v>
      </c>
      <c r="D188" s="241" t="inlineStr">
        <is>
          <t>Dark used</t>
        </is>
      </c>
      <c r="E188" s="430" t="n">
        <v>3002</v>
      </c>
      <c r="F188" s="372" t="inlineStr">
        <is>
          <t>JUNO</t>
        </is>
      </c>
      <c r="G188" s="372" t="inlineStr">
        <is>
          <t>LIBERTY MARBLE BLUE</t>
        </is>
      </c>
      <c r="H188" s="372" t="n">
        <v>1</v>
      </c>
      <c r="I188" s="370" t="n"/>
      <c r="J188" s="600" t="n"/>
      <c r="K188" s="372" t="n"/>
      <c r="L188" s="372" t="n"/>
      <c r="M188" s="372" t="inlineStr">
        <is>
          <t>Jeans</t>
        </is>
      </c>
      <c r="N188" s="372" t="n">
        <v>62046231</v>
      </c>
      <c r="O188" s="373" t="inlineStr">
        <is>
          <t>Women's or girls' cotton denim trousers and breeches (excl. industrial and occupational, bib and brace overalls and panties)</t>
        </is>
      </c>
      <c r="P188" s="584" t="inlineStr">
        <is>
          <t>Womens</t>
        </is>
      </c>
      <c r="Q188" s="372" t="n"/>
      <c r="R188" s="372" t="n">
        <v>174569</v>
      </c>
      <c r="S188" s="372" t="inlineStr">
        <is>
          <t>-</t>
        </is>
      </c>
      <c r="T188" s="374" t="inlineStr">
        <is>
          <t>HIGH</t>
        </is>
      </c>
      <c r="U188" s="374" t="inlineStr">
        <is>
          <t>MID RISE SLIM</t>
        </is>
      </c>
      <c r="V188" s="374" t="inlineStr">
        <is>
          <t>24-32</t>
        </is>
      </c>
      <c r="W188" s="374" t="inlineStr">
        <is>
          <t>30-32-34</t>
        </is>
      </c>
      <c r="X188" s="402" t="inlineStr">
        <is>
          <t>Womens seasonal</t>
        </is>
      </c>
      <c r="Y188" s="374" t="inlineStr">
        <is>
          <t>C/O</t>
        </is>
      </c>
      <c r="Z188" s="374" t="inlineStr">
        <is>
          <t>-</t>
        </is>
      </c>
      <c r="AA188" s="374" t="inlineStr">
        <is>
          <t>SEASONAL MAIN</t>
        </is>
      </c>
      <c r="AB188" s="240" t="inlineStr">
        <is>
          <t>Tunisia</t>
        </is>
      </c>
      <c r="AC188" s="376" t="inlineStr">
        <is>
          <t>Artlab</t>
        </is>
      </c>
      <c r="AD188" s="240" t="inlineStr">
        <is>
          <t>Artlab</t>
        </is>
      </c>
      <c r="AE188" s="240" t="inlineStr">
        <is>
          <t>Interwashing</t>
        </is>
      </c>
      <c r="AF188" s="372" t="n"/>
      <c r="AG188" s="374" t="inlineStr">
        <is>
          <t>CALIK</t>
        </is>
      </c>
      <c r="AH188" s="374" t="inlineStr">
        <is>
          <t>71185D Diva liber blue organic + recycled</t>
        </is>
      </c>
      <c r="AI188" s="374" t="inlineStr">
        <is>
          <t>70326D DIVA LIBER BLUE ORGANIC</t>
        </is>
      </c>
      <c r="AJ188" s="374" t="n"/>
      <c r="AK188" s="518" t="inlineStr">
        <is>
          <t>86% Sustainable fabric</t>
        </is>
      </c>
      <c r="AL188" s="402" t="inlineStr">
        <is>
          <t>55% Organic cotton, 16% modal, 15% recycled cotton, 10% cotton, 3% elastomultiester, 1% elastane</t>
        </is>
      </c>
      <c r="AM188" s="518" t="inlineStr">
        <is>
          <t>11,9 oz</t>
        </is>
      </c>
      <c r="AN188" s="374" t="n"/>
      <c r="AO188" s="418" t="inlineStr">
        <is>
          <t>4,9 / 140</t>
        </is>
      </c>
      <c r="AP188" s="374" t="n"/>
      <c r="AQ188" s="374" t="n"/>
      <c r="AR188" s="374" t="inlineStr">
        <is>
          <t>TBC</t>
        </is>
      </c>
      <c r="AS188" s="378" t="n"/>
      <c r="AT188" s="378" t="n"/>
      <c r="AU188" s="378" t="n"/>
      <c r="AV188" s="379" t="n">
        <v>1.3</v>
      </c>
      <c r="AW188" s="601" t="n"/>
      <c r="AX188" s="602" t="inlineStr">
        <is>
          <t>EUR</t>
        </is>
      </c>
      <c r="AY188" s="602" t="inlineStr">
        <is>
          <t>FOB</t>
        </is>
      </c>
      <c r="AZ188" s="602" t="inlineStr">
        <is>
          <t>90 DAYS NETT</t>
        </is>
      </c>
      <c r="BA188" s="602" t="n">
        <v>22.75</v>
      </c>
      <c r="BB188" s="602">
        <f>IFERROR((BM188*(1-Assumptions!$K$3))*(1-BK188),0)</f>
        <v/>
      </c>
      <c r="BC188" s="602">
        <f>BD188*2</f>
        <v/>
      </c>
      <c r="BD188" s="602" t="n">
        <v>22.75</v>
      </c>
      <c r="BE188" s="602" t="n">
        <v>22.75</v>
      </c>
      <c r="BF188" s="604">
        <f>IFERROR(((IF(BE188&gt;0, BE188, IF(BD188&gt;0, BD188, 0))))*INDEX(Assumptions!$B:$B,MATCH(AB188,Assumptions!$A:$A,0)),0)</f>
        <v/>
      </c>
      <c r="BG188" s="604">
        <f>IFERROR(((IF(BE188&gt;0, BE188, IF(BD188&gt;0, BD188, 0))))*INDEX(Assumptions!$C:$C,MATCH(AB188,Assumptions!$A:$A,0)),0)</f>
        <v/>
      </c>
      <c r="BH188" s="604">
        <f>IFERROR(((IF(BE188&gt;0, BE188, IF(BD188&gt;0, BD188, 0))))*INDEX(Assumptions!$D:$D,MATCH(AB188,Assumptions!$A:$A,0)),0)</f>
        <v/>
      </c>
      <c r="BI188" s="604">
        <f>IFERROR(((IF(BE188&gt;0, BE188, IF(BD188&gt;0, BD188, 0))))*INDEX(Assumptions!$G:$G,MATCH(AC188,Assumptions!$F:$F,0)),0)</f>
        <v/>
      </c>
      <c r="BJ188" s="604">
        <f>SUM(BF188:BI188)</f>
        <v/>
      </c>
      <c r="BK188" s="383">
        <f>IFERROR(INDEX(Assumptions!$B:$B,MATCH(AB188,Assumptions!$A:$A,0))+INDEX(Assumptions!$C:$C,MATCH(AB188,Assumptions!$A:$A,0))+INDEX(Assumptions!$D:$D,MATCH(AB188,Assumptions!$A:$A,0))+INDEX(Assumptions!$G:$G,MATCH(AC188,Assumptions!$F:$F,0)),0)</f>
        <v/>
      </c>
      <c r="BL188" s="602">
        <f>((IF(BE188&gt;0, BE188, IF(BD188&gt;0, BD188, 0))))+BJ188</f>
        <v/>
      </c>
      <c r="BM188" s="602">
        <f>BP188/BO188</f>
        <v/>
      </c>
      <c r="BN188" s="602">
        <f>BP188/2.38</f>
        <v/>
      </c>
      <c r="BO188" s="374" t="n">
        <v>2.5</v>
      </c>
      <c r="BP188" s="602" t="n">
        <v>129.95</v>
      </c>
      <c r="BQ188" s="384">
        <f>IF(SUM(BD188:BE188)=0,0,(BM188-BL188)/BM188)</f>
        <v/>
      </c>
      <c r="BR188" s="602">
        <f>BC188*CG188</f>
        <v/>
      </c>
      <c r="BS188" s="602" t="n"/>
      <c r="BT188" s="602" t="n">
        <v>3.2</v>
      </c>
      <c r="BU188" s="386" t="inlineStr">
        <is>
          <t>16/08/2017</t>
        </is>
      </c>
      <c r="BV188" s="605" t="n"/>
      <c r="BW188" s="386" t="n"/>
      <c r="BX188" s="376" t="n"/>
      <c r="BY188" s="386" t="n"/>
      <c r="BZ188" s="433" t="n"/>
      <c r="CA188" s="386" t="n">
        <v>42989</v>
      </c>
      <c r="CB188" s="386" t="n"/>
      <c r="CC188" s="386" t="n">
        <v>42989</v>
      </c>
      <c r="CD188" s="376" t="inlineStr">
        <is>
          <t>EX 14-Oct-17</t>
        </is>
      </c>
      <c r="CE188" s="376" t="n"/>
      <c r="CF188" s="376" t="n"/>
      <c r="CG188" s="387" t="n">
        <v>11</v>
      </c>
      <c r="CH188" s="435" t="n"/>
      <c r="CI188" s="387" t="inlineStr">
        <is>
          <t>27x32</t>
        </is>
      </c>
      <c r="CJ188" s="387" t="n"/>
      <c r="CK188" s="387" t="n"/>
      <c r="CL188" s="388" t="n"/>
      <c r="CM188" s="389" t="n"/>
      <c r="CN188" s="389" t="n"/>
      <c r="CO188" s="390" t="n"/>
      <c r="CP188" s="391" t="inlineStr">
        <is>
          <t>WASH TEST</t>
        </is>
      </c>
      <c r="CQ188" s="391" t="n"/>
      <c r="CR188" s="391" t="n"/>
      <c r="CS188" s="392" t="n"/>
      <c r="CT188" s="393" t="n"/>
      <c r="CU188" s="393" t="inlineStr">
        <is>
          <t xml:space="preserve">NEW TO ARTLAB </t>
        </is>
      </c>
      <c r="CV188" s="393" t="n"/>
      <c r="CW188" s="393" t="n"/>
      <c r="CX188" s="393" t="n"/>
      <c r="CY188" s="393" t="n"/>
      <c r="CZ188" s="388" t="n">
        <v>43353</v>
      </c>
      <c r="DA188" s="388" t="inlineStr">
        <is>
          <t>TUNISIA</t>
        </is>
      </c>
      <c r="DB188" s="555" t="n">
        <v>5</v>
      </c>
      <c r="DC188" s="389" t="n"/>
      <c r="DD188" s="389" t="inlineStr">
        <is>
          <t xml:space="preserve">INSEAM -1.5 IS maximum we accept. Was 1 size -2cm. </t>
        </is>
      </c>
      <c r="DE188" s="389" t="n"/>
      <c r="DF188" s="394" t="n">
        <v>583</v>
      </c>
      <c r="DG188" s="394" t="n">
        <v>738</v>
      </c>
      <c r="DH188" s="394" t="n">
        <v>4018441</v>
      </c>
      <c r="DI188" s="395">
        <f>DF188*BM188</f>
        <v/>
      </c>
      <c r="DJ188" s="396">
        <f>DI188-(DG188*BL188)</f>
        <v/>
      </c>
    </row>
    <row customFormat="1" customHeight="1" ht="15" r="189" s="397">
      <c r="A189" s="372" t="n">
        <v>905</v>
      </c>
      <c r="B189" s="372" t="inlineStr">
        <is>
          <t>K180701140</t>
        </is>
      </c>
      <c r="C189" s="372" t="n">
        <v>2010103017</v>
      </c>
      <c r="D189" s="241" t="inlineStr">
        <is>
          <t>Mid used</t>
        </is>
      </c>
      <c r="E189" s="430" t="n">
        <v>4033</v>
      </c>
      <c r="F189" s="372" t="inlineStr">
        <is>
          <t>JUNO</t>
        </is>
      </c>
      <c r="G189" s="372" t="inlineStr">
        <is>
          <t>LIGHT DEEP VINTAGE</t>
        </is>
      </c>
      <c r="H189" s="372" t="n">
        <v>1</v>
      </c>
      <c r="I189" s="370" t="n"/>
      <c r="J189" s="600" t="n"/>
      <c r="K189" s="372" t="inlineStr">
        <is>
          <t>RECYCLED METAL</t>
        </is>
      </c>
      <c r="L189" s="372" t="n"/>
      <c r="M189" s="372" t="inlineStr">
        <is>
          <t>Jeans</t>
        </is>
      </c>
      <c r="N189" s="372" t="n">
        <v>62046231</v>
      </c>
      <c r="O189" s="373" t="inlineStr">
        <is>
          <t>Women's or girls' cotton denim trousers and breeches (excl. industrial and occupational, bib and brace overalls and panties)</t>
        </is>
      </c>
      <c r="P189" s="584" t="inlineStr">
        <is>
          <t>Womens</t>
        </is>
      </c>
      <c r="Q189" s="372" t="n"/>
      <c r="R189" s="372" t="inlineStr">
        <is>
          <t>19015/C</t>
        </is>
      </c>
      <c r="S189" s="372" t="inlineStr">
        <is>
          <t>-</t>
        </is>
      </c>
      <c r="T189" s="374" t="inlineStr">
        <is>
          <t>SUPER</t>
        </is>
      </c>
      <c r="U189" s="374" t="inlineStr">
        <is>
          <t>MID RISE SLIM</t>
        </is>
      </c>
      <c r="V189" s="374" t="inlineStr">
        <is>
          <t>24-32</t>
        </is>
      </c>
      <c r="W189" s="374" t="inlineStr">
        <is>
          <t>30-32-34</t>
        </is>
      </c>
      <c r="X189" s="402" t="inlineStr">
        <is>
          <t>Womens seasonal</t>
        </is>
      </c>
      <c r="Y189" s="374" t="inlineStr">
        <is>
          <t>C/O</t>
        </is>
      </c>
      <c r="Z189" s="374" t="inlineStr">
        <is>
          <t>-</t>
        </is>
      </c>
      <c r="AA189" s="374" t="inlineStr">
        <is>
          <t>SEASONAL MAIN</t>
        </is>
      </c>
      <c r="AB189" s="398" t="inlineStr">
        <is>
          <t>Tunisia</t>
        </is>
      </c>
      <c r="AC189" s="376" t="inlineStr">
        <is>
          <t>Artlab</t>
        </is>
      </c>
      <c r="AD189" s="240" t="inlineStr">
        <is>
          <t>Elleti Group</t>
        </is>
      </c>
      <c r="AE189" s="240" t="inlineStr">
        <is>
          <t>Elleti</t>
        </is>
      </c>
      <c r="AF189" s="372" t="n"/>
      <c r="AG189" s="374" t="inlineStr">
        <is>
          <t>CALIK</t>
        </is>
      </c>
      <c r="AH189" s="374" t="inlineStr">
        <is>
          <t>70601D Vanessa TP blue organic + recycled</t>
        </is>
      </c>
      <c r="AI189" s="374" t="n"/>
      <c r="AJ189" s="374" t="n"/>
      <c r="AK189" s="417" t="inlineStr">
        <is>
          <t>95% Sustainable fabric</t>
        </is>
      </c>
      <c r="AL189" s="402" t="inlineStr">
        <is>
          <t>80% Organic cotton, 15% recycled cotton, 4% polyester, 1% elastane</t>
        </is>
      </c>
      <c r="AM189" s="374" t="inlineStr">
        <is>
          <t>13,5 oz</t>
        </is>
      </c>
      <c r="AN189" s="374" t="n"/>
      <c r="AO189" s="402" t="inlineStr">
        <is>
          <t>4,95 / 134</t>
        </is>
      </c>
      <c r="AP189" s="374" t="n"/>
      <c r="AQ189" s="374" t="n"/>
      <c r="AR189" s="374" t="inlineStr">
        <is>
          <t>90mts ordered by ARTLAB - ready week 33</t>
        </is>
      </c>
      <c r="AS189" s="378" t="n"/>
      <c r="AT189" s="378" t="n"/>
      <c r="AU189" s="378" t="n"/>
      <c r="AV189" s="379" t="n">
        <v>1.3</v>
      </c>
      <c r="AW189" s="601" t="n"/>
      <c r="AX189" s="602" t="inlineStr">
        <is>
          <t>EUR</t>
        </is>
      </c>
      <c r="AY189" s="602" t="inlineStr">
        <is>
          <t>FOB</t>
        </is>
      </c>
      <c r="AZ189" s="602" t="inlineStr">
        <is>
          <t>90 DAYS NETT</t>
        </is>
      </c>
      <c r="BA189" s="602" t="inlineStr">
        <is>
          <t>cfmd</t>
        </is>
      </c>
      <c r="BB189" s="602">
        <f>IFERROR((BM189*(1-Assumptions!$K$3))*(1-BK189),0)</f>
        <v/>
      </c>
      <c r="BC189" s="602" t="n">
        <v>45</v>
      </c>
      <c r="BD189" s="602" t="n">
        <v>30.6</v>
      </c>
      <c r="BE189" s="602" t="n">
        <v>30.1</v>
      </c>
      <c r="BF189" s="604">
        <f>IFERROR(((IF(BE189&gt;0, BE189, IF(BD189&gt;0, BD189, 0))))*INDEX(Assumptions!$B:$B,MATCH(AB189,Assumptions!$A:$A,0)),0)</f>
        <v/>
      </c>
      <c r="BG189" s="604">
        <f>IFERROR(((IF(BE189&gt;0, BE189, IF(BD189&gt;0, BD189, 0))))*INDEX(Assumptions!$C:$C,MATCH(AB189,Assumptions!$A:$A,0)),0)</f>
        <v/>
      </c>
      <c r="BH189" s="604">
        <f>IFERROR(((IF(BE189&gt;0, BE189, IF(BD189&gt;0, BD189, 0))))*INDEX(Assumptions!$D:$D,MATCH(AB189,Assumptions!$A:$A,0)),0)</f>
        <v/>
      </c>
      <c r="BI189" s="604">
        <f>IFERROR(((IF(BE189&gt;0, BE189, IF(BD189&gt;0, BD189, 0))))*INDEX(Assumptions!$G:$G,MATCH(AC189,Assumptions!$F:$F,0)),0)</f>
        <v/>
      </c>
      <c r="BJ189" s="604">
        <f>SUM(BF189:BI189)</f>
        <v/>
      </c>
      <c r="BK189" s="383">
        <f>IFERROR(INDEX(Assumptions!$B:$B,MATCH(AB189,Assumptions!$A:$A,0))+INDEX(Assumptions!$C:$C,MATCH(AB189,Assumptions!$A:$A,0))+INDEX(Assumptions!$D:$D,MATCH(AB189,Assumptions!$A:$A,0))+INDEX(Assumptions!$G:$G,MATCH(AC189,Assumptions!$F:$F,0)),0)</f>
        <v/>
      </c>
      <c r="BL189" s="602">
        <f>((IF(BE189&gt;0, BE189, IF(BD189&gt;0, BD189, 0))))+BJ189</f>
        <v/>
      </c>
      <c r="BM189" s="602">
        <f>BP189/BO189</f>
        <v/>
      </c>
      <c r="BN189" s="602">
        <f>BP189/2.38</f>
        <v/>
      </c>
      <c r="BO189" s="374" t="n">
        <v>2.5</v>
      </c>
      <c r="BP189" s="602" t="n">
        <v>169.95</v>
      </c>
      <c r="BQ189" s="384">
        <f>IF(SUM(BD189:BE189)=0,0,(BM189-BL189)/BM189)</f>
        <v/>
      </c>
      <c r="BR189" s="602">
        <f>BC189*CG189</f>
        <v/>
      </c>
      <c r="BS189" s="602" t="n">
        <v>11.5</v>
      </c>
      <c r="BT189" s="602" t="n">
        <v>3.7</v>
      </c>
      <c r="BU189" s="386" t="n"/>
      <c r="BV189" s="605" t="n"/>
      <c r="BW189" s="386" t="n"/>
      <c r="BX189" s="376" t="n"/>
      <c r="BY189" s="386" t="n"/>
      <c r="BZ189" s="433" t="n"/>
      <c r="CA189" s="386" t="n"/>
      <c r="CB189" s="386" t="n"/>
      <c r="CC189" s="386" t="n"/>
      <c r="CD189" s="376" t="n"/>
      <c r="CE189" s="376" t="n"/>
      <c r="CF189" s="376" t="n"/>
      <c r="CG189" s="387" t="n">
        <v>15</v>
      </c>
      <c r="CH189" s="435" t="n"/>
      <c r="CI189" s="387" t="inlineStr">
        <is>
          <t>27x32</t>
        </is>
      </c>
      <c r="CJ189" s="387" t="n">
        <v>10</v>
      </c>
      <c r="CK189" s="387" t="n"/>
      <c r="CL189" s="388" t="n"/>
      <c r="CM189" s="389" t="n"/>
      <c r="CN189" s="389" t="n"/>
      <c r="CO189" s="390" t="n"/>
      <c r="CP189" s="391" t="inlineStr">
        <is>
          <t>-</t>
        </is>
      </c>
      <c r="CQ189" s="391" t="n"/>
      <c r="CR189" s="391" t="n"/>
      <c r="CS189" s="392" t="n"/>
      <c r="CT189" s="393" t="n"/>
      <c r="CU189" s="393" t="n"/>
      <c r="CV189" s="393" t="n"/>
      <c r="CW189" s="393" t="n"/>
      <c r="CX189" s="393" t="n"/>
      <c r="CY189" s="393" t="n"/>
      <c r="CZ189" s="388" t="n">
        <v>43353</v>
      </c>
      <c r="DA189" s="388" t="inlineStr">
        <is>
          <t>HQ</t>
        </is>
      </c>
      <c r="DB189" s="555" t="n">
        <v>0</v>
      </c>
      <c r="DC189" s="389" t="n"/>
      <c r="DD189" s="389" t="inlineStr">
        <is>
          <t>DIDN'T SEE QC OURSELVES</t>
        </is>
      </c>
      <c r="DE189" s="389" t="n"/>
      <c r="DF189" s="394" t="n">
        <v>133</v>
      </c>
      <c r="DG189" s="394" t="n">
        <v>225</v>
      </c>
      <c r="DH189" s="394" t="n">
        <v>4018176</v>
      </c>
      <c r="DI189" s="395">
        <f>DF189*BM189</f>
        <v/>
      </c>
      <c r="DJ189" s="396">
        <f>DI189-(DG189*BL189)</f>
        <v/>
      </c>
    </row>
    <row customFormat="1" customHeight="1" ht="15" r="190" s="397">
      <c r="A190" s="372" t="n">
        <v>910</v>
      </c>
      <c r="B190" s="372" t="inlineStr">
        <is>
          <t>K180701145</t>
        </is>
      </c>
      <c r="C190" s="372" t="n">
        <v>2010103018</v>
      </c>
      <c r="D190" s="241" t="inlineStr">
        <is>
          <t>Dark used</t>
        </is>
      </c>
      <c r="E190" s="430" t="n">
        <v>3033</v>
      </c>
      <c r="F190" s="372" t="inlineStr">
        <is>
          <t>JUNO</t>
        </is>
      </c>
      <c r="G190" s="372" t="inlineStr">
        <is>
          <t>HOLIDAY BLUE</t>
        </is>
      </c>
      <c r="H190" s="372" t="n">
        <v>1</v>
      </c>
      <c r="I190" s="370" t="n"/>
      <c r="J190" s="600" t="n"/>
      <c r="K190" s="372" t="n"/>
      <c r="L190" s="372" t="n"/>
      <c r="M190" s="372" t="inlineStr">
        <is>
          <t>Jeans</t>
        </is>
      </c>
      <c r="N190" s="372" t="n">
        <v>62046231</v>
      </c>
      <c r="O190" s="373" t="inlineStr">
        <is>
          <t>Women's or girls' cotton denim trousers and breeches (excl. industrial and occupational, bib and brace overalls and panties)</t>
        </is>
      </c>
      <c r="P190" s="584" t="inlineStr">
        <is>
          <t>Womens</t>
        </is>
      </c>
      <c r="Q190" s="372" t="n"/>
      <c r="R190" s="372" t="n">
        <v>19075</v>
      </c>
      <c r="S190" s="372" t="inlineStr">
        <is>
          <t>-</t>
        </is>
      </c>
      <c r="T190" s="374" t="inlineStr">
        <is>
          <t>SUPER</t>
        </is>
      </c>
      <c r="U190" s="374" t="inlineStr">
        <is>
          <t>MID RISE SLIM</t>
        </is>
      </c>
      <c r="V190" s="374" t="inlineStr">
        <is>
          <t>24-32</t>
        </is>
      </c>
      <c r="W190" s="374" t="inlineStr">
        <is>
          <t>30-32-34</t>
        </is>
      </c>
      <c r="X190" s="402" t="inlineStr">
        <is>
          <t>Womens seasonal</t>
        </is>
      </c>
      <c r="Y190" s="374" t="inlineStr">
        <is>
          <t>C/O</t>
        </is>
      </c>
      <c r="Z190" s="374" t="inlineStr">
        <is>
          <t>-</t>
        </is>
      </c>
      <c r="AA190" s="374" t="inlineStr">
        <is>
          <t>SEASONAL MAIN</t>
        </is>
      </c>
      <c r="AB190" s="398" t="inlineStr">
        <is>
          <t>Tunisia</t>
        </is>
      </c>
      <c r="AC190" s="376" t="inlineStr">
        <is>
          <t>Artlab</t>
        </is>
      </c>
      <c r="AD190" s="240" t="inlineStr">
        <is>
          <t>Elleti Group</t>
        </is>
      </c>
      <c r="AE190" s="240" t="inlineStr">
        <is>
          <t>Elleti</t>
        </is>
      </c>
      <c r="AF190" s="372" t="n"/>
      <c r="AG190" s="374" t="inlineStr">
        <is>
          <t>CALIK</t>
        </is>
      </c>
      <c r="AH190" s="374" t="inlineStr">
        <is>
          <t>70539D Vanessa OD grey TP</t>
        </is>
      </c>
      <c r="AI190" s="21" t="inlineStr">
        <is>
          <t>70539D Vanessa OD grey TP</t>
        </is>
      </c>
      <c r="AJ190" s="374" t="n"/>
      <c r="AK190" s="374" t="inlineStr">
        <is>
          <t>94% Sustainable fabric</t>
        </is>
      </c>
      <c r="AL190" s="374" t="inlineStr">
        <is>
          <t>94% Organic cotton, 4% polyester, 2% elastane</t>
        </is>
      </c>
      <c r="AM190" s="374" t="inlineStr">
        <is>
          <t>13,5 oz</t>
        </is>
      </c>
      <c r="AN190" s="374" t="n"/>
      <c r="AO190" s="402" t="inlineStr">
        <is>
          <t>4,70 / 135</t>
        </is>
      </c>
      <c r="AP190" s="374" t="n"/>
      <c r="AQ190" s="374" t="n"/>
      <c r="AR190" s="374" t="inlineStr">
        <is>
          <t>90mts ordered by ARTLAB - ready week 33</t>
        </is>
      </c>
      <c r="AS190" s="378" t="n"/>
      <c r="AT190" s="378" t="n"/>
      <c r="AU190" s="378" t="n"/>
      <c r="AV190" s="379" t="n">
        <v>1.3</v>
      </c>
      <c r="AW190" s="601" t="n"/>
      <c r="AX190" s="602" t="inlineStr">
        <is>
          <t>EUR</t>
        </is>
      </c>
      <c r="AY190" s="602" t="inlineStr">
        <is>
          <t>FOB</t>
        </is>
      </c>
      <c r="AZ190" s="602" t="inlineStr">
        <is>
          <t>90 DAYS NETT</t>
        </is>
      </c>
      <c r="BA190" s="602" t="inlineStr">
        <is>
          <t>cfmd</t>
        </is>
      </c>
      <c r="BB190" s="602">
        <f>IFERROR((BM190*(1-Assumptions!$K$3))*(1-BK190),0)</f>
        <v/>
      </c>
      <c r="BC190" s="602" t="n">
        <v>45</v>
      </c>
      <c r="BD190" s="602" t="n">
        <v>26.7</v>
      </c>
      <c r="BE190" s="602" t="n">
        <v>26.2</v>
      </c>
      <c r="BF190" s="604">
        <f>IFERROR(((IF(BE190&gt;0, BE190, IF(BD190&gt;0, BD190, 0))))*INDEX(Assumptions!$B:$B,MATCH(AB190,Assumptions!$A:$A,0)),0)</f>
        <v/>
      </c>
      <c r="BG190" s="604">
        <f>IFERROR(((IF(BE190&gt;0, BE190, IF(BD190&gt;0, BD190, 0))))*INDEX(Assumptions!$C:$C,MATCH(AB190,Assumptions!$A:$A,0)),0)</f>
        <v/>
      </c>
      <c r="BH190" s="604">
        <f>IFERROR(((IF(BE190&gt;0, BE190, IF(BD190&gt;0, BD190, 0))))*INDEX(Assumptions!$D:$D,MATCH(AB190,Assumptions!$A:$A,0)),0)</f>
        <v/>
      </c>
      <c r="BI190" s="604">
        <f>IFERROR(((IF(BE190&gt;0, BE190, IF(BD190&gt;0, BD190, 0))))*INDEX(Assumptions!$G:$G,MATCH(AC190,Assumptions!$F:$F,0)),0)</f>
        <v/>
      </c>
      <c r="BJ190" s="604">
        <f>SUM(BF190:BI190)</f>
        <v/>
      </c>
      <c r="BK190" s="383">
        <f>IFERROR(INDEX(Assumptions!$B:$B,MATCH(AB190,Assumptions!$A:$A,0))+INDEX(Assumptions!$C:$C,MATCH(AB190,Assumptions!$A:$A,0))+INDEX(Assumptions!$D:$D,MATCH(AB190,Assumptions!$A:$A,0))+INDEX(Assumptions!$G:$G,MATCH(AC190,Assumptions!$F:$F,0)),0)</f>
        <v/>
      </c>
      <c r="BL190" s="602">
        <f>((IF(BE190&gt;0, BE190, IF(BD190&gt;0, BD190, 0))))+BJ190</f>
        <v/>
      </c>
      <c r="BM190" s="602">
        <f>BP190/BO190</f>
        <v/>
      </c>
      <c r="BN190" s="602">
        <f>BP190/2.38</f>
        <v/>
      </c>
      <c r="BO190" s="374" t="n">
        <v>2.5</v>
      </c>
      <c r="BP190" s="602" t="n">
        <v>149.95</v>
      </c>
      <c r="BQ190" s="384">
        <f>IF(SUM(BD190:BE190)=0,0,(BM190-BL190)/BM190)</f>
        <v/>
      </c>
      <c r="BR190" s="602">
        <f>BC190*CG190</f>
        <v/>
      </c>
      <c r="BS190" s="602" t="n">
        <v>7.5</v>
      </c>
      <c r="BT190" s="602" t="n">
        <v>3.15</v>
      </c>
      <c r="BU190" s="386" t="n"/>
      <c r="BV190" s="605" t="n"/>
      <c r="BW190" s="386" t="n"/>
      <c r="BX190" s="376" t="n"/>
      <c r="BY190" s="386" t="n"/>
      <c r="BZ190" s="433" t="n"/>
      <c r="CA190" s="386" t="n"/>
      <c r="CB190" s="386" t="n"/>
      <c r="CC190" s="386" t="n"/>
      <c r="CD190" s="376" t="n"/>
      <c r="CE190" s="376" t="n"/>
      <c r="CF190" s="376" t="n"/>
      <c r="CG190" s="387" t="n">
        <v>15</v>
      </c>
      <c r="CH190" s="435" t="n"/>
      <c r="CI190" s="387" t="inlineStr">
        <is>
          <t>27x32</t>
        </is>
      </c>
      <c r="CJ190" s="387" t="n"/>
      <c r="CK190" s="387" t="n"/>
      <c r="CL190" s="388" t="n"/>
      <c r="CM190" s="389" t="n"/>
      <c r="CN190" s="389" t="n"/>
      <c r="CO190" s="390" t="n"/>
      <c r="CP190" s="391" t="inlineStr">
        <is>
          <t>-</t>
        </is>
      </c>
      <c r="CQ190" s="391" t="n"/>
      <c r="CR190" s="391" t="n"/>
      <c r="CS190" s="392" t="n"/>
      <c r="CT190" s="393" t="n"/>
      <c r="CU190" s="393" t="n"/>
      <c r="CV190" s="393" t="n"/>
      <c r="CW190" s="393" t="n"/>
      <c r="CX190" s="393" t="n"/>
      <c r="CY190" s="393" t="n"/>
      <c r="CZ190" s="388" t="n">
        <v>43377</v>
      </c>
      <c r="DA190" s="388" t="inlineStr">
        <is>
          <t>HQ</t>
        </is>
      </c>
      <c r="DB190" s="555" t="n">
        <v>0</v>
      </c>
      <c r="DC190" s="389" t="inlineStr">
        <is>
          <t xml:space="preserve">inseam is -2-3 cm and front and back rise -2-3 cm </t>
        </is>
      </c>
      <c r="DD190" s="389" t="inlineStr">
        <is>
          <t>inseam is -2 cm too short</t>
        </is>
      </c>
      <c r="DE190" s="389" t="n"/>
      <c r="DF190" s="394" t="n">
        <v>227</v>
      </c>
      <c r="DG190" s="394" t="n">
        <v>305</v>
      </c>
      <c r="DH190" s="394" t="n">
        <v>4018177</v>
      </c>
      <c r="DI190" s="395">
        <f>DF190*BM190</f>
        <v/>
      </c>
      <c r="DJ190" s="396">
        <f>DI190-(DG190*BL190)</f>
        <v/>
      </c>
    </row>
    <row customFormat="1" customHeight="1" ht="15" r="191" s="397">
      <c r="A191" s="372" t="n">
        <v>915</v>
      </c>
      <c r="B191" s="430" t="inlineStr">
        <is>
          <t>K180101106</t>
        </is>
      </c>
      <c r="C191" s="372" t="n">
        <v>2010102897</v>
      </c>
      <c r="D191" s="241" t="inlineStr">
        <is>
          <t>Denim grey</t>
        </is>
      </c>
      <c r="E191" s="430" t="n">
        <v>6511</v>
      </c>
      <c r="F191" s="430" t="inlineStr">
        <is>
          <t>JUNO</t>
        </is>
      </c>
      <c r="G191" s="430" t="inlineStr">
        <is>
          <t>ASH GREY</t>
        </is>
      </c>
      <c r="H191" s="372" t="n">
        <v>1</v>
      </c>
      <c r="I191" s="370" t="n"/>
      <c r="J191" s="600" t="n">
        <v>43054</v>
      </c>
      <c r="K191" s="372" t="inlineStr">
        <is>
          <t>Seasonal C/O</t>
        </is>
      </c>
      <c r="L191" s="372" t="n"/>
      <c r="M191" s="372" t="inlineStr">
        <is>
          <t>Jeans</t>
        </is>
      </c>
      <c r="N191" s="372" t="n">
        <v>62046231</v>
      </c>
      <c r="O191" s="373" t="inlineStr">
        <is>
          <t>Women's or girls' cotton denim trousers and breeches (excl. industrial and occupational, bib and brace overalls and panties)</t>
        </is>
      </c>
      <c r="P191" s="584" t="inlineStr">
        <is>
          <t>Womens</t>
        </is>
      </c>
      <c r="Q191" s="372" t="n"/>
      <c r="R191" s="421" t="inlineStr">
        <is>
          <t>F.41 110/90</t>
        </is>
      </c>
      <c r="S191" s="430" t="inlineStr">
        <is>
          <t>LASER + ECO STONE + ECO SPRAY</t>
        </is>
      </c>
      <c r="T191" s="374" t="inlineStr">
        <is>
          <t>HIGH</t>
        </is>
      </c>
      <c r="U191" s="402" t="inlineStr">
        <is>
          <t>MID RISE SLIM</t>
        </is>
      </c>
      <c r="V191" s="402" t="inlineStr">
        <is>
          <t>24-32</t>
        </is>
      </c>
      <c r="W191" s="402" t="inlineStr">
        <is>
          <t>30-32-34</t>
        </is>
      </c>
      <c r="X191" s="402" t="inlineStr">
        <is>
          <t>Womens seasonal</t>
        </is>
      </c>
      <c r="Y191" s="374" t="inlineStr">
        <is>
          <t>C/O</t>
        </is>
      </c>
      <c r="Z191" s="374" t="inlineStr">
        <is>
          <t>C/O</t>
        </is>
      </c>
      <c r="AA191" s="402" t="inlineStr">
        <is>
          <t>KINGS OF LAUNDRY</t>
        </is>
      </c>
      <c r="AB191" s="240" t="inlineStr">
        <is>
          <t>Tunisia</t>
        </is>
      </c>
      <c r="AC191" s="240" t="inlineStr">
        <is>
          <t>Artlab</t>
        </is>
      </c>
      <c r="AD191" s="240" t="inlineStr">
        <is>
          <t>Artlab</t>
        </is>
      </c>
      <c r="AE191" s="240" t="inlineStr">
        <is>
          <t>Interwashing</t>
        </is>
      </c>
      <c r="AF191" s="430" t="n"/>
      <c r="AG191" s="402" t="inlineStr">
        <is>
          <t>CALIK</t>
        </is>
      </c>
      <c r="AH191" s="374" t="inlineStr">
        <is>
          <t>70781D Soho TP anthracite organic + recycled</t>
        </is>
      </c>
      <c r="AI191" s="402" t="inlineStr">
        <is>
          <t>70345D Soho anthracite</t>
        </is>
      </c>
      <c r="AJ191" s="402" t="n"/>
      <c r="AK191" s="402" t="inlineStr">
        <is>
          <t>93% Sustainable fabric</t>
        </is>
      </c>
      <c r="AL191" s="402" t="inlineStr">
        <is>
          <t>78% Organic cotton, 15% recycled cotton, 5% polyester, 2% elastane</t>
        </is>
      </c>
      <c r="AM191" s="402" t="inlineStr">
        <is>
          <t>12,5 oz</t>
        </is>
      </c>
      <c r="AN191" s="374" t="n"/>
      <c r="AO191" s="618" t="inlineStr">
        <is>
          <t>5,2 / 154</t>
        </is>
      </c>
      <c r="AP191" s="402" t="n">
        <v>3000</v>
      </c>
      <c r="AQ191" s="423" t="inlineStr">
        <is>
          <t>5-6W</t>
        </is>
      </c>
      <c r="AR191" s="402" t="n"/>
      <c r="AS191" s="424" t="n"/>
      <c r="AT191" s="425" t="n"/>
      <c r="AU191" s="425" t="n"/>
      <c r="AV191" s="426" t="n">
        <v>1.3</v>
      </c>
      <c r="AW191" s="628" t="n"/>
      <c r="AX191" s="618" t="inlineStr">
        <is>
          <t>EUR</t>
        </is>
      </c>
      <c r="AY191" s="618" t="inlineStr">
        <is>
          <t>FOB</t>
        </is>
      </c>
      <c r="AZ191" s="618" t="inlineStr">
        <is>
          <t>90 DAYS NETT</t>
        </is>
      </c>
      <c r="BA191" s="618" t="inlineStr">
        <is>
          <t>cfmd</t>
        </is>
      </c>
      <c r="BB191" s="602">
        <f>IFERROR((BM191*(1-Assumptions!$K$3))*(1-BK191),0)</f>
        <v/>
      </c>
      <c r="BC191" s="618" t="n">
        <v>45</v>
      </c>
      <c r="BD191" s="618" t="n">
        <v>26.3</v>
      </c>
      <c r="BE191" s="618" t="n">
        <v>25.5</v>
      </c>
      <c r="BF191" s="604">
        <f>IFERROR(((IF(BE191&gt;0, BE191, IF(BD191&gt;0, BD191, 0))))*INDEX(Assumptions!$B:$B,MATCH(AB191,Assumptions!$A:$A,0)),0)</f>
        <v/>
      </c>
      <c r="BG191" s="604">
        <f>IFERROR(((IF(BE191&gt;0, BE191, IF(BD191&gt;0, BD191, 0))))*INDEX(Assumptions!$C:$C,MATCH(AB191,Assumptions!$A:$A,0)),0)</f>
        <v/>
      </c>
      <c r="BH191" s="604">
        <f>IFERROR(((IF(BE191&gt;0, BE191, IF(BD191&gt;0, BD191, 0))))*INDEX(Assumptions!$D:$D,MATCH(AB191,Assumptions!$A:$A,0)),0)</f>
        <v/>
      </c>
      <c r="BI191" s="604">
        <f>IFERROR(((IF(BE191&gt;0, BE191, IF(BD191&gt;0, BD191, 0))))*INDEX(Assumptions!$G:$G,MATCH(AC191,Assumptions!$F:$F,0)),0)</f>
        <v/>
      </c>
      <c r="BJ191" s="604">
        <f>SUM(BF191:BI191)</f>
        <v/>
      </c>
      <c r="BK191" s="383">
        <f>IFERROR(INDEX(Assumptions!$B:$B,MATCH(AB191,Assumptions!$A:$A,0))+INDEX(Assumptions!$C:$C,MATCH(AB191,Assumptions!$A:$A,0))+INDEX(Assumptions!$D:$D,MATCH(AB191,Assumptions!$A:$A,0))+INDEX(Assumptions!$G:$G,MATCH(AC191,Assumptions!$F:$F,0)),0)</f>
        <v/>
      </c>
      <c r="BL191" s="602">
        <f>((IF(BE191&gt;0, BE191, IF(BD191&gt;0, BD191, 0))))+BJ191</f>
        <v/>
      </c>
      <c r="BM191" s="602">
        <f>BP191/BO191</f>
        <v/>
      </c>
      <c r="BN191" s="602">
        <f>BP191/2.38</f>
        <v/>
      </c>
      <c r="BO191" s="374" t="n">
        <v>2.5</v>
      </c>
      <c r="BP191" s="602" t="n">
        <v>139.95</v>
      </c>
      <c r="BQ191" s="384">
        <f>IF(SUM(BD191:BE191)=0,0,(BM191-BL191)/BM191)</f>
        <v/>
      </c>
      <c r="BR191" s="602">
        <f>BC191*CG191</f>
        <v/>
      </c>
      <c r="BS191" s="618" t="n">
        <v>7.4</v>
      </c>
      <c r="BT191" s="618" t="n">
        <v>3.2</v>
      </c>
      <c r="BU191" s="386" t="n"/>
      <c r="BV191" s="605" t="n"/>
      <c r="BW191" s="386" t="n"/>
      <c r="BX191" s="376" t="n"/>
      <c r="BY191" s="386" t="n"/>
      <c r="BZ191" s="433" t="n"/>
      <c r="CA191" s="386" t="n"/>
      <c r="CB191" s="386" t="n"/>
      <c r="CC191" s="386" t="n"/>
      <c r="CD191" s="376" t="n"/>
      <c r="CE191" s="376" t="n"/>
      <c r="CF191" s="376" t="n"/>
      <c r="CG191" s="387" t="n">
        <v>0</v>
      </c>
      <c r="CH191" s="435" t="n"/>
      <c r="CI191" s="387" t="n"/>
      <c r="CJ191" s="387" t="n"/>
      <c r="CK191" s="387" t="n"/>
      <c r="CL191" s="388" t="n"/>
      <c r="CM191" s="389" t="n"/>
      <c r="CN191" s="389" t="n"/>
      <c r="CO191" s="390" t="n"/>
      <c r="CP191" s="391" t="inlineStr">
        <is>
          <t>-</t>
        </is>
      </c>
      <c r="CQ191" s="391" t="n"/>
      <c r="CR191" s="391" t="n"/>
      <c r="CS191" s="392" t="n"/>
      <c r="CT191" s="393" t="n"/>
      <c r="CU191" s="393" t="n"/>
      <c r="CV191" s="393" t="n"/>
      <c r="CW191" s="393" t="n"/>
      <c r="CX191" s="393" t="n"/>
      <c r="CY191" s="393" t="n"/>
      <c r="CZ191" s="388" t="n">
        <v>43265</v>
      </c>
      <c r="DA191" s="388" t="inlineStr">
        <is>
          <t>TUNISIA</t>
        </is>
      </c>
      <c r="DB191" s="555" t="inlineStr">
        <is>
          <t>N/A</t>
        </is>
      </c>
      <c r="DC191" s="389" t="n"/>
      <c r="DD191" s="389" t="inlineStr">
        <is>
          <t xml:space="preserve">WAIST 1/2 SIZE TOO BIG, OK DUE TO STRETCH </t>
        </is>
      </c>
      <c r="DE191" s="389" t="n"/>
      <c r="DF191" s="394" t="n">
        <v>146</v>
      </c>
      <c r="DG191" s="394" t="n">
        <v>260</v>
      </c>
      <c r="DH191" s="394" t="n">
        <v>4018439</v>
      </c>
      <c r="DI191" s="395">
        <f>DF191*BM191</f>
        <v/>
      </c>
      <c r="DJ191" s="396">
        <f>DI191-(DG191*BL191)</f>
        <v/>
      </c>
    </row>
    <row customFormat="1" customHeight="1" ht="15" r="192" s="397">
      <c r="A192" s="372" t="n">
        <v>920</v>
      </c>
      <c r="B192" s="372" t="inlineStr">
        <is>
          <t>K170701120</t>
        </is>
      </c>
      <c r="C192" s="372" t="n">
        <v>2010102854</v>
      </c>
      <c r="D192" s="430" t="inlineStr">
        <is>
          <t>Denim black</t>
        </is>
      </c>
      <c r="E192" s="430" t="n">
        <v>6102</v>
      </c>
      <c r="F192" s="372" t="inlineStr">
        <is>
          <t>JUNO HIGH</t>
        </is>
      </c>
      <c r="G192" s="372" t="inlineStr">
        <is>
          <t>BLACK RINSE</t>
        </is>
      </c>
      <c r="H192" s="372" t="n">
        <v>1</v>
      </c>
      <c r="I192" s="370" t="n"/>
      <c r="J192" s="600" t="n"/>
      <c r="K192" s="372" t="inlineStr">
        <is>
          <t>Seasonal C/O Added for GrandPa!</t>
        </is>
      </c>
      <c r="L192" s="372" t="n"/>
      <c r="M192" s="372" t="inlineStr">
        <is>
          <t>Jeans</t>
        </is>
      </c>
      <c r="N192" s="372" t="n">
        <v>62046231</v>
      </c>
      <c r="O192" s="373" t="inlineStr">
        <is>
          <t>Women's or girls' cotton denim trousers and breeches (excl. industrial and occupational, bib and brace overalls and panties)</t>
        </is>
      </c>
      <c r="P192" s="584" t="inlineStr">
        <is>
          <t>Womens</t>
        </is>
      </c>
      <c r="Q192" s="372" t="n"/>
      <c r="R192" s="372" t="n"/>
      <c r="S192" s="372" t="inlineStr">
        <is>
          <t>NON BLEACH</t>
        </is>
      </c>
      <c r="T192" s="374" t="inlineStr">
        <is>
          <t>HIGH</t>
        </is>
      </c>
      <c r="U192" s="374" t="inlineStr">
        <is>
          <t>HIGH RISE SUPER SLIM</t>
        </is>
      </c>
      <c r="V192" s="374" t="inlineStr">
        <is>
          <t>24-32</t>
        </is>
      </c>
      <c r="W192" s="374" t="inlineStr">
        <is>
          <t>30-32-34</t>
        </is>
      </c>
      <c r="X192" s="402" t="inlineStr">
        <is>
          <t>Womens seasonal</t>
        </is>
      </c>
      <c r="Y192" s="374" t="inlineStr">
        <is>
          <t>C/O</t>
        </is>
      </c>
      <c r="Z192" s="374" t="inlineStr">
        <is>
          <t>C/O</t>
        </is>
      </c>
      <c r="AA192" s="374" t="inlineStr">
        <is>
          <t>SEASONAL MAIN</t>
        </is>
      </c>
      <c r="AB192" s="240" t="inlineStr">
        <is>
          <t>Tunisia</t>
        </is>
      </c>
      <c r="AC192" s="240" t="inlineStr">
        <is>
          <t>Artlab</t>
        </is>
      </c>
      <c r="AD192" s="240" t="inlineStr">
        <is>
          <t>Artlab</t>
        </is>
      </c>
      <c r="AE192" s="240" t="inlineStr">
        <is>
          <t>Interwashing</t>
        </is>
      </c>
      <c r="AF192" s="372" t="n"/>
      <c r="AG192" s="374" t="inlineStr">
        <is>
          <t>CALIK</t>
        </is>
      </c>
      <c r="AH192" s="374" t="inlineStr">
        <is>
          <t>71148D Pinus organic + recycled</t>
        </is>
      </c>
      <c r="AI192" s="374" t="inlineStr">
        <is>
          <t>D7924O022 Pinus</t>
        </is>
      </c>
      <c r="AJ192" s="374" t="n"/>
      <c r="AK192" s="374" t="inlineStr">
        <is>
          <t>98% Sustainable fabric</t>
        </is>
      </c>
      <c r="AL192" s="374" t="inlineStr">
        <is>
          <t>83% Organic cotton, 15% recycled cotton, 2% elastane</t>
        </is>
      </c>
      <c r="AM192" s="374" t="inlineStr">
        <is>
          <t>12 oz</t>
        </is>
      </c>
      <c r="AN192" s="374" t="n"/>
      <c r="AO192" s="377" t="inlineStr">
        <is>
          <t>5,2 / 147</t>
        </is>
      </c>
      <c r="AP192" s="374" t="n"/>
      <c r="AQ192" s="374" t="n"/>
      <c r="AR192" s="374" t="n"/>
      <c r="AS192" s="378" t="n"/>
      <c r="AT192" s="378" t="n"/>
      <c r="AU192" s="378" t="n"/>
      <c r="AV192" s="379" t="n">
        <v>1.2</v>
      </c>
      <c r="AW192" s="601" t="n"/>
      <c r="AX192" s="602" t="inlineStr">
        <is>
          <t>EUR</t>
        </is>
      </c>
      <c r="AY192" s="602" t="inlineStr">
        <is>
          <t>FOB</t>
        </is>
      </c>
      <c r="AZ192" s="602" t="inlineStr">
        <is>
          <t>90 DAYS NETT</t>
        </is>
      </c>
      <c r="BA192" s="602" t="inlineStr">
        <is>
          <t>cfmd</t>
        </is>
      </c>
      <c r="BB192" s="602">
        <f>IFERROR((BM192*(1-Assumptions!$K$3))*(1-BK192),0)</f>
        <v/>
      </c>
      <c r="BC192" s="428" t="n"/>
      <c r="BD192" s="602" t="n"/>
      <c r="BE192" s="602" t="n">
        <v>18.2</v>
      </c>
      <c r="BF192" s="604">
        <f>IFERROR(((IF(BE192&gt;0, BE192, IF(BD192&gt;0, BD192, 0))))*INDEX(Assumptions!$B:$B,MATCH(AB192,Assumptions!$A:$A,0)),0)</f>
        <v/>
      </c>
      <c r="BG192" s="604">
        <f>IFERROR(((IF(BE192&gt;0, BE192, IF(BD192&gt;0, BD192, 0))))*INDEX(Assumptions!$C:$C,MATCH(AB192,Assumptions!$A:$A,0)),0)</f>
        <v/>
      </c>
      <c r="BH192" s="604">
        <f>IFERROR(((IF(BE192&gt;0, BE192, IF(BD192&gt;0, BD192, 0))))*INDEX(Assumptions!$D:$D,MATCH(AB192,Assumptions!$A:$A,0)),0)</f>
        <v/>
      </c>
      <c r="BI192" s="604">
        <f>IFERROR(((IF(BE192&gt;0, BE192, IF(BD192&gt;0, BD192, 0))))*INDEX(Assumptions!$G:$G,MATCH(AC192,Assumptions!$F:$F,0)),0)</f>
        <v/>
      </c>
      <c r="BJ192" s="604">
        <f>SUM(BF192:BI192)</f>
        <v/>
      </c>
      <c r="BK192" s="383">
        <f>IFERROR(INDEX(Assumptions!$B:$B,MATCH(AB192,Assumptions!$A:$A,0))+INDEX(Assumptions!$C:$C,MATCH(AB192,Assumptions!$A:$A,0))+INDEX(Assumptions!$D:$D,MATCH(AB192,Assumptions!$A:$A,0))+INDEX(Assumptions!$G:$G,MATCH(AC192,Assumptions!$F:$F,0)),0)</f>
        <v/>
      </c>
      <c r="BL192" s="602">
        <f>((IF(BE192&gt;0, BE192, IF(BD192&gt;0, BD192, 0))))+BJ192</f>
        <v/>
      </c>
      <c r="BM192" s="602">
        <f>BP192/BO192</f>
        <v/>
      </c>
      <c r="BN192" s="602">
        <f>BP192/2.38</f>
        <v/>
      </c>
      <c r="BO192" s="374" t="n">
        <v>2.5</v>
      </c>
      <c r="BP192" s="602" t="n">
        <v>99.95</v>
      </c>
      <c r="BQ192" s="384">
        <f>IF(SUM(BD192:BE192)=0,0,(BM192-BL192)/BM192)</f>
        <v/>
      </c>
      <c r="BR192" s="602" t="n">
        <v>0</v>
      </c>
      <c r="BS192" s="602" t="n">
        <v>0.75</v>
      </c>
      <c r="BT192" s="602" t="n">
        <v>3.2</v>
      </c>
      <c r="BU192" s="386" t="n"/>
      <c r="BV192" s="386" t="n"/>
      <c r="BW192" s="386" t="n"/>
      <c r="BX192" s="386" t="n"/>
      <c r="BY192" s="386" t="n"/>
      <c r="BZ192" s="433" t="n"/>
      <c r="CA192" s="386" t="n"/>
      <c r="CB192" s="386" t="n"/>
      <c r="CC192" s="386" t="n"/>
      <c r="CD192" s="376" t="n"/>
      <c r="CE192" s="376" t="n"/>
      <c r="CF192" s="376" t="inlineStr">
        <is>
          <t>Keep as c/o in Blue data</t>
        </is>
      </c>
      <c r="CG192" s="387" t="inlineStr">
        <is>
          <t>-</t>
        </is>
      </c>
      <c r="CH192" s="435" t="n"/>
      <c r="CI192" s="387" t="n"/>
      <c r="CJ192" s="387" t="n"/>
      <c r="CK192" s="387" t="n"/>
      <c r="CL192" s="388" t="n"/>
      <c r="CM192" s="389" t="n"/>
      <c r="CN192" s="389" t="n"/>
      <c r="CO192" s="390" t="n"/>
      <c r="CP192" s="391" t="inlineStr">
        <is>
          <t>-</t>
        </is>
      </c>
      <c r="CQ192" s="391" t="n"/>
      <c r="CR192" s="391" t="n"/>
      <c r="CS192" s="392" t="n"/>
      <c r="CT192" s="393" t="n"/>
      <c r="CU192" s="393" t="n"/>
      <c r="CV192" s="393" t="n"/>
      <c r="CW192" s="393" t="n"/>
      <c r="CX192" s="393" t="n"/>
      <c r="CY192" s="393" t="n"/>
      <c r="CZ192" s="388" t="n">
        <v>43265</v>
      </c>
      <c r="DA192" s="388" t="inlineStr">
        <is>
          <t>TUNISIA</t>
        </is>
      </c>
      <c r="DB192" s="555" t="inlineStr">
        <is>
          <t>N/A</t>
        </is>
      </c>
      <c r="DC192" s="389" t="n"/>
      <c r="DD192" s="389" t="n"/>
      <c r="DE192" s="389" t="n"/>
      <c r="DF192" s="394" t="n">
        <v>201</v>
      </c>
      <c r="DG192" s="394" t="n">
        <v>403</v>
      </c>
      <c r="DH192" s="394" t="n">
        <v>4018280</v>
      </c>
      <c r="DI192" s="395">
        <f>DF192*BM192</f>
        <v/>
      </c>
      <c r="DJ192" s="396">
        <f>DI192-(DG192*BL192)</f>
        <v/>
      </c>
    </row>
    <row customFormat="1" customHeight="1" hidden="1" ht="15" r="193" s="126">
      <c r="A193" s="223" t="n">
        <v>925</v>
      </c>
      <c r="B193" s="223" t="inlineStr">
        <is>
          <t>K180701150</t>
        </is>
      </c>
      <c r="C193" s="223" t="n">
        <v>2010103051</v>
      </c>
      <c r="D193" s="223" t="inlineStr">
        <is>
          <t>Denim black</t>
        </is>
      </c>
      <c r="E193" s="502" t="inlineStr">
        <is>
          <t>-</t>
        </is>
      </c>
      <c r="F193" s="223" t="inlineStr">
        <is>
          <t>JUNO HIGH</t>
        </is>
      </c>
      <c r="G193" s="223" t="inlineStr">
        <is>
          <t>COATED BLACK</t>
        </is>
      </c>
      <c r="H193" s="223" t="n">
        <v>2</v>
      </c>
      <c r="I193" s="219" t="inlineStr">
        <is>
          <t>x</t>
        </is>
      </c>
      <c r="J193" s="606" t="n">
        <v>43123</v>
      </c>
      <c r="K193" s="223" t="n"/>
      <c r="L193" s="223" t="n"/>
      <c r="M193" s="223" t="inlineStr">
        <is>
          <t>JEANS</t>
        </is>
      </c>
      <c r="N193" s="223" t="n">
        <v>62046231</v>
      </c>
      <c r="O193" s="102" t="inlineStr">
        <is>
          <t>Women's or girls' cotton denim trousers and breeches (excl. industrial and occupational, bib and brace overalls and panties)</t>
        </is>
      </c>
      <c r="P193" s="103" t="inlineStr">
        <is>
          <t>WOMEN</t>
        </is>
      </c>
      <c r="Q193" s="223" t="n"/>
      <c r="R193" s="223" t="inlineStr">
        <is>
          <t>-</t>
        </is>
      </c>
      <c r="S193" s="223" t="inlineStr">
        <is>
          <t>-</t>
        </is>
      </c>
      <c r="T193" s="104" t="n"/>
      <c r="U193" s="104" t="inlineStr">
        <is>
          <t>HIGH RISE SUPER SLIM</t>
        </is>
      </c>
      <c r="V193" s="104" t="inlineStr">
        <is>
          <t>24-32</t>
        </is>
      </c>
      <c r="W193" s="104" t="inlineStr">
        <is>
          <t>30-32-34</t>
        </is>
      </c>
      <c r="X193" s="255" t="n"/>
      <c r="Y193" s="104" t="inlineStr">
        <is>
          <t>C/O</t>
        </is>
      </c>
      <c r="Z193" s="104" t="inlineStr">
        <is>
          <t>-</t>
        </is>
      </c>
      <c r="AA193" s="104" t="inlineStr">
        <is>
          <t>SEASONAL MAIN</t>
        </is>
      </c>
      <c r="AB193" s="105" t="inlineStr">
        <is>
          <t>TUNISIA</t>
        </is>
      </c>
      <c r="AC193" s="106" t="inlineStr">
        <is>
          <t>ARTLAB</t>
        </is>
      </c>
      <c r="AD193" s="106" t="inlineStr">
        <is>
          <t>ARTLAB</t>
        </is>
      </c>
      <c r="AE193" s="106" t="inlineStr">
        <is>
          <t>INTERWASHING</t>
        </is>
      </c>
      <c r="AF193" s="223" t="n"/>
      <c r="AG193" s="104" t="inlineStr">
        <is>
          <t>CALIK</t>
        </is>
      </c>
      <c r="AH193" s="374" t="inlineStr">
        <is>
          <t>61354D PINUS SHINY COATED</t>
        </is>
      </c>
      <c r="AI193" s="374" t="inlineStr">
        <is>
          <t>60993D CARRIE BLACK OD SHINY BLACK</t>
        </is>
      </c>
      <c r="AJ193" s="104" t="n"/>
      <c r="AK193" s="104" t="inlineStr">
        <is>
          <t>97% Sustainable fabric</t>
        </is>
      </c>
      <c r="AL193" s="104" t="inlineStr">
        <is>
          <t>98% Organic cotton, 2% elastane</t>
        </is>
      </c>
      <c r="AM193" s="104" t="inlineStr">
        <is>
          <t>11 oz</t>
        </is>
      </c>
      <c r="AN193" s="374" t="n"/>
      <c r="AO193" s="107" t="n"/>
      <c r="AP193" s="104" t="n"/>
      <c r="AQ193" s="104" t="n"/>
      <c r="AR193" s="104" t="inlineStr">
        <is>
          <t>TBC</t>
        </is>
      </c>
      <c r="AS193" s="108" t="n"/>
      <c r="AT193" s="108" t="n"/>
      <c r="AU193" s="108" t="n"/>
      <c r="AV193" s="109" t="n"/>
      <c r="AW193" s="607" t="n"/>
      <c r="AX193" s="608" t="inlineStr">
        <is>
          <t>EUR</t>
        </is>
      </c>
      <c r="AY193" s="608" t="inlineStr">
        <is>
          <t>FOB</t>
        </is>
      </c>
      <c r="AZ193" s="608" t="inlineStr">
        <is>
          <t>90 DAYS NETT</t>
        </is>
      </c>
      <c r="BA193" s="608" t="n">
        <v>18.75</v>
      </c>
      <c r="BB193" s="608">
        <f>IFERROR((BM193*(1-Assumptions!$K$3))*(1-BK193),0)</f>
        <v/>
      </c>
      <c r="BC193" s="608">
        <f>BD193*2</f>
        <v/>
      </c>
      <c r="BD193" s="608" t="n">
        <v>18.75</v>
      </c>
      <c r="BE193" s="608" t="n"/>
      <c r="BF193" s="609">
        <f>IFERROR(((IF(BE193&gt;0, BE193, IF(BD193&gt;0, BD193, 0))))*INDEX(Assumptions!$B:$B,MATCH(AB193,Assumptions!$A:$A,0)),0)</f>
        <v/>
      </c>
      <c r="BG193" s="609">
        <f>IFERROR(((IF(BE193&gt;0, BE193, IF(BD193&gt;0, BD193, 0))))*INDEX(Assumptions!$C:$C,MATCH(AB193,Assumptions!$A:$A,0)),0)</f>
        <v/>
      </c>
      <c r="BH193" s="609">
        <f>IFERROR(((IF(BE193&gt;0, BE193, IF(BD193&gt;0, BD193, 0))))*INDEX(Assumptions!$D:$D,MATCH(AB193,Assumptions!$A:$A,0)),0)</f>
        <v/>
      </c>
      <c r="BI193" s="609">
        <f>IFERROR(((IF(BE193&gt;0, BE193, IF(BD193&gt;0, BD193, 0))))*INDEX(Assumptions!$G:$G,MATCH(AC193,Assumptions!$F:$F,0)),0)</f>
        <v/>
      </c>
      <c r="BJ193" s="609">
        <f>SUM(BF193:BI193)</f>
        <v/>
      </c>
      <c r="BK193" s="113">
        <f>IFERROR(INDEX(Assumptions!$B:$B,MATCH(AB193,Assumptions!$A:$A,0))+INDEX(Assumptions!$C:$C,MATCH(AB193,Assumptions!$A:$A,0))+INDEX(Assumptions!$D:$D,MATCH(AB193,Assumptions!$A:$A,0))+INDEX(Assumptions!$G:$G,MATCH(AC193,Assumptions!$F:$F,0)),0)</f>
        <v/>
      </c>
      <c r="BL193" s="608">
        <f>((IF(BE193&gt;0, BE193, IF(BD193&gt;0, BD193, 0))))+BJ193</f>
        <v/>
      </c>
      <c r="BM193" s="608">
        <f>BP193/BO193</f>
        <v/>
      </c>
      <c r="BN193" s="608">
        <f>BP193/2.38</f>
        <v/>
      </c>
      <c r="BO193" s="104" t="n">
        <v>2.5</v>
      </c>
      <c r="BP193" s="608" t="n">
        <v>109.95</v>
      </c>
      <c r="BQ193" s="114">
        <f>IF(SUM(BD193:BE193)=0,0,(BM193-BL193)/BM193)</f>
        <v/>
      </c>
      <c r="BR193" s="608">
        <f>BC193*CG193</f>
        <v/>
      </c>
      <c r="BS193" s="608" t="n"/>
      <c r="BT193" s="608" t="n"/>
      <c r="BU193" s="115" t="inlineStr">
        <is>
          <t>16/08/2017</t>
        </is>
      </c>
      <c r="BV193" s="610" t="n"/>
      <c r="BW193" s="115" t="n"/>
      <c r="BX193" s="106" t="n"/>
      <c r="BY193" s="115" t="n"/>
      <c r="BZ193" s="530" t="n"/>
      <c r="CA193" s="115" t="n">
        <v>42989</v>
      </c>
      <c r="CB193" s="115" t="n"/>
      <c r="CC193" s="115" t="n">
        <v>42989</v>
      </c>
      <c r="CD193" s="106" t="inlineStr">
        <is>
          <t>EX 14-Oct-17</t>
        </is>
      </c>
      <c r="CE193" s="106" t="n"/>
      <c r="CF193" s="106" t="n"/>
      <c r="CG193" s="117" t="n">
        <v>7</v>
      </c>
      <c r="CH193" s="538" t="n"/>
      <c r="CI193" s="117" t="inlineStr">
        <is>
          <t>27x32</t>
        </is>
      </c>
      <c r="CJ193" s="117" t="n"/>
      <c r="CK193" s="117" t="n"/>
      <c r="CL193" s="118" t="n"/>
      <c r="CM193" s="119" t="n"/>
      <c r="CN193" s="119" t="n"/>
      <c r="CO193" s="120" t="n"/>
      <c r="CP193" s="121" t="inlineStr">
        <is>
          <t>-</t>
        </is>
      </c>
      <c r="CQ193" s="121" t="n"/>
      <c r="CR193" s="121" t="n"/>
      <c r="CS193" s="122" t="n"/>
      <c r="CT193" s="123" t="n"/>
      <c r="CU193" s="123" t="inlineStr">
        <is>
          <t xml:space="preserve">NEW TO ARTLAB </t>
        </is>
      </c>
      <c r="CV193" s="123" t="n"/>
      <c r="CW193" s="123" t="n"/>
      <c r="CX193" s="123" t="n"/>
      <c r="CY193" s="123" t="n"/>
      <c r="CZ193" s="118" t="n"/>
      <c r="DA193" s="118" t="n"/>
      <c r="DB193" s="575" t="n"/>
      <c r="DC193" s="119" t="n"/>
      <c r="DD193" s="119" t="n"/>
      <c r="DE193" s="119" t="n"/>
      <c r="DF193" s="394" t="n"/>
      <c r="DG193" s="394" t="n"/>
      <c r="DH193" s="394" t="n"/>
      <c r="DI193" s="334">
        <f>DF193*BM193</f>
        <v/>
      </c>
      <c r="DJ193" s="125">
        <f>DI193-(DG193*BL193)</f>
        <v/>
      </c>
    </row>
    <row customFormat="1" customHeight="1" ht="15" r="194" s="397">
      <c r="A194" s="372" t="n">
        <v>930</v>
      </c>
      <c r="B194" s="372" t="inlineStr">
        <is>
          <t>K180701155</t>
        </is>
      </c>
      <c r="C194" s="372" t="n">
        <v>2010103052</v>
      </c>
      <c r="D194" s="430" t="inlineStr">
        <is>
          <t>Denim black</t>
        </is>
      </c>
      <c r="E194" s="430" t="n">
        <v>6104</v>
      </c>
      <c r="F194" s="372" t="inlineStr">
        <is>
          <t>JUNO HIGH</t>
        </is>
      </c>
      <c r="G194" s="372" t="inlineStr">
        <is>
          <t>STAY BLACK</t>
        </is>
      </c>
      <c r="H194" s="372" t="n">
        <v>1</v>
      </c>
      <c r="I194" s="370" t="n"/>
      <c r="J194" s="600" t="n"/>
      <c r="K194" s="372" t="n"/>
      <c r="L194" s="372" t="n"/>
      <c r="M194" s="372" t="inlineStr">
        <is>
          <t>Jeans</t>
        </is>
      </c>
      <c r="N194" s="372" t="n">
        <v>62046239</v>
      </c>
      <c r="O194" s="372" t="inlineStr">
        <is>
          <t>Women's or girls' trousers and breeches, of cotton (not of cut corduroy, of denim or knitted or crocheted and excl. industrial and occupational clothing, bib and brace overalls, briefs and tracksuit bottoms)</t>
        </is>
      </c>
      <c r="P194" s="584" t="inlineStr">
        <is>
          <t>Womens</t>
        </is>
      </c>
      <c r="Q194" s="372" t="n"/>
      <c r="R194" s="372" t="inlineStr">
        <is>
          <t>RINSE</t>
        </is>
      </c>
      <c r="S194" s="372" t="inlineStr">
        <is>
          <t>-</t>
        </is>
      </c>
      <c r="T194" s="374" t="inlineStr">
        <is>
          <t>STRETCH</t>
        </is>
      </c>
      <c r="U194" s="374" t="inlineStr">
        <is>
          <t>HIGH RISE SUPER SLIM</t>
        </is>
      </c>
      <c r="V194" s="374" t="inlineStr">
        <is>
          <t>24-32</t>
        </is>
      </c>
      <c r="W194" s="374" t="inlineStr">
        <is>
          <t>30-32-34</t>
        </is>
      </c>
      <c r="X194" s="402" t="inlineStr">
        <is>
          <t>Womens seasonal</t>
        </is>
      </c>
      <c r="Y194" s="374" t="inlineStr">
        <is>
          <t>C/O</t>
        </is>
      </c>
      <c r="Z194" s="374" t="inlineStr">
        <is>
          <t>-</t>
        </is>
      </c>
      <c r="AA194" s="374" t="inlineStr">
        <is>
          <t>SEASONAL MAIN</t>
        </is>
      </c>
      <c r="AB194" s="240" t="inlineStr">
        <is>
          <t>Tunisia</t>
        </is>
      </c>
      <c r="AC194" s="376" t="inlineStr">
        <is>
          <t>Artlab</t>
        </is>
      </c>
      <c r="AD194" s="240" t="inlineStr">
        <is>
          <t>Artlab</t>
        </is>
      </c>
      <c r="AE194" s="240" t="inlineStr">
        <is>
          <t>Interwashing</t>
        </is>
      </c>
      <c r="AF194" s="372" t="n"/>
      <c r="AG194" s="374" t="inlineStr">
        <is>
          <t>CALIK</t>
        </is>
      </c>
      <c r="AH194" s="374" t="inlineStr">
        <is>
          <t>30131G Corona stay black organic + recycled</t>
        </is>
      </c>
      <c r="AI194" s="374" t="inlineStr">
        <is>
          <t>30079G CORONA</t>
        </is>
      </c>
      <c r="AJ194" s="374" t="n"/>
      <c r="AK194" s="402" t="inlineStr">
        <is>
          <t>96% Sustainable fabric</t>
        </is>
      </c>
      <c r="AL194" s="374" t="inlineStr">
        <is>
          <t>81% Organic cotton, 15% recycled cotton, 3% polyester, 1% elastane</t>
        </is>
      </c>
      <c r="AM194" s="374" t="inlineStr">
        <is>
          <t>12 oz</t>
        </is>
      </c>
      <c r="AN194" s="374" t="n"/>
      <c r="AO194" s="377" t="inlineStr">
        <is>
          <t>5,40 / 134</t>
        </is>
      </c>
      <c r="AP194" s="374" t="n"/>
      <c r="AQ194" s="374" t="n"/>
      <c r="AR194" s="374" t="n"/>
      <c r="AS194" s="378" t="n"/>
      <c r="AT194" s="378" t="n"/>
      <c r="AU194" s="378" t="n"/>
      <c r="AV194" s="379" t="n"/>
      <c r="AW194" s="601" t="n"/>
      <c r="AX194" s="602" t="inlineStr">
        <is>
          <t>EUR</t>
        </is>
      </c>
      <c r="AY194" s="602" t="inlineStr">
        <is>
          <t>FOB</t>
        </is>
      </c>
      <c r="AZ194" s="602" t="inlineStr">
        <is>
          <t>90 DAYS NETT</t>
        </is>
      </c>
      <c r="BA194" s="602" t="n">
        <v>19.25</v>
      </c>
      <c r="BB194" s="602">
        <f>IFERROR((BM194*(1-Assumptions!$K$3))*(1-BK194),0)</f>
        <v/>
      </c>
      <c r="BC194" s="602">
        <f>BD194*2</f>
        <v/>
      </c>
      <c r="BD194" s="602" t="n">
        <v>19.3</v>
      </c>
      <c r="BE194" s="602" t="n">
        <v>19.3</v>
      </c>
      <c r="BF194" s="604">
        <f>IFERROR(((IF(BE194&gt;0, BE194, IF(BD194&gt;0, BD194, 0))))*INDEX(Assumptions!$B:$B,MATCH(AB194,Assumptions!$A:$A,0)),0)</f>
        <v/>
      </c>
      <c r="BG194" s="604">
        <f>IFERROR(((IF(BE194&gt;0, BE194, IF(BD194&gt;0, BD194, 0))))*INDEX(Assumptions!$C:$C,MATCH(AB194,Assumptions!$A:$A,0)),0)</f>
        <v/>
      </c>
      <c r="BH194" s="604">
        <f>IFERROR(((IF(BE194&gt;0, BE194, IF(BD194&gt;0, BD194, 0))))*INDEX(Assumptions!$D:$D,MATCH(AB194,Assumptions!$A:$A,0)),0)</f>
        <v/>
      </c>
      <c r="BI194" s="604">
        <f>IFERROR(((IF(BE194&gt;0, BE194, IF(BD194&gt;0, BD194, 0))))*INDEX(Assumptions!$G:$G,MATCH(AC194,Assumptions!$F:$F,0)),0)</f>
        <v/>
      </c>
      <c r="BJ194" s="604">
        <f>SUM(BF194:BI194)</f>
        <v/>
      </c>
      <c r="BK194" s="383">
        <f>IFERROR(INDEX(Assumptions!$B:$B,MATCH(AB194,Assumptions!$A:$A,0))+INDEX(Assumptions!$C:$C,MATCH(AB194,Assumptions!$A:$A,0))+INDEX(Assumptions!$D:$D,MATCH(AB194,Assumptions!$A:$A,0))+INDEX(Assumptions!$G:$G,MATCH(AC194,Assumptions!$F:$F,0)),0)</f>
        <v/>
      </c>
      <c r="BL194" s="602">
        <f>((IF(BE194&gt;0, BE194, IF(BD194&gt;0, BD194, 0))))+BJ194</f>
        <v/>
      </c>
      <c r="BM194" s="602">
        <f>BP194/BO194</f>
        <v/>
      </c>
      <c r="BN194" s="602">
        <f>BP194/2.38</f>
        <v/>
      </c>
      <c r="BO194" s="374" t="n">
        <v>2.5</v>
      </c>
      <c r="BP194" s="602" t="n">
        <v>109.95</v>
      </c>
      <c r="BQ194" s="384">
        <f>IF(SUM(BD194:BE194)=0,0,(BM194-BL194)/BM194)</f>
        <v/>
      </c>
      <c r="BR194" s="602">
        <f>BC194*CG194</f>
        <v/>
      </c>
      <c r="BS194" s="602" t="n">
        <v>0.75</v>
      </c>
      <c r="BT194" s="602" t="n">
        <v>3.4</v>
      </c>
      <c r="BU194" s="386" t="inlineStr">
        <is>
          <t>16/08/2017</t>
        </is>
      </c>
      <c r="BV194" s="605" t="n"/>
      <c r="BW194" s="386" t="n"/>
      <c r="BX194" s="376" t="n"/>
      <c r="BY194" s="386" t="n"/>
      <c r="BZ194" s="433" t="n"/>
      <c r="CA194" s="386" t="n">
        <v>42989</v>
      </c>
      <c r="CB194" s="386" t="n"/>
      <c r="CC194" s="386" t="n">
        <v>42989</v>
      </c>
      <c r="CD194" s="376" t="inlineStr">
        <is>
          <t>EX 14-Oct-17</t>
        </is>
      </c>
      <c r="CE194" s="376" t="n"/>
      <c r="CF194" s="376" t="n"/>
      <c r="CG194" s="387" t="n">
        <v>15</v>
      </c>
      <c r="CH194" s="435" t="n"/>
      <c r="CI194" s="387" t="inlineStr">
        <is>
          <t>27x32</t>
        </is>
      </c>
      <c r="CJ194" s="387" t="n"/>
      <c r="CK194" s="387" t="n"/>
      <c r="CL194" s="388" t="n"/>
      <c r="CM194" s="389" t="n"/>
      <c r="CN194" s="389" t="n"/>
      <c r="CO194" s="390" t="n"/>
      <c r="CP194" s="391" t="inlineStr">
        <is>
          <t>-</t>
        </is>
      </c>
      <c r="CQ194" s="391" t="n"/>
      <c r="CR194" s="391" t="n"/>
      <c r="CS194" s="392" t="n"/>
      <c r="CT194" s="393" t="n"/>
      <c r="CU194" s="393" t="inlineStr">
        <is>
          <t xml:space="preserve">NEW TO ARTLAB </t>
        </is>
      </c>
      <c r="CV194" s="393" t="n"/>
      <c r="CW194" s="393" t="n"/>
      <c r="CX194" s="393" t="n"/>
      <c r="CY194" s="393" t="n"/>
      <c r="CZ194" s="436" t="n">
        <v>43311</v>
      </c>
      <c r="DA194" s="436" t="inlineStr">
        <is>
          <t>HQ</t>
        </is>
      </c>
      <c r="DB194" s="562" t="n">
        <v>0</v>
      </c>
      <c r="DC194" s="389" t="n"/>
      <c r="DD194" s="579" t="inlineStr">
        <is>
          <t xml:space="preserve"> DIDN'T SEE QC OURSELVES /'- 1 CM ON HALF KNEE IS MAX</t>
        </is>
      </c>
      <c r="DE194" s="389" t="n"/>
      <c r="DF194" s="394" t="n">
        <v>711</v>
      </c>
      <c r="DG194" s="394" t="n">
        <v>909</v>
      </c>
      <c r="DH194" s="394" t="n">
        <v>4018397</v>
      </c>
      <c r="DI194" s="395">
        <f>DF194*BM194</f>
        <v/>
      </c>
      <c r="DJ194" s="396">
        <f>DI194-(DG194*BL194)</f>
        <v/>
      </c>
    </row>
    <row customFormat="1" customHeight="1" ht="15" r="195" s="397">
      <c r="A195" s="372" t="n">
        <v>935</v>
      </c>
      <c r="B195" s="372" t="inlineStr">
        <is>
          <t>K180701160</t>
        </is>
      </c>
      <c r="C195" s="372" t="n">
        <v>2010103019</v>
      </c>
      <c r="D195" s="241" t="inlineStr">
        <is>
          <t>Denim grey</t>
        </is>
      </c>
      <c r="E195" s="430" t="n">
        <v>6512</v>
      </c>
      <c r="F195" s="372" t="inlineStr">
        <is>
          <t>JUNO HIGH</t>
        </is>
      </c>
      <c r="G195" s="372" t="inlineStr">
        <is>
          <t>CROSSHATCH GREY</t>
        </is>
      </c>
      <c r="H195" s="372" t="n">
        <v>2</v>
      </c>
      <c r="I195" s="370" t="n"/>
      <c r="J195" s="600" t="n"/>
      <c r="K195" s="372" t="n"/>
      <c r="L195" s="372" t="n"/>
      <c r="M195" s="372" t="inlineStr">
        <is>
          <t>Jeans</t>
        </is>
      </c>
      <c r="N195" s="372" t="n">
        <v>62046231</v>
      </c>
      <c r="O195" s="373" t="inlineStr">
        <is>
          <t>Women's or girls' cotton denim trousers and breeches (excl. industrial and occupational, bib and brace overalls and panties)</t>
        </is>
      </c>
      <c r="P195" s="584" t="inlineStr">
        <is>
          <t>Womens</t>
        </is>
      </c>
      <c r="Q195" s="372" t="n"/>
      <c r="R195" s="372" t="inlineStr">
        <is>
          <t>19014/C</t>
        </is>
      </c>
      <c r="S195" s="372" t="inlineStr">
        <is>
          <t>-</t>
        </is>
      </c>
      <c r="T195" s="374" t="inlineStr">
        <is>
          <t>HIGH</t>
        </is>
      </c>
      <c r="U195" s="374" t="inlineStr">
        <is>
          <t>HIGH RISE SUPER SLIM</t>
        </is>
      </c>
      <c r="V195" s="374" t="inlineStr">
        <is>
          <t>24-32</t>
        </is>
      </c>
      <c r="W195" s="374" t="inlineStr">
        <is>
          <t>30-32-34</t>
        </is>
      </c>
      <c r="X195" s="402" t="inlineStr">
        <is>
          <t>Womens seasonal</t>
        </is>
      </c>
      <c r="Y195" s="374" t="inlineStr">
        <is>
          <t>C/O</t>
        </is>
      </c>
      <c r="Z195" s="374" t="inlineStr">
        <is>
          <t>-</t>
        </is>
      </c>
      <c r="AA195" s="374" t="inlineStr">
        <is>
          <t>SEASONAL MAIN</t>
        </is>
      </c>
      <c r="AB195" s="398" t="inlineStr">
        <is>
          <t>Tunisia</t>
        </is>
      </c>
      <c r="AC195" s="376" t="inlineStr">
        <is>
          <t>Artlab</t>
        </is>
      </c>
      <c r="AD195" s="240" t="inlineStr">
        <is>
          <t>Elleti Group</t>
        </is>
      </c>
      <c r="AE195" s="240" t="inlineStr">
        <is>
          <t>Elleti</t>
        </is>
      </c>
      <c r="AF195" s="372" t="n"/>
      <c r="AG195" s="374" t="inlineStr">
        <is>
          <t>CALIK</t>
        </is>
      </c>
      <c r="AH195" s="374" t="inlineStr">
        <is>
          <t>70528D Acacia black</t>
        </is>
      </c>
      <c r="AI195" s="374" t="inlineStr">
        <is>
          <t>70528D ACACIA</t>
        </is>
      </c>
      <c r="AJ195" s="374" t="n"/>
      <c r="AK195" s="417" t="inlineStr">
        <is>
          <t>99% Sustainable fabric</t>
        </is>
      </c>
      <c r="AL195" s="374" t="inlineStr">
        <is>
          <t>86% Organic cotton, 13% recycled cotton, 1% elastane</t>
        </is>
      </c>
      <c r="AM195" s="374" t="inlineStr">
        <is>
          <t>12,5 oz</t>
        </is>
      </c>
      <c r="AN195" s="374" t="n"/>
      <c r="AO195" s="402" t="inlineStr">
        <is>
          <t>4,4 / 144</t>
        </is>
      </c>
      <c r="AP195" s="374" t="n"/>
      <c r="AQ195" s="374" t="n"/>
      <c r="AR195" s="374" t="inlineStr">
        <is>
          <t>120mts ordered by ARTLAB - ready week 33</t>
        </is>
      </c>
      <c r="AS195" s="378" t="n"/>
      <c r="AT195" s="378" t="n"/>
      <c r="AU195" s="378" t="n"/>
      <c r="AV195" s="379" t="n">
        <v>1.32</v>
      </c>
      <c r="AW195" s="601" t="n"/>
      <c r="AX195" s="602" t="inlineStr">
        <is>
          <t>EUR</t>
        </is>
      </c>
      <c r="AY195" s="602" t="inlineStr">
        <is>
          <t>FOB</t>
        </is>
      </c>
      <c r="AZ195" s="602" t="inlineStr">
        <is>
          <t>90 DAYS NETT</t>
        </is>
      </c>
      <c r="BA195" s="602" t="inlineStr">
        <is>
          <t>cfmd</t>
        </is>
      </c>
      <c r="BB195" s="602">
        <f>IFERROR((BM195*(1-Assumptions!$K$3))*(1-BK195),0)</f>
        <v/>
      </c>
      <c r="BC195" s="602" t="n">
        <v>45</v>
      </c>
      <c r="BD195" s="602" t="n">
        <v>30.5</v>
      </c>
      <c r="BE195" s="602" t="n">
        <v>30</v>
      </c>
      <c r="BF195" s="604">
        <f>IFERROR(((IF(BE195&gt;0, BE195, IF(BD195&gt;0, BD195, 0))))*INDEX(Assumptions!$B:$B,MATCH(AB195,Assumptions!$A:$A,0)),0)</f>
        <v/>
      </c>
      <c r="BG195" s="604">
        <f>IFERROR(((IF(BE195&gt;0, BE195, IF(BD195&gt;0, BD195, 0))))*INDEX(Assumptions!$C:$C,MATCH(AB195,Assumptions!$A:$A,0)),0)</f>
        <v/>
      </c>
      <c r="BH195" s="604">
        <f>IFERROR(((IF(BE195&gt;0, BE195, IF(BD195&gt;0, BD195, 0))))*INDEX(Assumptions!$D:$D,MATCH(AB195,Assumptions!$A:$A,0)),0)</f>
        <v/>
      </c>
      <c r="BI195" s="604">
        <f>IFERROR(((IF(BE195&gt;0, BE195, IF(BD195&gt;0, BD195, 0))))*INDEX(Assumptions!$G:$G,MATCH(AC195,Assumptions!$F:$F,0)),0)</f>
        <v/>
      </c>
      <c r="BJ195" s="604">
        <f>SUM(BF195:BI195)</f>
        <v/>
      </c>
      <c r="BK195" s="383">
        <f>IFERROR(INDEX(Assumptions!$B:$B,MATCH(AB195,Assumptions!$A:$A,0))+INDEX(Assumptions!$C:$C,MATCH(AB195,Assumptions!$A:$A,0))+INDEX(Assumptions!$D:$D,MATCH(AB195,Assumptions!$A:$A,0))+INDEX(Assumptions!$G:$G,MATCH(AC195,Assumptions!$F:$F,0)),0)</f>
        <v/>
      </c>
      <c r="BL195" s="602">
        <f>((IF(BE195&gt;0, BE195, IF(BD195&gt;0, BD195, 0))))+BJ195</f>
        <v/>
      </c>
      <c r="BM195" s="602">
        <f>BP195/BO195</f>
        <v/>
      </c>
      <c r="BN195" s="602">
        <f>BP195/2.38</f>
        <v/>
      </c>
      <c r="BO195" s="374" t="n">
        <v>2.5</v>
      </c>
      <c r="BP195" s="602" t="n">
        <v>169.95</v>
      </c>
      <c r="BQ195" s="384">
        <f>IF(SUM(BD195:BE195)=0,0,(BM195-BL195)/BM195)</f>
        <v/>
      </c>
      <c r="BR195" s="602">
        <f>BC195*CG195</f>
        <v/>
      </c>
      <c r="BS195" s="602" t="n">
        <v>12.5</v>
      </c>
      <c r="BT195" s="602" t="n">
        <v>3.15</v>
      </c>
      <c r="BU195" s="386" t="n"/>
      <c r="BV195" s="605" t="n"/>
      <c r="BW195" s="386" t="n"/>
      <c r="BX195" s="376" t="n"/>
      <c r="BY195" s="386" t="n"/>
      <c r="BZ195" s="433" t="n"/>
      <c r="CA195" s="386" t="n"/>
      <c r="CB195" s="386" t="n"/>
      <c r="CC195" s="386" t="n"/>
      <c r="CD195" s="376" t="n"/>
      <c r="CE195" s="376" t="n"/>
      <c r="CF195" s="376" t="n"/>
      <c r="CG195" s="387" t="n">
        <v>15</v>
      </c>
      <c r="CH195" s="435" t="n"/>
      <c r="CI195" s="387" t="inlineStr">
        <is>
          <t>27x32</t>
        </is>
      </c>
      <c r="CJ195" s="387" t="n"/>
      <c r="CK195" s="387" t="n"/>
      <c r="CL195" s="388" t="n"/>
      <c r="CM195" s="389" t="n"/>
      <c r="CN195" s="389" t="n"/>
      <c r="CO195" s="390" t="n"/>
      <c r="CP195" s="391" t="inlineStr">
        <is>
          <t>-</t>
        </is>
      </c>
      <c r="CQ195" s="391" t="n"/>
      <c r="CR195" s="391" t="n"/>
      <c r="CS195" s="392" t="n"/>
      <c r="CT195" s="393" t="n"/>
      <c r="CU195" s="393" t="n"/>
      <c r="CV195" s="393" t="n"/>
      <c r="CW195" s="393" t="n"/>
      <c r="CX195" s="393" t="n"/>
      <c r="CY195" s="393" t="n"/>
      <c r="CZ195" s="388" t="n"/>
      <c r="DA195" s="388" t="inlineStr">
        <is>
          <t>SPEC ONLY</t>
        </is>
      </c>
      <c r="DB195" s="555" t="n"/>
      <c r="DC195" s="389" t="n"/>
      <c r="DD195" s="389" t="n"/>
      <c r="DE195" s="389" t="n"/>
      <c r="DF195" s="394" t="n">
        <v>240</v>
      </c>
      <c r="DG195" s="394" t="n">
        <v>356</v>
      </c>
      <c r="DH195" s="394" t="n">
        <v>4018449</v>
      </c>
      <c r="DI195" s="395">
        <f>DF195*BM195</f>
        <v/>
      </c>
      <c r="DJ195" s="396">
        <f>DI195-(DG195*BL195)</f>
        <v/>
      </c>
    </row>
    <row customFormat="1" customHeight="1" hidden="1" ht="15" r="196" s="126">
      <c r="A196" s="223" t="n">
        <v>940</v>
      </c>
      <c r="B196" s="223" t="inlineStr">
        <is>
          <t>K180701165</t>
        </is>
      </c>
      <c r="C196" s="223" t="n">
        <v>2010103020</v>
      </c>
      <c r="D196" s="502" t="inlineStr">
        <is>
          <t>Dark used</t>
        </is>
      </c>
      <c r="E196" s="502" t="inlineStr">
        <is>
          <t>-</t>
        </is>
      </c>
      <c r="F196" s="223" t="inlineStr">
        <is>
          <t>JUNO HIGH</t>
        </is>
      </c>
      <c r="G196" s="223" t="inlineStr">
        <is>
          <t>COATED MIDNIGHT</t>
        </is>
      </c>
      <c r="H196" s="223" t="n">
        <v>1</v>
      </c>
      <c r="I196" s="219" t="inlineStr">
        <is>
          <t>x</t>
        </is>
      </c>
      <c r="J196" s="606" t="n">
        <v>43172</v>
      </c>
      <c r="K196" s="223" t="n"/>
      <c r="L196" s="223" t="n"/>
      <c r="M196" s="223" t="inlineStr">
        <is>
          <t>JEANS</t>
        </is>
      </c>
      <c r="N196" s="223" t="n">
        <v>62046231</v>
      </c>
      <c r="O196" s="102" t="inlineStr">
        <is>
          <t>Women's or girls' cotton denim trousers and breeches (excl. industrial and occupational, bib and brace overalls and panties)</t>
        </is>
      </c>
      <c r="P196" s="103" t="inlineStr">
        <is>
          <t>WOMEN</t>
        </is>
      </c>
      <c r="Q196" s="223" t="n"/>
      <c r="R196" s="223" t="inlineStr">
        <is>
          <t>V2577</t>
        </is>
      </c>
      <c r="S196" s="223" t="inlineStr">
        <is>
          <t>-</t>
        </is>
      </c>
      <c r="T196" s="104" t="inlineStr">
        <is>
          <t>BASIC</t>
        </is>
      </c>
      <c r="U196" s="104" t="inlineStr">
        <is>
          <t>HIGH RISE SUPER SLIM</t>
        </is>
      </c>
      <c r="V196" s="104" t="inlineStr">
        <is>
          <t>24-32</t>
        </is>
      </c>
      <c r="W196" s="104" t="inlineStr">
        <is>
          <t>30-32-34</t>
        </is>
      </c>
      <c r="X196" s="255" t="n"/>
      <c r="Y196" s="104" t="inlineStr">
        <is>
          <t>C/O</t>
        </is>
      </c>
      <c r="Z196" s="104" t="inlineStr">
        <is>
          <t>-</t>
        </is>
      </c>
      <c r="AA196" s="104" t="inlineStr">
        <is>
          <t>SEASONAL MAIN</t>
        </is>
      </c>
      <c r="AB196" s="105" t="inlineStr">
        <is>
          <t>TUNISIA</t>
        </is>
      </c>
      <c r="AC196" s="106" t="inlineStr">
        <is>
          <t>ARTLAB</t>
        </is>
      </c>
      <c r="AD196" s="106" t="inlineStr">
        <is>
          <t>ELLETI GROUP</t>
        </is>
      </c>
      <c r="AE196" s="106" t="inlineStr">
        <is>
          <t>MARTELLI</t>
        </is>
      </c>
      <c r="AF196" s="223" t="n"/>
      <c r="AG196" s="104" t="inlineStr">
        <is>
          <t>ROYO</t>
        </is>
      </c>
      <c r="AH196" s="374" t="inlineStr">
        <is>
          <t>WILLOW -TPX - 31629</t>
        </is>
      </c>
      <c r="AI196" s="104" t="n"/>
      <c r="AJ196" s="104" t="n"/>
      <c r="AK196" s="239" t="inlineStr">
        <is>
          <t>85% Sustainable fabric</t>
        </is>
      </c>
      <c r="AL196" s="104" t="inlineStr">
        <is>
          <t>75% Organic cotton, 20% recycled jeans, 3% other fibers, 2% elastane</t>
        </is>
      </c>
      <c r="AM196" s="104" t="inlineStr">
        <is>
          <t>10 oz</t>
        </is>
      </c>
      <c r="AN196" s="374" t="n"/>
      <c r="AO196" s="107" t="inlineStr">
        <is>
          <t>5,6 / 140</t>
        </is>
      </c>
      <c r="AP196" s="104" t="n"/>
      <c r="AQ196" s="104" t="n"/>
      <c r="AR196" s="104" t="inlineStr">
        <is>
          <t>TBC</t>
        </is>
      </c>
      <c r="AS196" s="108" t="n"/>
      <c r="AT196" s="108" t="n"/>
      <c r="AU196" s="108" t="n"/>
      <c r="AV196" s="109" t="n">
        <v>1.1</v>
      </c>
      <c r="AW196" s="607" t="n"/>
      <c r="AX196" s="608" t="inlineStr">
        <is>
          <t>EUR</t>
        </is>
      </c>
      <c r="AY196" s="608" t="inlineStr">
        <is>
          <t>FOB</t>
        </is>
      </c>
      <c r="AZ196" s="608" t="inlineStr">
        <is>
          <t>90 DAYS NETT</t>
        </is>
      </c>
      <c r="BA196" s="608" t="inlineStr">
        <is>
          <t>cfmd</t>
        </is>
      </c>
      <c r="BB196" s="608">
        <f>IFERROR((BM196*(1-Assumptions!$K$3))*(1-BK196),0)</f>
        <v/>
      </c>
      <c r="BC196" s="608" t="n">
        <v>45</v>
      </c>
      <c r="BD196" s="608" t="n">
        <v>26</v>
      </c>
      <c r="BE196" s="608" t="n">
        <v>26</v>
      </c>
      <c r="BF196" s="609">
        <f>IFERROR(((IF(BE196&gt;0, BE196, IF(BD196&gt;0, BD196, 0))))*INDEX(Assumptions!$B:$B,MATCH(AB196,Assumptions!$A:$A,0)),0)</f>
        <v/>
      </c>
      <c r="BG196" s="609">
        <f>IFERROR(((IF(BE196&gt;0, BE196, IF(BD196&gt;0, BD196, 0))))*INDEX(Assumptions!$C:$C,MATCH(AB196,Assumptions!$A:$A,0)),0)</f>
        <v/>
      </c>
      <c r="BH196" s="609">
        <f>IFERROR(((IF(BE196&gt;0, BE196, IF(BD196&gt;0, BD196, 0))))*INDEX(Assumptions!$D:$D,MATCH(AB196,Assumptions!$A:$A,0)),0)</f>
        <v/>
      </c>
      <c r="BI196" s="609">
        <f>IFERROR(((IF(BE196&gt;0, BE196, IF(BD196&gt;0, BD196, 0))))*INDEX(Assumptions!$G:$G,MATCH(AC196,Assumptions!$F:$F,0)),0)</f>
        <v/>
      </c>
      <c r="BJ196" s="609">
        <f>SUM(BF196:BI196)</f>
        <v/>
      </c>
      <c r="BK196" s="113">
        <f>IFERROR(INDEX(Assumptions!$B:$B,MATCH(AB196,Assumptions!$A:$A,0))+INDEX(Assumptions!$C:$C,MATCH(AB196,Assumptions!$A:$A,0))+INDEX(Assumptions!$D:$D,MATCH(AB196,Assumptions!$A:$A,0))+INDEX(Assumptions!$G:$G,MATCH(AC196,Assumptions!$F:$F,0)),0)</f>
        <v/>
      </c>
      <c r="BL196" s="608">
        <f>((IF(BE196&gt;0, BE196, IF(BD196&gt;0, BD196, 0))))+BJ196</f>
        <v/>
      </c>
      <c r="BM196" s="608">
        <f>BP196/BO196</f>
        <v/>
      </c>
      <c r="BN196" s="608">
        <f>BP196/2.38</f>
        <v/>
      </c>
      <c r="BO196" s="104" t="n">
        <v>2.5</v>
      </c>
      <c r="BP196" s="608" t="n">
        <v>149.95</v>
      </c>
      <c r="BQ196" s="114">
        <f>IF(SUM(BD196:BE196)=0,0,(BM196-BL196)/BM196)</f>
        <v/>
      </c>
      <c r="BR196" s="608">
        <f>BC196*CG196</f>
        <v/>
      </c>
      <c r="BS196" s="608" t="n">
        <v>7</v>
      </c>
      <c r="BT196" s="608" t="n">
        <v>3.15</v>
      </c>
      <c r="BU196" s="115" t="n"/>
      <c r="BV196" s="610" t="n"/>
      <c r="BW196" s="115" t="n"/>
      <c r="BX196" s="106" t="n"/>
      <c r="BY196" s="115" t="n"/>
      <c r="BZ196" s="530" t="n"/>
      <c r="CA196" s="115" t="n"/>
      <c r="CB196" s="115" t="n"/>
      <c r="CC196" s="115" t="n"/>
      <c r="CD196" s="106" t="n"/>
      <c r="CE196" s="106" t="n"/>
      <c r="CF196" s="106" t="n"/>
      <c r="CG196" s="117" t="n">
        <v>15</v>
      </c>
      <c r="CH196" s="538" t="n"/>
      <c r="CI196" s="117" t="inlineStr">
        <is>
          <t>27x32</t>
        </is>
      </c>
      <c r="CJ196" s="117" t="n"/>
      <c r="CK196" s="117" t="n"/>
      <c r="CL196" s="118" t="n"/>
      <c r="CM196" s="119" t="n"/>
      <c r="CN196" s="119" t="n"/>
      <c r="CO196" s="120" t="n"/>
      <c r="CP196" s="121" t="inlineStr">
        <is>
          <t>WASHED LEG</t>
        </is>
      </c>
      <c r="CQ196" s="121" t="n"/>
      <c r="CR196" s="121" t="n"/>
      <c r="CS196" s="391" t="n">
        <v>43168</v>
      </c>
      <c r="CT196" s="123" t="inlineStr">
        <is>
          <t>ok</t>
        </is>
      </c>
      <c r="CU196" s="123" t="inlineStr">
        <is>
          <t>NO STRETCH LEFT</t>
        </is>
      </c>
      <c r="CV196" s="393" t="n">
        <v>43181</v>
      </c>
      <c r="CW196" s="123" t="n"/>
      <c r="CX196" s="123" t="n"/>
      <c r="CY196" s="123" t="n"/>
      <c r="CZ196" s="118" t="n"/>
      <c r="DA196" s="118" t="n"/>
      <c r="DB196" s="575" t="n"/>
      <c r="DC196" s="119" t="n"/>
      <c r="DD196" s="119" t="n"/>
      <c r="DE196" s="119" t="n"/>
      <c r="DF196" s="394" t="n"/>
      <c r="DG196" s="394" t="n"/>
      <c r="DH196" s="394" t="n"/>
      <c r="DI196" s="334">
        <f>DF196*BM196</f>
        <v/>
      </c>
      <c r="DJ196" s="125">
        <f>DI196-(DG196*BL196)</f>
        <v/>
      </c>
    </row>
    <row customFormat="1" customHeight="1" ht="15" r="197" s="397">
      <c r="A197" s="372" t="n">
        <v>945</v>
      </c>
      <c r="B197" s="372" t="inlineStr">
        <is>
          <t>K180701170</t>
        </is>
      </c>
      <c r="C197" s="372" t="n">
        <v>2010103021</v>
      </c>
      <c r="D197" s="241" t="inlineStr">
        <is>
          <t>Dark used</t>
        </is>
      </c>
      <c r="E197" s="430" t="n">
        <v>3027</v>
      </c>
      <c r="F197" s="372" t="inlineStr">
        <is>
          <t>JUNO HIGH</t>
        </is>
      </c>
      <c r="G197" s="372" t="inlineStr">
        <is>
          <t>COATED VINTAGE</t>
        </is>
      </c>
      <c r="H197" s="372" t="n">
        <v>1</v>
      </c>
      <c r="I197" s="370" t="n"/>
      <c r="J197" s="600" t="n"/>
      <c r="K197" s="372" t="n"/>
      <c r="L197" s="372" t="n"/>
      <c r="M197" s="372" t="inlineStr">
        <is>
          <t>Jeans</t>
        </is>
      </c>
      <c r="N197" s="372" t="n">
        <v>62046231</v>
      </c>
      <c r="O197" s="373" t="inlineStr">
        <is>
          <t>Women's or girls' cotton denim trousers and breeches (excl. industrial and occupational, bib and brace overalls and panties)</t>
        </is>
      </c>
      <c r="P197" s="584" t="inlineStr">
        <is>
          <t>Womens</t>
        </is>
      </c>
      <c r="Q197" s="372" t="n"/>
      <c r="R197" s="372" t="n">
        <v>17</v>
      </c>
      <c r="S197" s="372" t="inlineStr">
        <is>
          <t>-</t>
        </is>
      </c>
      <c r="T197" s="374" t="inlineStr">
        <is>
          <t>BASIC</t>
        </is>
      </c>
      <c r="U197" s="374" t="inlineStr">
        <is>
          <t>HIGH RISE SUPER SLIM</t>
        </is>
      </c>
      <c r="V197" s="374" t="inlineStr">
        <is>
          <t>24-32</t>
        </is>
      </c>
      <c r="W197" s="374" t="inlineStr">
        <is>
          <t>30-32-34</t>
        </is>
      </c>
      <c r="X197" s="402" t="inlineStr">
        <is>
          <t>Womens seasonal</t>
        </is>
      </c>
      <c r="Y197" s="374" t="inlineStr">
        <is>
          <t>C/O</t>
        </is>
      </c>
      <c r="Z197" s="374" t="inlineStr">
        <is>
          <t>-</t>
        </is>
      </c>
      <c r="AA197" s="374" t="inlineStr">
        <is>
          <t>SEASONAL MAIN</t>
        </is>
      </c>
      <c r="AB197" s="240" t="inlineStr">
        <is>
          <t>Tunisia</t>
        </is>
      </c>
      <c r="AC197" s="240" t="inlineStr">
        <is>
          <t>Artlab</t>
        </is>
      </c>
      <c r="AD197" s="240" t="inlineStr">
        <is>
          <t>Artlab</t>
        </is>
      </c>
      <c r="AE197" s="240" t="inlineStr">
        <is>
          <t>Interwashing</t>
        </is>
      </c>
      <c r="AF197" s="372" t="n"/>
      <c r="AG197" s="374" t="inlineStr">
        <is>
          <t>ROYO</t>
        </is>
      </c>
      <c r="AH197" s="374" t="inlineStr">
        <is>
          <t>WILLOW -TPX - 31629</t>
        </is>
      </c>
      <c r="AI197" s="374" t="n"/>
      <c r="AJ197" s="374" t="n"/>
      <c r="AK197" s="417" t="inlineStr">
        <is>
          <t>85% Sustainable fabric</t>
        </is>
      </c>
      <c r="AL197" s="374" t="inlineStr">
        <is>
          <t>75% Organic cotton, 20% recycled jeans, 3% other fibers, 2% elastane</t>
        </is>
      </c>
      <c r="AM197" s="374" t="inlineStr">
        <is>
          <t>10 oz</t>
        </is>
      </c>
      <c r="AN197" s="374" t="n"/>
      <c r="AO197" s="377" t="inlineStr">
        <is>
          <t>5,6 / 140</t>
        </is>
      </c>
      <c r="AP197" s="374" t="n"/>
      <c r="AQ197" s="374" t="n"/>
      <c r="AR197" s="374" t="inlineStr">
        <is>
          <t>TBC</t>
        </is>
      </c>
      <c r="AS197" s="378" t="n"/>
      <c r="AT197" s="378" t="n"/>
      <c r="AU197" s="378" t="n"/>
      <c r="AV197" s="379" t="n">
        <v>1.3</v>
      </c>
      <c r="AW197" s="601" t="n"/>
      <c r="AX197" s="602" t="inlineStr">
        <is>
          <t>EUR</t>
        </is>
      </c>
      <c r="AY197" s="602" t="inlineStr">
        <is>
          <t>FOB</t>
        </is>
      </c>
      <c r="AZ197" s="602" t="inlineStr">
        <is>
          <t>90 DAYS NETT</t>
        </is>
      </c>
      <c r="BA197" s="602" t="inlineStr">
        <is>
          <t>cfmd</t>
        </is>
      </c>
      <c r="BB197" s="602">
        <f>IFERROR((BM197*(1-Assumptions!$K$3))*(1-BK197),0)</f>
        <v/>
      </c>
      <c r="BC197" s="602" t="n">
        <v>45</v>
      </c>
      <c r="BD197" s="602" t="n">
        <v>22.5</v>
      </c>
      <c r="BE197" s="602" t="n">
        <v>23</v>
      </c>
      <c r="BF197" s="604">
        <f>IFERROR(((IF(BE197&gt;0, BE197, IF(BD197&gt;0, BD197, 0))))*INDEX(Assumptions!$B:$B,MATCH(AB197,Assumptions!$A:$A,0)),0)</f>
        <v/>
      </c>
      <c r="BG197" s="604">
        <f>IFERROR(((IF(BE197&gt;0, BE197, IF(BD197&gt;0, BD197, 0))))*INDEX(Assumptions!$C:$C,MATCH(AB197,Assumptions!$A:$A,0)),0)</f>
        <v/>
      </c>
      <c r="BH197" s="604">
        <f>IFERROR(((IF(BE197&gt;0, BE197, IF(BD197&gt;0, BD197, 0))))*INDEX(Assumptions!$D:$D,MATCH(AB197,Assumptions!$A:$A,0)),0)</f>
        <v/>
      </c>
      <c r="BI197" s="604">
        <f>IFERROR(((IF(BE197&gt;0, BE197, IF(BD197&gt;0, BD197, 0))))*INDEX(Assumptions!$G:$G,MATCH(AC197,Assumptions!$F:$F,0)),0)</f>
        <v/>
      </c>
      <c r="BJ197" s="604">
        <f>SUM(BF197:BI197)</f>
        <v/>
      </c>
      <c r="BK197" s="383">
        <f>IFERROR(INDEX(Assumptions!$B:$B,MATCH(AB197,Assumptions!$A:$A,0))+INDEX(Assumptions!$C:$C,MATCH(AB197,Assumptions!$A:$A,0))+INDEX(Assumptions!$D:$D,MATCH(AB197,Assumptions!$A:$A,0))+INDEX(Assumptions!$G:$G,MATCH(AC197,Assumptions!$F:$F,0)),0)</f>
        <v/>
      </c>
      <c r="BL197" s="602">
        <f>((IF(BE197&gt;0, BE197, IF(BD197&gt;0, BD197, 0))))+BJ197</f>
        <v/>
      </c>
      <c r="BM197" s="602">
        <f>BP197/BO197</f>
        <v/>
      </c>
      <c r="BN197" s="602">
        <f>BP197/2.38</f>
        <v/>
      </c>
      <c r="BO197" s="374" t="n">
        <v>2.5</v>
      </c>
      <c r="BP197" s="602" t="n">
        <v>129.95</v>
      </c>
      <c r="BQ197" s="384">
        <f>IF(SUM(BD197:BE197)=0,0,(BM197-BL197)/BM197)</f>
        <v/>
      </c>
      <c r="BR197" s="602">
        <f>BC197*CG197</f>
        <v/>
      </c>
      <c r="BS197" s="602" t="n">
        <v>4</v>
      </c>
      <c r="BT197" s="602" t="n">
        <v>3.15</v>
      </c>
      <c r="BU197" s="386" t="n"/>
      <c r="BV197" s="605" t="n"/>
      <c r="BW197" s="386" t="n"/>
      <c r="BX197" s="376" t="n"/>
      <c r="BY197" s="386" t="n"/>
      <c r="BZ197" s="433" t="n"/>
      <c r="CA197" s="386" t="n"/>
      <c r="CB197" s="386" t="n"/>
      <c r="CC197" s="386" t="n"/>
      <c r="CD197" s="376" t="n"/>
      <c r="CE197" s="376" t="n"/>
      <c r="CF197" s="376" t="n"/>
      <c r="CG197" s="387" t="n">
        <v>7</v>
      </c>
      <c r="CH197" s="435" t="n"/>
      <c r="CI197" s="387" t="inlineStr">
        <is>
          <t>27x32</t>
        </is>
      </c>
      <c r="CJ197" s="387" t="n"/>
      <c r="CK197" s="387" t="n"/>
      <c r="CL197" s="388" t="n"/>
      <c r="CM197" s="389" t="n"/>
      <c r="CN197" s="389" t="n"/>
      <c r="CO197" s="390" t="n"/>
      <c r="CP197" s="391" t="inlineStr">
        <is>
          <t>-</t>
        </is>
      </c>
      <c r="CQ197" s="391" t="n"/>
      <c r="CR197" s="391" t="n"/>
      <c r="CS197" s="392" t="n"/>
      <c r="CT197" s="393" t="n"/>
      <c r="CU197" s="393" t="n"/>
      <c r="CV197" s="393" t="n"/>
      <c r="CW197" s="393" t="n"/>
      <c r="CX197" s="393" t="n"/>
      <c r="CY197" s="393" t="n"/>
      <c r="CZ197" s="436" t="n">
        <v>43311</v>
      </c>
      <c r="DA197" s="436" t="inlineStr">
        <is>
          <t>HQ</t>
        </is>
      </c>
      <c r="DB197" s="562" t="n">
        <v>0</v>
      </c>
      <c r="DC197" s="389" t="n"/>
      <c r="DD197" s="389" t="inlineStr">
        <is>
          <t>DIDN'T SEE QC OURSELVES</t>
        </is>
      </c>
      <c r="DE197" s="389" t="n"/>
      <c r="DF197" s="394" t="n">
        <v>233</v>
      </c>
      <c r="DG197" s="394" t="n">
        <v>306</v>
      </c>
      <c r="DH197" s="394" t="n">
        <v>4018362</v>
      </c>
      <c r="DI197" s="395">
        <f>DF197*BM197</f>
        <v/>
      </c>
      <c r="DJ197" s="396">
        <f>DI197-(DG197*BL197)</f>
        <v/>
      </c>
    </row>
    <row customFormat="1" customHeight="1" ht="15" r="198" s="397">
      <c r="A198" s="372" t="n">
        <v>950</v>
      </c>
      <c r="B198" s="372" t="inlineStr">
        <is>
          <t>K180101111</t>
        </is>
      </c>
      <c r="C198" s="372" t="n">
        <v>2010102902</v>
      </c>
      <c r="D198" s="241" t="inlineStr">
        <is>
          <t>Denim grey</t>
        </is>
      </c>
      <c r="E198" s="430" t="n">
        <v>6501</v>
      </c>
      <c r="F198" s="372" t="inlineStr">
        <is>
          <t>JUNO HIGH</t>
        </is>
      </c>
      <c r="G198" s="372" t="inlineStr">
        <is>
          <t>LIGHT GREY USED</t>
        </is>
      </c>
      <c r="H198" s="372" t="n">
        <v>1</v>
      </c>
      <c r="I198" s="370" t="n"/>
      <c r="J198" s="600" t="n">
        <v>43054</v>
      </c>
      <c r="K198" s="372" t="inlineStr">
        <is>
          <t>Seasonal C/O</t>
        </is>
      </c>
      <c r="L198" s="372" t="n"/>
      <c r="M198" s="372" t="inlineStr">
        <is>
          <t>Jeans</t>
        </is>
      </c>
      <c r="N198" s="372" t="n">
        <v>62046231</v>
      </c>
      <c r="O198" s="373" t="inlineStr">
        <is>
          <t>Women's or girls' cotton denim trousers and breeches (excl. industrial and occupational, bib and brace overalls and panties)</t>
        </is>
      </c>
      <c r="P198" s="584" t="inlineStr">
        <is>
          <t>Womens</t>
        </is>
      </c>
      <c r="Q198" s="372" t="n"/>
      <c r="R198" s="372" t="n"/>
      <c r="S198" s="372" t="n"/>
      <c r="T198" s="374" t="inlineStr">
        <is>
          <t>HIGH</t>
        </is>
      </c>
      <c r="U198" s="374" t="inlineStr">
        <is>
          <t>HIGH RISE SUPER SLIM</t>
        </is>
      </c>
      <c r="V198" s="374" t="inlineStr">
        <is>
          <t>24-32</t>
        </is>
      </c>
      <c r="W198" s="374" t="inlineStr">
        <is>
          <t>30-32-34</t>
        </is>
      </c>
      <c r="X198" s="402" t="inlineStr">
        <is>
          <t>Womens seasonal</t>
        </is>
      </c>
      <c r="Y198" s="374" t="inlineStr">
        <is>
          <t>C/O WASH</t>
        </is>
      </c>
      <c r="Z198" s="374" t="inlineStr">
        <is>
          <t>C/O</t>
        </is>
      </c>
      <c r="AA198" s="374" t="inlineStr">
        <is>
          <t>SEASONAL MAIN</t>
        </is>
      </c>
      <c r="AB198" s="240" t="inlineStr">
        <is>
          <t>Tunisia</t>
        </is>
      </c>
      <c r="AC198" s="240" t="inlineStr">
        <is>
          <t>Artlab</t>
        </is>
      </c>
      <c r="AD198" s="240" t="inlineStr">
        <is>
          <t>Artlab</t>
        </is>
      </c>
      <c r="AE198" s="240" t="inlineStr">
        <is>
          <t>Interwashing</t>
        </is>
      </c>
      <c r="AF198" s="372" t="n"/>
      <c r="AG198" s="374" t="inlineStr">
        <is>
          <t>CANDIANI</t>
        </is>
      </c>
      <c r="AH198" s="374" t="inlineStr">
        <is>
          <t>RR5533 Elast Inox sling Organic</t>
        </is>
      </c>
      <c r="AI198" s="374" t="inlineStr">
        <is>
          <t>RR5533 Inox sling</t>
        </is>
      </c>
      <c r="AJ198" s="374" t="n"/>
      <c r="AK198" s="417" t="inlineStr">
        <is>
          <t>92% Sustainable fabric</t>
        </is>
      </c>
      <c r="AL198" s="374" t="inlineStr">
        <is>
          <t>92% Organic cotton, 6% elastomultiester, 2% elastane</t>
        </is>
      </c>
      <c r="AM198" s="374" t="inlineStr">
        <is>
          <t>12 oz</t>
        </is>
      </c>
      <c r="AN198" s="374" t="n"/>
      <c r="AO198" s="377" t="inlineStr">
        <is>
          <t>5,4 / 150</t>
        </is>
      </c>
      <c r="AP198" s="374" t="n">
        <v>4000</v>
      </c>
      <c r="AQ198" s="374" t="inlineStr">
        <is>
          <t>5-6W</t>
        </is>
      </c>
      <c r="AR198" s="374" t="n"/>
      <c r="AS198" s="378" t="n"/>
      <c r="AT198" s="378" t="n"/>
      <c r="AU198" s="378" t="n"/>
      <c r="AV198" s="379" t="n">
        <v>1.17</v>
      </c>
      <c r="AW198" s="601" t="n"/>
      <c r="AX198" s="602" t="inlineStr">
        <is>
          <t>EUR</t>
        </is>
      </c>
      <c r="AY198" s="602" t="inlineStr">
        <is>
          <t>FOB</t>
        </is>
      </c>
      <c r="AZ198" s="602" t="inlineStr">
        <is>
          <t>90 DAYS NETT</t>
        </is>
      </c>
      <c r="BA198" s="602" t="inlineStr">
        <is>
          <t>cfmd</t>
        </is>
      </c>
      <c r="BB198" s="602">
        <f>IFERROR((BM198*(1-Assumptions!$K$3))*(1-BK198),0)</f>
        <v/>
      </c>
      <c r="BC198" s="602" t="n"/>
      <c r="BD198" s="602" t="n"/>
      <c r="BE198" s="602" t="n">
        <v>25</v>
      </c>
      <c r="BF198" s="604">
        <f>IFERROR(((IF(BE198&gt;0, BE198, IF(BD198&gt;0, BD198, 0))))*INDEX(Assumptions!$B:$B,MATCH(AB198,Assumptions!$A:$A,0)),0)</f>
        <v/>
      </c>
      <c r="BG198" s="604">
        <f>IFERROR(((IF(BE198&gt;0, BE198, IF(BD198&gt;0, BD198, 0))))*INDEX(Assumptions!$C:$C,MATCH(AB198,Assumptions!$A:$A,0)),0)</f>
        <v/>
      </c>
      <c r="BH198" s="604">
        <f>IFERROR(((IF(BE198&gt;0, BE198, IF(BD198&gt;0, BD198, 0))))*INDEX(Assumptions!$D:$D,MATCH(AB198,Assumptions!$A:$A,0)),0)</f>
        <v/>
      </c>
      <c r="BI198" s="604">
        <f>IFERROR(((IF(BE198&gt;0, BE198, IF(BD198&gt;0, BD198, 0))))*INDEX(Assumptions!$G:$G,MATCH(AC198,Assumptions!$F:$F,0)),0)</f>
        <v/>
      </c>
      <c r="BJ198" s="604">
        <f>SUM(BF198:BI198)</f>
        <v/>
      </c>
      <c r="BK198" s="383">
        <f>IFERROR(INDEX(Assumptions!$B:$B,MATCH(AB198,Assumptions!$A:$A,0))+INDEX(Assumptions!$C:$C,MATCH(AB198,Assumptions!$A:$A,0))+INDEX(Assumptions!$D:$D,MATCH(AB198,Assumptions!$A:$A,0))+INDEX(Assumptions!$G:$G,MATCH(AC198,Assumptions!$F:$F,0)),0)</f>
        <v/>
      </c>
      <c r="BL198" s="602">
        <f>((IF(BE198&gt;0, BE198, IF(BD198&gt;0, BD198, 0))))+BJ198</f>
        <v/>
      </c>
      <c r="BM198" s="602">
        <f>BP198/BO198</f>
        <v/>
      </c>
      <c r="BN198" s="602">
        <f>BP198/2.38</f>
        <v/>
      </c>
      <c r="BO198" s="374" t="n">
        <v>2.5</v>
      </c>
      <c r="BP198" s="602" t="n">
        <v>129.95</v>
      </c>
      <c r="BQ198" s="384">
        <f>IF(SUM(BD198:BE198)=0,0,(BM198-BL198)/BM198)</f>
        <v/>
      </c>
      <c r="BR198" s="602">
        <f>BC198*CG198</f>
        <v/>
      </c>
      <c r="BS198" s="602" t="n">
        <v>7.2</v>
      </c>
      <c r="BT198" s="602" t="n"/>
      <c r="BU198" s="386" t="n"/>
      <c r="BV198" s="605" t="n"/>
      <c r="BW198" s="386" t="n"/>
      <c r="BX198" s="376" t="n"/>
      <c r="BY198" s="386" t="n"/>
      <c r="BZ198" s="433" t="n"/>
      <c r="CA198" s="386" t="n"/>
      <c r="CB198" s="386" t="n"/>
      <c r="CC198" s="386" t="n"/>
      <c r="CD198" s="376" t="n"/>
      <c r="CE198" s="376" t="n"/>
      <c r="CF198" s="376" t="n"/>
      <c r="CG198" s="387" t="n">
        <v>0</v>
      </c>
      <c r="CH198" s="435" t="n"/>
      <c r="CI198" s="387" t="n"/>
      <c r="CJ198" s="387" t="n"/>
      <c r="CK198" s="387" t="n"/>
      <c r="CL198" s="388" t="n"/>
      <c r="CM198" s="389" t="n"/>
      <c r="CN198" s="389" t="n"/>
      <c r="CO198" s="390" t="n"/>
      <c r="CP198" s="391" t="inlineStr">
        <is>
          <t>-</t>
        </is>
      </c>
      <c r="CQ198" s="391" t="n"/>
      <c r="CR198" s="391" t="n"/>
      <c r="CS198" s="392" t="n"/>
      <c r="CT198" s="393" t="n"/>
      <c r="CU198" s="393" t="n"/>
      <c r="CV198" s="393" t="n"/>
      <c r="CW198" s="393" t="n"/>
      <c r="CX198" s="393" t="n"/>
      <c r="CY198" s="393" t="n"/>
      <c r="CZ198" s="388" t="n"/>
      <c r="DA198" s="388" t="n"/>
      <c r="DB198" s="555" t="n"/>
      <c r="DC198" s="389" t="n"/>
      <c r="DD198" s="389" t="n"/>
      <c r="DE198" s="389" t="n"/>
      <c r="DF198" s="394" t="n"/>
      <c r="DG198" s="394" t="n"/>
      <c r="DH198" s="394" t="n"/>
      <c r="DI198" s="395">
        <f>DF198*BM198</f>
        <v/>
      </c>
      <c r="DJ198" s="396">
        <f>DI198-(DG198*BL198)</f>
        <v/>
      </c>
    </row>
    <row customFormat="1" customHeight="1" ht="15" r="199" s="397">
      <c r="A199" s="372" t="n">
        <v>955</v>
      </c>
      <c r="B199" s="372" t="inlineStr">
        <is>
          <t>K180701180</t>
        </is>
      </c>
      <c r="C199" s="372" t="n">
        <v>2010103092</v>
      </c>
      <c r="D199" s="241" t="inlineStr">
        <is>
          <t>Mid used</t>
        </is>
      </c>
      <c r="E199" s="430" t="n">
        <v>4031</v>
      </c>
      <c r="F199" s="430" t="inlineStr">
        <is>
          <t>JUNO HIGH</t>
        </is>
      </c>
      <c r="G199" s="430" t="inlineStr">
        <is>
          <t>BRIGHT VANESSA</t>
        </is>
      </c>
      <c r="H199" s="372" t="n">
        <v>1</v>
      </c>
      <c r="I199" s="429" t="n"/>
      <c r="J199" s="600" t="n">
        <v>43054</v>
      </c>
      <c r="K199" s="372" t="n"/>
      <c r="L199" s="430" t="n"/>
      <c r="M199" s="372" t="inlineStr">
        <is>
          <t>Jeans</t>
        </is>
      </c>
      <c r="N199" s="430" t="n">
        <v>62046231</v>
      </c>
      <c r="O199" s="431" t="inlineStr">
        <is>
          <t>Women's or girls' cotton denim trousers and breeches (excl. industrial and occupational, bib and brace overalls and panties)</t>
        </is>
      </c>
      <c r="P199" s="584" t="inlineStr">
        <is>
          <t>Womens</t>
        </is>
      </c>
      <c r="Q199" s="430" t="n"/>
      <c r="R199" s="430" t="inlineStr">
        <is>
          <t>F.41 110/90</t>
        </is>
      </c>
      <c r="S199" s="430" t="inlineStr">
        <is>
          <t>LASER + ECO STONE + ECO SPRAY</t>
        </is>
      </c>
      <c r="T199" s="402" t="inlineStr">
        <is>
          <t xml:space="preserve">SUPER STRETCH </t>
        </is>
      </c>
      <c r="U199" s="402" t="inlineStr">
        <is>
          <t>HIGH RISE SUPER SLIM</t>
        </is>
      </c>
      <c r="V199" s="402" t="inlineStr">
        <is>
          <t>24-32</t>
        </is>
      </c>
      <c r="W199" s="374" t="inlineStr">
        <is>
          <t>30-32-34</t>
        </is>
      </c>
      <c r="X199" s="402" t="inlineStr">
        <is>
          <t>Womens seasonal</t>
        </is>
      </c>
      <c r="Y199" s="374" t="inlineStr">
        <is>
          <t>C/O</t>
        </is>
      </c>
      <c r="Z199" s="374" t="inlineStr">
        <is>
          <t>-</t>
        </is>
      </c>
      <c r="AA199" s="374" t="inlineStr">
        <is>
          <t>SEASONAL MAIN</t>
        </is>
      </c>
      <c r="AB199" s="240" t="inlineStr">
        <is>
          <t>Tunisia</t>
        </is>
      </c>
      <c r="AC199" s="240" t="inlineStr">
        <is>
          <t>Artlab</t>
        </is>
      </c>
      <c r="AD199" s="240" t="inlineStr">
        <is>
          <t>Artlab</t>
        </is>
      </c>
      <c r="AE199" s="240" t="inlineStr">
        <is>
          <t>Interwashing</t>
        </is>
      </c>
      <c r="AF199" s="430" t="n"/>
      <c r="AG199" s="402" t="inlineStr">
        <is>
          <t>CALIK</t>
        </is>
      </c>
      <c r="AH199" s="374" t="inlineStr">
        <is>
          <t>70601D Vanessa TP blue organic + recycled</t>
        </is>
      </c>
      <c r="AI199" s="402" t="inlineStr">
        <is>
          <t>70200D Vanessa tp blue</t>
        </is>
      </c>
      <c r="AJ199" s="402" t="n"/>
      <c r="AK199" s="402" t="inlineStr">
        <is>
          <t>95% Sustainable fabric</t>
        </is>
      </c>
      <c r="AL199" s="402" t="inlineStr">
        <is>
          <t>80% Organic cotton, 15% recycled cotton, 4% polyester, 1% elastane</t>
        </is>
      </c>
      <c r="AM199" s="402" t="inlineStr">
        <is>
          <t>13,5 oz</t>
        </is>
      </c>
      <c r="AN199" s="374" t="n"/>
      <c r="AO199" s="402" t="inlineStr">
        <is>
          <t>4,95 / 134</t>
        </is>
      </c>
      <c r="AP199" s="402" t="n">
        <v>3000</v>
      </c>
      <c r="AQ199" s="423" t="inlineStr">
        <is>
          <t>5-6W</t>
        </is>
      </c>
      <c r="AR199" s="402" t="n"/>
      <c r="AS199" s="424" t="n">
        <v>1800</v>
      </c>
      <c r="AT199" s="425" t="n"/>
      <c r="AU199" s="425" t="n"/>
      <c r="AV199" s="426" t="n">
        <v>1.25</v>
      </c>
      <c r="AW199" s="628" t="n"/>
      <c r="AX199" s="618" t="inlineStr">
        <is>
          <t>EUR</t>
        </is>
      </c>
      <c r="AY199" s="618" t="inlineStr">
        <is>
          <t>FOB</t>
        </is>
      </c>
      <c r="AZ199" s="618" t="inlineStr">
        <is>
          <t>90 DAYS NETT</t>
        </is>
      </c>
      <c r="BA199" s="618" t="n">
        <v>25</v>
      </c>
      <c r="BB199" s="602">
        <f>IFERROR((BM199*(1-Assumptions!$K$3))*(1-BK199),0)</f>
        <v/>
      </c>
      <c r="BC199" s="618" t="n"/>
      <c r="BD199" s="618" t="n"/>
      <c r="BE199" s="618" t="n">
        <v>25.1</v>
      </c>
      <c r="BF199" s="604">
        <f>IFERROR(((IF(BE199&gt;0, BE199, IF(BD199&gt;0, BD199, 0))))*INDEX(Assumptions!$B:$B,MATCH(AB199,Assumptions!$A:$A,0)),0)</f>
        <v/>
      </c>
      <c r="BG199" s="604">
        <f>IFERROR(((IF(BE199&gt;0, BE199, IF(BD199&gt;0, BD199, 0))))*INDEX(Assumptions!$C:$C,MATCH(AB199,Assumptions!$A:$A,0)),0)</f>
        <v/>
      </c>
      <c r="BH199" s="604">
        <f>IFERROR(((IF(BE199&gt;0, BE199, IF(BD199&gt;0, BD199, 0))))*INDEX(Assumptions!$D:$D,MATCH(AB199,Assumptions!$A:$A,0)),0)</f>
        <v/>
      </c>
      <c r="BI199" s="604">
        <f>IFERROR(((IF(BE199&gt;0, BE199, IF(BD199&gt;0, BD199, 0))))*INDEX(Assumptions!$G:$G,MATCH(AC199,Assumptions!$F:$F,0)),0)</f>
        <v/>
      </c>
      <c r="BJ199" s="604">
        <f>SUM(BF199:BI199)</f>
        <v/>
      </c>
      <c r="BK199" s="383">
        <f>IFERROR(INDEX(Assumptions!$B:$B,MATCH(AB199,Assumptions!$A:$A,0))+INDEX(Assumptions!$C:$C,MATCH(AB199,Assumptions!$A:$A,0))+INDEX(Assumptions!$D:$D,MATCH(AB199,Assumptions!$A:$A,0))+INDEX(Assumptions!$G:$G,MATCH(AC199,Assumptions!$F:$F,0)),0)</f>
        <v/>
      </c>
      <c r="BL199" s="602">
        <f>((IF(BE199&gt;0, BE199, IF(BD199&gt;0, BD199, 0))))+BJ199</f>
        <v/>
      </c>
      <c r="BM199" s="618">
        <f>BP199/BO199</f>
        <v/>
      </c>
      <c r="BN199" s="618">
        <f>BP199/2.38</f>
        <v/>
      </c>
      <c r="BO199" s="402" t="n">
        <v>2.5</v>
      </c>
      <c r="BP199" s="618" t="n">
        <v>139.95</v>
      </c>
      <c r="BQ199" s="432">
        <f>IF(SUM(BD199:BE199)=0,0,(BM199-BL199)/BM199)</f>
        <v/>
      </c>
      <c r="BR199" s="602">
        <f>BC199*CG199</f>
        <v/>
      </c>
      <c r="BS199" s="618" t="n">
        <v>7.4</v>
      </c>
      <c r="BT199" s="618" t="n">
        <v>1.9</v>
      </c>
      <c r="BU199" s="433" t="n"/>
      <c r="BV199" s="433" t="n"/>
      <c r="BW199" s="433" t="n"/>
      <c r="BX199" s="434" t="n"/>
      <c r="BY199" s="433" t="n"/>
      <c r="BZ199" s="433" t="n"/>
      <c r="CA199" s="433" t="n"/>
      <c r="CB199" s="433" t="n"/>
      <c r="CC199" s="433" t="n"/>
      <c r="CD199" s="433" t="n"/>
      <c r="CE199" s="433" t="n"/>
      <c r="CF199" s="422" t="n"/>
      <c r="CG199" s="387" t="n">
        <v>0</v>
      </c>
      <c r="CH199" s="435" t="n"/>
      <c r="CI199" s="387" t="n"/>
      <c r="CJ199" s="435" t="n"/>
      <c r="CK199" s="435" t="n"/>
      <c r="CL199" s="435" t="n"/>
      <c r="CM199" s="436" t="n"/>
      <c r="CN199" s="437" t="n"/>
      <c r="CO199" s="437" t="n"/>
      <c r="CP199" s="391" t="inlineStr">
        <is>
          <t>-</t>
        </is>
      </c>
      <c r="CQ199" s="438" t="n"/>
      <c r="CR199" s="438" t="n"/>
      <c r="CS199" s="438" t="n"/>
      <c r="CT199" s="439" t="n"/>
      <c r="CU199" s="440" t="n"/>
      <c r="CV199" s="440" t="n"/>
      <c r="CW199" s="440" t="n"/>
      <c r="CX199" s="440" t="n"/>
      <c r="CY199" s="440" t="n"/>
      <c r="CZ199" s="388" t="n">
        <v>43265</v>
      </c>
      <c r="DA199" s="436" t="inlineStr">
        <is>
          <t>TUNISIA</t>
        </is>
      </c>
      <c r="DB199" s="562" t="inlineStr">
        <is>
          <t>N/A</t>
        </is>
      </c>
      <c r="DC199" s="436" t="n"/>
      <c r="DD199" s="436" t="inlineStr">
        <is>
          <t>THIGH + KNEE TOO TIGHT OK DUE TO STRETCH</t>
        </is>
      </c>
      <c r="DE199" s="436" t="n"/>
      <c r="DF199" s="394" t="n">
        <v>716</v>
      </c>
      <c r="DG199" s="394" t="n">
        <v>1004</v>
      </c>
      <c r="DH199" s="394" t="n">
        <v>4018393</v>
      </c>
      <c r="DI199" s="395">
        <f>DF199*BM199</f>
        <v/>
      </c>
      <c r="DJ199" s="396">
        <f>DI199-(DG199*BL199)</f>
        <v/>
      </c>
    </row>
    <row customFormat="1" customHeight="1" hidden="1" ht="15" r="200" s="126">
      <c r="A200" s="223" t="n">
        <v>960</v>
      </c>
      <c r="B200" s="223" t="inlineStr">
        <is>
          <t>K180701175</t>
        </is>
      </c>
      <c r="C200" s="372" t="n">
        <v>2010103022</v>
      </c>
      <c r="D200" s="223" t="inlineStr">
        <is>
          <t>Mid used</t>
        </is>
      </c>
      <c r="E200" s="502" t="inlineStr">
        <is>
          <t>-</t>
        </is>
      </c>
      <c r="F200" s="223" t="inlineStr">
        <is>
          <t>JUNO HIGH</t>
        </is>
      </c>
      <c r="G200" s="223" t="inlineStr">
        <is>
          <t>COMPACT VINTAGE</t>
        </is>
      </c>
      <c r="H200" s="223" t="n"/>
      <c r="I200" s="219" t="inlineStr">
        <is>
          <t>x</t>
        </is>
      </c>
      <c r="J200" s="606" t="n">
        <v>43047</v>
      </c>
      <c r="K200" s="223" t="n"/>
      <c r="L200" s="223" t="n"/>
      <c r="M200" s="223" t="inlineStr">
        <is>
          <t>JEANS</t>
        </is>
      </c>
      <c r="N200" s="223" t="n">
        <v>62046231</v>
      </c>
      <c r="O200" s="102" t="inlineStr">
        <is>
          <t>Women's or girls' cotton denim trousers and breeches (excl. industrial and occupational, bib and brace overalls and panties)</t>
        </is>
      </c>
      <c r="P200" s="103" t="inlineStr">
        <is>
          <t>WOMEN</t>
        </is>
      </c>
      <c r="Q200" s="223" t="n"/>
      <c r="R200" s="223" t="inlineStr">
        <is>
          <t>V2576</t>
        </is>
      </c>
      <c r="S200" s="223" t="inlineStr">
        <is>
          <t>-</t>
        </is>
      </c>
      <c r="T200" s="104" t="inlineStr">
        <is>
          <t>HIGH</t>
        </is>
      </c>
      <c r="U200" s="104" t="inlineStr">
        <is>
          <t>HIGH RISE SUPER SLIM</t>
        </is>
      </c>
      <c r="V200" s="104" t="inlineStr">
        <is>
          <t>24-32</t>
        </is>
      </c>
      <c r="W200" s="104" t="inlineStr">
        <is>
          <t>30-32-34</t>
        </is>
      </c>
      <c r="X200" s="255" t="n"/>
      <c r="Y200" s="104" t="inlineStr">
        <is>
          <t>C/O</t>
        </is>
      </c>
      <c r="Z200" s="104" t="inlineStr">
        <is>
          <t>-</t>
        </is>
      </c>
      <c r="AA200" s="104" t="inlineStr">
        <is>
          <t>SEASONAL MAIN</t>
        </is>
      </c>
      <c r="AB200" s="105" t="inlineStr">
        <is>
          <t>TUNISIA</t>
        </is>
      </c>
      <c r="AC200" s="106" t="inlineStr">
        <is>
          <t>ARTLAB</t>
        </is>
      </c>
      <c r="AD200" s="106" t="inlineStr">
        <is>
          <t>ELLETI GROUP</t>
        </is>
      </c>
      <c r="AE200" s="106" t="inlineStr">
        <is>
          <t>MARTELLI</t>
        </is>
      </c>
      <c r="AF200" s="223" t="n"/>
      <c r="AG200" s="104" t="inlineStr">
        <is>
          <t>ROYO</t>
        </is>
      </c>
      <c r="AH200" s="374" t="inlineStr">
        <is>
          <t>MAPLE 314</t>
        </is>
      </c>
      <c r="AI200" s="104" t="n"/>
      <c r="AJ200" s="104" t="n"/>
      <c r="AK200" s="239" t="inlineStr">
        <is>
          <t>85% Sustainable fabric</t>
        </is>
      </c>
      <c r="AL200" s="104" t="inlineStr">
        <is>
          <t>75% Organic cotton, 20% recycled jeans, 3% other fibers, 2% elastane</t>
        </is>
      </c>
      <c r="AM200" s="104" t="inlineStr">
        <is>
          <t>11 oz</t>
        </is>
      </c>
      <c r="AN200" s="374" t="n"/>
      <c r="AO200" s="107" t="inlineStr">
        <is>
          <t>5,15 / 134</t>
        </is>
      </c>
      <c r="AP200" s="104" t="n"/>
      <c r="AQ200" s="104" t="n"/>
      <c r="AR200" s="104" t="inlineStr">
        <is>
          <t>TBC</t>
        </is>
      </c>
      <c r="AS200" s="108" t="n"/>
      <c r="AT200" s="108" t="n"/>
      <c r="AU200" s="108" t="n"/>
      <c r="AV200" s="109" t="n">
        <v>1.32</v>
      </c>
      <c r="AW200" s="607" t="n"/>
      <c r="AX200" s="608" t="inlineStr">
        <is>
          <t>EUR</t>
        </is>
      </c>
      <c r="AY200" s="608" t="inlineStr">
        <is>
          <t>FOB</t>
        </is>
      </c>
      <c r="AZ200" s="608" t="inlineStr">
        <is>
          <t>90 DAYS NETT</t>
        </is>
      </c>
      <c r="BA200" s="608" t="inlineStr">
        <is>
          <t>-</t>
        </is>
      </c>
      <c r="BB200" s="608">
        <f>IFERROR((BM200*(1-Assumptions!$K$3))*(1-BK200),0)</f>
        <v/>
      </c>
      <c r="BC200" s="608" t="n">
        <v>45</v>
      </c>
      <c r="BD200" s="608" t="n">
        <v>27.9</v>
      </c>
      <c r="BE200" s="608" t="n">
        <v>28.7</v>
      </c>
      <c r="BF200" s="609">
        <f>IFERROR(((IF(BE200&gt;0, BE200, IF(BD200&gt;0, BD200, 0))))*INDEX(Assumptions!$B:$B,MATCH(AB200,Assumptions!$A:$A,0)),0)</f>
        <v/>
      </c>
      <c r="BG200" s="609">
        <f>IFERROR(((IF(BE200&gt;0, BE200, IF(BD200&gt;0, BD200, 0))))*INDEX(Assumptions!$C:$C,MATCH(AB200,Assumptions!$A:$A,0)),0)</f>
        <v/>
      </c>
      <c r="BH200" s="609">
        <f>IFERROR(((IF(BE200&gt;0, BE200, IF(BD200&gt;0, BD200, 0))))*INDEX(Assumptions!$D:$D,MATCH(AB200,Assumptions!$A:$A,0)),0)</f>
        <v/>
      </c>
      <c r="BI200" s="609">
        <f>IFERROR(((IF(BE200&gt;0, BE200, IF(BD200&gt;0, BD200, 0))))*INDEX(Assumptions!$G:$G,MATCH(AC200,Assumptions!$F:$F,0)),0)</f>
        <v/>
      </c>
      <c r="BJ200" s="609">
        <f>SUM(BF200:BI200)</f>
        <v/>
      </c>
      <c r="BK200" s="113">
        <f>IFERROR(INDEX(Assumptions!$B:$B,MATCH(AB200,Assumptions!$A:$A,0))+INDEX(Assumptions!$C:$C,MATCH(AB200,Assumptions!$A:$A,0))+INDEX(Assumptions!$D:$D,MATCH(AB200,Assumptions!$A:$A,0))+INDEX(Assumptions!$G:$G,MATCH(AC200,Assumptions!$F:$F,0)),0)</f>
        <v/>
      </c>
      <c r="BL200" s="608">
        <f>((IF(BE200&gt;0, BE200, IF(BD200&gt;0, BD200, 0))))+BJ200</f>
        <v/>
      </c>
      <c r="BM200" s="608">
        <f>BP200/BO200</f>
        <v/>
      </c>
      <c r="BN200" s="608">
        <f>BP200/2.38</f>
        <v/>
      </c>
      <c r="BO200" s="104" t="n">
        <v>2.5</v>
      </c>
      <c r="BP200" s="608" t="n">
        <v>159.95</v>
      </c>
      <c r="BQ200" s="114">
        <f>IF(SUM(BD200:BE200)=0,0,(BM200-BL200)/BM200)</f>
        <v/>
      </c>
      <c r="BR200" s="608">
        <f>BC200*CG200</f>
        <v/>
      </c>
      <c r="BS200" s="608" t="n">
        <v>9</v>
      </c>
      <c r="BT200" s="608" t="n">
        <v>3.7</v>
      </c>
      <c r="BU200" s="115" t="n"/>
      <c r="BV200" s="610" t="n"/>
      <c r="BW200" s="115" t="n"/>
      <c r="BX200" s="106" t="n"/>
      <c r="BY200" s="115" t="n"/>
      <c r="BZ200" s="530" t="n"/>
      <c r="CA200" s="115" t="n"/>
      <c r="CB200" s="115" t="n"/>
      <c r="CC200" s="115" t="n"/>
      <c r="CD200" s="106" t="n"/>
      <c r="CE200" s="106" t="n"/>
      <c r="CF200" s="106" t="inlineStr">
        <is>
          <t>CXL</t>
        </is>
      </c>
      <c r="CG200" s="117" t="n">
        <v>15</v>
      </c>
      <c r="CH200" s="538" t="n"/>
      <c r="CI200" s="117" t="inlineStr">
        <is>
          <t>27x32</t>
        </is>
      </c>
      <c r="CJ200" s="117" t="n"/>
      <c r="CK200" s="117" t="n"/>
      <c r="CL200" s="118" t="n"/>
      <c r="CM200" s="119" t="n"/>
      <c r="CN200" s="119" t="n"/>
      <c r="CO200" s="120" t="n"/>
      <c r="CP200" s="121" t="n"/>
      <c r="CQ200" s="121" t="n"/>
      <c r="CR200" s="121" t="n"/>
      <c r="CS200" s="122" t="n"/>
      <c r="CT200" s="123" t="n"/>
      <c r="CU200" s="123" t="n"/>
      <c r="CV200" s="123" t="n"/>
      <c r="CW200" s="123" t="n"/>
      <c r="CX200" s="123" t="n"/>
      <c r="CY200" s="123" t="n"/>
      <c r="CZ200" s="118" t="n"/>
      <c r="DA200" s="118" t="n"/>
      <c r="DB200" s="575" t="n"/>
      <c r="DC200" s="119" t="n"/>
      <c r="DD200" s="119" t="n"/>
      <c r="DE200" s="119" t="n"/>
      <c r="DF200" s="394" t="n"/>
      <c r="DG200" s="394" t="n"/>
      <c r="DH200" s="394" t="n"/>
      <c r="DI200" s="334">
        <f>DF200*BM200</f>
        <v/>
      </c>
      <c r="DJ200" s="125">
        <f>DI200-(DG200*BL200)</f>
        <v/>
      </c>
    </row>
    <row customFormat="1" customHeight="1" ht="15" r="201" s="397">
      <c r="A201" s="372" t="n">
        <v>965</v>
      </c>
      <c r="B201" s="372" t="inlineStr">
        <is>
          <t>K180701305</t>
        </is>
      </c>
      <c r="C201" s="372" t="n">
        <v>2010103027</v>
      </c>
      <c r="D201" s="241" t="inlineStr">
        <is>
          <t>Dark used</t>
        </is>
      </c>
      <c r="E201" s="430" t="n">
        <v>3003</v>
      </c>
      <c r="F201" s="372" t="inlineStr">
        <is>
          <t>CHRISTINA HIGH</t>
        </is>
      </c>
      <c r="G201" s="372" t="inlineStr">
        <is>
          <t>TWO WAY BLUE</t>
        </is>
      </c>
      <c r="H201" s="372" t="n">
        <v>1</v>
      </c>
      <c r="I201" s="370" t="n"/>
      <c r="J201" s="600" t="n"/>
      <c r="K201" s="372" t="n"/>
      <c r="L201" s="372" t="n"/>
      <c r="M201" s="372" t="inlineStr">
        <is>
          <t>Jeans</t>
        </is>
      </c>
      <c r="N201" s="372" t="n">
        <v>62046231</v>
      </c>
      <c r="O201" s="373" t="inlineStr">
        <is>
          <t>Women's or girls' cotton denim trousers and breeches (excl. industrial and occupational, bib and brace overalls and panties)</t>
        </is>
      </c>
      <c r="P201" s="584" t="inlineStr">
        <is>
          <t>Womens</t>
        </is>
      </c>
      <c r="Q201" s="372" t="n"/>
      <c r="R201" s="372" t="n">
        <v>21</v>
      </c>
      <c r="S201" s="372" t="inlineStr">
        <is>
          <t>-</t>
        </is>
      </c>
      <c r="T201" s="374" t="inlineStr">
        <is>
          <t>2 WAY</t>
        </is>
      </c>
      <c r="U201" s="374" t="inlineStr">
        <is>
          <t>HIGH RISE SUPER SKINNY</t>
        </is>
      </c>
      <c r="V201" s="374" t="inlineStr">
        <is>
          <t>24-32</t>
        </is>
      </c>
      <c r="W201" s="374" t="inlineStr">
        <is>
          <t>30-32-34</t>
        </is>
      </c>
      <c r="X201" s="402" t="inlineStr">
        <is>
          <t>Womens seasonal</t>
        </is>
      </c>
      <c r="Y201" s="374" t="inlineStr">
        <is>
          <t>C/O</t>
        </is>
      </c>
      <c r="Z201" s="374" t="inlineStr">
        <is>
          <t>-</t>
        </is>
      </c>
      <c r="AA201" s="374" t="inlineStr">
        <is>
          <t>CONVENTIONAL</t>
        </is>
      </c>
      <c r="AB201" s="240" t="inlineStr">
        <is>
          <t>Tunisia</t>
        </is>
      </c>
      <c r="AC201" s="240" t="inlineStr">
        <is>
          <t>Artlab</t>
        </is>
      </c>
      <c r="AD201" s="240" t="inlineStr">
        <is>
          <t>Artlab</t>
        </is>
      </c>
      <c r="AE201" s="240" t="inlineStr">
        <is>
          <t>Interwashing</t>
        </is>
      </c>
      <c r="AF201" s="372" t="n"/>
      <c r="AG201" s="374" t="inlineStr">
        <is>
          <t>CALIK</t>
        </is>
      </c>
      <c r="AH201" s="374" t="inlineStr">
        <is>
          <t>D7487O1163 N-mica deep blue bi-str</t>
        </is>
      </c>
      <c r="AI201" s="374" t="n"/>
      <c r="AJ201" s="374" t="n"/>
      <c r="AK201" s="417" t="inlineStr">
        <is>
          <t>80% Sustainable fabric</t>
        </is>
      </c>
      <c r="AL201" s="374" t="inlineStr">
        <is>
          <t>80% Organic cotton, 13% elastomultiester, 7% elastane</t>
        </is>
      </c>
      <c r="AM201" s="374" t="inlineStr">
        <is>
          <t>13 oz</t>
        </is>
      </c>
      <c r="AN201" s="374" t="n"/>
      <c r="AO201" s="377" t="inlineStr">
        <is>
          <t>7 / 113</t>
        </is>
      </c>
      <c r="AP201" s="374" t="n">
        <v>3000</v>
      </c>
      <c r="AQ201" s="374" t="n"/>
      <c r="AR201" s="374" t="inlineStr">
        <is>
          <t>50 mts ordered by ARTLAB - ready week 33</t>
        </is>
      </c>
      <c r="AS201" s="378" t="n"/>
      <c r="AT201" s="378" t="n"/>
      <c r="AU201" s="378" t="n"/>
      <c r="AV201" s="379" t="n">
        <v>1.43</v>
      </c>
      <c r="AW201" s="601" t="n"/>
      <c r="AX201" s="602" t="inlineStr">
        <is>
          <t>EUR</t>
        </is>
      </c>
      <c r="AY201" s="602" t="inlineStr">
        <is>
          <t>FOB</t>
        </is>
      </c>
      <c r="AZ201" s="602" t="inlineStr">
        <is>
          <t>90 DAYS NETT</t>
        </is>
      </c>
      <c r="BA201" s="602" t="inlineStr">
        <is>
          <t>cfmd</t>
        </is>
      </c>
      <c r="BB201" s="602">
        <f>IFERROR((BM201*(1-Assumptions!$K$3))*(1-BK201),0)</f>
        <v/>
      </c>
      <c r="BC201" s="602" t="n">
        <v>45</v>
      </c>
      <c r="BD201" s="602" t="n">
        <v>26.8</v>
      </c>
      <c r="BE201" s="602" t="n">
        <v>26.8</v>
      </c>
      <c r="BF201" s="604">
        <f>IFERROR(((IF(BE201&gt;0, BE201, IF(BD201&gt;0, BD201, 0))))*INDEX(Assumptions!$B:$B,MATCH(AB201,Assumptions!$A:$A,0)),0)</f>
        <v/>
      </c>
      <c r="BG201" s="604">
        <f>IFERROR(((IF(BE201&gt;0, BE201, IF(BD201&gt;0, BD201, 0))))*INDEX(Assumptions!$C:$C,MATCH(AB201,Assumptions!$A:$A,0)),0)</f>
        <v/>
      </c>
      <c r="BH201" s="604">
        <f>IFERROR(((IF(BE201&gt;0, BE201, IF(BD201&gt;0, BD201, 0))))*INDEX(Assumptions!$D:$D,MATCH(AB201,Assumptions!$A:$A,0)),0)</f>
        <v/>
      </c>
      <c r="BI201" s="604">
        <f>IFERROR(((IF(BE201&gt;0, BE201, IF(BD201&gt;0, BD201, 0))))*INDEX(Assumptions!$G:$G,MATCH(AC201,Assumptions!$F:$F,0)),0)</f>
        <v/>
      </c>
      <c r="BJ201" s="604">
        <f>SUM(BF201:BI201)</f>
        <v/>
      </c>
      <c r="BK201" s="383">
        <f>IFERROR(INDEX(Assumptions!$B:$B,MATCH(AB201,Assumptions!$A:$A,0))+INDEX(Assumptions!$C:$C,MATCH(AB201,Assumptions!$A:$A,0))+INDEX(Assumptions!$D:$D,MATCH(AB201,Assumptions!$A:$A,0))+INDEX(Assumptions!$G:$G,MATCH(AC201,Assumptions!$F:$F,0)),0)</f>
        <v/>
      </c>
      <c r="BL201" s="602">
        <f>((IF(BE201&gt;0, BE201, IF(BD201&gt;0, BD201, 0))))+BJ201</f>
        <v/>
      </c>
      <c r="BM201" s="602">
        <f>BP201/BO201</f>
        <v/>
      </c>
      <c r="BN201" s="602">
        <f>BP201/2.38</f>
        <v/>
      </c>
      <c r="BO201" s="374" t="n">
        <v>2.5</v>
      </c>
      <c r="BP201" s="602" t="n">
        <v>149.95</v>
      </c>
      <c r="BQ201" s="384">
        <f>IF(SUM(BD201:BE201)=0,0,(BM201-BL201)/BM201)</f>
        <v/>
      </c>
      <c r="BR201" s="602">
        <f>BC201*CG201</f>
        <v/>
      </c>
      <c r="BS201" s="602" t="n">
        <v>6.2</v>
      </c>
      <c r="BT201" s="602" t="n">
        <v>2.8</v>
      </c>
      <c r="BU201" s="386" t="n"/>
      <c r="BV201" s="605" t="n"/>
      <c r="BW201" s="386" t="n"/>
      <c r="BX201" s="376" t="n"/>
      <c r="BY201" s="386" t="n"/>
      <c r="BZ201" s="433" t="n"/>
      <c r="CA201" s="386" t="n"/>
      <c r="CB201" s="386" t="n"/>
      <c r="CC201" s="386" t="n"/>
      <c r="CD201" s="376" t="n"/>
      <c r="CE201" s="376" t="n"/>
      <c r="CF201" s="376" t="n"/>
      <c r="CG201" s="387" t="n">
        <v>15</v>
      </c>
      <c r="CH201" s="435" t="n"/>
      <c r="CI201" s="387" t="inlineStr">
        <is>
          <t>27x32</t>
        </is>
      </c>
      <c r="CJ201" s="387" t="n"/>
      <c r="CK201" s="387" t="n"/>
      <c r="CL201" s="388" t="n"/>
      <c r="CM201" s="389" t="n"/>
      <c r="CN201" s="389" t="n"/>
      <c r="CO201" s="390" t="n"/>
      <c r="CP201" s="391" t="inlineStr">
        <is>
          <t>-</t>
        </is>
      </c>
      <c r="CQ201" s="391" t="n"/>
      <c r="CR201" s="391" t="n"/>
      <c r="CS201" s="392" t="n"/>
      <c r="CT201" s="393" t="n"/>
      <c r="CU201" s="393" t="n"/>
      <c r="CV201" s="393" t="n"/>
      <c r="CW201" s="393" t="n"/>
      <c r="CX201" s="393" t="n"/>
      <c r="CY201" s="393" t="n"/>
      <c r="CZ201" s="436" t="n">
        <v>43311</v>
      </c>
      <c r="DA201" s="436" t="inlineStr">
        <is>
          <t>HQ</t>
        </is>
      </c>
      <c r="DB201" s="562" t="n">
        <v>0</v>
      </c>
      <c r="DC201" s="389" t="n"/>
      <c r="DD201" s="389" t="inlineStr">
        <is>
          <t>DIDN'T SEE QC OURSELVES</t>
        </is>
      </c>
      <c r="DE201" s="389" t="n"/>
      <c r="DF201" s="394" t="n">
        <v>514</v>
      </c>
      <c r="DG201" s="394" t="n">
        <v>654</v>
      </c>
      <c r="DH201" s="394" t="n">
        <v>4018440</v>
      </c>
      <c r="DI201" s="395">
        <f>DF201*BM201</f>
        <v/>
      </c>
      <c r="DJ201" s="396">
        <f>DI201-(DG201*BL201)</f>
        <v/>
      </c>
    </row>
    <row customFormat="1" customHeight="1" ht="15" r="202" s="397">
      <c r="A202" s="372" t="n">
        <v>970</v>
      </c>
      <c r="B202" s="372" t="inlineStr">
        <is>
          <t>K180701310</t>
        </is>
      </c>
      <c r="C202" s="372" t="n">
        <v>2010103053</v>
      </c>
      <c r="D202" s="430" t="inlineStr">
        <is>
          <t>Denim black</t>
        </is>
      </c>
      <c r="E202" s="430" t="n">
        <v>6104</v>
      </c>
      <c r="F202" s="372" t="inlineStr">
        <is>
          <t>CHRISTINA HIGH</t>
        </is>
      </c>
      <c r="G202" s="372" t="inlineStr">
        <is>
          <t>STAY BLACK</t>
        </is>
      </c>
      <c r="H202" s="372" t="n">
        <v>1</v>
      </c>
      <c r="I202" s="370" t="n"/>
      <c r="J202" s="600" t="n"/>
      <c r="K202" s="372" t="n"/>
      <c r="L202" s="372" t="n"/>
      <c r="M202" s="372" t="inlineStr">
        <is>
          <t>Jeans</t>
        </is>
      </c>
      <c r="N202" s="372" t="n">
        <v>62046239</v>
      </c>
      <c r="O202" s="372" t="inlineStr">
        <is>
          <t>Women's or girls' trousers and breeches, of cotton (not of cut corduroy, of denim or knitted or crocheted and excl. industrial and occupational clothing, bib and brace overalls, briefs and tracksuit bottoms)</t>
        </is>
      </c>
      <c r="P202" s="584" t="inlineStr">
        <is>
          <t>Womens</t>
        </is>
      </c>
      <c r="Q202" s="372" t="n"/>
      <c r="R202" s="372" t="inlineStr">
        <is>
          <t>RINSE</t>
        </is>
      </c>
      <c r="S202" s="372" t="inlineStr">
        <is>
          <t>-</t>
        </is>
      </c>
      <c r="T202" s="374" t="inlineStr">
        <is>
          <t>STRETCH</t>
        </is>
      </c>
      <c r="U202" s="374" t="inlineStr">
        <is>
          <t>HIGH RISE SUPER SKINNY</t>
        </is>
      </c>
      <c r="V202" s="374" t="inlineStr">
        <is>
          <t>24-32</t>
        </is>
      </c>
      <c r="W202" s="374" t="inlineStr">
        <is>
          <t>30-32-34</t>
        </is>
      </c>
      <c r="X202" s="402" t="inlineStr">
        <is>
          <t>Womens seasonal</t>
        </is>
      </c>
      <c r="Y202" s="374" t="inlineStr">
        <is>
          <t>C/O</t>
        </is>
      </c>
      <c r="Z202" s="374" t="inlineStr">
        <is>
          <t>-</t>
        </is>
      </c>
      <c r="AA202" s="374" t="inlineStr">
        <is>
          <t>SEASONAL MAIN</t>
        </is>
      </c>
      <c r="AB202" s="240" t="inlineStr">
        <is>
          <t>Tunisia</t>
        </is>
      </c>
      <c r="AC202" s="376" t="inlineStr">
        <is>
          <t>Artlab</t>
        </is>
      </c>
      <c r="AD202" s="240" t="inlineStr">
        <is>
          <t>Artlab</t>
        </is>
      </c>
      <c r="AE202" s="240" t="inlineStr">
        <is>
          <t>Interwashing</t>
        </is>
      </c>
      <c r="AF202" s="372" t="n"/>
      <c r="AG202" s="374" t="inlineStr">
        <is>
          <t>CALIK</t>
        </is>
      </c>
      <c r="AH202" s="374" t="inlineStr">
        <is>
          <t>30131G Corona stay black organic + recycled</t>
        </is>
      </c>
      <c r="AI202" s="374" t="inlineStr">
        <is>
          <t>30079G CORONA</t>
        </is>
      </c>
      <c r="AJ202" s="374" t="n"/>
      <c r="AK202" s="402" t="inlineStr">
        <is>
          <t>96% Sustainable fabric</t>
        </is>
      </c>
      <c r="AL202" s="374" t="inlineStr">
        <is>
          <t>81% Organic cotton, 15% recycled cotton, 3% polyester, 1% elastane</t>
        </is>
      </c>
      <c r="AM202" s="374" t="inlineStr">
        <is>
          <t>12 oz</t>
        </is>
      </c>
      <c r="AN202" s="374" t="n"/>
      <c r="AO202" s="377" t="inlineStr">
        <is>
          <t>5,40 / 134</t>
        </is>
      </c>
      <c r="AP202" s="374" t="n"/>
      <c r="AQ202" s="374" t="n"/>
      <c r="AR202" s="374" t="n"/>
      <c r="AS202" s="378" t="n"/>
      <c r="AT202" s="378" t="n"/>
      <c r="AU202" s="378" t="n"/>
      <c r="AV202" s="379" t="n"/>
      <c r="AW202" s="601" t="n"/>
      <c r="AX202" s="602" t="inlineStr">
        <is>
          <t>EUR</t>
        </is>
      </c>
      <c r="AY202" s="602" t="inlineStr">
        <is>
          <t>FOB</t>
        </is>
      </c>
      <c r="AZ202" s="602" t="inlineStr">
        <is>
          <t>90 DAYS NETT</t>
        </is>
      </c>
      <c r="BA202" s="602" t="n">
        <v>19.25</v>
      </c>
      <c r="BB202" s="602">
        <f>IFERROR((BM202*(1-Assumptions!$K$3))*(1-BK202),0)</f>
        <v/>
      </c>
      <c r="BC202" s="602">
        <f>BD202*2</f>
        <v/>
      </c>
      <c r="BD202" s="602" t="n">
        <v>19.3</v>
      </c>
      <c r="BE202" s="602" t="n">
        <v>19.3</v>
      </c>
      <c r="BF202" s="604">
        <f>IFERROR(((IF(BE202&gt;0, BE202, IF(BD202&gt;0, BD202, 0))))*INDEX(Assumptions!$B:$B,MATCH(AB202,Assumptions!$A:$A,0)),0)</f>
        <v/>
      </c>
      <c r="BG202" s="604">
        <f>IFERROR(((IF(BE202&gt;0, BE202, IF(BD202&gt;0, BD202, 0))))*INDEX(Assumptions!$C:$C,MATCH(AB202,Assumptions!$A:$A,0)),0)</f>
        <v/>
      </c>
      <c r="BH202" s="604">
        <f>IFERROR(((IF(BE202&gt;0, BE202, IF(BD202&gt;0, BD202, 0))))*INDEX(Assumptions!$D:$D,MATCH(AB202,Assumptions!$A:$A,0)),0)</f>
        <v/>
      </c>
      <c r="BI202" s="604">
        <f>IFERROR(((IF(BE202&gt;0, BE202, IF(BD202&gt;0, BD202, 0))))*INDEX(Assumptions!$G:$G,MATCH(AC202,Assumptions!$F:$F,0)),0)</f>
        <v/>
      </c>
      <c r="BJ202" s="604">
        <f>SUM(BF202:BI202)</f>
        <v/>
      </c>
      <c r="BK202" s="383">
        <f>IFERROR(INDEX(Assumptions!$B:$B,MATCH(AB202,Assumptions!$A:$A,0))+INDEX(Assumptions!$C:$C,MATCH(AB202,Assumptions!$A:$A,0))+INDEX(Assumptions!$D:$D,MATCH(AB202,Assumptions!$A:$A,0))+INDEX(Assumptions!$G:$G,MATCH(AC202,Assumptions!$F:$F,0)),0)</f>
        <v/>
      </c>
      <c r="BL202" s="602">
        <f>((IF(BE202&gt;0, BE202, IF(BD202&gt;0, BD202, 0))))+BJ202</f>
        <v/>
      </c>
      <c r="BM202" s="602">
        <f>BP202/BO202</f>
        <v/>
      </c>
      <c r="BN202" s="602">
        <f>BP202/2.38</f>
        <v/>
      </c>
      <c r="BO202" s="374" t="n">
        <v>2.5</v>
      </c>
      <c r="BP202" s="602" t="n">
        <v>109.95</v>
      </c>
      <c r="BQ202" s="384">
        <f>IF(SUM(BD202:BE202)=0,0,(BM202-BL202)/BM202)</f>
        <v/>
      </c>
      <c r="BR202" s="602">
        <f>BC202*CG202</f>
        <v/>
      </c>
      <c r="BS202" s="602" t="n">
        <v>0.75</v>
      </c>
      <c r="BT202" s="602" t="n">
        <v>3.1</v>
      </c>
      <c r="BU202" s="386" t="inlineStr">
        <is>
          <t>16/08/2017</t>
        </is>
      </c>
      <c r="BV202" s="605" t="n"/>
      <c r="BW202" s="386" t="n"/>
      <c r="BX202" s="376" t="n"/>
      <c r="BY202" s="386" t="n"/>
      <c r="BZ202" s="433" t="n"/>
      <c r="CA202" s="386" t="n">
        <v>42989</v>
      </c>
      <c r="CB202" s="386" t="n"/>
      <c r="CC202" s="386" t="n">
        <v>42989</v>
      </c>
      <c r="CD202" s="376" t="inlineStr">
        <is>
          <t>EX 14-Oct-17</t>
        </is>
      </c>
      <c r="CE202" s="376" t="n"/>
      <c r="CF202" s="376" t="n"/>
      <c r="CG202" s="387" t="n">
        <v>7</v>
      </c>
      <c r="CH202" s="435" t="n"/>
      <c r="CI202" s="387" t="inlineStr">
        <is>
          <t>27x32</t>
        </is>
      </c>
      <c r="CJ202" s="387" t="n"/>
      <c r="CK202" s="387" t="n"/>
      <c r="CL202" s="388" t="n"/>
      <c r="CM202" s="389" t="n"/>
      <c r="CN202" s="389" t="n"/>
      <c r="CO202" s="390" t="n"/>
      <c r="CP202" s="391" t="inlineStr">
        <is>
          <t>-</t>
        </is>
      </c>
      <c r="CQ202" s="391" t="n"/>
      <c r="CR202" s="391" t="n"/>
      <c r="CS202" s="392" t="n"/>
      <c r="CT202" s="393" t="n"/>
      <c r="CU202" s="393" t="inlineStr">
        <is>
          <t xml:space="preserve">NEW TO ARTLAB </t>
        </is>
      </c>
      <c r="CV202" s="393" t="n"/>
      <c r="CW202" s="393" t="n"/>
      <c r="CX202" s="393" t="n"/>
      <c r="CY202" s="393" t="n"/>
      <c r="CZ202" s="436" t="n">
        <v>43311</v>
      </c>
      <c r="DA202" s="436" t="inlineStr">
        <is>
          <t>HQ</t>
        </is>
      </c>
      <c r="DB202" s="562" t="n">
        <v>0</v>
      </c>
      <c r="DC202" s="389" t="n"/>
      <c r="DD202" s="579" t="inlineStr">
        <is>
          <t>DIDN'T SEE QC OURSELVES / '- 1.5 CM ON INSEAM LENGTH</t>
        </is>
      </c>
      <c r="DE202" s="389" t="n"/>
      <c r="DF202" s="394" t="n">
        <v>478</v>
      </c>
      <c r="DG202" s="394" t="n">
        <v>707</v>
      </c>
      <c r="DH202" s="394" t="n">
        <v>4018438</v>
      </c>
      <c r="DI202" s="395">
        <f>DF202*BM202</f>
        <v/>
      </c>
      <c r="DJ202" s="396">
        <f>DI202-(DG202*BL202)</f>
        <v/>
      </c>
    </row>
    <row customFormat="1" customHeight="1" ht="15" r="203" s="397">
      <c r="A203" s="372" t="n">
        <v>975</v>
      </c>
      <c r="B203" s="372" t="inlineStr">
        <is>
          <t>K180701315</t>
        </is>
      </c>
      <c r="C203" s="372" t="n">
        <v>2010103028</v>
      </c>
      <c r="D203" s="430" t="inlineStr">
        <is>
          <t>Denim black</t>
        </is>
      </c>
      <c r="E203" s="430" t="n">
        <v>6115</v>
      </c>
      <c r="F203" s="372" t="inlineStr">
        <is>
          <t>CHRISTINA HIGH</t>
        </is>
      </c>
      <c r="G203" s="372" t="inlineStr">
        <is>
          <t>VINTAGE BLACK</t>
        </is>
      </c>
      <c r="H203" s="372" t="n">
        <v>2</v>
      </c>
      <c r="I203" s="370" t="n"/>
      <c r="J203" s="600" t="n"/>
      <c r="K203" s="372" t="n"/>
      <c r="L203" s="372" t="n"/>
      <c r="M203" s="372" t="inlineStr">
        <is>
          <t>Jeans</t>
        </is>
      </c>
      <c r="N203" s="372" t="n">
        <v>62046231</v>
      </c>
      <c r="O203" s="373" t="inlineStr">
        <is>
          <t>Women's or girls' cotton denim trousers and breeches (excl. industrial and occupational, bib and brace overalls and panties)</t>
        </is>
      </c>
      <c r="P203" s="584" t="inlineStr">
        <is>
          <t>Womens</t>
        </is>
      </c>
      <c r="Q203" s="372" t="n"/>
      <c r="R203" s="372" t="inlineStr">
        <is>
          <t>5009 110/100</t>
        </is>
      </c>
      <c r="S203" s="372" t="inlineStr">
        <is>
          <t>-</t>
        </is>
      </c>
      <c r="T203" s="374" t="inlineStr">
        <is>
          <t>HIGH</t>
        </is>
      </c>
      <c r="U203" s="374" t="inlineStr">
        <is>
          <t>HIGH RISE SUPER SKINNY</t>
        </is>
      </c>
      <c r="V203" s="374" t="inlineStr">
        <is>
          <t>24-32</t>
        </is>
      </c>
      <c r="W203" s="374" t="inlineStr">
        <is>
          <t>30-32-34</t>
        </is>
      </c>
      <c r="X203" s="402" t="inlineStr">
        <is>
          <t>Womens seasonal</t>
        </is>
      </c>
      <c r="Y203" s="374" t="inlineStr">
        <is>
          <t>C/O</t>
        </is>
      </c>
      <c r="Z203" s="374" t="inlineStr">
        <is>
          <t>-</t>
        </is>
      </c>
      <c r="AA203" s="374" t="inlineStr">
        <is>
          <t>CONVENTIONAL</t>
        </is>
      </c>
      <c r="AB203" s="240" t="inlineStr">
        <is>
          <t>Tunisia</t>
        </is>
      </c>
      <c r="AC203" s="240" t="inlineStr">
        <is>
          <t>Artlab</t>
        </is>
      </c>
      <c r="AD203" s="240" t="inlineStr">
        <is>
          <t>Artlab</t>
        </is>
      </c>
      <c r="AE203" s="240" t="inlineStr">
        <is>
          <t>Interwashing</t>
        </is>
      </c>
      <c r="AF203" s="372" t="n"/>
      <c r="AG203" s="374" t="inlineStr">
        <is>
          <t>CANDIANI</t>
        </is>
      </c>
      <c r="AH203" s="374" t="inlineStr">
        <is>
          <t>RR5533 Elast raven sling</t>
        </is>
      </c>
      <c r="AI203" s="374" t="inlineStr">
        <is>
          <t>RR5533 Elast raven sling</t>
        </is>
      </c>
      <c r="AJ203" s="374" t="n"/>
      <c r="AK203" s="374" t="inlineStr">
        <is>
          <t>-</t>
        </is>
      </c>
      <c r="AL203" s="374" t="inlineStr">
        <is>
          <t xml:space="preserve">92% Organic cotton, 6% elastomultiester, 2% elastane </t>
        </is>
      </c>
      <c r="AM203" s="374" t="inlineStr">
        <is>
          <t>12 oz</t>
        </is>
      </c>
      <c r="AN203" s="374" t="n"/>
      <c r="AO203" s="402" t="inlineStr">
        <is>
          <t>5,4 / 150</t>
        </is>
      </c>
      <c r="AP203" s="374" t="n"/>
      <c r="AQ203" s="374" t="n"/>
      <c r="AR203" s="374" t="inlineStr">
        <is>
          <t>TBC</t>
        </is>
      </c>
      <c r="AS203" s="378" t="n"/>
      <c r="AT203" s="378" t="n"/>
      <c r="AU203" s="378" t="n"/>
      <c r="AV203" s="379" t="n">
        <v>1.19</v>
      </c>
      <c r="AW203" s="601" t="n"/>
      <c r="AX203" s="602" t="inlineStr">
        <is>
          <t>EUR</t>
        </is>
      </c>
      <c r="AY203" s="602" t="inlineStr">
        <is>
          <t>FOB</t>
        </is>
      </c>
      <c r="AZ203" s="602" t="inlineStr">
        <is>
          <t>90 DAYS NETT</t>
        </is>
      </c>
      <c r="BA203" s="602" t="inlineStr">
        <is>
          <t>cfmd</t>
        </is>
      </c>
      <c r="BB203" s="602">
        <f>IFERROR((BM203*(1-Assumptions!$K$3))*(1-BK203),0)</f>
        <v/>
      </c>
      <c r="BC203" s="602" t="n">
        <v>45</v>
      </c>
      <c r="BD203" s="602" t="n">
        <v>25.2</v>
      </c>
      <c r="BE203" s="602" t="n">
        <v>22.8</v>
      </c>
      <c r="BF203" s="604">
        <f>IFERROR(((IF(BE203&gt;0, BE203, IF(BD203&gt;0, BD203, 0))))*INDEX(Assumptions!$B:$B,MATCH(AB203,Assumptions!$A:$A,0)),0)</f>
        <v/>
      </c>
      <c r="BG203" s="604">
        <f>IFERROR(((IF(BE203&gt;0, BE203, IF(BD203&gt;0, BD203, 0))))*INDEX(Assumptions!$C:$C,MATCH(AB203,Assumptions!$A:$A,0)),0)</f>
        <v/>
      </c>
      <c r="BH203" s="604">
        <f>IFERROR(((IF(BE203&gt;0, BE203, IF(BD203&gt;0, BD203, 0))))*INDEX(Assumptions!$D:$D,MATCH(AB203,Assumptions!$A:$A,0)),0)</f>
        <v/>
      </c>
      <c r="BI203" s="604">
        <f>IFERROR(((IF(BE203&gt;0, BE203, IF(BD203&gt;0, BD203, 0))))*INDEX(Assumptions!$G:$G,MATCH(AC203,Assumptions!$F:$F,0)),0)</f>
        <v/>
      </c>
      <c r="BJ203" s="604">
        <f>SUM(BF203:BI203)</f>
        <v/>
      </c>
      <c r="BK203" s="383">
        <f>IFERROR(INDEX(Assumptions!$B:$B,MATCH(AB203,Assumptions!$A:$A,0))+INDEX(Assumptions!$C:$C,MATCH(AB203,Assumptions!$A:$A,0))+INDEX(Assumptions!$D:$D,MATCH(AB203,Assumptions!$A:$A,0))+INDEX(Assumptions!$G:$G,MATCH(AC203,Assumptions!$F:$F,0)),0)</f>
        <v/>
      </c>
      <c r="BL203" s="602">
        <f>((IF(BE203&gt;0, BE203, IF(BD203&gt;0, BD203, 0))))+BJ203</f>
        <v/>
      </c>
      <c r="BM203" s="602">
        <f>BP203/BO203</f>
        <v/>
      </c>
      <c r="BN203" s="602">
        <f>BP203/2.38</f>
        <v/>
      </c>
      <c r="BO203" s="374" t="n">
        <v>2.5</v>
      </c>
      <c r="BP203" s="602" t="n">
        <v>139.95</v>
      </c>
      <c r="BQ203" s="384">
        <f>IF(SUM(BD203:BE203)=0,0,(BM203-BL203)/BM203)</f>
        <v/>
      </c>
      <c r="BR203" s="602">
        <f>BC203*CG203</f>
        <v/>
      </c>
      <c r="BS203" s="602" t="n">
        <v>5</v>
      </c>
      <c r="BT203" s="602" t="n">
        <v>2.8</v>
      </c>
      <c r="BU203" s="386" t="n"/>
      <c r="BV203" s="605" t="n"/>
      <c r="BW203" s="386" t="n"/>
      <c r="BX203" s="376" t="n"/>
      <c r="BY203" s="386" t="n"/>
      <c r="BZ203" s="433" t="n"/>
      <c r="CA203" s="386" t="n"/>
      <c r="CB203" s="386" t="n"/>
      <c r="CC203" s="386" t="n"/>
      <c r="CD203" s="376" t="n"/>
      <c r="CE203" s="376" t="n"/>
      <c r="CF203" s="376" t="n"/>
      <c r="CG203" s="387" t="n">
        <v>15</v>
      </c>
      <c r="CH203" s="435" t="n"/>
      <c r="CI203" s="387" t="inlineStr">
        <is>
          <t>27x32</t>
        </is>
      </c>
      <c r="CJ203" s="387" t="n"/>
      <c r="CK203" s="387" t="n"/>
      <c r="CL203" s="388" t="n"/>
      <c r="CM203" s="389" t="n"/>
      <c r="CN203" s="389" t="n"/>
      <c r="CO203" s="390" t="n"/>
      <c r="CP203" s="391" t="inlineStr">
        <is>
          <t>-</t>
        </is>
      </c>
      <c r="CQ203" s="391" t="n"/>
      <c r="CR203" s="391" t="n"/>
      <c r="CS203" s="392" t="n"/>
      <c r="CT203" s="393" t="n"/>
      <c r="CU203" s="393" t="n"/>
      <c r="CV203" s="393" t="n"/>
      <c r="CW203" s="393" t="n"/>
      <c r="CX203" s="393" t="n"/>
      <c r="CY203" s="393" t="n"/>
      <c r="CZ203" s="436" t="n">
        <v>43311</v>
      </c>
      <c r="DA203" s="436" t="inlineStr">
        <is>
          <t>HQ</t>
        </is>
      </c>
      <c r="DB203" s="562" t="n">
        <v>0</v>
      </c>
      <c r="DC203" s="389" t="n"/>
      <c r="DD203" s="389" t="inlineStr">
        <is>
          <t>DIDN'T SEE QC OURSELVES</t>
        </is>
      </c>
      <c r="DE203" s="389" t="n"/>
      <c r="DF203" s="394" t="n">
        <v>640</v>
      </c>
      <c r="DG203" s="394" t="n">
        <v>647</v>
      </c>
      <c r="DH203" s="394" t="n">
        <v>4018364</v>
      </c>
      <c r="DI203" s="395">
        <f>DF203*BM203</f>
        <v/>
      </c>
      <c r="DJ203" s="396">
        <f>DI203-(DG203*BL203)</f>
        <v/>
      </c>
    </row>
    <row customFormat="1" customHeight="1" ht="15" r="204" s="397">
      <c r="A204" s="372" t="n">
        <v>980</v>
      </c>
      <c r="B204" s="372" t="inlineStr">
        <is>
          <t>K180701405</t>
        </is>
      </c>
      <c r="C204" s="372" t="n">
        <v>2010103029</v>
      </c>
      <c r="D204" s="241" t="inlineStr">
        <is>
          <t>Dark used</t>
        </is>
      </c>
      <c r="E204" s="430" t="n">
        <v>3026</v>
      </c>
      <c r="F204" s="372" t="inlineStr">
        <is>
          <t>DIDO</t>
        </is>
      </c>
      <c r="G204" s="372" t="inlineStr">
        <is>
          <t>COATED NIGHT</t>
        </is>
      </c>
      <c r="H204" s="372" t="n">
        <v>2</v>
      </c>
      <c r="I204" s="370" t="n"/>
      <c r="J204" s="600" t="n"/>
      <c r="K204" s="372" t="n"/>
      <c r="L204" s="372" t="n"/>
      <c r="M204" s="372" t="inlineStr">
        <is>
          <t>Jeans</t>
        </is>
      </c>
      <c r="N204" s="372" t="n">
        <v>62046231</v>
      </c>
      <c r="O204" s="373" t="inlineStr">
        <is>
          <t>Women's or girls' cotton denim trousers and breeches (excl. industrial and occupational, bib and brace overalls and panties)</t>
        </is>
      </c>
      <c r="P204" s="584" t="inlineStr">
        <is>
          <t>Womens</t>
        </is>
      </c>
      <c r="Q204" s="372" t="n"/>
      <c r="R204" s="372" t="inlineStr">
        <is>
          <t>ECO7</t>
        </is>
      </c>
      <c r="S204" s="372" t="inlineStr">
        <is>
          <t>-</t>
        </is>
      </c>
      <c r="T204" s="374" t="inlineStr">
        <is>
          <t>BASIC</t>
        </is>
      </c>
      <c r="U204" s="374" t="inlineStr">
        <is>
          <t>LOW RISE STRAIGHT</t>
        </is>
      </c>
      <c r="V204" s="374" t="inlineStr">
        <is>
          <t>24-32</t>
        </is>
      </c>
      <c r="W204" s="374" t="inlineStr">
        <is>
          <t>30-32-34</t>
        </is>
      </c>
      <c r="X204" s="402" t="inlineStr">
        <is>
          <t>Womens seasonal</t>
        </is>
      </c>
      <c r="Y204" s="374" t="inlineStr">
        <is>
          <t>C/O</t>
        </is>
      </c>
      <c r="Z204" s="374" t="inlineStr">
        <is>
          <t>-</t>
        </is>
      </c>
      <c r="AA204" s="374" t="inlineStr">
        <is>
          <t>SEASONAL MAIN</t>
        </is>
      </c>
      <c r="AB204" s="240" t="inlineStr">
        <is>
          <t>Tunisia</t>
        </is>
      </c>
      <c r="AC204" s="240" t="inlineStr">
        <is>
          <t>Artlab</t>
        </is>
      </c>
      <c r="AD204" s="240" t="inlineStr">
        <is>
          <t>Artlab</t>
        </is>
      </c>
      <c r="AE204" s="240" t="inlineStr">
        <is>
          <t>Interwashing</t>
        </is>
      </c>
      <c r="AF204" s="372" t="n"/>
      <c r="AG204" s="374" t="inlineStr">
        <is>
          <t>ROYO</t>
        </is>
      </c>
      <c r="AH204" s="374" t="inlineStr">
        <is>
          <t>WILLOW -TPX - 31629</t>
        </is>
      </c>
      <c r="AI204" s="374" t="n"/>
      <c r="AJ204" s="374" t="n"/>
      <c r="AK204" s="417" t="inlineStr">
        <is>
          <t>85% Sustainable fabric</t>
        </is>
      </c>
      <c r="AL204" s="374" t="inlineStr">
        <is>
          <t>75% Organic cotton, 20% recycled jeans, 3% other fibers, 2% elastane</t>
        </is>
      </c>
      <c r="AM204" s="374" t="inlineStr">
        <is>
          <t>10 oz</t>
        </is>
      </c>
      <c r="AN204" s="374" t="n"/>
      <c r="AO204" s="377" t="inlineStr">
        <is>
          <t>5,6 / 140</t>
        </is>
      </c>
      <c r="AP204" s="374" t="n"/>
      <c r="AQ204" s="374" t="n"/>
      <c r="AR204" s="374" t="inlineStr">
        <is>
          <t>TBC</t>
        </is>
      </c>
      <c r="AS204" s="378" t="n"/>
      <c r="AT204" s="378" t="n"/>
      <c r="AU204" s="378" t="n"/>
      <c r="AV204" s="379" t="n">
        <v>1.22</v>
      </c>
      <c r="AW204" s="601" t="n"/>
      <c r="AX204" s="602" t="inlineStr">
        <is>
          <t>EUR</t>
        </is>
      </c>
      <c r="AY204" s="602" t="inlineStr">
        <is>
          <t>FOB</t>
        </is>
      </c>
      <c r="AZ204" s="602" t="inlineStr">
        <is>
          <t>90 DAYS NETT</t>
        </is>
      </c>
      <c r="BA204" s="602" t="inlineStr">
        <is>
          <t>cfmd</t>
        </is>
      </c>
      <c r="BB204" s="602">
        <f>IFERROR((BM204*(1-Assumptions!$K$3))*(1-BK204),0)</f>
        <v/>
      </c>
      <c r="BC204" s="602" t="n">
        <v>45</v>
      </c>
      <c r="BD204" s="602" t="n">
        <v>23.6</v>
      </c>
      <c r="BE204" s="602" t="n">
        <v>23.1</v>
      </c>
      <c r="BF204" s="604">
        <f>IFERROR(((IF(BE204&gt;0, BE204, IF(BD204&gt;0, BD204, 0))))*INDEX(Assumptions!$B:$B,MATCH(AB204,Assumptions!$A:$A,0)),0)</f>
        <v/>
      </c>
      <c r="BG204" s="604">
        <f>IFERROR(((IF(BE204&gt;0, BE204, IF(BD204&gt;0, BD204, 0))))*INDEX(Assumptions!$C:$C,MATCH(AB204,Assumptions!$A:$A,0)),0)</f>
        <v/>
      </c>
      <c r="BH204" s="604">
        <f>IFERROR(((IF(BE204&gt;0, BE204, IF(BD204&gt;0, BD204, 0))))*INDEX(Assumptions!$D:$D,MATCH(AB204,Assumptions!$A:$A,0)),0)</f>
        <v/>
      </c>
      <c r="BI204" s="604">
        <f>IFERROR(((IF(BE204&gt;0, BE204, IF(BD204&gt;0, BD204, 0))))*INDEX(Assumptions!$G:$G,MATCH(AC204,Assumptions!$F:$F,0)),0)</f>
        <v/>
      </c>
      <c r="BJ204" s="604">
        <f>SUM(BF204:BI204)</f>
        <v/>
      </c>
      <c r="BK204" s="383">
        <f>IFERROR(INDEX(Assumptions!$B:$B,MATCH(AB204,Assumptions!$A:$A,0))+INDEX(Assumptions!$C:$C,MATCH(AB204,Assumptions!$A:$A,0))+INDEX(Assumptions!$D:$D,MATCH(AB204,Assumptions!$A:$A,0))+INDEX(Assumptions!$G:$G,MATCH(AC204,Assumptions!$F:$F,0)),0)</f>
        <v/>
      </c>
      <c r="BL204" s="602">
        <f>((IF(BE204&gt;0, BE204, IF(BD204&gt;0, BD204, 0))))+BJ204</f>
        <v/>
      </c>
      <c r="BM204" s="602">
        <f>BP204/BO204</f>
        <v/>
      </c>
      <c r="BN204" s="602">
        <f>BP204/2.38</f>
        <v/>
      </c>
      <c r="BO204" s="374" t="n">
        <v>2.5</v>
      </c>
      <c r="BP204" s="602" t="n">
        <v>129.95</v>
      </c>
      <c r="BQ204" s="384">
        <f>IF(SUM(BD204:BE204)=0,0,(BM204-BL204)/BM204)</f>
        <v/>
      </c>
      <c r="BR204" s="602">
        <f>BC204*CG204</f>
        <v/>
      </c>
      <c r="BS204" s="602" t="n">
        <v>3.9</v>
      </c>
      <c r="BT204" s="602" t="n">
        <v>3.1</v>
      </c>
      <c r="BU204" s="386" t="n"/>
      <c r="BV204" s="605" t="n"/>
      <c r="BW204" s="386" t="n"/>
      <c r="BX204" s="376" t="n"/>
      <c r="BY204" s="386" t="n"/>
      <c r="BZ204" s="433" t="n"/>
      <c r="CA204" s="386" t="n"/>
      <c r="CB204" s="386" t="n"/>
      <c r="CC204" s="386" t="n"/>
      <c r="CD204" s="376" t="n"/>
      <c r="CE204" s="376" t="n"/>
      <c r="CF204" s="376" t="n"/>
      <c r="CG204" s="387" t="n">
        <v>11</v>
      </c>
      <c r="CH204" s="435" t="n"/>
      <c r="CI204" s="387" t="inlineStr">
        <is>
          <t>27x32</t>
        </is>
      </c>
      <c r="CJ204" s="387" t="n"/>
      <c r="CK204" s="387" t="n"/>
      <c r="CL204" s="388" t="n"/>
      <c r="CM204" s="389" t="n"/>
      <c r="CN204" s="389" t="n"/>
      <c r="CO204" s="390" t="n"/>
      <c r="CP204" s="391" t="inlineStr">
        <is>
          <t>-</t>
        </is>
      </c>
      <c r="CQ204" s="391" t="n"/>
      <c r="CR204" s="391" t="n"/>
      <c r="CS204" s="392" t="n"/>
      <c r="CT204" s="393" t="n"/>
      <c r="CU204" s="393" t="n"/>
      <c r="CV204" s="393" t="n"/>
      <c r="CW204" s="393" t="n"/>
      <c r="CX204" s="393" t="n"/>
      <c r="CY204" s="393" t="n"/>
      <c r="CZ204" s="388" t="n">
        <v>43353</v>
      </c>
      <c r="DA204" s="388" t="inlineStr">
        <is>
          <t>TUNISIA</t>
        </is>
      </c>
      <c r="DB204" s="555" t="n">
        <v>5</v>
      </c>
      <c r="DC204" s="389" t="n"/>
      <c r="DD204" s="389" t="inlineStr">
        <is>
          <t>INSEAM IN GENERAL +1.3CM</t>
        </is>
      </c>
      <c r="DE204" s="389" t="n"/>
      <c r="DF204" s="394" t="n">
        <v>334</v>
      </c>
      <c r="DG204" s="394" t="n">
        <v>412</v>
      </c>
      <c r="DH204" s="394" t="n">
        <v>4018365</v>
      </c>
      <c r="DI204" s="395">
        <f>DF204*BM204</f>
        <v/>
      </c>
      <c r="DJ204" s="396">
        <f>DI204-(DG204*BL204)</f>
        <v/>
      </c>
    </row>
    <row customFormat="1" customHeight="1" ht="15" r="205" s="397">
      <c r="A205" s="372" t="n">
        <v>985</v>
      </c>
      <c r="B205" s="372" t="inlineStr">
        <is>
          <t>K180701410</t>
        </is>
      </c>
      <c r="C205" s="372" t="n">
        <v>2010103030</v>
      </c>
      <c r="D205" s="241" t="inlineStr">
        <is>
          <t>Dark used</t>
        </is>
      </c>
      <c r="E205" s="430" t="n">
        <v>3024</v>
      </c>
      <c r="F205" s="372" t="inlineStr">
        <is>
          <t>DIDO</t>
        </is>
      </c>
      <c r="G205" s="372" t="inlineStr">
        <is>
          <t>COATED DUST</t>
        </is>
      </c>
      <c r="H205" s="372" t="n">
        <v>1</v>
      </c>
      <c r="I205" s="370" t="n"/>
      <c r="J205" s="600" t="n"/>
      <c r="K205" s="372" t="n"/>
      <c r="L205" s="372" t="n"/>
      <c r="M205" s="372" t="inlineStr">
        <is>
          <t>Jeans</t>
        </is>
      </c>
      <c r="N205" s="372" t="n">
        <v>62046231</v>
      </c>
      <c r="O205" s="373" t="inlineStr">
        <is>
          <t>Women's or girls' cotton denim trousers and breeches (excl. industrial and occupational, bib and brace overalls and panties)</t>
        </is>
      </c>
      <c r="P205" s="584" t="inlineStr">
        <is>
          <t>Womens</t>
        </is>
      </c>
      <c r="Q205" s="372" t="n"/>
      <c r="R205" s="372" t="n">
        <v>8</v>
      </c>
      <c r="S205" s="372" t="inlineStr">
        <is>
          <t>-</t>
        </is>
      </c>
      <c r="T205" s="374" t="inlineStr">
        <is>
          <t>BASIC</t>
        </is>
      </c>
      <c r="U205" s="374" t="inlineStr">
        <is>
          <t>LOW RISE STRAIGHT</t>
        </is>
      </c>
      <c r="V205" s="374" t="inlineStr">
        <is>
          <t>24-32</t>
        </is>
      </c>
      <c r="W205" s="374" t="inlineStr">
        <is>
          <t>30-32-34</t>
        </is>
      </c>
      <c r="X205" s="402" t="inlineStr">
        <is>
          <t>Womens seasonal</t>
        </is>
      </c>
      <c r="Y205" s="374" t="inlineStr">
        <is>
          <t>C/O</t>
        </is>
      </c>
      <c r="Z205" s="374" t="inlineStr">
        <is>
          <t>-</t>
        </is>
      </c>
      <c r="AA205" s="374" t="inlineStr">
        <is>
          <t>CONVENTIONAL</t>
        </is>
      </c>
      <c r="AB205" s="240" t="inlineStr">
        <is>
          <t>Tunisia</t>
        </is>
      </c>
      <c r="AC205" s="240" t="inlineStr">
        <is>
          <t>Artlab</t>
        </is>
      </c>
      <c r="AD205" s="240" t="inlineStr">
        <is>
          <t>Artlab</t>
        </is>
      </c>
      <c r="AE205" s="240" t="inlineStr">
        <is>
          <t>Interwashing</t>
        </is>
      </c>
      <c r="AF205" s="372" t="n"/>
      <c r="AG205" s="374" t="inlineStr">
        <is>
          <t>ROYO</t>
        </is>
      </c>
      <c r="AH205" s="374" t="inlineStr">
        <is>
          <t>WILLOW -TPX - 31629</t>
        </is>
      </c>
      <c r="AI205" s="374" t="n"/>
      <c r="AJ205" s="374" t="n"/>
      <c r="AK205" s="417" t="inlineStr">
        <is>
          <t>85% Sustainable fabric</t>
        </is>
      </c>
      <c r="AL205" s="374" t="inlineStr">
        <is>
          <t>75% Organic cotton, 20% recycled jeans, 3% other fibers, 2% elastane</t>
        </is>
      </c>
      <c r="AM205" s="374" t="inlineStr">
        <is>
          <t>10 oz</t>
        </is>
      </c>
      <c r="AN205" s="374" t="n"/>
      <c r="AO205" s="377" t="inlineStr">
        <is>
          <t>5,6 / 140</t>
        </is>
      </c>
      <c r="AP205" s="374" t="n"/>
      <c r="AQ205" s="374" t="n"/>
      <c r="AR205" s="374" t="inlineStr">
        <is>
          <t>TBC</t>
        </is>
      </c>
      <c r="AS205" s="378" t="n"/>
      <c r="AT205" s="378" t="n"/>
      <c r="AU205" s="378" t="n"/>
      <c r="AV205" s="379" t="n">
        <v>1.22</v>
      </c>
      <c r="AW205" s="601" t="n"/>
      <c r="AX205" s="602" t="inlineStr">
        <is>
          <t>EUR</t>
        </is>
      </c>
      <c r="AY205" s="602" t="inlineStr">
        <is>
          <t>FOB</t>
        </is>
      </c>
      <c r="AZ205" s="602" t="inlineStr">
        <is>
          <t>90 DAYS NETT</t>
        </is>
      </c>
      <c r="BA205" s="602" t="inlineStr">
        <is>
          <t>cfmd</t>
        </is>
      </c>
      <c r="BB205" s="602">
        <f>IFERROR((BM205*(1-Assumptions!$K$3))*(1-BK205),0)</f>
        <v/>
      </c>
      <c r="BC205" s="602" t="n">
        <v>45</v>
      </c>
      <c r="BD205" s="602" t="n">
        <v>26.8</v>
      </c>
      <c r="BE205" s="602" t="n">
        <v>25.4</v>
      </c>
      <c r="BF205" s="604">
        <f>IFERROR(((IF(BE205&gt;0, BE205, IF(BD205&gt;0, BD205, 0))))*INDEX(Assumptions!$B:$B,MATCH(AB205,Assumptions!$A:$A,0)),0)</f>
        <v/>
      </c>
      <c r="BG205" s="604">
        <f>IFERROR(((IF(BE205&gt;0, BE205, IF(BD205&gt;0, BD205, 0))))*INDEX(Assumptions!$C:$C,MATCH(AB205,Assumptions!$A:$A,0)),0)</f>
        <v/>
      </c>
      <c r="BH205" s="604">
        <f>IFERROR(((IF(BE205&gt;0, BE205, IF(BD205&gt;0, BD205, 0))))*INDEX(Assumptions!$D:$D,MATCH(AB205,Assumptions!$A:$A,0)),0)</f>
        <v/>
      </c>
      <c r="BI205" s="604">
        <f>IFERROR(((IF(BE205&gt;0, BE205, IF(BD205&gt;0, BD205, 0))))*INDEX(Assumptions!$G:$G,MATCH(AC205,Assumptions!$F:$F,0)),0)</f>
        <v/>
      </c>
      <c r="BJ205" s="604">
        <f>SUM(BF205:BI205)</f>
        <v/>
      </c>
      <c r="BK205" s="383">
        <f>IFERROR(INDEX(Assumptions!$B:$B,MATCH(AB205,Assumptions!$A:$A,0))+INDEX(Assumptions!$C:$C,MATCH(AB205,Assumptions!$A:$A,0))+INDEX(Assumptions!$D:$D,MATCH(AB205,Assumptions!$A:$A,0))+INDEX(Assumptions!$G:$G,MATCH(AC205,Assumptions!$F:$F,0)),0)</f>
        <v/>
      </c>
      <c r="BL205" s="602">
        <f>((IF(BE205&gt;0, BE205, IF(BD205&gt;0, BD205, 0))))+BJ205</f>
        <v/>
      </c>
      <c r="BM205" s="602">
        <f>BP205/BO205</f>
        <v/>
      </c>
      <c r="BN205" s="602">
        <f>BP205/2.38</f>
        <v/>
      </c>
      <c r="BO205" s="374" t="n">
        <v>2.5</v>
      </c>
      <c r="BP205" s="602" t="n">
        <v>139.95</v>
      </c>
      <c r="BQ205" s="384">
        <f>IF(SUM(BD205:BE205)=0,0,(BM205-BL205)/BM205)</f>
        <v/>
      </c>
      <c r="BR205" s="602">
        <f>BC205*CG205</f>
        <v/>
      </c>
      <c r="BS205" s="602" t="n">
        <v>7.3</v>
      </c>
      <c r="BT205" s="602" t="n">
        <v>2.85</v>
      </c>
      <c r="BU205" s="386" t="n"/>
      <c r="BV205" s="605" t="n"/>
      <c r="BW205" s="386" t="n"/>
      <c r="BX205" s="376" t="n"/>
      <c r="BY205" s="386" t="n"/>
      <c r="BZ205" s="433" t="n"/>
      <c r="CA205" s="386" t="n"/>
      <c r="CB205" s="386" t="n"/>
      <c r="CC205" s="386" t="n"/>
      <c r="CD205" s="376" t="n"/>
      <c r="CE205" s="376" t="n"/>
      <c r="CF205" s="376" t="inlineStr">
        <is>
          <t>Check fabric price Artlab</t>
        </is>
      </c>
      <c r="CG205" s="387" t="n">
        <v>11</v>
      </c>
      <c r="CH205" s="435" t="n"/>
      <c r="CI205" s="387" t="inlineStr">
        <is>
          <t>27x32</t>
        </is>
      </c>
      <c r="CJ205" s="387" t="n"/>
      <c r="CK205" s="387" t="n"/>
      <c r="CL205" s="388" t="n"/>
      <c r="CM205" s="389" t="n"/>
      <c r="CN205" s="389" t="n"/>
      <c r="CO205" s="390" t="n"/>
      <c r="CP205" s="391" t="inlineStr">
        <is>
          <t>-</t>
        </is>
      </c>
      <c r="CQ205" s="391" t="n"/>
      <c r="CR205" s="391" t="n"/>
      <c r="CS205" s="392" t="n"/>
      <c r="CT205" s="393" t="n"/>
      <c r="CU205" s="393" t="n"/>
      <c r="CV205" s="393" t="n"/>
      <c r="CW205" s="393" t="n"/>
      <c r="CX205" s="393" t="n"/>
      <c r="CY205" s="393" t="n"/>
      <c r="CZ205" s="388" t="n"/>
      <c r="DA205" s="388" t="n"/>
      <c r="DB205" s="555" t="n"/>
      <c r="DC205" s="389" t="n"/>
      <c r="DD205" s="389" t="n"/>
      <c r="DE205" s="389" t="n"/>
      <c r="DF205" s="394" t="n">
        <v>149</v>
      </c>
      <c r="DG205" s="394" t="n">
        <v>198</v>
      </c>
      <c r="DH205" s="394" t="n">
        <v>4018366</v>
      </c>
      <c r="DI205" s="395">
        <f>DF205*BM205</f>
        <v/>
      </c>
      <c r="DJ205" s="396">
        <f>DI205-(DG205*BL205)</f>
        <v/>
      </c>
    </row>
    <row customFormat="1" customHeight="1" ht="15" r="206" s="397">
      <c r="A206" s="372" t="n">
        <v>990</v>
      </c>
      <c r="B206" s="372" t="inlineStr">
        <is>
          <t>K180701415</t>
        </is>
      </c>
      <c r="C206" s="372" t="n">
        <v>2010103031</v>
      </c>
      <c r="D206" s="241" t="inlineStr">
        <is>
          <t>Mid used</t>
        </is>
      </c>
      <c r="E206" s="430" t="n">
        <v>4003</v>
      </c>
      <c r="F206" s="372" t="inlineStr">
        <is>
          <t>DIDO</t>
        </is>
      </c>
      <c r="G206" s="372" t="inlineStr">
        <is>
          <t>MID BLUE</t>
        </is>
      </c>
      <c r="H206" s="372" t="n">
        <v>1</v>
      </c>
      <c r="I206" s="370" t="n"/>
      <c r="J206" s="600" t="n"/>
      <c r="K206" s="372" t="n"/>
      <c r="L206" s="372" t="n"/>
      <c r="M206" s="372" t="inlineStr">
        <is>
          <t>Jeans</t>
        </is>
      </c>
      <c r="N206" s="372" t="n">
        <v>62046231</v>
      </c>
      <c r="O206" s="373" t="inlineStr">
        <is>
          <t>Women's or girls' cotton denim trousers and breeches (excl. industrial and occupational, bib and brace overalls and panties)</t>
        </is>
      </c>
      <c r="P206" s="584" t="inlineStr">
        <is>
          <t>Womens</t>
        </is>
      </c>
      <c r="Q206" s="372" t="n"/>
      <c r="R206" s="372" t="n">
        <v>21</v>
      </c>
      <c r="S206" s="372" t="inlineStr">
        <is>
          <t>-</t>
        </is>
      </c>
      <c r="T206" s="374" t="inlineStr">
        <is>
          <t>BASIC</t>
        </is>
      </c>
      <c r="U206" s="374" t="inlineStr">
        <is>
          <t>LOW RISE STRAIGHT</t>
        </is>
      </c>
      <c r="V206" s="374" t="inlineStr">
        <is>
          <t>24-32</t>
        </is>
      </c>
      <c r="W206" s="374" t="inlineStr">
        <is>
          <t>30-32-34</t>
        </is>
      </c>
      <c r="X206" s="402" t="inlineStr">
        <is>
          <t>Womens seasonal</t>
        </is>
      </c>
      <c r="Y206" s="374" t="inlineStr">
        <is>
          <t>C/O</t>
        </is>
      </c>
      <c r="Z206" s="374" t="inlineStr">
        <is>
          <t>-</t>
        </is>
      </c>
      <c r="AA206" s="374" t="inlineStr">
        <is>
          <t>CONVENTIONAL</t>
        </is>
      </c>
      <c r="AB206" s="240" t="inlineStr">
        <is>
          <t>Tunisia</t>
        </is>
      </c>
      <c r="AC206" s="240" t="inlineStr">
        <is>
          <t>Artlab</t>
        </is>
      </c>
      <c r="AD206" s="240" t="inlineStr">
        <is>
          <t>Artlab</t>
        </is>
      </c>
      <c r="AE206" s="240" t="inlineStr">
        <is>
          <t>Interwashing</t>
        </is>
      </c>
      <c r="AF206" s="372" t="n"/>
      <c r="AG206" s="374" t="inlineStr">
        <is>
          <t>ORTA</t>
        </is>
      </c>
      <c r="AH206" s="374" t="n">
        <v>9540</v>
      </c>
      <c r="AI206" s="374" t="n"/>
      <c r="AJ206" s="374" t="n"/>
      <c r="AK206" s="402" t="inlineStr">
        <is>
          <t>98% Sustainable fabric</t>
        </is>
      </c>
      <c r="AL206" s="374" t="inlineStr">
        <is>
          <t>98% Organic cotton, 2% elastane</t>
        </is>
      </c>
      <c r="AM206" s="402" t="inlineStr">
        <is>
          <t>12,7 oz</t>
        </is>
      </c>
      <c r="AN206" s="374" t="n"/>
      <c r="AO206" s="377" t="n">
        <v>5.2</v>
      </c>
      <c r="AP206" s="374" t="n"/>
      <c r="AQ206" s="374" t="n"/>
      <c r="AR206" s="374" t="inlineStr">
        <is>
          <t>TBC 9579 (maybe 9540 /  20% less stretchy than 9579)</t>
        </is>
      </c>
      <c r="AS206" s="378" t="n"/>
      <c r="AT206" s="378" t="n"/>
      <c r="AU206" s="378" t="n"/>
      <c r="AV206" s="379" t="n">
        <v>1.22</v>
      </c>
      <c r="AW206" s="601" t="n"/>
      <c r="AX206" s="602" t="inlineStr">
        <is>
          <t>EUR</t>
        </is>
      </c>
      <c r="AY206" s="602" t="inlineStr">
        <is>
          <t>FOB</t>
        </is>
      </c>
      <c r="AZ206" s="602" t="inlineStr">
        <is>
          <t>90 DAYS NETT</t>
        </is>
      </c>
      <c r="BA206" s="602" t="inlineStr">
        <is>
          <t>cfmd</t>
        </is>
      </c>
      <c r="BB206" s="602">
        <f>IFERROR((BM206*(1-Assumptions!$K$3))*(1-BK206),0)</f>
        <v/>
      </c>
      <c r="BC206" s="602" t="n">
        <v>45</v>
      </c>
      <c r="BD206" s="602" t="n">
        <v>23.5</v>
      </c>
      <c r="BE206" s="602" t="n">
        <v>23.3</v>
      </c>
      <c r="BF206" s="604">
        <f>IFERROR(((IF(BE206&gt;0, BE206, IF(BD206&gt;0, BD206, 0))))*INDEX(Assumptions!$B:$B,MATCH(AB206,Assumptions!$A:$A,0)),0)</f>
        <v/>
      </c>
      <c r="BG206" s="604">
        <f>IFERROR(((IF(BE206&gt;0, BE206, IF(BD206&gt;0, BD206, 0))))*INDEX(Assumptions!$C:$C,MATCH(AB206,Assumptions!$A:$A,0)),0)</f>
        <v/>
      </c>
      <c r="BH206" s="604">
        <f>IFERROR(((IF(BE206&gt;0, BE206, IF(BD206&gt;0, BD206, 0))))*INDEX(Assumptions!$D:$D,MATCH(AB206,Assumptions!$A:$A,0)),0)</f>
        <v/>
      </c>
      <c r="BI206" s="604">
        <f>IFERROR(((IF(BE206&gt;0, BE206, IF(BD206&gt;0, BD206, 0))))*INDEX(Assumptions!$G:$G,MATCH(AC206,Assumptions!$F:$F,0)),0)</f>
        <v/>
      </c>
      <c r="BJ206" s="604">
        <f>SUM(BF206:BI206)</f>
        <v/>
      </c>
      <c r="BK206" s="383">
        <f>IFERROR(INDEX(Assumptions!$B:$B,MATCH(AB206,Assumptions!$A:$A,0))+INDEX(Assumptions!$C:$C,MATCH(AB206,Assumptions!$A:$A,0))+INDEX(Assumptions!$D:$D,MATCH(AB206,Assumptions!$A:$A,0))+INDEX(Assumptions!$G:$G,MATCH(AC206,Assumptions!$F:$F,0)),0)</f>
        <v/>
      </c>
      <c r="BL206" s="602">
        <f>((IF(BE206&gt;0, BE206, IF(BD206&gt;0, BD206, 0))))+BJ206</f>
        <v/>
      </c>
      <c r="BM206" s="602">
        <f>BP206/BO206</f>
        <v/>
      </c>
      <c r="BN206" s="602">
        <f>BP206/2.38</f>
        <v/>
      </c>
      <c r="BO206" s="374" t="n">
        <v>2.5</v>
      </c>
      <c r="BP206" s="602" t="n">
        <v>129.95</v>
      </c>
      <c r="BQ206" s="384">
        <f>IF(SUM(BD206:BE206)=0,0,(BM206-BL206)/BM206)</f>
        <v/>
      </c>
      <c r="BR206" s="602">
        <f>BC206*CG206</f>
        <v/>
      </c>
      <c r="BS206" s="602" t="n">
        <v>6.2</v>
      </c>
      <c r="BT206" s="602" t="n">
        <v>2.9</v>
      </c>
      <c r="BU206" s="386" t="n"/>
      <c r="BV206" s="605" t="n"/>
      <c r="BW206" s="386" t="n"/>
      <c r="BX206" s="376" t="n"/>
      <c r="BY206" s="386" t="n"/>
      <c r="BZ206" s="433" t="n"/>
      <c r="CA206" s="386" t="n"/>
      <c r="CB206" s="386" t="n"/>
      <c r="CC206" s="386" t="n"/>
      <c r="CD206" s="376" t="n"/>
      <c r="CE206" s="376" t="n"/>
      <c r="CF206" s="376" t="n"/>
      <c r="CG206" s="387" t="n">
        <v>11</v>
      </c>
      <c r="CH206" s="435" t="n"/>
      <c r="CI206" s="387" t="inlineStr">
        <is>
          <t>27x32</t>
        </is>
      </c>
      <c r="CJ206" s="387" t="n"/>
      <c r="CK206" s="387" t="n"/>
      <c r="CL206" s="388" t="n"/>
      <c r="CM206" s="389" t="n"/>
      <c r="CN206" s="389" t="n"/>
      <c r="CO206" s="390" t="n"/>
      <c r="CP206" s="391" t="inlineStr">
        <is>
          <t>-</t>
        </is>
      </c>
      <c r="CQ206" s="391" t="n"/>
      <c r="CR206" s="391" t="n"/>
      <c r="CS206" s="392" t="n"/>
      <c r="CT206" s="393" t="n"/>
      <c r="CU206" s="393" t="n"/>
      <c r="CV206" s="393" t="n"/>
      <c r="CW206" s="393" t="n"/>
      <c r="CX206" s="393" t="n"/>
      <c r="CY206" s="393" t="n"/>
      <c r="CZ206" s="436" t="n">
        <v>43311</v>
      </c>
      <c r="DA206" s="436" t="inlineStr">
        <is>
          <t>HQ</t>
        </is>
      </c>
      <c r="DB206" s="562" t="n">
        <v>0</v>
      </c>
      <c r="DC206" s="389" t="n"/>
      <c r="DD206" s="389" t="inlineStr">
        <is>
          <t>DIDN'T SEE QC OURSELVES</t>
        </is>
      </c>
      <c r="DE206" s="389" t="n"/>
      <c r="DF206" s="394" t="n">
        <v>802</v>
      </c>
      <c r="DG206" s="394" t="n">
        <v>961</v>
      </c>
      <c r="DH206" s="394" t="n">
        <v>4018367</v>
      </c>
      <c r="DI206" s="395">
        <f>DF206*BM206</f>
        <v/>
      </c>
      <c r="DJ206" s="396">
        <f>DI206-(DG206*BL206)</f>
        <v/>
      </c>
    </row>
    <row customFormat="1" customHeight="1" ht="15" r="207" s="397">
      <c r="A207" s="430" t="n">
        <v>991</v>
      </c>
      <c r="B207" s="430" t="inlineStr">
        <is>
          <t>K170101401</t>
        </is>
      </c>
      <c r="C207" s="372" t="n">
        <v>2010102529</v>
      </c>
      <c r="D207" s="430" t="inlineStr">
        <is>
          <t>Denim black</t>
        </is>
      </c>
      <c r="E207" s="430" t="n">
        <v>6102</v>
      </c>
      <c r="F207" s="430" t="inlineStr">
        <is>
          <t>MARIE</t>
        </is>
      </c>
      <c r="G207" s="430" t="inlineStr">
        <is>
          <t>BLACK RINSE</t>
        </is>
      </c>
      <c r="H207" s="372" t="n">
        <v>1</v>
      </c>
      <c r="I207" s="441" t="n"/>
      <c r="J207" s="620" t="n">
        <v>43089</v>
      </c>
      <c r="K207" s="430" t="inlineStr">
        <is>
          <t>ZALANDO SMU</t>
        </is>
      </c>
      <c r="L207" s="430" t="n"/>
      <c r="M207" s="372" t="inlineStr">
        <is>
          <t>Jeans</t>
        </is>
      </c>
      <c r="N207" s="372" t="n">
        <v>62046231</v>
      </c>
      <c r="O207" s="373" t="inlineStr">
        <is>
          <t>Women's or girls' cotton denim trousers and breeches (excl. industrial and occupational, bib and brace overalls and panties)</t>
        </is>
      </c>
      <c r="P207" s="584" t="inlineStr">
        <is>
          <t>Womens</t>
        </is>
      </c>
      <c r="Q207" s="430" t="n"/>
      <c r="R207" s="430" t="n"/>
      <c r="S207" s="372" t="inlineStr">
        <is>
          <t>NON BLEACH</t>
        </is>
      </c>
      <c r="T207" s="374" t="inlineStr">
        <is>
          <t>HIGH</t>
        </is>
      </c>
      <c r="U207" s="402" t="inlineStr">
        <is>
          <t>HIGH RISE FLAIR</t>
        </is>
      </c>
      <c r="V207" s="374" t="inlineStr">
        <is>
          <t>24-32</t>
        </is>
      </c>
      <c r="W207" s="374" t="inlineStr">
        <is>
          <t>30-32-34</t>
        </is>
      </c>
      <c r="X207" s="402" t="inlineStr">
        <is>
          <t>Womens seasonal</t>
        </is>
      </c>
      <c r="Y207" s="374" t="inlineStr">
        <is>
          <t>C/O</t>
        </is>
      </c>
      <c r="Z207" s="374" t="inlineStr">
        <is>
          <t>C/O</t>
        </is>
      </c>
      <c r="AA207" s="374" t="inlineStr">
        <is>
          <t>SEASONAL MAIN</t>
        </is>
      </c>
      <c r="AB207" s="240" t="inlineStr">
        <is>
          <t>Tunisia</t>
        </is>
      </c>
      <c r="AC207" s="240" t="inlineStr">
        <is>
          <t>Artlab</t>
        </is>
      </c>
      <c r="AD207" s="240" t="inlineStr">
        <is>
          <t>Artlab</t>
        </is>
      </c>
      <c r="AE207" s="240" t="inlineStr">
        <is>
          <t>Interwashing</t>
        </is>
      </c>
      <c r="AF207" s="430" t="n"/>
      <c r="AG207" s="374" t="inlineStr">
        <is>
          <t>CALIK</t>
        </is>
      </c>
      <c r="AH207" s="374" t="inlineStr">
        <is>
          <t>71148D Pinus organic + recycled</t>
        </is>
      </c>
      <c r="AI207" s="374" t="inlineStr">
        <is>
          <t>D7924O022 Pinus</t>
        </is>
      </c>
      <c r="AJ207" s="402" t="n"/>
      <c r="AK207" s="374" t="inlineStr">
        <is>
          <t>98% Sustainable fabric</t>
        </is>
      </c>
      <c r="AL207" s="374" t="inlineStr">
        <is>
          <t>83% Organic cotton, 15% recycled cotton, 2% elastane</t>
        </is>
      </c>
      <c r="AM207" s="374" t="inlineStr">
        <is>
          <t>12 oz</t>
        </is>
      </c>
      <c r="AN207" s="374" t="n"/>
      <c r="AO207" s="377" t="inlineStr">
        <is>
          <t>5,2 / 147</t>
        </is>
      </c>
      <c r="AP207" s="402" t="n"/>
      <c r="AQ207" s="402" t="n"/>
      <c r="AR207" s="402" t="n"/>
      <c r="AS207" s="425" t="n"/>
      <c r="AT207" s="425" t="n"/>
      <c r="AU207" s="425" t="n"/>
      <c r="AV207" s="426" t="n">
        <v>1.35</v>
      </c>
      <c r="AW207" s="628" t="n"/>
      <c r="AX207" s="602" t="inlineStr">
        <is>
          <t>EUR</t>
        </is>
      </c>
      <c r="AY207" s="602" t="inlineStr">
        <is>
          <t>FOB</t>
        </is>
      </c>
      <c r="AZ207" s="602" t="inlineStr">
        <is>
          <t>90 DAYS NETT</t>
        </is>
      </c>
      <c r="BA207" s="602" t="inlineStr">
        <is>
          <t>cfmd</t>
        </is>
      </c>
      <c r="BB207" s="602">
        <f>IFERROR((BM207*(1-Assumptions!$K$3))*(1-BK207),0)</f>
        <v/>
      </c>
      <c r="BC207" s="618" t="n"/>
      <c r="BD207" s="618" t="n"/>
      <c r="BE207" s="618" t="n">
        <v>17</v>
      </c>
      <c r="BF207" s="604">
        <f>IFERROR(((IF(BE207&gt;0, BE207, IF(BD207&gt;0, BD207, 0))))*INDEX(Assumptions!$B:$B,MATCH(AB207,Assumptions!$A:$A,0)),0)</f>
        <v/>
      </c>
      <c r="BG207" s="604">
        <f>IFERROR(((IF(BE207&gt;0, BE207, IF(BD207&gt;0, BD207, 0))))*INDEX(Assumptions!$C:$C,MATCH(AB207,Assumptions!$A:$A,0)),0)</f>
        <v/>
      </c>
      <c r="BH207" s="604">
        <f>IFERROR(((IF(BE207&gt;0, BE207, IF(BD207&gt;0, BD207, 0))))*INDEX(Assumptions!$D:$D,MATCH(AB207,Assumptions!$A:$A,0)),0)</f>
        <v/>
      </c>
      <c r="BI207" s="604">
        <f>IFERROR(((IF(BE207&gt;0, BE207, IF(BD207&gt;0, BD207, 0))))*INDEX(Assumptions!$G:$G,MATCH(AC207,Assumptions!$F:$F,0)),0)</f>
        <v/>
      </c>
      <c r="BJ207" s="604">
        <f>SUM(BF207:BI207)</f>
        <v/>
      </c>
      <c r="BK207" s="383">
        <f>IFERROR(INDEX(Assumptions!$B:$B,MATCH(AB207,Assumptions!$A:$A,0))+INDEX(Assumptions!$C:$C,MATCH(AB207,Assumptions!$A:$A,0))+INDEX(Assumptions!$D:$D,MATCH(AB207,Assumptions!$A:$A,0))+INDEX(Assumptions!$G:$G,MATCH(AC207,Assumptions!$F:$F,0)),0)</f>
        <v/>
      </c>
      <c r="BL207" s="602">
        <f>((IF(BE207&gt;0, BE207, IF(BD207&gt;0, BD207, 0))))+BJ207</f>
        <v/>
      </c>
      <c r="BM207" s="602">
        <f>BP207/BO207</f>
        <v/>
      </c>
      <c r="BN207" s="602">
        <f>BP207/2.38</f>
        <v/>
      </c>
      <c r="BO207" s="374" t="n">
        <v>2.5</v>
      </c>
      <c r="BP207" s="602" t="n">
        <v>99.95</v>
      </c>
      <c r="BQ207" s="384">
        <f>IF(SUM(BD207:BE207)=0,0,(BM207-BL207)/BM207)</f>
        <v/>
      </c>
      <c r="BR207" s="602" t="n">
        <v>0</v>
      </c>
      <c r="BS207" s="602" t="n">
        <v>0.75</v>
      </c>
      <c r="BT207" s="618" t="n"/>
      <c r="BU207" s="433" t="n"/>
      <c r="BV207" s="629" t="n"/>
      <c r="BW207" s="433" t="n"/>
      <c r="BX207" s="422" t="n"/>
      <c r="BY207" s="433" t="n"/>
      <c r="BZ207" s="433" t="n"/>
      <c r="CA207" s="433" t="n"/>
      <c r="CB207" s="433" t="n"/>
      <c r="CC207" s="433" t="n"/>
      <c r="CD207" s="422" t="n"/>
      <c r="CE207" s="422" t="n"/>
      <c r="CF207" s="422" t="n"/>
      <c r="CG207" s="444" t="inlineStr">
        <is>
          <t>-</t>
        </is>
      </c>
      <c r="CH207" s="444" t="n"/>
      <c r="CI207" s="444" t="inlineStr">
        <is>
          <t>-</t>
        </is>
      </c>
      <c r="CJ207" s="435" t="n"/>
      <c r="CK207" s="435" t="n"/>
      <c r="CL207" s="436" t="n"/>
      <c r="CM207" s="437" t="n"/>
      <c r="CN207" s="437" t="n"/>
      <c r="CO207" s="445" t="n"/>
      <c r="CP207" s="391" t="inlineStr">
        <is>
          <t>27x32</t>
        </is>
      </c>
      <c r="CQ207" s="438" t="n"/>
      <c r="CR207" s="438" t="n"/>
      <c r="CS207" s="391" t="n">
        <v>43168</v>
      </c>
      <c r="CT207" s="393" t="inlineStr">
        <is>
          <t>ok</t>
        </is>
      </c>
      <c r="CU207" s="440" t="inlineStr">
        <is>
          <t>NEW TO ARTLAB - zalando</t>
        </is>
      </c>
      <c r="CV207" s="393" t="n">
        <v>43181</v>
      </c>
      <c r="CW207" s="440" t="n"/>
      <c r="CX207" s="440" t="n"/>
      <c r="CY207" s="440" t="n"/>
      <c r="CZ207" s="388" t="n">
        <v>43265</v>
      </c>
      <c r="DA207" s="388" t="inlineStr">
        <is>
          <t>TUNISIA</t>
        </is>
      </c>
      <c r="DB207" s="555" t="inlineStr">
        <is>
          <t>N/A</t>
        </is>
      </c>
      <c r="DC207" s="437" t="n"/>
      <c r="DD207" s="437" t="n"/>
      <c r="DE207" s="437" t="n"/>
      <c r="DF207" s="394" t="n">
        <v>198</v>
      </c>
      <c r="DG207" s="394" t="n">
        <v>216</v>
      </c>
      <c r="DH207" s="394" t="n">
        <v>4018238</v>
      </c>
      <c r="DI207" s="395">
        <f>DF207*BM207</f>
        <v/>
      </c>
      <c r="DJ207" s="396">
        <f>DI207-(DG207*BL207)</f>
        <v/>
      </c>
    </row>
    <row customFormat="1" customHeight="1" ht="15" r="208" s="397">
      <c r="A208" s="430" t="n">
        <v>992</v>
      </c>
      <c r="B208" s="430" t="inlineStr">
        <is>
          <t>K170101403</t>
        </is>
      </c>
      <c r="C208" s="372" t="n">
        <v>2010102531</v>
      </c>
      <c r="D208" s="241" t="inlineStr">
        <is>
          <t>Mid used</t>
        </is>
      </c>
      <c r="E208" s="430" t="n">
        <v>4029</v>
      </c>
      <c r="F208" s="430" t="inlineStr">
        <is>
          <t>MARIE</t>
        </is>
      </c>
      <c r="G208" s="430" t="inlineStr">
        <is>
          <t>GLORY BLUE 6 MONTHS</t>
        </is>
      </c>
      <c r="H208" s="372" t="n">
        <v>1</v>
      </c>
      <c r="I208" s="441" t="n"/>
      <c r="J208" s="620" t="n">
        <v>43089</v>
      </c>
      <c r="K208" s="430" t="inlineStr">
        <is>
          <t>ZALANDO SMU</t>
        </is>
      </c>
      <c r="L208" s="430" t="n"/>
      <c r="M208" s="372" t="inlineStr">
        <is>
          <t>Jeans</t>
        </is>
      </c>
      <c r="N208" s="372" t="n">
        <v>62046231</v>
      </c>
      <c r="O208" s="373" t="inlineStr">
        <is>
          <t>Women's or girls' cotton denim trousers and breeches (excl. industrial and occupational, bib and brace overalls and panties)</t>
        </is>
      </c>
      <c r="P208" s="584" t="inlineStr">
        <is>
          <t>Womens</t>
        </is>
      </c>
      <c r="Q208" s="430" t="n"/>
      <c r="R208" s="430" t="n"/>
      <c r="S208" s="372" t="inlineStr">
        <is>
          <t>PP SPRAY + RESIN + RAGS</t>
        </is>
      </c>
      <c r="T208" s="374" t="inlineStr">
        <is>
          <t>HIGH</t>
        </is>
      </c>
      <c r="U208" s="402" t="inlineStr">
        <is>
          <t>HIGH RISE FLAIR</t>
        </is>
      </c>
      <c r="V208" s="374" t="inlineStr">
        <is>
          <t>24-32</t>
        </is>
      </c>
      <c r="W208" s="374" t="inlineStr">
        <is>
          <t>30-32-34</t>
        </is>
      </c>
      <c r="X208" s="402" t="inlineStr">
        <is>
          <t>Womens seasonal</t>
        </is>
      </c>
      <c r="Y208" s="374" t="inlineStr">
        <is>
          <t>C/O</t>
        </is>
      </c>
      <c r="Z208" s="374" t="inlineStr">
        <is>
          <t>C/O</t>
        </is>
      </c>
      <c r="AA208" s="374" t="inlineStr">
        <is>
          <t>SEASONAL MAIN</t>
        </is>
      </c>
      <c r="AB208" s="240" t="inlineStr">
        <is>
          <t>Tunisia</t>
        </is>
      </c>
      <c r="AC208" s="240" t="inlineStr">
        <is>
          <t>Artlab</t>
        </is>
      </c>
      <c r="AD208" s="240" t="inlineStr">
        <is>
          <t>Artlab</t>
        </is>
      </c>
      <c r="AE208" s="240" t="inlineStr">
        <is>
          <t>Interwashing</t>
        </is>
      </c>
      <c r="AF208" s="430" t="n"/>
      <c r="AG208" s="374" t="inlineStr">
        <is>
          <t>ORTA</t>
        </is>
      </c>
      <c r="AH208" s="374" t="inlineStr">
        <is>
          <t>9586A-46 i-Core glory Polar</t>
        </is>
      </c>
      <c r="AI208" s="374" t="n"/>
      <c r="AJ208" s="374" t="n">
        <v>52</v>
      </c>
      <c r="AK208" s="374" t="inlineStr">
        <is>
          <t>98% Sustainable fabric</t>
        </is>
      </c>
      <c r="AL208" s="374" t="inlineStr">
        <is>
          <t>98% Organic cotton, 2% elastane</t>
        </is>
      </c>
      <c r="AM208" s="374" t="inlineStr">
        <is>
          <t>13 oz</t>
        </is>
      </c>
      <c r="AN208" s="374" t="n"/>
      <c r="AO208" s="377" t="n">
        <v>5.25</v>
      </c>
      <c r="AP208" s="402" t="n"/>
      <c r="AQ208" s="402" t="n"/>
      <c r="AR208" s="402" t="n"/>
      <c r="AS208" s="425" t="n"/>
      <c r="AT208" s="425" t="n"/>
      <c r="AU208" s="425" t="n"/>
      <c r="AV208" s="426" t="n">
        <v>1.35</v>
      </c>
      <c r="AW208" s="601" t="inlineStr">
        <is>
          <t>HH</t>
        </is>
      </c>
      <c r="AX208" s="602" t="inlineStr">
        <is>
          <t>EUR</t>
        </is>
      </c>
      <c r="AY208" s="602" t="inlineStr">
        <is>
          <t>FOB</t>
        </is>
      </c>
      <c r="AZ208" s="602" t="inlineStr">
        <is>
          <t>90 DAYS NETT</t>
        </is>
      </c>
      <c r="BA208" s="602" t="inlineStr">
        <is>
          <t>cfmd</t>
        </is>
      </c>
      <c r="BB208" s="602">
        <f>IFERROR((BM208*(1-Assumptions!$K$3))*(1-BK208),0)</f>
        <v/>
      </c>
      <c r="BC208" s="618" t="n"/>
      <c r="BD208" s="618" t="n"/>
      <c r="BE208" s="618" t="n">
        <v>25.5</v>
      </c>
      <c r="BF208" s="604">
        <f>IFERROR(((IF(BE208&gt;0, BE208, IF(BD208&gt;0, BD208, 0))))*INDEX(Assumptions!$B:$B,MATCH(AB208,Assumptions!$A:$A,0)),0)</f>
        <v/>
      </c>
      <c r="BG208" s="604">
        <f>IFERROR(((IF(BE208&gt;0, BE208, IF(BD208&gt;0, BD208, 0))))*INDEX(Assumptions!$C:$C,MATCH(AB208,Assumptions!$A:$A,0)),0)</f>
        <v/>
      </c>
      <c r="BH208" s="604">
        <f>IFERROR(((IF(BE208&gt;0, BE208, IF(BD208&gt;0, BD208, 0))))*INDEX(Assumptions!$D:$D,MATCH(AB208,Assumptions!$A:$A,0)),0)</f>
        <v/>
      </c>
      <c r="BI208" s="604">
        <f>IFERROR(((IF(BE208&gt;0, BE208, IF(BD208&gt;0, BD208, 0))))*INDEX(Assumptions!$G:$G,MATCH(AC208,Assumptions!$F:$F,0)),0)</f>
        <v/>
      </c>
      <c r="BJ208" s="604">
        <f>SUM(BF208:BI208)</f>
        <v/>
      </c>
      <c r="BK208" s="383">
        <f>IFERROR(INDEX(Assumptions!$B:$B,MATCH(AB208,Assumptions!$A:$A,0))+INDEX(Assumptions!$C:$C,MATCH(AB208,Assumptions!$A:$A,0))+INDEX(Assumptions!$D:$D,MATCH(AB208,Assumptions!$A:$A,0))+INDEX(Assumptions!$G:$G,MATCH(AC208,Assumptions!$F:$F,0)),0)</f>
        <v/>
      </c>
      <c r="BL208" s="602">
        <f>((IF(BE208&gt;0, BE208, IF(BD208&gt;0, BD208, 0))))+BJ208</f>
        <v/>
      </c>
      <c r="BM208" s="602">
        <f>BP208/BO208</f>
        <v/>
      </c>
      <c r="BN208" s="602">
        <f>BP208/2.38</f>
        <v/>
      </c>
      <c r="BO208" s="374" t="n">
        <v>2.5</v>
      </c>
      <c r="BP208" s="602" t="n">
        <v>139.95</v>
      </c>
      <c r="BQ208" s="384">
        <f>IF(SUM(BD208:BE208)=0,0,(BM208-BL208)/BM208)</f>
        <v/>
      </c>
      <c r="BR208" s="602" t="n">
        <v>0</v>
      </c>
      <c r="BS208" s="618" t="n">
        <v>7.9</v>
      </c>
      <c r="BT208" s="618" t="n"/>
      <c r="BU208" s="433" t="n"/>
      <c r="BV208" s="629" t="n"/>
      <c r="BW208" s="433" t="n"/>
      <c r="BX208" s="422" t="n"/>
      <c r="BY208" s="433" t="n"/>
      <c r="BZ208" s="433" t="n"/>
      <c r="CA208" s="433" t="n"/>
      <c r="CB208" s="433" t="n"/>
      <c r="CC208" s="433" t="n"/>
      <c r="CD208" s="422" t="n"/>
      <c r="CE208" s="422" t="n"/>
      <c r="CF208" s="422" t="n"/>
      <c r="CG208" s="444" t="inlineStr">
        <is>
          <t>-</t>
        </is>
      </c>
      <c r="CH208" s="444" t="n"/>
      <c r="CI208" s="444" t="inlineStr">
        <is>
          <t>-</t>
        </is>
      </c>
      <c r="CJ208" s="435" t="n"/>
      <c r="CK208" s="435" t="n"/>
      <c r="CL208" s="436" t="n"/>
      <c r="CM208" s="437" t="n"/>
      <c r="CN208" s="437" t="n"/>
      <c r="CO208" s="445" t="n"/>
      <c r="CP208" s="391" t="inlineStr">
        <is>
          <t>27x32</t>
        </is>
      </c>
      <c r="CQ208" s="438" t="n"/>
      <c r="CR208" s="438" t="n"/>
      <c r="CS208" s="391" t="n">
        <v>43168</v>
      </c>
      <c r="CT208" s="393" t="inlineStr">
        <is>
          <t>ok</t>
        </is>
      </c>
      <c r="CU208" s="440" t="inlineStr">
        <is>
          <t>NEW TO ARTLAB - zalando</t>
        </is>
      </c>
      <c r="CV208" s="393" t="n">
        <v>43181</v>
      </c>
      <c r="CW208" s="440" t="n"/>
      <c r="CX208" s="440" t="n"/>
      <c r="CY208" s="440" t="n"/>
      <c r="CZ208" s="436" t="n">
        <v>43285</v>
      </c>
      <c r="DA208" s="436" t="inlineStr">
        <is>
          <t>TUNISIA</t>
        </is>
      </c>
      <c r="DB208" s="562" t="n">
        <v>5</v>
      </c>
      <c r="DC208" s="437" t="n"/>
      <c r="DD208" s="437" t="n"/>
      <c r="DE208" s="437" t="n"/>
      <c r="DF208" s="394" t="n">
        <v>198</v>
      </c>
      <c r="DG208" s="394" t="n">
        <v>216</v>
      </c>
      <c r="DH208" s="394" t="n">
        <v>4018239</v>
      </c>
      <c r="DI208" s="395">
        <f>DF208*BM208</f>
        <v/>
      </c>
      <c r="DJ208" s="396">
        <f>DI208-(DG208*BL208)</f>
        <v/>
      </c>
    </row>
    <row customFormat="1" customHeight="1" ht="15" r="209" s="397">
      <c r="A209" s="430" t="n">
        <v>993</v>
      </c>
      <c r="B209" s="430" t="inlineStr">
        <is>
          <t>K180701505</t>
        </is>
      </c>
      <c r="C209" s="372" t="n">
        <v>2010103214</v>
      </c>
      <c r="D209" s="430" t="inlineStr">
        <is>
          <t>Denim black</t>
        </is>
      </c>
      <c r="E209" s="430" t="n">
        <v>6103</v>
      </c>
      <c r="F209" s="430" t="inlineStr">
        <is>
          <t>MARIE</t>
        </is>
      </c>
      <c r="G209" s="430" t="inlineStr">
        <is>
          <t>BLACK WORN IN</t>
        </is>
      </c>
      <c r="H209" s="372" t="n">
        <v>3</v>
      </c>
      <c r="I209" s="441" t="n"/>
      <c r="J209" s="620" t="n">
        <v>43291</v>
      </c>
      <c r="K209" s="372" t="inlineStr">
        <is>
          <t>ZALANDO SMU Q4</t>
        </is>
      </c>
      <c r="L209" s="430" t="n"/>
      <c r="M209" s="372" t="inlineStr">
        <is>
          <t>Jeans</t>
        </is>
      </c>
      <c r="N209" s="372" t="n">
        <v>62046231</v>
      </c>
      <c r="O209" s="373" t="inlineStr">
        <is>
          <t>Women's or girls' cotton denim trousers and breeches (excl. industrial and occupational, bib and brace overalls and panties)</t>
        </is>
      </c>
      <c r="P209" s="584" t="inlineStr">
        <is>
          <t>Womens</t>
        </is>
      </c>
      <c r="Q209" s="430" t="n"/>
      <c r="R209" s="430" t="n"/>
      <c r="S209" s="372" t="inlineStr">
        <is>
          <t xml:space="preserve">PP SPRAY </t>
        </is>
      </c>
      <c r="T209" s="374" t="inlineStr">
        <is>
          <t>HIGH</t>
        </is>
      </c>
      <c r="U209" s="402" t="inlineStr">
        <is>
          <t>HIGH RISE FLAIR</t>
        </is>
      </c>
      <c r="V209" s="374" t="inlineStr">
        <is>
          <t>24-32</t>
        </is>
      </c>
      <c r="W209" s="374" t="inlineStr">
        <is>
          <t>30-32-34</t>
        </is>
      </c>
      <c r="X209" s="402" t="inlineStr">
        <is>
          <t>Womens seasonal</t>
        </is>
      </c>
      <c r="Y209" s="374" t="inlineStr">
        <is>
          <t>C/O</t>
        </is>
      </c>
      <c r="Z209" s="374" t="inlineStr">
        <is>
          <t>-</t>
        </is>
      </c>
      <c r="AA209" s="374" t="inlineStr">
        <is>
          <t>SEASONAL MAIN</t>
        </is>
      </c>
      <c r="AB209" s="240" t="inlineStr">
        <is>
          <t>Tunisia</t>
        </is>
      </c>
      <c r="AC209" s="240" t="inlineStr">
        <is>
          <t>Artlab</t>
        </is>
      </c>
      <c r="AD209" s="240" t="inlineStr">
        <is>
          <t>Artlab</t>
        </is>
      </c>
      <c r="AE209" s="240" t="inlineStr">
        <is>
          <t>Interwashing</t>
        </is>
      </c>
      <c r="AF209" s="430" t="n"/>
      <c r="AG209" s="374" t="inlineStr">
        <is>
          <t>CALIK</t>
        </is>
      </c>
      <c r="AH209" s="374" t="inlineStr">
        <is>
          <t>71148D Pinus organic + recycled</t>
        </is>
      </c>
      <c r="AI209" s="374" t="inlineStr">
        <is>
          <t>D7924O022 Pinus</t>
        </is>
      </c>
      <c r="AJ209" s="402" t="n"/>
      <c r="AK209" s="374" t="inlineStr">
        <is>
          <t>98% Sustainable fabric</t>
        </is>
      </c>
      <c r="AL209" s="374" t="inlineStr">
        <is>
          <t>83% Organic cotton, 15% recycled cotton, 2% elastane</t>
        </is>
      </c>
      <c r="AM209" s="374" t="inlineStr">
        <is>
          <t>12 oz</t>
        </is>
      </c>
      <c r="AN209" s="374" t="n"/>
      <c r="AO209" s="377" t="inlineStr">
        <is>
          <t>5,2 / 147</t>
        </is>
      </c>
      <c r="AP209" s="402" t="n"/>
      <c r="AQ209" s="402" t="n"/>
      <c r="AR209" s="402" t="n"/>
      <c r="AS209" s="425" t="n"/>
      <c r="AT209" s="425" t="n"/>
      <c r="AU209" s="425" t="n"/>
      <c r="AV209" s="426" t="n">
        <v>1.35</v>
      </c>
      <c r="AW209" s="628" t="n"/>
      <c r="AX209" s="602" t="inlineStr">
        <is>
          <t>EUR</t>
        </is>
      </c>
      <c r="AY209" s="602" t="inlineStr">
        <is>
          <t>FOB</t>
        </is>
      </c>
      <c r="AZ209" s="602" t="inlineStr">
        <is>
          <t>90 DAYS NETT</t>
        </is>
      </c>
      <c r="BA209" s="602" t="n">
        <v>22</v>
      </c>
      <c r="BB209" s="602">
        <f>IFERROR((BM209*(1-Assumptions!$K$3))*(1-BK209),0)</f>
        <v/>
      </c>
      <c r="BC209" s="618" t="n"/>
      <c r="BD209" s="618" t="n"/>
      <c r="BE209" s="630" t="n">
        <v>22.5</v>
      </c>
      <c r="BF209" s="604">
        <f>IFERROR(((IF(BE209&gt;0, BE209, IF(BD209&gt;0, BD209, 0))))*INDEX(Assumptions!$B:$B,MATCH(AB209,Assumptions!$A:$A,0)),0)</f>
        <v/>
      </c>
      <c r="BG209" s="604">
        <f>IFERROR(((IF(BE209&gt;0, BE209, IF(BD209&gt;0, BD209, 0))))*INDEX(Assumptions!$C:$C,MATCH(AB209,Assumptions!$A:$A,0)),0)</f>
        <v/>
      </c>
      <c r="BH209" s="604">
        <f>IFERROR(((IF(BE209&gt;0, BE209, IF(BD209&gt;0, BD209, 0))))*INDEX(Assumptions!$D:$D,MATCH(AB209,Assumptions!$A:$A,0)),0)</f>
        <v/>
      </c>
      <c r="BI209" s="604">
        <f>IFERROR(((IF(BE209&gt;0, BE209, IF(BD209&gt;0, BD209, 0))))*INDEX(Assumptions!$G:$G,MATCH(AC209,Assumptions!$F:$F,0)),0)</f>
        <v/>
      </c>
      <c r="BJ209" s="604">
        <f>SUM(BF209:BI209)</f>
        <v/>
      </c>
      <c r="BK209" s="383">
        <f>IFERROR(INDEX(Assumptions!$B:$B,MATCH(AB209,Assumptions!$A:$A,0))+INDEX(Assumptions!$C:$C,MATCH(AB209,Assumptions!$A:$A,0))+INDEX(Assumptions!$D:$D,MATCH(AB209,Assumptions!$A:$A,0))+INDEX(Assumptions!$G:$G,MATCH(AC209,Assumptions!$F:$F,0)),0)</f>
        <v/>
      </c>
      <c r="BL209" s="602">
        <f>((IF(BE209&gt;0, BE209, IF(BD209&gt;0, BD209, 0))))+BJ209</f>
        <v/>
      </c>
      <c r="BM209" s="602">
        <f>BP209/BO209</f>
        <v/>
      </c>
      <c r="BN209" s="602">
        <f>BP209/2.38</f>
        <v/>
      </c>
      <c r="BO209" s="374" t="n">
        <v>2.5</v>
      </c>
      <c r="BP209" s="602" t="n">
        <v>129.95</v>
      </c>
      <c r="BQ209" s="384">
        <f>IF(SUM(BD209:BE209)=0,0,(BM209-BL209)/BM209)</f>
        <v/>
      </c>
      <c r="BR209" s="602" t="n">
        <v>0</v>
      </c>
      <c r="BS209" s="602" t="n">
        <v>5.65</v>
      </c>
      <c r="BT209" s="618" t="n"/>
      <c r="BU209" s="433" t="n"/>
      <c r="BV209" s="629" t="n"/>
      <c r="BW209" s="433" t="n"/>
      <c r="BX209" s="422" t="n"/>
      <c r="BY209" s="433" t="n"/>
      <c r="BZ209" s="433" t="n"/>
      <c r="CA209" s="433" t="n"/>
      <c r="CB209" s="433" t="n"/>
      <c r="CC209" s="433" t="n"/>
      <c r="CD209" s="422" t="n"/>
      <c r="CE209" s="422" t="n"/>
      <c r="CF209" s="422" t="n"/>
      <c r="CG209" s="444" t="n">
        <v>0</v>
      </c>
      <c r="CH209" s="444" t="n"/>
      <c r="CI209" s="444" t="n"/>
      <c r="CJ209" s="435" t="n"/>
      <c r="CK209" s="435" t="n"/>
      <c r="CL209" s="436" t="n"/>
      <c r="CM209" s="437" t="n"/>
      <c r="CN209" s="437" t="n"/>
      <c r="CO209" s="445" t="n"/>
      <c r="CP209" s="391" t="inlineStr">
        <is>
          <t>27/32</t>
        </is>
      </c>
      <c r="CQ209" s="438" t="n"/>
      <c r="CR209" s="391" t="n">
        <v>43294</v>
      </c>
      <c r="CS209" s="391" t="n"/>
      <c r="CT209" s="393" t="n"/>
      <c r="CU209" s="440" t="n"/>
      <c r="CV209" s="393" t="inlineStr">
        <is>
          <t>wrong fabric</t>
        </is>
      </c>
      <c r="CW209" s="440" t="n"/>
      <c r="CX209" s="440" t="n"/>
      <c r="CY209" s="440" t="n"/>
      <c r="CZ209" s="388" t="n"/>
      <c r="DA209" s="388" t="n"/>
      <c r="DB209" s="555" t="n"/>
      <c r="DC209" s="437" t="n"/>
      <c r="DD209" s="437" t="n"/>
      <c r="DE209" s="437" t="n"/>
      <c r="DF209" s="394" t="n">
        <v>409</v>
      </c>
      <c r="DG209" s="394" t="n">
        <v>409</v>
      </c>
      <c r="DH209" s="394" t="n">
        <v>4019668</v>
      </c>
      <c r="DI209" s="395">
        <f>DF209*BM209</f>
        <v/>
      </c>
      <c r="DJ209" s="396">
        <f>DI209-(DG209*BL209)</f>
        <v/>
      </c>
    </row>
    <row customFormat="1" customHeight="1" ht="15" r="210" s="397">
      <c r="A210" s="372" t="n">
        <v>995</v>
      </c>
      <c r="B210" s="372" t="inlineStr">
        <is>
          <t>K180701705</t>
        </is>
      </c>
      <c r="C210" s="372" t="n">
        <v>2010103054</v>
      </c>
      <c r="D210" s="372" t="inlineStr">
        <is>
          <t>Dry</t>
        </is>
      </c>
      <c r="E210" s="430" t="n">
        <v>2010</v>
      </c>
      <c r="F210" s="372" t="inlineStr">
        <is>
          <t>KIMBERLEY</t>
        </is>
      </c>
      <c r="G210" s="372" t="inlineStr">
        <is>
          <t>RECYCLED DRY</t>
        </is>
      </c>
      <c r="H210" s="372" t="n">
        <v>1</v>
      </c>
      <c r="I210" s="370" t="n"/>
      <c r="J210" s="600" t="n"/>
      <c r="K210" s="372" t="n"/>
      <c r="L210" s="372" t="n"/>
      <c r="M210" s="372" t="inlineStr">
        <is>
          <t>Jeans</t>
        </is>
      </c>
      <c r="N210" s="372" t="n">
        <v>62046231</v>
      </c>
      <c r="O210" s="373" t="inlineStr">
        <is>
          <t>Women's or girls' cotton denim trousers and breeches (excl. industrial and occupational, bib and brace overalls and panties)</t>
        </is>
      </c>
      <c r="P210" s="584" t="inlineStr">
        <is>
          <t>Womens</t>
        </is>
      </c>
      <c r="Q210" s="372" t="n"/>
      <c r="R210" s="372" t="inlineStr">
        <is>
          <t>-</t>
        </is>
      </c>
      <c r="S210" s="372" t="inlineStr">
        <is>
          <t>-</t>
        </is>
      </c>
      <c r="T210" s="374" t="inlineStr">
        <is>
          <t>NON</t>
        </is>
      </c>
      <c r="U210" s="374" t="inlineStr">
        <is>
          <t>HIGH RISE SLIM</t>
        </is>
      </c>
      <c r="V210" s="374" t="inlineStr">
        <is>
          <t>24-32</t>
        </is>
      </c>
      <c r="W210" s="374" t="inlineStr">
        <is>
          <t>30-32-34</t>
        </is>
      </c>
      <c r="X210" s="402" t="inlineStr">
        <is>
          <t>Womens seasonal</t>
        </is>
      </c>
      <c r="Y210" s="374" t="inlineStr">
        <is>
          <t>C/O</t>
        </is>
      </c>
      <c r="Z210" s="374" t="inlineStr">
        <is>
          <t>-</t>
        </is>
      </c>
      <c r="AA210" s="374" t="inlineStr">
        <is>
          <t>EVERLASTIN'</t>
        </is>
      </c>
      <c r="AB210" s="240" t="inlineStr">
        <is>
          <t>Tunisia</t>
        </is>
      </c>
      <c r="AC210" s="376" t="inlineStr">
        <is>
          <t>Artlab</t>
        </is>
      </c>
      <c r="AD210" s="376" t="inlineStr">
        <is>
          <t>Artlab</t>
        </is>
      </c>
      <c r="AE210" s="376" t="inlineStr">
        <is>
          <t>-</t>
        </is>
      </c>
      <c r="AF210" s="372" t="n"/>
      <c r="AG210" s="374" t="inlineStr">
        <is>
          <t>ROYO</t>
        </is>
      </c>
      <c r="AH210" s="374" t="inlineStr">
        <is>
          <t>CIDREN CRUDO - 31410</t>
        </is>
      </c>
      <c r="AI210" s="374" t="n"/>
      <c r="AJ210" s="374" t="n"/>
      <c r="AK210" s="374" t="inlineStr">
        <is>
          <t>100% Sustainable fabric</t>
        </is>
      </c>
      <c r="AL210" s="374" t="inlineStr">
        <is>
          <t>82% Organic cotton, 18% recycled jeans</t>
        </is>
      </c>
      <c r="AM210" s="374" t="inlineStr">
        <is>
          <t>12,5 oz</t>
        </is>
      </c>
      <c r="AN210" s="374" t="n"/>
      <c r="AO210" s="402" t="inlineStr">
        <is>
          <t>4,90 / 162</t>
        </is>
      </c>
      <c r="AP210" s="374" t="n"/>
      <c r="AQ210" s="374" t="n"/>
      <c r="AR210" s="374" t="inlineStr">
        <is>
          <t>TBC 50mts ordered by ARTLAB ()40mts on stock (5000mts delivere 1 sep.)</t>
        </is>
      </c>
      <c r="AS210" s="378" t="n"/>
      <c r="AT210" s="378" t="n"/>
      <c r="AU210" s="378" t="n"/>
      <c r="AV210" s="379" t="n"/>
      <c r="AW210" s="601" t="n"/>
      <c r="AX210" s="602" t="inlineStr">
        <is>
          <t>EUR</t>
        </is>
      </c>
      <c r="AY210" s="602" t="inlineStr">
        <is>
          <t>FOB</t>
        </is>
      </c>
      <c r="AZ210" s="602" t="inlineStr">
        <is>
          <t>90 DAYS NETT</t>
        </is>
      </c>
      <c r="BA210" s="602" t="n">
        <v>17.1</v>
      </c>
      <c r="BB210" s="602">
        <f>IFERROR((BM210*(1-Assumptions!$K$3))*(1-BK210),0)</f>
        <v/>
      </c>
      <c r="BC210" s="602">
        <f>BD210*2</f>
        <v/>
      </c>
      <c r="BD210" s="602" t="n">
        <v>17.1</v>
      </c>
      <c r="BE210" s="602" t="n">
        <v>17.1</v>
      </c>
      <c r="BF210" s="604">
        <f>IFERROR(((IF(BE210&gt;0, BE210, IF(BD210&gt;0, BD210, 0))))*INDEX(Assumptions!$B:$B,MATCH(AB210,Assumptions!$A:$A,0)),0)</f>
        <v/>
      </c>
      <c r="BG210" s="604">
        <f>IFERROR(((IF(BE210&gt;0, BE210, IF(BD210&gt;0, BD210, 0))))*INDEX(Assumptions!$C:$C,MATCH(AB210,Assumptions!$A:$A,0)),0)</f>
        <v/>
      </c>
      <c r="BH210" s="604">
        <f>IFERROR(((IF(BE210&gt;0, BE210, IF(BD210&gt;0, BD210, 0))))*INDEX(Assumptions!$D:$D,MATCH(AB210,Assumptions!$A:$A,0)),0)</f>
        <v/>
      </c>
      <c r="BI210" s="604">
        <f>IFERROR(((IF(BE210&gt;0, BE210, IF(BD210&gt;0, BD210, 0))))*INDEX(Assumptions!$G:$G,MATCH(AC210,Assumptions!$F:$F,0)),0)</f>
        <v/>
      </c>
      <c r="BJ210" s="604">
        <f>SUM(BF210:BI210)</f>
        <v/>
      </c>
      <c r="BK210" s="383">
        <f>IFERROR(INDEX(Assumptions!$B:$B,MATCH(AB210,Assumptions!$A:$A,0))+INDEX(Assumptions!$C:$C,MATCH(AB210,Assumptions!$A:$A,0))+INDEX(Assumptions!$D:$D,MATCH(AB210,Assumptions!$A:$A,0))+INDEX(Assumptions!$G:$G,MATCH(AC210,Assumptions!$F:$F,0)),0)</f>
        <v/>
      </c>
      <c r="BL210" s="602">
        <f>((IF(BE210&gt;0, BE210, IF(BD210&gt;0, BD210, 0))))+BJ210</f>
        <v/>
      </c>
      <c r="BM210" s="602">
        <f>BP210/BO210</f>
        <v/>
      </c>
      <c r="BN210" s="602">
        <f>BP210/2.38</f>
        <v/>
      </c>
      <c r="BO210" s="374" t="n">
        <v>2.5</v>
      </c>
      <c r="BP210" s="602" t="n">
        <v>99.95</v>
      </c>
      <c r="BQ210" s="384">
        <f>IF(SUM(BD210:BE210)=0,0,(BM210-BL210)/BM210)</f>
        <v/>
      </c>
      <c r="BR210" s="602">
        <f>BC210*CG210</f>
        <v/>
      </c>
      <c r="BS210" s="602" t="inlineStr">
        <is>
          <t>-</t>
        </is>
      </c>
      <c r="BT210" s="602" t="n">
        <v>3.85</v>
      </c>
      <c r="BU210" s="386" t="inlineStr">
        <is>
          <t>16/08/2017</t>
        </is>
      </c>
      <c r="BV210" s="605" t="n"/>
      <c r="BW210" s="386" t="n"/>
      <c r="BX210" s="376" t="n"/>
      <c r="BY210" s="386" t="n"/>
      <c r="BZ210" s="433" t="n"/>
      <c r="CA210" s="386" t="n">
        <v>42989</v>
      </c>
      <c r="CB210" s="386" t="n"/>
      <c r="CC210" s="386" t="n">
        <v>42989</v>
      </c>
      <c r="CD210" s="376" t="inlineStr">
        <is>
          <t>EX 14-Oct-17</t>
        </is>
      </c>
      <c r="CE210" s="376" t="n"/>
      <c r="CF210" s="376" t="n"/>
      <c r="CG210" s="387" t="n">
        <v>15</v>
      </c>
      <c r="CH210" s="435" t="n"/>
      <c r="CI210" s="387" t="inlineStr">
        <is>
          <t>27x32</t>
        </is>
      </c>
      <c r="CJ210" s="387" t="n">
        <v>10</v>
      </c>
      <c r="CK210" s="387" t="n"/>
      <c r="CL210" s="388" t="n"/>
      <c r="CM210" s="389" t="n"/>
      <c r="CN210" s="389" t="n"/>
      <c r="CO210" s="390" t="n"/>
      <c r="CP210" s="391" t="inlineStr">
        <is>
          <t>-</t>
        </is>
      </c>
      <c r="CQ210" s="391" t="n"/>
      <c r="CR210" s="391" t="n"/>
      <c r="CS210" s="392" t="n"/>
      <c r="CT210" s="393" t="n"/>
      <c r="CU210" s="393" t="inlineStr">
        <is>
          <t xml:space="preserve">NEW TO ARTLAB </t>
        </is>
      </c>
      <c r="CV210" s="393" t="n"/>
      <c r="CW210" s="393" t="n"/>
      <c r="CX210" s="393" t="n"/>
      <c r="CY210" s="393" t="n"/>
      <c r="CZ210" s="388" t="n"/>
      <c r="DA210" s="388" t="n"/>
      <c r="DB210" s="555" t="n"/>
      <c r="DC210" s="389" t="n"/>
      <c r="DD210" s="389" t="n"/>
      <c r="DE210" s="389" t="n"/>
      <c r="DF210" s="394" t="n">
        <v>110</v>
      </c>
      <c r="DG210" s="394" t="n">
        <v>155</v>
      </c>
      <c r="DH210" s="394" t="n">
        <v>4018395</v>
      </c>
      <c r="DI210" s="395">
        <f>DF210*BM210</f>
        <v/>
      </c>
      <c r="DJ210" s="396">
        <f>DI210-(DG210*BL210)</f>
        <v/>
      </c>
    </row>
    <row customFormat="1" customHeight="1" ht="15" r="211" s="397">
      <c r="A211" s="372" t="n">
        <v>1000</v>
      </c>
      <c r="B211" s="372" t="inlineStr">
        <is>
          <t>K180701710</t>
        </is>
      </c>
      <c r="C211" s="372" t="n">
        <v>2010103035</v>
      </c>
      <c r="D211" s="430" t="inlineStr">
        <is>
          <t>Denim black</t>
        </is>
      </c>
      <c r="E211" s="430" t="n">
        <v>6112</v>
      </c>
      <c r="F211" s="372" t="inlineStr">
        <is>
          <t>KIMBERLEY</t>
        </is>
      </c>
      <c r="G211" s="372" t="inlineStr">
        <is>
          <t>EPIC BLACK STONE</t>
        </is>
      </c>
      <c r="H211" s="372" t="n">
        <v>2</v>
      </c>
      <c r="I211" s="370" t="n"/>
      <c r="J211" s="600" t="n"/>
      <c r="K211" s="372" t="n"/>
      <c r="L211" s="372" t="n"/>
      <c r="M211" s="372" t="inlineStr">
        <is>
          <t>Jeans</t>
        </is>
      </c>
      <c r="N211" s="372" t="n">
        <v>62046231</v>
      </c>
      <c r="O211" s="373" t="inlineStr">
        <is>
          <t>Women's or girls' cotton denim trousers and breeches (excl. industrial and occupational, bib and brace overalls and panties)</t>
        </is>
      </c>
      <c r="P211" s="584" t="inlineStr">
        <is>
          <t>Womens</t>
        </is>
      </c>
      <c r="Q211" s="372" t="n"/>
      <c r="R211" s="372" t="n">
        <v>76</v>
      </c>
      <c r="S211" s="372" t="inlineStr">
        <is>
          <t>-</t>
        </is>
      </c>
      <c r="T211" s="374" t="inlineStr">
        <is>
          <t>NON</t>
        </is>
      </c>
      <c r="U211" s="374" t="inlineStr">
        <is>
          <t>HIGH RISE SLIM</t>
        </is>
      </c>
      <c r="V211" s="374" t="inlineStr">
        <is>
          <t>24-32</t>
        </is>
      </c>
      <c r="W211" s="374" t="inlineStr">
        <is>
          <t>30-32-34</t>
        </is>
      </c>
      <c r="X211" s="402" t="inlineStr">
        <is>
          <t>Womens seasonal</t>
        </is>
      </c>
      <c r="Y211" s="374" t="inlineStr">
        <is>
          <t>C/O</t>
        </is>
      </c>
      <c r="Z211" s="374" t="inlineStr">
        <is>
          <t>-</t>
        </is>
      </c>
      <c r="AA211" s="374" t="inlineStr">
        <is>
          <t>CONVENTIONAL</t>
        </is>
      </c>
      <c r="AB211" s="240" t="inlineStr">
        <is>
          <t>Tunisia</t>
        </is>
      </c>
      <c r="AC211" s="240" t="inlineStr">
        <is>
          <t>Artlab</t>
        </is>
      </c>
      <c r="AD211" s="240" t="inlineStr">
        <is>
          <t>Artlab</t>
        </is>
      </c>
      <c r="AE211" s="240" t="inlineStr">
        <is>
          <t>Interwashing</t>
        </is>
      </c>
      <c r="AF211" s="372" t="n"/>
      <c r="AG211" s="374" t="inlineStr">
        <is>
          <t>ORTA</t>
        </is>
      </c>
      <c r="AH211" s="374" t="inlineStr">
        <is>
          <t>8731A-47 Epic OD</t>
        </is>
      </c>
      <c r="AI211" s="374" t="inlineStr">
        <is>
          <t>8731A-47 EPIC OVERDYE PRESH&amp;KEWED</t>
        </is>
      </c>
      <c r="AJ211" s="374" t="n"/>
      <c r="AK211" s="374" t="inlineStr">
        <is>
          <t>-</t>
        </is>
      </c>
      <c r="AL211" s="374" t="inlineStr">
        <is>
          <t xml:space="preserve">100% Organic cotton </t>
        </is>
      </c>
      <c r="AM211" s="374" t="inlineStr">
        <is>
          <t>13,5 oz</t>
        </is>
      </c>
      <c r="AN211" s="374" t="n"/>
      <c r="AO211" s="377" t="inlineStr">
        <is>
          <t>5,75 / 147</t>
        </is>
      </c>
      <c r="AP211" s="374" t="n">
        <v>3000</v>
      </c>
      <c r="AQ211" s="374" t="n"/>
      <c r="AR211" s="374" t="inlineStr">
        <is>
          <t>120mts ordered form ARTLAB ex turkey week 34</t>
        </is>
      </c>
      <c r="AS211" s="378" t="n"/>
      <c r="AT211" s="378" t="n"/>
      <c r="AU211" s="378" t="n"/>
      <c r="AV211" s="379" t="n">
        <v>1.18</v>
      </c>
      <c r="AW211" s="601" t="n"/>
      <c r="AX211" s="602" t="inlineStr">
        <is>
          <t>EUR</t>
        </is>
      </c>
      <c r="AY211" s="602" t="inlineStr">
        <is>
          <t>FOB</t>
        </is>
      </c>
      <c r="AZ211" s="602" t="inlineStr">
        <is>
          <t>90 DAYS NETT</t>
        </is>
      </c>
      <c r="BA211" s="602" t="inlineStr">
        <is>
          <t>cfmd</t>
        </is>
      </c>
      <c r="BB211" s="602">
        <f>IFERROR((BM211*(1-Assumptions!$K$3))*(1-BK211),0)</f>
        <v/>
      </c>
      <c r="BC211" s="602" t="n">
        <v>45</v>
      </c>
      <c r="BD211" s="602" t="n">
        <v>22</v>
      </c>
      <c r="BE211" s="602" t="n">
        <v>21.3</v>
      </c>
      <c r="BF211" s="604">
        <f>IFERROR(((IF(BE211&gt;0, BE211, IF(BD211&gt;0, BD211, 0))))*INDEX(Assumptions!$B:$B,MATCH(AB211,Assumptions!$A:$A,0)),0)</f>
        <v/>
      </c>
      <c r="BG211" s="604">
        <f>IFERROR(((IF(BE211&gt;0, BE211, IF(BD211&gt;0, BD211, 0))))*INDEX(Assumptions!$C:$C,MATCH(AB211,Assumptions!$A:$A,0)),0)</f>
        <v/>
      </c>
      <c r="BH211" s="604">
        <f>IFERROR(((IF(BE211&gt;0, BE211, IF(BD211&gt;0, BD211, 0))))*INDEX(Assumptions!$D:$D,MATCH(AB211,Assumptions!$A:$A,0)),0)</f>
        <v/>
      </c>
      <c r="BI211" s="604">
        <f>IFERROR(((IF(BE211&gt;0, BE211, IF(BD211&gt;0, BD211, 0))))*INDEX(Assumptions!$G:$G,MATCH(AC211,Assumptions!$F:$F,0)),0)</f>
        <v/>
      </c>
      <c r="BJ211" s="604">
        <f>SUM(BF211:BI211)</f>
        <v/>
      </c>
      <c r="BK211" s="383">
        <f>IFERROR(INDEX(Assumptions!$B:$B,MATCH(AB211,Assumptions!$A:$A,0))+INDEX(Assumptions!$C:$C,MATCH(AB211,Assumptions!$A:$A,0))+INDEX(Assumptions!$D:$D,MATCH(AB211,Assumptions!$A:$A,0))+INDEX(Assumptions!$G:$G,MATCH(AC211,Assumptions!$F:$F,0)),0)</f>
        <v/>
      </c>
      <c r="BL211" s="602">
        <f>((IF(BE211&gt;0, BE211, IF(BD211&gt;0, BD211, 0))))+BJ211</f>
        <v/>
      </c>
      <c r="BM211" s="602">
        <f>BP211/BO211</f>
        <v/>
      </c>
      <c r="BN211" s="602">
        <f>BP211/2.38</f>
        <v/>
      </c>
      <c r="BO211" s="374" t="n">
        <v>2.5</v>
      </c>
      <c r="BP211" s="602" t="n">
        <v>119.95</v>
      </c>
      <c r="BQ211" s="384">
        <f>IF(SUM(BD211:BE211)=0,0,(BM211-BL211)/BM211)</f>
        <v/>
      </c>
      <c r="BR211" s="602">
        <f>BC211*CG211</f>
        <v/>
      </c>
      <c r="BS211" s="602" t="n">
        <v>3.3</v>
      </c>
      <c r="BT211" s="602" t="n">
        <v>3.25</v>
      </c>
      <c r="BU211" s="386" t="n"/>
      <c r="BV211" s="605" t="n"/>
      <c r="BW211" s="386" t="n"/>
      <c r="BX211" s="376" t="n"/>
      <c r="BY211" s="386" t="n"/>
      <c r="BZ211" s="433" t="n"/>
      <c r="CA211" s="386" t="n"/>
      <c r="CB211" s="386" t="n"/>
      <c r="CC211" s="386" t="n"/>
      <c r="CD211" s="376" t="n"/>
      <c r="CE211" s="376" t="n"/>
      <c r="CF211" s="376" t="n"/>
      <c r="CG211" s="387" t="n">
        <v>15</v>
      </c>
      <c r="CH211" s="435" t="n"/>
      <c r="CI211" s="387" t="inlineStr">
        <is>
          <t>27x32</t>
        </is>
      </c>
      <c r="CJ211" s="387" t="n"/>
      <c r="CK211" s="387" t="n"/>
      <c r="CL211" s="388" t="n"/>
      <c r="CM211" s="389" t="n"/>
      <c r="CN211" s="389" t="n"/>
      <c r="CO211" s="390" t="n"/>
      <c r="CP211" s="391" t="inlineStr">
        <is>
          <t>-</t>
        </is>
      </c>
      <c r="CQ211" s="391" t="n"/>
      <c r="CR211" s="391" t="n"/>
      <c r="CS211" s="392" t="n"/>
      <c r="CT211" s="393" t="n"/>
      <c r="CU211" s="393" t="n"/>
      <c r="CV211" s="393" t="n"/>
      <c r="CW211" s="393" t="n"/>
      <c r="CX211" s="393" t="n"/>
      <c r="CY211" s="393" t="n"/>
      <c r="CZ211" s="388" t="n">
        <v>43285</v>
      </c>
      <c r="DA211" s="388" t="inlineStr">
        <is>
          <t>TUNISIA</t>
        </is>
      </c>
      <c r="DB211" s="555" t="n">
        <v>5</v>
      </c>
      <c r="DC211" s="389" t="n"/>
      <c r="DD211" s="389" t="n"/>
      <c r="DE211" s="389" t="n"/>
      <c r="DF211" s="394" t="n">
        <v>113</v>
      </c>
      <c r="DG211" s="394" t="n">
        <v>160</v>
      </c>
      <c r="DH211" s="394" t="n">
        <v>4018368</v>
      </c>
      <c r="DI211" s="395">
        <f>DF211*BM211</f>
        <v/>
      </c>
      <c r="DJ211" s="396">
        <f>DI211-(DG211*BL211)</f>
        <v/>
      </c>
    </row>
    <row customFormat="1" customHeight="1" hidden="1" ht="15" r="212" s="126">
      <c r="A212" s="223" t="n">
        <v>1005</v>
      </c>
      <c r="B212" s="223" t="inlineStr">
        <is>
          <t>K180701715</t>
        </is>
      </c>
      <c r="C212" s="223" t="n">
        <v>2010103036</v>
      </c>
      <c r="D212" s="223" t="inlineStr">
        <is>
          <t>Denim grey</t>
        </is>
      </c>
      <c r="E212" s="502" t="inlineStr">
        <is>
          <t>-</t>
        </is>
      </c>
      <c r="F212" s="223" t="inlineStr">
        <is>
          <t>KIMBERLEY</t>
        </is>
      </c>
      <c r="G212" s="223" t="inlineStr">
        <is>
          <t>VINTAGE GREY MARBLE</t>
        </is>
      </c>
      <c r="H212" s="223" t="n">
        <v>2</v>
      </c>
      <c r="I212" s="219" t="inlineStr">
        <is>
          <t>x</t>
        </is>
      </c>
      <c r="J212" s="606" t="n">
        <v>43123</v>
      </c>
      <c r="K212" s="223" t="n"/>
      <c r="L212" s="223" t="n"/>
      <c r="M212" s="223" t="inlineStr">
        <is>
          <t>JEANS</t>
        </is>
      </c>
      <c r="N212" s="223" t="n">
        <v>62046231</v>
      </c>
      <c r="O212" s="102" t="inlineStr">
        <is>
          <t>Women's or girls' cotton denim trousers and breeches (excl. industrial and occupational, bib and brace overalls and panties)</t>
        </is>
      </c>
      <c r="P212" s="103" t="inlineStr">
        <is>
          <t>WOMEN</t>
        </is>
      </c>
      <c r="Q212" s="223" t="n"/>
      <c r="R212" s="223" t="n">
        <v>17</v>
      </c>
      <c r="S212" s="223" t="inlineStr">
        <is>
          <t>-</t>
        </is>
      </c>
      <c r="T212" s="104" t="inlineStr">
        <is>
          <t>NON</t>
        </is>
      </c>
      <c r="U212" s="104" t="inlineStr">
        <is>
          <t>HIGH RISE SLIM</t>
        </is>
      </c>
      <c r="V212" s="104" t="inlineStr">
        <is>
          <t>24-32</t>
        </is>
      </c>
      <c r="W212" s="104" t="inlineStr">
        <is>
          <t>30-32-34</t>
        </is>
      </c>
      <c r="X212" s="255" t="n"/>
      <c r="Y212" s="104" t="inlineStr">
        <is>
          <t>C/O</t>
        </is>
      </c>
      <c r="Z212" s="104" t="inlineStr">
        <is>
          <t>-</t>
        </is>
      </c>
      <c r="AA212" s="104" t="inlineStr">
        <is>
          <t>SEASONAL MAIN</t>
        </is>
      </c>
      <c r="AB212" s="105" t="inlineStr">
        <is>
          <t>TUNISIA</t>
        </is>
      </c>
      <c r="AC212" s="106" t="inlineStr">
        <is>
          <t>ARTLAB</t>
        </is>
      </c>
      <c r="AD212" s="106" t="inlineStr">
        <is>
          <t>ARTLAB</t>
        </is>
      </c>
      <c r="AE212" s="106" t="inlineStr">
        <is>
          <t>INTERWASHING</t>
        </is>
      </c>
      <c r="AF212" s="223" t="n"/>
      <c r="AG212" s="104" t="inlineStr">
        <is>
          <t>CANDIANI</t>
        </is>
      </c>
      <c r="AH212" s="374" t="inlineStr">
        <is>
          <t>KR0674 K-planet appeal organic</t>
        </is>
      </c>
      <c r="AI212" s="104" t="inlineStr">
        <is>
          <t>KR0674 K-PLANET APPEAL</t>
        </is>
      </c>
      <c r="AJ212" s="104" t="n"/>
      <c r="AK212" s="104" t="inlineStr">
        <is>
          <t>100% Sustainable fabric</t>
        </is>
      </c>
      <c r="AL212" s="104" t="inlineStr">
        <is>
          <t>100% Organic cotton</t>
        </is>
      </c>
      <c r="AM212" s="104" t="inlineStr">
        <is>
          <t>13,75 oz</t>
        </is>
      </c>
      <c r="AN212" s="374" t="n"/>
      <c r="AO212" s="107" t="inlineStr">
        <is>
          <t>6,40 / 162</t>
        </is>
      </c>
      <c r="AP212" s="104" t="n"/>
      <c r="AQ212" s="104" t="n"/>
      <c r="AR212" s="104" t="inlineStr">
        <is>
          <t>TBC</t>
        </is>
      </c>
      <c r="AS212" s="108" t="n"/>
      <c r="AT212" s="108" t="n"/>
      <c r="AU212" s="108" t="n"/>
      <c r="AV212" s="109" t="n">
        <v>1.15</v>
      </c>
      <c r="AW212" s="607" t="n"/>
      <c r="AX212" s="608" t="inlineStr">
        <is>
          <t>EUR</t>
        </is>
      </c>
      <c r="AY212" s="608" t="inlineStr">
        <is>
          <t>FOB</t>
        </is>
      </c>
      <c r="AZ212" s="608" t="inlineStr">
        <is>
          <t>90 DAYS NETT</t>
        </is>
      </c>
      <c r="BA212" s="608" t="inlineStr">
        <is>
          <t>cfmd</t>
        </is>
      </c>
      <c r="BB212" s="608">
        <f>IFERROR((BM212*(1-Assumptions!$K$3))*(1-BK212),0)</f>
        <v/>
      </c>
      <c r="BC212" s="608" t="n">
        <v>45</v>
      </c>
      <c r="BD212" s="608" t="n"/>
      <c r="BE212" s="608" t="n">
        <v>23.1</v>
      </c>
      <c r="BF212" s="609">
        <f>IFERROR(((IF(BE212&gt;0, BE212, IF(BD212&gt;0, BD212, 0))))*INDEX(Assumptions!$B:$B,MATCH(AB212,Assumptions!$A:$A,0)),0)</f>
        <v/>
      </c>
      <c r="BG212" s="609">
        <f>IFERROR(((IF(BE212&gt;0, BE212, IF(BD212&gt;0, BD212, 0))))*INDEX(Assumptions!$C:$C,MATCH(AB212,Assumptions!$A:$A,0)),0)</f>
        <v/>
      </c>
      <c r="BH212" s="609">
        <f>IFERROR(((IF(BE212&gt;0, BE212, IF(BD212&gt;0, BD212, 0))))*INDEX(Assumptions!$D:$D,MATCH(AB212,Assumptions!$A:$A,0)),0)</f>
        <v/>
      </c>
      <c r="BI212" s="609">
        <f>IFERROR(((IF(BE212&gt;0, BE212, IF(BD212&gt;0, BD212, 0))))*INDEX(Assumptions!$G:$G,MATCH(AC212,Assumptions!$F:$F,0)),0)</f>
        <v/>
      </c>
      <c r="BJ212" s="609">
        <f>SUM(BF212:BI212)</f>
        <v/>
      </c>
      <c r="BK212" s="113">
        <f>IFERROR(INDEX(Assumptions!$B:$B,MATCH(AB212,Assumptions!$A:$A,0))+INDEX(Assumptions!$C:$C,MATCH(AB212,Assumptions!$A:$A,0))+INDEX(Assumptions!$D:$D,MATCH(AB212,Assumptions!$A:$A,0))+INDEX(Assumptions!$G:$G,MATCH(AC212,Assumptions!$F:$F,0)),0)</f>
        <v/>
      </c>
      <c r="BL212" s="608">
        <f>((IF(BE212&gt;0, BE212, IF(BD212&gt;0, BD212, 0))))+BJ212</f>
        <v/>
      </c>
      <c r="BM212" s="608">
        <f>BP212/BO212</f>
        <v/>
      </c>
      <c r="BN212" s="608">
        <f>BP212/2.38</f>
        <v/>
      </c>
      <c r="BO212" s="104" t="n">
        <v>2.5</v>
      </c>
      <c r="BP212" s="608" t="n">
        <v>139.95</v>
      </c>
      <c r="BQ212" s="114">
        <f>IF(SUM(BD212:BE212)=0,0,(BM212-BL212)/BM212)</f>
        <v/>
      </c>
      <c r="BR212" s="608">
        <f>BC212*CG212</f>
        <v/>
      </c>
      <c r="BS212" s="608" t="n">
        <v>4</v>
      </c>
      <c r="BT212" s="608" t="n">
        <v>3.5</v>
      </c>
      <c r="BU212" s="115" t="n"/>
      <c r="BV212" s="610" t="n"/>
      <c r="BW212" s="115" t="n"/>
      <c r="BX212" s="106" t="n"/>
      <c r="BY212" s="115" t="n"/>
      <c r="BZ212" s="530" t="n"/>
      <c r="CA212" s="115" t="n"/>
      <c r="CB212" s="115" t="n"/>
      <c r="CC212" s="115" t="n"/>
      <c r="CD212" s="106" t="n"/>
      <c r="CE212" s="106" t="n"/>
      <c r="CF212" s="106" t="n"/>
      <c r="CG212" s="117" t="n">
        <v>15</v>
      </c>
      <c r="CH212" s="538" t="n"/>
      <c r="CI212" s="117" t="inlineStr">
        <is>
          <t>27x32</t>
        </is>
      </c>
      <c r="CJ212" s="117" t="n"/>
      <c r="CK212" s="117" t="n"/>
      <c r="CL212" s="118" t="n"/>
      <c r="CM212" s="119" t="n"/>
      <c r="CN212" s="119" t="n"/>
      <c r="CO212" s="120" t="n"/>
      <c r="CP212" s="121" t="inlineStr">
        <is>
          <t>27X32</t>
        </is>
      </c>
      <c r="CQ212" s="121" t="n"/>
      <c r="CR212" s="121" t="n"/>
      <c r="CS212" s="521" t="inlineStr">
        <is>
          <t>-</t>
        </is>
      </c>
      <c r="CT212" s="522" t="inlineStr">
        <is>
          <t>-</t>
        </is>
      </c>
      <c r="CU212" s="123" t="inlineStr">
        <is>
          <t xml:space="preserve">PATTERN CHANGE </t>
        </is>
      </c>
      <c r="CV212" s="123" t="n"/>
      <c r="CW212" s="123" t="n"/>
      <c r="CX212" s="123" t="n"/>
      <c r="CY212" s="123" t="n"/>
      <c r="CZ212" s="118" t="n"/>
      <c r="DA212" s="118" t="n"/>
      <c r="DB212" s="575" t="n"/>
      <c r="DC212" s="119" t="n"/>
      <c r="DD212" s="119" t="n"/>
      <c r="DE212" s="119" t="n"/>
      <c r="DF212" s="394" t="n"/>
      <c r="DG212" s="394" t="n"/>
      <c r="DH212" s="394" t="n"/>
      <c r="DI212" s="334">
        <f>DF212*BM212</f>
        <v/>
      </c>
      <c r="DJ212" s="125">
        <f>DI212-(DG212*BL212)</f>
        <v/>
      </c>
    </row>
    <row customFormat="1" customHeight="1" ht="15" r="213" s="397">
      <c r="A213" s="372" t="n">
        <v>1010</v>
      </c>
      <c r="B213" s="372" t="inlineStr">
        <is>
          <t>K180701720</t>
        </is>
      </c>
      <c r="C213" s="372" t="n">
        <v>2010103055</v>
      </c>
      <c r="D213" s="241" t="inlineStr">
        <is>
          <t>Mid used</t>
        </is>
      </c>
      <c r="E213" s="430" t="n">
        <v>4037</v>
      </c>
      <c r="F213" s="372" t="inlineStr">
        <is>
          <t>KIMBERLEY</t>
        </is>
      </c>
      <c r="G213" s="372" t="inlineStr">
        <is>
          <t>MID VINTAGE MARBLE</t>
        </is>
      </c>
      <c r="H213" s="372" t="n">
        <v>1</v>
      </c>
      <c r="I213" s="370" t="n"/>
      <c r="J213" s="600" t="n"/>
      <c r="K213" s="372" t="n"/>
      <c r="L213" s="372" t="n"/>
      <c r="M213" s="372" t="inlineStr">
        <is>
          <t>Jeans</t>
        </is>
      </c>
      <c r="N213" s="372" t="n">
        <v>62046231</v>
      </c>
      <c r="O213" s="373" t="inlineStr">
        <is>
          <t>Women's or girls' cotton denim trousers and breeches (excl. industrial and occupational, bib and brace overalls and panties)</t>
        </is>
      </c>
      <c r="P213" s="584" t="inlineStr">
        <is>
          <t>Womens</t>
        </is>
      </c>
      <c r="Q213" s="372" t="n"/>
      <c r="R213" s="372" t="inlineStr">
        <is>
          <t>???</t>
        </is>
      </c>
      <c r="S213" s="372" t="inlineStr">
        <is>
          <t>-</t>
        </is>
      </c>
      <c r="T213" s="374" t="inlineStr">
        <is>
          <t>NON</t>
        </is>
      </c>
      <c r="U213" s="374" t="inlineStr">
        <is>
          <t>HIGH RISE SLIM</t>
        </is>
      </c>
      <c r="V213" s="374" t="inlineStr">
        <is>
          <t>24-32</t>
        </is>
      </c>
      <c r="W213" s="374" t="inlineStr">
        <is>
          <t>30-32-34</t>
        </is>
      </c>
      <c r="X213" s="402" t="inlineStr">
        <is>
          <t>Womens seasonal</t>
        </is>
      </c>
      <c r="Y213" s="374" t="inlineStr">
        <is>
          <t>C/O</t>
        </is>
      </c>
      <c r="Z213" s="374" t="inlineStr">
        <is>
          <t>-</t>
        </is>
      </c>
      <c r="AA213" s="374" t="inlineStr">
        <is>
          <t>SEASONAL MAIN</t>
        </is>
      </c>
      <c r="AB213" s="240" t="inlineStr">
        <is>
          <t>Tunisia</t>
        </is>
      </c>
      <c r="AC213" s="376" t="inlineStr">
        <is>
          <t>Artlab</t>
        </is>
      </c>
      <c r="AD213" s="240" t="inlineStr">
        <is>
          <t>Artlab</t>
        </is>
      </c>
      <c r="AE213" s="240" t="inlineStr">
        <is>
          <t>Interwashing</t>
        </is>
      </c>
      <c r="AF213" s="372" t="n"/>
      <c r="AG213" s="374" t="inlineStr">
        <is>
          <t>CANDIANI</t>
        </is>
      </c>
      <c r="AH213" s="374" t="inlineStr">
        <is>
          <t>KR7176 K-old pure organic</t>
        </is>
      </c>
      <c r="AI213" s="374" t="inlineStr">
        <is>
          <t xml:space="preserve">KR7176 K-OLD PURE </t>
        </is>
      </c>
      <c r="AJ213" s="374" t="n"/>
      <c r="AK213" s="374" t="inlineStr">
        <is>
          <t>100% Sustainable fabric</t>
        </is>
      </c>
      <c r="AL213" s="374" t="inlineStr">
        <is>
          <t xml:space="preserve">100% Organic cotton </t>
        </is>
      </c>
      <c r="AM213" s="374" t="inlineStr">
        <is>
          <t>12,25 oz</t>
        </is>
      </c>
      <c r="AN213" s="374" t="n"/>
      <c r="AO213" s="377" t="inlineStr">
        <is>
          <t>4,85 / 156</t>
        </is>
      </c>
      <c r="AP213" s="374" t="n"/>
      <c r="AQ213" s="374" t="n"/>
      <c r="AR213" s="374" t="n"/>
      <c r="AS213" s="378" t="n"/>
      <c r="AT213" s="378" t="n"/>
      <c r="AU213" s="378" t="n"/>
      <c r="AV213" s="379" t="n"/>
      <c r="AW213" s="601" t="n"/>
      <c r="AX213" s="602" t="inlineStr">
        <is>
          <t>EUR</t>
        </is>
      </c>
      <c r="AY213" s="602" t="inlineStr">
        <is>
          <t>FOB</t>
        </is>
      </c>
      <c r="AZ213" s="602" t="inlineStr">
        <is>
          <t>90 DAYS NETT</t>
        </is>
      </c>
      <c r="BA213" s="602" t="n">
        <v>22</v>
      </c>
      <c r="BB213" s="602">
        <f>IFERROR((BM213*(1-Assumptions!$K$3))*(1-BK213),0)</f>
        <v/>
      </c>
      <c r="BC213" s="602">
        <f>BD213*2</f>
        <v/>
      </c>
      <c r="BD213" s="602" t="n">
        <v>22.5</v>
      </c>
      <c r="BE213" s="602" t="n">
        <v>22</v>
      </c>
      <c r="BF213" s="604">
        <f>IFERROR(((IF(BE213&gt;0, BE213, IF(BD213&gt;0, BD213, 0))))*INDEX(Assumptions!$B:$B,MATCH(AB213,Assumptions!$A:$A,0)),0)</f>
        <v/>
      </c>
      <c r="BG213" s="604">
        <f>IFERROR(((IF(BE213&gt;0, BE213, IF(BD213&gt;0, BD213, 0))))*INDEX(Assumptions!$C:$C,MATCH(AB213,Assumptions!$A:$A,0)),0)</f>
        <v/>
      </c>
      <c r="BH213" s="604">
        <f>IFERROR(((IF(BE213&gt;0, BE213, IF(BD213&gt;0, BD213, 0))))*INDEX(Assumptions!$D:$D,MATCH(AB213,Assumptions!$A:$A,0)),0)</f>
        <v/>
      </c>
      <c r="BI213" s="604">
        <f>IFERROR(((IF(BE213&gt;0, BE213, IF(BD213&gt;0, BD213, 0))))*INDEX(Assumptions!$G:$G,MATCH(AC213,Assumptions!$F:$F,0)),0)</f>
        <v/>
      </c>
      <c r="BJ213" s="604">
        <f>SUM(BF213:BI213)</f>
        <v/>
      </c>
      <c r="BK213" s="383">
        <f>IFERROR(INDEX(Assumptions!$B:$B,MATCH(AB213,Assumptions!$A:$A,0))+INDEX(Assumptions!$C:$C,MATCH(AB213,Assumptions!$A:$A,0))+INDEX(Assumptions!$D:$D,MATCH(AB213,Assumptions!$A:$A,0))+INDEX(Assumptions!$G:$G,MATCH(AC213,Assumptions!$F:$F,0)),0)</f>
        <v/>
      </c>
      <c r="BL213" s="602">
        <f>((IF(BE213&gt;0, BE213, IF(BD213&gt;0, BD213, 0))))+BJ213</f>
        <v/>
      </c>
      <c r="BM213" s="602">
        <f>BP213/BO213</f>
        <v/>
      </c>
      <c r="BN213" s="602">
        <f>BP213/2.38</f>
        <v/>
      </c>
      <c r="BO213" s="374" t="n">
        <v>2.5</v>
      </c>
      <c r="BP213" s="602" t="n">
        <v>129.95</v>
      </c>
      <c r="BQ213" s="384">
        <f>IF(SUM(BD213:BE213)=0,0,(BM213-BL213)/BM213)</f>
        <v/>
      </c>
      <c r="BR213" s="602">
        <f>BC213*CG213</f>
        <v/>
      </c>
      <c r="BS213" s="602" t="n"/>
      <c r="BT213" s="602" t="n">
        <v>3.55</v>
      </c>
      <c r="BU213" s="386" t="inlineStr">
        <is>
          <t>16/08/2017</t>
        </is>
      </c>
      <c r="BV213" s="605" t="n"/>
      <c r="BW213" s="386" t="n"/>
      <c r="BX213" s="376" t="n"/>
      <c r="BY213" s="386" t="n"/>
      <c r="BZ213" s="433" t="n"/>
      <c r="CA213" s="386" t="n">
        <v>42989</v>
      </c>
      <c r="CB213" s="386" t="n"/>
      <c r="CC213" s="386" t="n">
        <v>42989</v>
      </c>
      <c r="CD213" s="376" t="inlineStr">
        <is>
          <t>EX 14-Oct-17</t>
        </is>
      </c>
      <c r="CE213" s="376" t="n"/>
      <c r="CF213" s="376" t="n"/>
      <c r="CG213" s="387" t="n">
        <v>8</v>
      </c>
      <c r="CH213" s="435" t="n"/>
      <c r="CI213" s="387" t="inlineStr">
        <is>
          <t>27x32</t>
        </is>
      </c>
      <c r="CJ213" s="387" t="n"/>
      <c r="CK213" s="387" t="n"/>
      <c r="CL213" s="388" t="n"/>
      <c r="CM213" s="389" t="n"/>
      <c r="CN213" s="389" t="n"/>
      <c r="CO213" s="390" t="n"/>
      <c r="CP213" s="391" t="inlineStr">
        <is>
          <t>27x32</t>
        </is>
      </c>
      <c r="CQ213" s="391" t="n"/>
      <c r="CR213" s="391" t="n"/>
      <c r="CS213" s="391" t="inlineStr">
        <is>
          <t>10/04/2018 - ok (2nd wash test)</t>
        </is>
      </c>
      <c r="CT213" s="393" t="inlineStr">
        <is>
          <t>ok (10-4-18)</t>
        </is>
      </c>
      <c r="CU213" s="393" t="inlineStr">
        <is>
          <t xml:space="preserve">NEW TO ARTLAB </t>
        </is>
      </c>
      <c r="CV213" s="393" t="n"/>
      <c r="CW213" s="393" t="n"/>
      <c r="CX213" s="393" t="n"/>
      <c r="CY213" s="393" t="n"/>
      <c r="CZ213" s="436" t="n">
        <v>43311</v>
      </c>
      <c r="DA213" s="436" t="inlineStr">
        <is>
          <t>HQ</t>
        </is>
      </c>
      <c r="DB213" s="562" t="n">
        <v>0</v>
      </c>
      <c r="DC213" s="389" t="n"/>
      <c r="DD213" s="389" t="inlineStr">
        <is>
          <t>DIDN'T SEE QC OURSELVES</t>
        </is>
      </c>
      <c r="DE213" s="389" t="n"/>
      <c r="DF213" s="394" t="n">
        <v>964</v>
      </c>
      <c r="DG213" s="394" t="n">
        <v>1210</v>
      </c>
      <c r="DH213" s="394" t="n">
        <v>4018442</v>
      </c>
      <c r="DI213" s="395">
        <f>DF213*BM213</f>
        <v/>
      </c>
      <c r="DJ213" s="396">
        <f>DI213-(DG213*BL213)</f>
        <v/>
      </c>
    </row>
    <row customFormat="1" customHeight="1" ht="15" r="214" s="397">
      <c r="A214" s="372" t="n">
        <v>1015</v>
      </c>
      <c r="B214" s="372" t="inlineStr">
        <is>
          <t>K180701725</t>
        </is>
      </c>
      <c r="C214" s="372" t="n">
        <v>2010103037</v>
      </c>
      <c r="D214" s="241" t="inlineStr">
        <is>
          <t>Mid used</t>
        </is>
      </c>
      <c r="E214" s="430" t="n">
        <v>4041</v>
      </c>
      <c r="F214" s="372" t="inlineStr">
        <is>
          <t>KIMBERLEY</t>
        </is>
      </c>
      <c r="G214" s="372" t="inlineStr">
        <is>
          <t>TINTED VINTAGE MARBLE</t>
        </is>
      </c>
      <c r="H214" s="372" t="n">
        <v>1</v>
      </c>
      <c r="I214" s="370" t="n"/>
      <c r="J214" s="600" t="n"/>
      <c r="K214" s="372" t="n"/>
      <c r="L214" s="372" t="n"/>
      <c r="M214" s="372" t="inlineStr">
        <is>
          <t>Jeans</t>
        </is>
      </c>
      <c r="N214" s="372" t="n">
        <v>62046231</v>
      </c>
      <c r="O214" s="373" t="inlineStr">
        <is>
          <t>Women's or girls' cotton denim trousers and breeches (excl. industrial and occupational, bib and brace overalls and panties)</t>
        </is>
      </c>
      <c r="P214" s="584" t="inlineStr">
        <is>
          <t>Womens</t>
        </is>
      </c>
      <c r="Q214" s="372" t="n"/>
      <c r="R214" s="372" t="n">
        <v>75</v>
      </c>
      <c r="S214" s="372" t="inlineStr">
        <is>
          <t>-</t>
        </is>
      </c>
      <c r="T214" s="374" t="inlineStr">
        <is>
          <t>NON</t>
        </is>
      </c>
      <c r="U214" s="374" t="inlineStr">
        <is>
          <t>HIGH RISE SLIM</t>
        </is>
      </c>
      <c r="V214" s="374" t="inlineStr">
        <is>
          <t>24-32</t>
        </is>
      </c>
      <c r="W214" s="374" t="inlineStr">
        <is>
          <t>30-32-34</t>
        </is>
      </c>
      <c r="X214" s="402" t="inlineStr">
        <is>
          <t>Womens seasonal</t>
        </is>
      </c>
      <c r="Y214" s="374" t="inlineStr">
        <is>
          <t>C/O</t>
        </is>
      </c>
      <c r="Z214" s="374" t="inlineStr">
        <is>
          <t>-</t>
        </is>
      </c>
      <c r="AA214" s="374" t="inlineStr">
        <is>
          <t>CONVENTIONAL</t>
        </is>
      </c>
      <c r="AB214" s="240" t="inlineStr">
        <is>
          <t>Tunisia</t>
        </is>
      </c>
      <c r="AC214" s="240" t="inlineStr">
        <is>
          <t>Artlab</t>
        </is>
      </c>
      <c r="AD214" s="240" t="inlineStr">
        <is>
          <t>Artlab</t>
        </is>
      </c>
      <c r="AE214" s="240" t="inlineStr">
        <is>
          <t>Interwashing</t>
        </is>
      </c>
      <c r="AF214" s="372" t="n"/>
      <c r="AG214" s="374" t="inlineStr">
        <is>
          <t>CANDIANI</t>
        </is>
      </c>
      <c r="AH214" s="374" t="inlineStr">
        <is>
          <t>KR7176 K-old pure organic</t>
        </is>
      </c>
      <c r="AI214" s="374" t="inlineStr">
        <is>
          <t>KR7176 K-OLD PURE</t>
        </is>
      </c>
      <c r="AJ214" s="374" t="n"/>
      <c r="AK214" s="374" t="inlineStr">
        <is>
          <t>100% Sustainable fabric</t>
        </is>
      </c>
      <c r="AL214" s="374" t="inlineStr">
        <is>
          <t xml:space="preserve">100% Organic cotton </t>
        </is>
      </c>
      <c r="AM214" s="374" t="inlineStr">
        <is>
          <t>12,25 oz</t>
        </is>
      </c>
      <c r="AN214" s="374" t="n"/>
      <c r="AO214" s="377" t="inlineStr">
        <is>
          <t>4,85 / 156</t>
        </is>
      </c>
      <c r="AP214" s="374" t="n"/>
      <c r="AQ214" s="374" t="n"/>
      <c r="AR214" s="374" t="inlineStr">
        <is>
          <t>TBC</t>
        </is>
      </c>
      <c r="AS214" s="378" t="n"/>
      <c r="AT214" s="378" t="n"/>
      <c r="AU214" s="378" t="n"/>
      <c r="AV214" s="379" t="n">
        <v>1.17</v>
      </c>
      <c r="AW214" s="601" t="n"/>
      <c r="AX214" s="602" t="inlineStr">
        <is>
          <t>EUR</t>
        </is>
      </c>
      <c r="AY214" s="602" t="inlineStr">
        <is>
          <t>FOB</t>
        </is>
      </c>
      <c r="AZ214" s="602" t="inlineStr">
        <is>
          <t>90 DAYS NETT</t>
        </is>
      </c>
      <c r="BA214" s="602" t="inlineStr">
        <is>
          <t>cfmd</t>
        </is>
      </c>
      <c r="BB214" s="602">
        <f>IFERROR((BM214*(1-Assumptions!$K$3))*(1-BK214),0)</f>
        <v/>
      </c>
      <c r="BC214" s="602" t="n">
        <v>45</v>
      </c>
      <c r="BD214" s="602" t="n"/>
      <c r="BE214" s="602" t="n">
        <v>24.5</v>
      </c>
      <c r="BF214" s="604">
        <f>IFERROR(((IF(BE214&gt;0, BE214, IF(BD214&gt;0, BD214, 0))))*INDEX(Assumptions!$B:$B,MATCH(AB214,Assumptions!$A:$A,0)),0)</f>
        <v/>
      </c>
      <c r="BG214" s="604">
        <f>IFERROR(((IF(BE214&gt;0, BE214, IF(BD214&gt;0, BD214, 0))))*INDEX(Assumptions!$C:$C,MATCH(AB214,Assumptions!$A:$A,0)),0)</f>
        <v/>
      </c>
      <c r="BH214" s="604">
        <f>IFERROR(((IF(BE214&gt;0, BE214, IF(BD214&gt;0, BD214, 0))))*INDEX(Assumptions!$D:$D,MATCH(AB214,Assumptions!$A:$A,0)),0)</f>
        <v/>
      </c>
      <c r="BI214" s="604">
        <f>IFERROR(((IF(BE214&gt;0, BE214, IF(BD214&gt;0, BD214, 0))))*INDEX(Assumptions!$G:$G,MATCH(AC214,Assumptions!$F:$F,0)),0)</f>
        <v/>
      </c>
      <c r="BJ214" s="604">
        <f>SUM(BF214:BI214)</f>
        <v/>
      </c>
      <c r="BK214" s="383">
        <f>IFERROR(INDEX(Assumptions!$B:$B,MATCH(AB214,Assumptions!$A:$A,0))+INDEX(Assumptions!$C:$C,MATCH(AB214,Assumptions!$A:$A,0))+INDEX(Assumptions!$D:$D,MATCH(AB214,Assumptions!$A:$A,0))+INDEX(Assumptions!$G:$G,MATCH(AC214,Assumptions!$F:$F,0)),0)</f>
        <v/>
      </c>
      <c r="BL214" s="602">
        <f>((IF(BE214&gt;0, BE214, IF(BD214&gt;0, BD214, 0))))+BJ214</f>
        <v/>
      </c>
      <c r="BM214" s="602">
        <f>BP214/BO214</f>
        <v/>
      </c>
      <c r="BN214" s="602">
        <f>BP214/2.38</f>
        <v/>
      </c>
      <c r="BO214" s="374" t="n">
        <v>2.5</v>
      </c>
      <c r="BP214" s="602" t="n">
        <v>139.95</v>
      </c>
      <c r="BQ214" s="384">
        <f>IF(SUM(BD214:BE214)=0,0,(BM214-BL214)/BM214)</f>
        <v/>
      </c>
      <c r="BR214" s="602">
        <f>BC214*CG214</f>
        <v/>
      </c>
      <c r="BS214" s="602" t="n">
        <v>6.7</v>
      </c>
      <c r="BT214" s="602" t="n">
        <v>3.3</v>
      </c>
      <c r="BU214" s="386" t="n"/>
      <c r="BV214" s="605" t="n"/>
      <c r="BW214" s="386" t="n"/>
      <c r="BX214" s="376" t="n"/>
      <c r="BY214" s="386" t="n"/>
      <c r="BZ214" s="433" t="n"/>
      <c r="CA214" s="386" t="n"/>
      <c r="CB214" s="386" t="n"/>
      <c r="CC214" s="386" t="n"/>
      <c r="CD214" s="376" t="n"/>
      <c r="CE214" s="376" t="n"/>
      <c r="CF214" s="376" t="n"/>
      <c r="CG214" s="387" t="n">
        <v>15</v>
      </c>
      <c r="CH214" s="435" t="n"/>
      <c r="CI214" s="387" t="inlineStr">
        <is>
          <t>27x32</t>
        </is>
      </c>
      <c r="CJ214" s="387" t="n"/>
      <c r="CK214" s="387" t="n"/>
      <c r="CL214" s="388" t="n"/>
      <c r="CM214" s="389" t="n"/>
      <c r="CN214" s="389" t="n"/>
      <c r="CO214" s="390" t="n"/>
      <c r="CP214" s="391" t="inlineStr">
        <is>
          <t>-</t>
        </is>
      </c>
      <c r="CQ214" s="391" t="n"/>
      <c r="CR214" s="391" t="n"/>
      <c r="CS214" s="392" t="n"/>
      <c r="CT214" s="393" t="n"/>
      <c r="CU214" s="393" t="n"/>
      <c r="CV214" s="393" t="n"/>
      <c r="CW214" s="393" t="n"/>
      <c r="CX214" s="393" t="n"/>
      <c r="CY214" s="393" t="n"/>
      <c r="CZ214" s="388" t="n">
        <v>43353</v>
      </c>
      <c r="DA214" s="388" t="inlineStr">
        <is>
          <t>HQ</t>
        </is>
      </c>
      <c r="DB214" s="555" t="n">
        <v>0</v>
      </c>
      <c r="DC214" s="389" t="n"/>
      <c r="DD214" s="389" t="inlineStr">
        <is>
          <t>INSEAM -1.5CM</t>
        </is>
      </c>
      <c r="DE214" s="389" t="n"/>
      <c r="DF214" s="394" t="n">
        <v>138</v>
      </c>
      <c r="DG214" s="394" t="n">
        <v>165</v>
      </c>
      <c r="DH214" s="394" t="n">
        <v>4018369</v>
      </c>
      <c r="DI214" s="395">
        <f>DF214*BM214</f>
        <v/>
      </c>
      <c r="DJ214" s="396">
        <f>DI214-(DG214*BL214)</f>
        <v/>
      </c>
    </row>
    <row customFormat="1" customHeight="1" hidden="1" ht="15" r="215" s="126">
      <c r="A215" s="223" t="n">
        <v>1020</v>
      </c>
      <c r="B215" s="223" t="inlineStr">
        <is>
          <t>K180701730</t>
        </is>
      </c>
      <c r="C215" s="223" t="n">
        <v>2010103038</v>
      </c>
      <c r="D215" s="223" t="inlineStr">
        <is>
          <t>Light used</t>
        </is>
      </c>
      <c r="E215" s="502" t="n">
        <v>5023</v>
      </c>
      <c r="F215" s="223" t="inlineStr">
        <is>
          <t>KIMBERLEY</t>
        </is>
      </c>
      <c r="G215" s="223" t="inlineStr">
        <is>
          <t>LIGHT VINTAGE DESTROYED</t>
        </is>
      </c>
      <c r="H215" s="223" t="n">
        <v>1</v>
      </c>
      <c r="I215" s="219" t="inlineStr">
        <is>
          <t>x</t>
        </is>
      </c>
      <c r="J215" s="606" t="n">
        <v>43172</v>
      </c>
      <c r="K215" s="223" t="n"/>
      <c r="L215" s="223" t="n"/>
      <c r="M215" s="223" t="inlineStr">
        <is>
          <t>JEANS</t>
        </is>
      </c>
      <c r="N215" s="223" t="n">
        <v>62046231</v>
      </c>
      <c r="O215" s="102" t="inlineStr">
        <is>
          <t>Women's or girls' cotton denim trousers and breeches (excl. industrial and occupational, bib and brace overalls and panties)</t>
        </is>
      </c>
      <c r="P215" s="103" t="inlineStr">
        <is>
          <t>WOMEN</t>
        </is>
      </c>
      <c r="Q215" s="223" t="n"/>
      <c r="R215" s="223" t="inlineStr">
        <is>
          <t>LT19015/B</t>
        </is>
      </c>
      <c r="S215" s="223" t="inlineStr">
        <is>
          <t>-</t>
        </is>
      </c>
      <c r="T215" s="104" t="inlineStr">
        <is>
          <t>NON</t>
        </is>
      </c>
      <c r="U215" s="104" t="inlineStr">
        <is>
          <t>HIGH RISE SLIM</t>
        </is>
      </c>
      <c r="V215" s="104" t="inlineStr">
        <is>
          <t>24-32</t>
        </is>
      </c>
      <c r="W215" s="104" t="inlineStr">
        <is>
          <t>30-32-34</t>
        </is>
      </c>
      <c r="X215" s="255" t="n"/>
      <c r="Y215" s="104" t="inlineStr">
        <is>
          <t>C/O</t>
        </is>
      </c>
      <c r="Z215" s="104" t="inlineStr">
        <is>
          <t>-</t>
        </is>
      </c>
      <c r="AA215" s="104" t="inlineStr">
        <is>
          <t>SEASONAL MAIN</t>
        </is>
      </c>
      <c r="AB215" s="338" t="inlineStr">
        <is>
          <t>TUNISIA</t>
        </is>
      </c>
      <c r="AC215" s="106" t="inlineStr">
        <is>
          <t>ARTLAB</t>
        </is>
      </c>
      <c r="AD215" s="106" t="inlineStr">
        <is>
          <t>ELLETI GROUP</t>
        </is>
      </c>
      <c r="AE215" s="106" t="inlineStr">
        <is>
          <t>ELLETI</t>
        </is>
      </c>
      <c r="AF215" s="223" t="n"/>
      <c r="AG215" s="104" t="inlineStr">
        <is>
          <t>ORTA</t>
        </is>
      </c>
      <c r="AH215" s="374" t="inlineStr">
        <is>
          <t>9560A-50</t>
        </is>
      </c>
      <c r="AI215" s="104" t="n"/>
      <c r="AJ215" s="104" t="n"/>
      <c r="AK215" s="239" t="inlineStr">
        <is>
          <t>56% Sustainable fabric</t>
        </is>
      </c>
      <c r="AL215" s="104" t="inlineStr">
        <is>
          <t>56% Organic cotton (warp), 44% cotton (weft)</t>
        </is>
      </c>
      <c r="AM215" s="104" t="inlineStr">
        <is>
          <t>15 oz</t>
        </is>
      </c>
      <c r="AN215" s="374" t="n"/>
      <c r="AO215" s="107" t="inlineStr">
        <is>
          <t>5,35 / 150</t>
        </is>
      </c>
      <c r="AP215" s="104" t="n"/>
      <c r="AQ215" s="104" t="n"/>
      <c r="AR215" s="104" t="inlineStr">
        <is>
          <t>400mts ordered by ARTLAB- ex turkey week34</t>
        </is>
      </c>
      <c r="AS215" s="108" t="n"/>
      <c r="AT215" s="108" t="n"/>
      <c r="AU215" s="108" t="n"/>
      <c r="AV215" s="109" t="n">
        <v>1.2</v>
      </c>
      <c r="AW215" s="607" t="n"/>
      <c r="AX215" s="608" t="inlineStr">
        <is>
          <t>EUR</t>
        </is>
      </c>
      <c r="AY215" s="608" t="inlineStr">
        <is>
          <t>FOB</t>
        </is>
      </c>
      <c r="AZ215" s="608" t="inlineStr">
        <is>
          <t>90 DAYS NETT</t>
        </is>
      </c>
      <c r="BA215" s="608" t="n">
        <v>40</v>
      </c>
      <c r="BB215" s="608">
        <f>IFERROR((BM215*(1-Assumptions!$K$3))*(1-BK215),0)</f>
        <v/>
      </c>
      <c r="BC215" s="608" t="n">
        <v>45</v>
      </c>
      <c r="BD215" s="608" t="n">
        <v>45.7</v>
      </c>
      <c r="BE215" s="608" t="n">
        <v>45.2</v>
      </c>
      <c r="BF215" s="609">
        <f>IFERROR(((IF(BE215&gt;0, BE215, IF(BD215&gt;0, BD215, 0))))*INDEX(Assumptions!$B:$B,MATCH(AB215,Assumptions!$A:$A,0)),0)</f>
        <v/>
      </c>
      <c r="BG215" s="609">
        <f>IFERROR(((IF(BE215&gt;0, BE215, IF(BD215&gt;0, BD215, 0))))*INDEX(Assumptions!$C:$C,MATCH(AB215,Assumptions!$A:$A,0)),0)</f>
        <v/>
      </c>
      <c r="BH215" s="609">
        <f>IFERROR(((IF(BE215&gt;0, BE215, IF(BD215&gt;0, BD215, 0))))*INDEX(Assumptions!$D:$D,MATCH(AB215,Assumptions!$A:$A,0)),0)</f>
        <v/>
      </c>
      <c r="BI215" s="609">
        <f>IFERROR(((IF(BE215&gt;0, BE215, IF(BD215&gt;0, BD215, 0))))*INDEX(Assumptions!$G:$G,MATCH(AC215,Assumptions!$F:$F,0)),0)</f>
        <v/>
      </c>
      <c r="BJ215" s="609">
        <f>SUM(BF215:BI215)</f>
        <v/>
      </c>
      <c r="BK215" s="113">
        <f>IFERROR(INDEX(Assumptions!$B:$B,MATCH(AB215,Assumptions!$A:$A,0))+INDEX(Assumptions!$C:$C,MATCH(AB215,Assumptions!$A:$A,0))+INDEX(Assumptions!$D:$D,MATCH(AB215,Assumptions!$A:$A,0))+INDEX(Assumptions!$G:$G,MATCH(AC215,Assumptions!$F:$F,0)),0)</f>
        <v/>
      </c>
      <c r="BL215" s="608">
        <f>((IF(BE215&gt;0, BE215, IF(BD215&gt;0, BD215, 0))))+BJ215</f>
        <v/>
      </c>
      <c r="BM215" s="608">
        <f>BP215/BO215</f>
        <v/>
      </c>
      <c r="BN215" s="608">
        <f>BP215/2.38</f>
        <v/>
      </c>
      <c r="BO215" s="104" t="n">
        <v>2.5</v>
      </c>
      <c r="BP215" s="608" t="n">
        <v>199.95</v>
      </c>
      <c r="BQ215" s="114">
        <f>IF(SUM(BD215:BE215)=0,0,(BM215-BL215)/BM215)</f>
        <v/>
      </c>
      <c r="BR215" s="608">
        <f>BC215*CG215</f>
        <v/>
      </c>
      <c r="BS215" s="608" t="n">
        <v>26</v>
      </c>
      <c r="BT215" s="608" t="n">
        <v>4.1</v>
      </c>
      <c r="BU215" s="115" t="n"/>
      <c r="BV215" s="610" t="n"/>
      <c r="BW215" s="115" t="n"/>
      <c r="BX215" s="106" t="n"/>
      <c r="BY215" s="115" t="n"/>
      <c r="BZ215" s="530" t="n"/>
      <c r="CA215" s="115" t="n"/>
      <c r="CB215" s="115" t="n"/>
      <c r="CC215" s="115" t="n"/>
      <c r="CD215" s="106" t="n"/>
      <c r="CE215" s="106" t="n"/>
      <c r="CF215" s="106" t="n"/>
      <c r="CG215" s="117" t="n">
        <v>8</v>
      </c>
      <c r="CH215" s="538" t="n"/>
      <c r="CI215" s="117" t="inlineStr">
        <is>
          <t>27x32</t>
        </is>
      </c>
      <c r="CJ215" s="117" t="n"/>
      <c r="CK215" s="117" t="n"/>
      <c r="CL215" s="118" t="n"/>
      <c r="CM215" s="119" t="n"/>
      <c r="CN215" s="119" t="n"/>
      <c r="CO215" s="120" t="n"/>
      <c r="CP215" s="121" t="inlineStr">
        <is>
          <t>27X32</t>
        </is>
      </c>
      <c r="CQ215" s="121" t="n"/>
      <c r="CR215" s="121" t="n"/>
      <c r="CS215" s="521" t="inlineStr">
        <is>
          <t>-</t>
        </is>
      </c>
      <c r="CT215" s="522" t="inlineStr">
        <is>
          <t>-</t>
        </is>
      </c>
      <c r="CU215" s="123" t="inlineStr">
        <is>
          <t>ONLY RINSE FOR FIT + UPDATED WB</t>
        </is>
      </c>
      <c r="CV215" s="123" t="n"/>
      <c r="CW215" s="123" t="n"/>
      <c r="CX215" s="123" t="n"/>
      <c r="CY215" s="123" t="n"/>
      <c r="CZ215" s="118" t="n"/>
      <c r="DA215" s="118" t="n"/>
      <c r="DB215" s="575" t="n"/>
      <c r="DC215" s="119" t="n"/>
      <c r="DD215" s="119" t="n"/>
      <c r="DE215" s="119" t="n"/>
      <c r="DF215" s="394" t="n"/>
      <c r="DG215" s="394" t="n"/>
      <c r="DH215" s="394" t="n"/>
      <c r="DI215" s="334">
        <f>DF215*BM215</f>
        <v/>
      </c>
      <c r="DJ215" s="125">
        <f>DI215-(DG215*BL215)</f>
        <v/>
      </c>
    </row>
    <row customFormat="1" customHeight="1" ht="15" r="216" s="397">
      <c r="A216" s="372" t="n">
        <v>1021</v>
      </c>
      <c r="B216" s="372" t="inlineStr">
        <is>
          <t>K180701731</t>
        </is>
      </c>
      <c r="C216" s="372" t="n">
        <v>2010103097</v>
      </c>
      <c r="D216" s="581" t="inlineStr">
        <is>
          <t>Denim black</t>
        </is>
      </c>
      <c r="E216" s="430" t="n">
        <v>6113</v>
      </c>
      <c r="F216" s="372" t="inlineStr">
        <is>
          <t>KIMBERLEY</t>
        </is>
      </c>
      <c r="G216" s="372" t="inlineStr">
        <is>
          <t>EPIC BLUE BLACK</t>
        </is>
      </c>
      <c r="H216" s="372" t="n">
        <v>1</v>
      </c>
      <c r="I216" s="370" t="n"/>
      <c r="J216" s="600" t="n">
        <v>43063</v>
      </c>
      <c r="K216" s="372" t="n"/>
      <c r="L216" s="372" t="n"/>
      <c r="M216" s="372" t="inlineStr">
        <is>
          <t>Jeans</t>
        </is>
      </c>
      <c r="N216" s="372" t="n">
        <v>62046231</v>
      </c>
      <c r="O216" s="373" t="inlineStr">
        <is>
          <t>Women's or girls' cotton denim trousers and breeches (excl. industrial and occupational, bib and brace overalls and panties)</t>
        </is>
      </c>
      <c r="P216" s="584" t="inlineStr">
        <is>
          <t>Womens</t>
        </is>
      </c>
      <c r="Q216" s="372" t="n"/>
      <c r="R216" s="372" t="inlineStr">
        <is>
          <t>9A</t>
        </is>
      </c>
      <c r="S216" s="372" t="inlineStr">
        <is>
          <t>-</t>
        </is>
      </c>
      <c r="T216" s="374" t="inlineStr">
        <is>
          <t>NON</t>
        </is>
      </c>
      <c r="U216" s="374" t="inlineStr">
        <is>
          <t>HIGH RISE SLIM</t>
        </is>
      </c>
      <c r="V216" s="374" t="inlineStr">
        <is>
          <t>24-32</t>
        </is>
      </c>
      <c r="W216" s="374" t="inlineStr">
        <is>
          <t>30-32-34</t>
        </is>
      </c>
      <c r="X216" s="402" t="inlineStr">
        <is>
          <t>Womens seasonal</t>
        </is>
      </c>
      <c r="Y216" s="374" t="inlineStr">
        <is>
          <t>C/O</t>
        </is>
      </c>
      <c r="Z216" s="374" t="inlineStr">
        <is>
          <t>-</t>
        </is>
      </c>
      <c r="AA216" s="374" t="inlineStr">
        <is>
          <t>CONVENTIONAL</t>
        </is>
      </c>
      <c r="AB216" s="240" t="inlineStr">
        <is>
          <t>Tunisia</t>
        </is>
      </c>
      <c r="AC216" s="240" t="inlineStr">
        <is>
          <t>Artlab</t>
        </is>
      </c>
      <c r="AD216" s="240" t="inlineStr">
        <is>
          <t>Artlab</t>
        </is>
      </c>
      <c r="AE216" s="240" t="inlineStr">
        <is>
          <t>Interwashing</t>
        </is>
      </c>
      <c r="AF216" s="372" t="n"/>
      <c r="AG216" s="374" t="inlineStr">
        <is>
          <t>ORTA</t>
        </is>
      </c>
      <c r="AH216" s="374" t="inlineStr">
        <is>
          <t>8731A-47 Epic OD</t>
        </is>
      </c>
      <c r="AI216" s="374" t="inlineStr">
        <is>
          <t>8731A-47 EPIC OVERDYE PRESH&amp;KEWED</t>
        </is>
      </c>
      <c r="AJ216" s="374" t="n"/>
      <c r="AK216" s="374" t="inlineStr">
        <is>
          <t>-</t>
        </is>
      </c>
      <c r="AL216" s="374" t="inlineStr">
        <is>
          <t xml:space="preserve">100% Organic cotton </t>
        </is>
      </c>
      <c r="AM216" s="374" t="inlineStr">
        <is>
          <t>13,5 oz</t>
        </is>
      </c>
      <c r="AN216" s="374" t="n"/>
      <c r="AO216" s="377" t="inlineStr">
        <is>
          <t>5,75 / 147</t>
        </is>
      </c>
      <c r="AP216" s="374" t="n">
        <v>3000</v>
      </c>
      <c r="AQ216" s="374" t="n"/>
      <c r="AR216" s="374" t="n"/>
      <c r="AS216" s="378" t="n"/>
      <c r="AT216" s="378" t="n"/>
      <c r="AU216" s="378" t="n"/>
      <c r="AV216" s="379" t="n">
        <v>1.18</v>
      </c>
      <c r="AW216" s="601" t="n"/>
      <c r="AX216" s="602" t="inlineStr">
        <is>
          <t>EUR</t>
        </is>
      </c>
      <c r="AY216" s="602" t="inlineStr">
        <is>
          <t>FOB</t>
        </is>
      </c>
      <c r="AZ216" s="602" t="inlineStr">
        <is>
          <t>90 DAYS NETT</t>
        </is>
      </c>
      <c r="BA216" s="602" t="n">
        <v>25</v>
      </c>
      <c r="BB216" s="602">
        <f>IFERROR((BM216*(1-Assumptions!$K$3))*(1-BK216),0)</f>
        <v/>
      </c>
      <c r="BC216" s="602" t="n"/>
      <c r="BD216" s="602" t="n"/>
      <c r="BE216" s="602" t="n">
        <v>25</v>
      </c>
      <c r="BF216" s="604">
        <f>IFERROR(((IF(BE216&gt;0, BE216, IF(BD216&gt;0, BD216, 0))))*INDEX(Assumptions!$B:$B,MATCH(AB216,Assumptions!$A:$A,0)),0)</f>
        <v/>
      </c>
      <c r="BG216" s="604">
        <f>IFERROR(((IF(BE216&gt;0, BE216, IF(BD216&gt;0, BD216, 0))))*INDEX(Assumptions!$C:$C,MATCH(AB216,Assumptions!$A:$A,0)),0)</f>
        <v/>
      </c>
      <c r="BH216" s="604">
        <f>IFERROR(((IF(BE216&gt;0, BE216, IF(BD216&gt;0, BD216, 0))))*INDEX(Assumptions!$D:$D,MATCH(AB216,Assumptions!$A:$A,0)),0)</f>
        <v/>
      </c>
      <c r="BI216" s="604">
        <f>IFERROR(((IF(BE216&gt;0, BE216, IF(BD216&gt;0, BD216, 0))))*INDEX(Assumptions!$G:$G,MATCH(AC216,Assumptions!$F:$F,0)),0)</f>
        <v/>
      </c>
      <c r="BJ216" s="604">
        <f>SUM(BF216:BI216)</f>
        <v/>
      </c>
      <c r="BK216" s="383">
        <f>IFERROR(INDEX(Assumptions!$B:$B,MATCH(AB216,Assumptions!$A:$A,0))+INDEX(Assumptions!$C:$C,MATCH(AB216,Assumptions!$A:$A,0))+INDEX(Assumptions!$D:$D,MATCH(AB216,Assumptions!$A:$A,0))+INDEX(Assumptions!$G:$G,MATCH(AC216,Assumptions!$F:$F,0)),0)</f>
        <v/>
      </c>
      <c r="BL216" s="602">
        <f>((IF(BE216&gt;0, BE216, IF(BD216&gt;0, BD216, 0))))+BJ216</f>
        <v/>
      </c>
      <c r="BM216" s="602">
        <f>BP216/BO216</f>
        <v/>
      </c>
      <c r="BN216" s="602">
        <f>BP216/2.38</f>
        <v/>
      </c>
      <c r="BO216" s="374" t="n">
        <v>2.5</v>
      </c>
      <c r="BP216" s="602" t="n">
        <v>139.95</v>
      </c>
      <c r="BQ216" s="384">
        <f>IF(SUM(BD216:BE216)=0,0,(BM216-BL216)/BM216)</f>
        <v/>
      </c>
      <c r="BR216" s="602">
        <f>BC216*CG216</f>
        <v/>
      </c>
      <c r="BS216" s="602" t="n">
        <v>7.1</v>
      </c>
      <c r="BT216" s="602" t="n">
        <v>3.25</v>
      </c>
      <c r="BU216" s="386" t="n"/>
      <c r="BV216" s="605" t="n"/>
      <c r="BW216" s="386" t="n"/>
      <c r="BX216" s="376" t="n"/>
      <c r="BY216" s="386" t="n"/>
      <c r="BZ216" s="433" t="n"/>
      <c r="CA216" s="386" t="n"/>
      <c r="CB216" s="386" t="n"/>
      <c r="CC216" s="386" t="n"/>
      <c r="CD216" s="376" t="n"/>
      <c r="CE216" s="376" t="n"/>
      <c r="CF216" s="376" t="n"/>
      <c r="CG216" s="387" t="n">
        <v>0</v>
      </c>
      <c r="CH216" s="435" t="n"/>
      <c r="CI216" s="387" t="n"/>
      <c r="CJ216" s="387" t="n"/>
      <c r="CK216" s="387" t="n"/>
      <c r="CL216" s="388" t="n"/>
      <c r="CM216" s="389" t="n"/>
      <c r="CN216" s="389" t="n"/>
      <c r="CO216" s="390" t="n"/>
      <c r="CP216" s="391" t="inlineStr">
        <is>
          <t>27x32</t>
        </is>
      </c>
      <c r="CQ216" s="391" t="n"/>
      <c r="CR216" s="391" t="n"/>
      <c r="CS216" s="391" t="n">
        <v>43168</v>
      </c>
      <c r="CT216" s="393" t="inlineStr">
        <is>
          <t>ok</t>
        </is>
      </c>
      <c r="CU216" s="393" t="inlineStr">
        <is>
          <t>WASH CHANGED FIT</t>
        </is>
      </c>
      <c r="CV216" s="393" t="n">
        <v>43181</v>
      </c>
      <c r="CW216" s="393" t="n"/>
      <c r="CX216" s="393" t="n"/>
      <c r="CY216" s="393" t="n"/>
      <c r="CZ216" s="388" t="n">
        <v>43285</v>
      </c>
      <c r="DA216" s="388" t="inlineStr">
        <is>
          <t>TUNISIA</t>
        </is>
      </c>
      <c r="DB216" s="555" t="n">
        <v>5</v>
      </c>
      <c r="DC216" s="389" t="n"/>
      <c r="DD216" s="389" t="inlineStr">
        <is>
          <t xml:space="preserve">HALF KNEE BIT SMALLER </t>
        </is>
      </c>
      <c r="DE216" s="389" t="n"/>
      <c r="DF216" s="394" t="n">
        <v>328</v>
      </c>
      <c r="DG216" s="394" t="n">
        <v>498</v>
      </c>
      <c r="DH216" s="394" t="n">
        <v>4018302</v>
      </c>
      <c r="DI216" s="395">
        <f>DF216*BM216</f>
        <v/>
      </c>
      <c r="DJ216" s="396">
        <f>DI216-(DG216*BL216)</f>
        <v/>
      </c>
    </row>
    <row customFormat="1" customHeight="1" hidden="1" ht="15" r="217" s="126">
      <c r="A217" s="223" t="n">
        <v>1025</v>
      </c>
      <c r="B217" s="223" t="inlineStr">
        <is>
          <t>K180701205</t>
        </is>
      </c>
      <c r="C217" s="223" t="n">
        <v>2010103023</v>
      </c>
      <c r="D217" s="223" t="inlineStr">
        <is>
          <t>Denim black</t>
        </is>
      </c>
      <c r="E217" s="502" t="inlineStr">
        <is>
          <t>-</t>
        </is>
      </c>
      <c r="F217" s="223" t="inlineStr">
        <is>
          <t>LUCY</t>
        </is>
      </c>
      <c r="G217" s="223" t="inlineStr">
        <is>
          <t>WASHED BLACK</t>
        </is>
      </c>
      <c r="H217" s="223" t="n">
        <v>2</v>
      </c>
      <c r="I217" s="219" t="inlineStr">
        <is>
          <t>x</t>
        </is>
      </c>
      <c r="J217" s="606" t="n">
        <v>43172</v>
      </c>
      <c r="K217" s="223" t="n"/>
      <c r="L217" s="223" t="n"/>
      <c r="M217" s="223" t="inlineStr">
        <is>
          <t>JEANS</t>
        </is>
      </c>
      <c r="N217" s="223" t="n">
        <v>62046231</v>
      </c>
      <c r="O217" s="102" t="inlineStr">
        <is>
          <t>Women's or girls' cotton denim trousers and breeches (excl. industrial and occupational, bib and brace overalls and panties)</t>
        </is>
      </c>
      <c r="P217" s="103" t="inlineStr">
        <is>
          <t>WOMEN</t>
        </is>
      </c>
      <c r="Q217" s="223" t="n"/>
      <c r="R217" s="223" t="n">
        <v>76</v>
      </c>
      <c r="S217" s="223" t="inlineStr">
        <is>
          <t>-</t>
        </is>
      </c>
      <c r="T217" s="104" t="inlineStr">
        <is>
          <t>NON</t>
        </is>
      </c>
      <c r="U217" s="104" t="inlineStr">
        <is>
          <t xml:space="preserve">HIGH RISE STRAIGHT </t>
        </is>
      </c>
      <c r="V217" s="104" t="inlineStr">
        <is>
          <t>24-32</t>
        </is>
      </c>
      <c r="W217" s="104" t="inlineStr">
        <is>
          <t>30-32-34</t>
        </is>
      </c>
      <c r="X217" s="255" t="n"/>
      <c r="Y217" s="104" t="inlineStr">
        <is>
          <t>NEW</t>
        </is>
      </c>
      <c r="Z217" s="104" t="inlineStr">
        <is>
          <t>-</t>
        </is>
      </c>
      <c r="AA217" s="104" t="inlineStr">
        <is>
          <t>CONVENTIONAL</t>
        </is>
      </c>
      <c r="AB217" s="105" t="inlineStr">
        <is>
          <t>TUNISIA</t>
        </is>
      </c>
      <c r="AC217" s="106" t="inlineStr">
        <is>
          <t>ARTLAB</t>
        </is>
      </c>
      <c r="AD217" s="106" t="inlineStr">
        <is>
          <t>ARTLAB</t>
        </is>
      </c>
      <c r="AE217" s="106" t="inlineStr">
        <is>
          <t>INTERWASHING</t>
        </is>
      </c>
      <c r="AF217" s="223" t="n"/>
      <c r="AG217" s="104" t="inlineStr">
        <is>
          <t>CANDIANI</t>
        </is>
      </c>
      <c r="AH217" s="374" t="inlineStr">
        <is>
          <t>KR0674 K-planet appeal organic</t>
        </is>
      </c>
      <c r="AI217" s="104" t="inlineStr">
        <is>
          <t>KR0674 K-PLANET APPEAL</t>
        </is>
      </c>
      <c r="AJ217" s="104" t="n"/>
      <c r="AK217" s="104" t="inlineStr">
        <is>
          <t>100% Sustainable fabric</t>
        </is>
      </c>
      <c r="AL217" s="104" t="inlineStr">
        <is>
          <t>100% Organic cotton</t>
        </is>
      </c>
      <c r="AM217" s="104" t="inlineStr">
        <is>
          <t>13,75 oz</t>
        </is>
      </c>
      <c r="AN217" s="374" t="n"/>
      <c r="AO217" s="107" t="inlineStr">
        <is>
          <t>6,40 / 162</t>
        </is>
      </c>
      <c r="AP217" s="104" t="n"/>
      <c r="AQ217" s="104" t="n"/>
      <c r="AR217" s="104" t="inlineStr">
        <is>
          <t>TBC</t>
        </is>
      </c>
      <c r="AS217" s="108" t="n"/>
      <c r="AT217" s="108" t="n"/>
      <c r="AU217" s="108" t="n"/>
      <c r="AV217" s="109" t="n">
        <v>1.15</v>
      </c>
      <c r="AW217" s="607" t="n"/>
      <c r="AX217" s="608" t="inlineStr">
        <is>
          <t>EUR</t>
        </is>
      </c>
      <c r="AY217" s="608" t="inlineStr">
        <is>
          <t>FOB</t>
        </is>
      </c>
      <c r="AZ217" s="608" t="inlineStr">
        <is>
          <t>90 DAYS NETT</t>
        </is>
      </c>
      <c r="BA217" s="608" t="inlineStr">
        <is>
          <t>cfmd</t>
        </is>
      </c>
      <c r="BB217" s="608">
        <f>IFERROR((BM217*(1-Assumptions!$K$3))*(1-BK217),0)</f>
        <v/>
      </c>
      <c r="BC217" s="608" t="n">
        <v>45</v>
      </c>
      <c r="BD217" s="608" t="n"/>
      <c r="BE217" s="608" t="n">
        <v>21.9</v>
      </c>
      <c r="BF217" s="609">
        <f>IFERROR(((IF(BE217&gt;0, BE217, IF(BD217&gt;0, BD217, 0))))*INDEX(Assumptions!$B:$B,MATCH(AB217,Assumptions!$A:$A,0)),0)</f>
        <v/>
      </c>
      <c r="BG217" s="609">
        <f>IFERROR(((IF(BE217&gt;0, BE217, IF(BD217&gt;0, BD217, 0))))*INDEX(Assumptions!$C:$C,MATCH(AB217,Assumptions!$A:$A,0)),0)</f>
        <v/>
      </c>
      <c r="BH217" s="609">
        <f>IFERROR(((IF(BE217&gt;0, BE217, IF(BD217&gt;0, BD217, 0))))*INDEX(Assumptions!$D:$D,MATCH(AB217,Assumptions!$A:$A,0)),0)</f>
        <v/>
      </c>
      <c r="BI217" s="609">
        <f>IFERROR(((IF(BE217&gt;0, BE217, IF(BD217&gt;0, BD217, 0))))*INDEX(Assumptions!$G:$G,MATCH(AC217,Assumptions!$F:$F,0)),0)</f>
        <v/>
      </c>
      <c r="BJ217" s="609">
        <f>SUM(BF217:BI217)</f>
        <v/>
      </c>
      <c r="BK217" s="113">
        <f>IFERROR(INDEX(Assumptions!$B:$B,MATCH(AB217,Assumptions!$A:$A,0))+INDEX(Assumptions!$C:$C,MATCH(AB217,Assumptions!$A:$A,0))+INDEX(Assumptions!$D:$D,MATCH(AB217,Assumptions!$A:$A,0))+INDEX(Assumptions!$G:$G,MATCH(AC217,Assumptions!$F:$F,0)),0)</f>
        <v/>
      </c>
      <c r="BL217" s="608">
        <f>((IF(BE217&gt;0, BE217, IF(BD217&gt;0, BD217, 0))))+BJ217</f>
        <v/>
      </c>
      <c r="BM217" s="608">
        <f>BP217/BO217</f>
        <v/>
      </c>
      <c r="BN217" s="608">
        <f>BP217/2.38</f>
        <v/>
      </c>
      <c r="BO217" s="104" t="n">
        <v>2.5</v>
      </c>
      <c r="BP217" s="608" t="n">
        <v>129.95</v>
      </c>
      <c r="BQ217" s="114">
        <f>IF(SUM(BD217:BE217)=0,0,(BM217-BL217)/BM217)</f>
        <v/>
      </c>
      <c r="BR217" s="608">
        <f>BC217*CG217</f>
        <v/>
      </c>
      <c r="BS217" s="608" t="n">
        <v>3.3</v>
      </c>
      <c r="BT217" s="608" t="n">
        <v>3.7</v>
      </c>
      <c r="BU217" s="115" t="n"/>
      <c r="BV217" s="610" t="n"/>
      <c r="BW217" s="115" t="n"/>
      <c r="BX217" s="106" t="n"/>
      <c r="BY217" s="115" t="n"/>
      <c r="BZ217" s="530" t="n"/>
      <c r="CA217" s="115" t="n"/>
      <c r="CB217" s="115" t="n"/>
      <c r="CC217" s="115" t="n"/>
      <c r="CD217" s="106" t="n"/>
      <c r="CE217" s="106" t="n"/>
      <c r="CF217" s="106" t="n"/>
      <c r="CG217" s="117" t="n">
        <v>15</v>
      </c>
      <c r="CH217" s="538" t="n"/>
      <c r="CI217" s="117" t="inlineStr">
        <is>
          <t>27x32</t>
        </is>
      </c>
      <c r="CJ217" s="117" t="n"/>
      <c r="CK217" s="117" t="n"/>
      <c r="CL217" s="118" t="n"/>
      <c r="CM217" s="119" t="n"/>
      <c r="CN217" s="119" t="n"/>
      <c r="CO217" s="120" t="n"/>
      <c r="CP217" s="121" t="inlineStr">
        <is>
          <t>-</t>
        </is>
      </c>
      <c r="CQ217" s="121" t="n"/>
      <c r="CR217" s="121" t="n"/>
      <c r="CS217" s="122" t="n"/>
      <c r="CT217" s="123" t="n"/>
      <c r="CU217" s="123" t="n"/>
      <c r="CV217" s="123" t="n"/>
      <c r="CW217" s="123" t="n"/>
      <c r="CX217" s="123" t="n"/>
      <c r="CY217" s="123" t="n"/>
      <c r="CZ217" s="118" t="n"/>
      <c r="DA217" s="118" t="n"/>
      <c r="DB217" s="575" t="n"/>
      <c r="DC217" s="119" t="n"/>
      <c r="DD217" s="119" t="n"/>
      <c r="DE217" s="119" t="n"/>
      <c r="DF217" s="394" t="n"/>
      <c r="DG217" s="394" t="n"/>
      <c r="DH217" s="394" t="n"/>
      <c r="DI217" s="334">
        <f>DF217*BM217</f>
        <v/>
      </c>
      <c r="DJ217" s="125">
        <f>DI217-(DG217*BL217)</f>
        <v/>
      </c>
    </row>
    <row customFormat="1" customHeight="1" hidden="1" ht="15" r="218" s="126">
      <c r="A218" s="223" t="n">
        <v>1030</v>
      </c>
      <c r="B218" s="223" t="inlineStr">
        <is>
          <t>K180701210</t>
        </is>
      </c>
      <c r="C218" s="223" t="n">
        <v>2010103024</v>
      </c>
      <c r="D218" s="223" t="inlineStr">
        <is>
          <t>Denim grey</t>
        </is>
      </c>
      <c r="E218" s="502" t="inlineStr">
        <is>
          <t>-</t>
        </is>
      </c>
      <c r="F218" s="223" t="inlineStr">
        <is>
          <t>LUCY</t>
        </is>
      </c>
      <c r="G218" s="223" t="inlineStr">
        <is>
          <t>WASHED GREY DESTROYED</t>
        </is>
      </c>
      <c r="H218" s="223" t="n">
        <v>2</v>
      </c>
      <c r="I218" s="219" t="inlineStr">
        <is>
          <t>x</t>
        </is>
      </c>
      <c r="J218" s="606" t="n">
        <v>43123</v>
      </c>
      <c r="K218" s="223" t="n"/>
      <c r="L218" s="223" t="n"/>
      <c r="M218" s="223" t="inlineStr">
        <is>
          <t>JEANS</t>
        </is>
      </c>
      <c r="N218" s="223" t="n">
        <v>62046231</v>
      </c>
      <c r="O218" s="102" t="inlineStr">
        <is>
          <t>Women's or girls' cotton denim trousers and breeches (excl. industrial and occupational, bib and brace overalls and panties)</t>
        </is>
      </c>
      <c r="P218" s="103" t="inlineStr">
        <is>
          <t>WOMEN</t>
        </is>
      </c>
      <c r="Q218" s="223" t="n"/>
      <c r="R218" s="223" t="inlineStr">
        <is>
          <t>8A</t>
        </is>
      </c>
      <c r="S218" s="223" t="inlineStr">
        <is>
          <t>-</t>
        </is>
      </c>
      <c r="T218" s="104" t="inlineStr">
        <is>
          <t>NON</t>
        </is>
      </c>
      <c r="U218" s="104" t="inlineStr">
        <is>
          <t xml:space="preserve">HIGH RISE STRAIGHT </t>
        </is>
      </c>
      <c r="V218" s="104" t="inlineStr">
        <is>
          <t>24-32</t>
        </is>
      </c>
      <c r="W218" s="104" t="inlineStr">
        <is>
          <t>30-32-34</t>
        </is>
      </c>
      <c r="X218" s="255" t="n"/>
      <c r="Y218" s="104" t="inlineStr">
        <is>
          <t>NEW</t>
        </is>
      </c>
      <c r="Z218" s="104" t="inlineStr">
        <is>
          <t>-</t>
        </is>
      </c>
      <c r="AA218" s="104" t="inlineStr">
        <is>
          <t>CONVENTIONAL</t>
        </is>
      </c>
      <c r="AB218" s="105" t="inlineStr">
        <is>
          <t>TUNISIA</t>
        </is>
      </c>
      <c r="AC218" s="106" t="inlineStr">
        <is>
          <t>ARTLAB</t>
        </is>
      </c>
      <c r="AD218" s="106" t="inlineStr">
        <is>
          <t>ARTLAB</t>
        </is>
      </c>
      <c r="AE218" s="106" t="inlineStr">
        <is>
          <t>INTERWASHING</t>
        </is>
      </c>
      <c r="AF218" s="223" t="n"/>
      <c r="AG218" s="104" t="inlineStr">
        <is>
          <t>CANDIANI</t>
        </is>
      </c>
      <c r="AH218" s="374" t="inlineStr">
        <is>
          <t>KR0674 K-planet appeal organic</t>
        </is>
      </c>
      <c r="AI218" s="104" t="inlineStr">
        <is>
          <t>KR0674 K-PLANET APPEAL</t>
        </is>
      </c>
      <c r="AJ218" s="104" t="n"/>
      <c r="AK218" s="104" t="inlineStr">
        <is>
          <t>100% Sustainable fabric</t>
        </is>
      </c>
      <c r="AL218" s="104" t="inlineStr">
        <is>
          <t>100% Organic cotton</t>
        </is>
      </c>
      <c r="AM218" s="104" t="inlineStr">
        <is>
          <t>13,75 oz</t>
        </is>
      </c>
      <c r="AN218" s="374" t="n"/>
      <c r="AO218" s="107" t="inlineStr">
        <is>
          <t>6,40 / 162</t>
        </is>
      </c>
      <c r="AP218" s="104" t="n"/>
      <c r="AQ218" s="104" t="n"/>
      <c r="AR218" s="104" t="inlineStr">
        <is>
          <t>TBC</t>
        </is>
      </c>
      <c r="AS218" s="108" t="n"/>
      <c r="AT218" s="108" t="n"/>
      <c r="AU218" s="108" t="n"/>
      <c r="AV218" s="109" t="n">
        <v>1.15</v>
      </c>
      <c r="AW218" s="607" t="n"/>
      <c r="AX218" s="608" t="inlineStr">
        <is>
          <t>EUR</t>
        </is>
      </c>
      <c r="AY218" s="608" t="inlineStr">
        <is>
          <t>FOB</t>
        </is>
      </c>
      <c r="AZ218" s="608" t="inlineStr">
        <is>
          <t>90 DAYS NETT</t>
        </is>
      </c>
      <c r="BA218" s="608" t="inlineStr">
        <is>
          <t>cfmd</t>
        </is>
      </c>
      <c r="BB218" s="608">
        <f>IFERROR((BM218*(1-Assumptions!$K$3))*(1-BK218),0)</f>
        <v/>
      </c>
      <c r="BC218" s="608" t="n">
        <v>45</v>
      </c>
      <c r="BD218" s="608" t="n"/>
      <c r="BE218" s="608" t="n">
        <v>28</v>
      </c>
      <c r="BF218" s="609">
        <f>IFERROR(((IF(BE218&gt;0, BE218, IF(BD218&gt;0, BD218, 0))))*INDEX(Assumptions!$B:$B,MATCH(AB218,Assumptions!$A:$A,0)),0)</f>
        <v/>
      </c>
      <c r="BG218" s="609">
        <f>IFERROR(((IF(BE218&gt;0, BE218, IF(BD218&gt;0, BD218, 0))))*INDEX(Assumptions!$C:$C,MATCH(AB218,Assumptions!$A:$A,0)),0)</f>
        <v/>
      </c>
      <c r="BH218" s="609">
        <f>IFERROR(((IF(BE218&gt;0, BE218, IF(BD218&gt;0, BD218, 0))))*INDEX(Assumptions!$D:$D,MATCH(AB218,Assumptions!$A:$A,0)),0)</f>
        <v/>
      </c>
      <c r="BI218" s="609">
        <f>IFERROR(((IF(BE218&gt;0, BE218, IF(BD218&gt;0, BD218, 0))))*INDEX(Assumptions!$G:$G,MATCH(AC218,Assumptions!$F:$F,0)),0)</f>
        <v/>
      </c>
      <c r="BJ218" s="609">
        <f>SUM(BF218:BI218)</f>
        <v/>
      </c>
      <c r="BK218" s="113">
        <f>IFERROR(INDEX(Assumptions!$B:$B,MATCH(AB218,Assumptions!$A:$A,0))+INDEX(Assumptions!$C:$C,MATCH(AB218,Assumptions!$A:$A,0))+INDEX(Assumptions!$D:$D,MATCH(AB218,Assumptions!$A:$A,0))+INDEX(Assumptions!$G:$G,MATCH(AC218,Assumptions!$F:$F,0)),0)</f>
        <v/>
      </c>
      <c r="BL218" s="608">
        <f>((IF(BE218&gt;0, BE218, IF(BD218&gt;0, BD218, 0))))+BJ218</f>
        <v/>
      </c>
      <c r="BM218" s="608">
        <f>BP218/BO218</f>
        <v/>
      </c>
      <c r="BN218" s="608">
        <f>BP218/2.38</f>
        <v/>
      </c>
      <c r="BO218" s="104" t="n">
        <v>2.5</v>
      </c>
      <c r="BP218" s="608" t="n">
        <v>159.95</v>
      </c>
      <c r="BQ218" s="114">
        <f>IF(SUM(BD218:BE218)=0,0,(BM218-BL218)/BM218)</f>
        <v/>
      </c>
      <c r="BR218" s="608">
        <f>BC218*CG218</f>
        <v/>
      </c>
      <c r="BS218" s="608" t="n">
        <v>9.9</v>
      </c>
      <c r="BT218" s="608" t="n">
        <v>2.8</v>
      </c>
      <c r="BU218" s="115" t="n"/>
      <c r="BV218" s="610" t="n"/>
      <c r="BW218" s="115" t="n"/>
      <c r="BX218" s="106" t="n"/>
      <c r="BY218" s="115" t="n"/>
      <c r="BZ218" s="530" t="n"/>
      <c r="CA218" s="115" t="n"/>
      <c r="CB218" s="115" t="n"/>
      <c r="CC218" s="115" t="n"/>
      <c r="CD218" s="106" t="n"/>
      <c r="CE218" s="106" t="n"/>
      <c r="CF218" s="106" t="n"/>
      <c r="CG218" s="117" t="n">
        <v>5</v>
      </c>
      <c r="CH218" s="538" t="n"/>
      <c r="CI218" s="117" t="inlineStr">
        <is>
          <t>27x32</t>
        </is>
      </c>
      <c r="CJ218" s="117" t="n"/>
      <c r="CK218" s="117" t="n"/>
      <c r="CL218" s="118" t="n"/>
      <c r="CM218" s="119" t="n"/>
      <c r="CN218" s="119" t="n"/>
      <c r="CO218" s="120" t="n"/>
      <c r="CP218" s="121" t="inlineStr">
        <is>
          <t>-</t>
        </is>
      </c>
      <c r="CQ218" s="121" t="n"/>
      <c r="CR218" s="121" t="n"/>
      <c r="CS218" s="122" t="n"/>
      <c r="CT218" s="123" t="n"/>
      <c r="CU218" s="123" t="n"/>
      <c r="CV218" s="123" t="n"/>
      <c r="CW218" s="123" t="n"/>
      <c r="CX218" s="123" t="n"/>
      <c r="CY218" s="123" t="n"/>
      <c r="CZ218" s="118" t="n"/>
      <c r="DA218" s="118" t="n"/>
      <c r="DB218" s="575" t="n"/>
      <c r="DC218" s="119" t="n"/>
      <c r="DD218" s="119" t="n"/>
      <c r="DE218" s="119" t="n"/>
      <c r="DF218" s="394" t="n"/>
      <c r="DG218" s="394" t="n"/>
      <c r="DH218" s="394" t="n"/>
      <c r="DI218" s="334">
        <f>DF218*BM218</f>
        <v/>
      </c>
      <c r="DJ218" s="125">
        <f>DI218-(DG218*BL218)</f>
        <v/>
      </c>
    </row>
    <row customFormat="1" customHeight="1" ht="15" r="219" s="397">
      <c r="A219" s="372" t="n">
        <v>1035</v>
      </c>
      <c r="B219" s="372" t="inlineStr">
        <is>
          <t>K180701215</t>
        </is>
      </c>
      <c r="C219" s="372" t="n">
        <v>2010103025</v>
      </c>
      <c r="D219" s="241" t="inlineStr">
        <is>
          <t>Dark used</t>
        </is>
      </c>
      <c r="E219" s="430" t="n">
        <v>3030</v>
      </c>
      <c r="F219" s="372" t="inlineStr">
        <is>
          <t>LUCY</t>
        </is>
      </c>
      <c r="G219" s="372" t="inlineStr">
        <is>
          <t>DEEP MARBLE</t>
        </is>
      </c>
      <c r="H219" s="372" t="n">
        <v>1</v>
      </c>
      <c r="I219" s="370" t="n"/>
      <c r="J219" s="600" t="n"/>
      <c r="K219" s="372" t="inlineStr">
        <is>
          <t>RECYCLED METAL</t>
        </is>
      </c>
      <c r="L219" s="372" t="n"/>
      <c r="M219" s="372" t="inlineStr">
        <is>
          <t>Jeans</t>
        </is>
      </c>
      <c r="N219" s="372" t="n">
        <v>62046231</v>
      </c>
      <c r="O219" s="373" t="inlineStr">
        <is>
          <t>Women's or girls' cotton denim trousers and breeches (excl. industrial and occupational, bib and brace overalls and panties)</t>
        </is>
      </c>
      <c r="P219" s="584" t="inlineStr">
        <is>
          <t>Womens</t>
        </is>
      </c>
      <c r="Q219" s="372" t="n"/>
      <c r="R219" s="372" t="inlineStr">
        <is>
          <t>V2139</t>
        </is>
      </c>
      <c r="S219" s="372" t="inlineStr">
        <is>
          <t>-</t>
        </is>
      </c>
      <c r="T219" s="374" t="inlineStr">
        <is>
          <t>NON</t>
        </is>
      </c>
      <c r="U219" s="374" t="inlineStr">
        <is>
          <t xml:space="preserve">HIGH RISE STRAIGHT </t>
        </is>
      </c>
      <c r="V219" s="374" t="inlineStr">
        <is>
          <t>24-32</t>
        </is>
      </c>
      <c r="W219" s="374" t="inlineStr">
        <is>
          <t>30-32-34</t>
        </is>
      </c>
      <c r="X219" s="402" t="inlineStr">
        <is>
          <t>Womens seasonal</t>
        </is>
      </c>
      <c r="Y219" s="374" t="inlineStr">
        <is>
          <t>NEW</t>
        </is>
      </c>
      <c r="Z219" s="374" t="inlineStr">
        <is>
          <t>-</t>
        </is>
      </c>
      <c r="AA219" s="374" t="inlineStr">
        <is>
          <t>SEASONAL MAIN</t>
        </is>
      </c>
      <c r="AB219" s="398" t="inlineStr">
        <is>
          <t>Tunisia</t>
        </is>
      </c>
      <c r="AC219" s="376" t="inlineStr">
        <is>
          <t>Artlab</t>
        </is>
      </c>
      <c r="AD219" s="240" t="inlineStr">
        <is>
          <t>Elleti Group</t>
        </is>
      </c>
      <c r="AE219" s="240" t="inlineStr">
        <is>
          <t>Elleti</t>
        </is>
      </c>
      <c r="AF219" s="372" t="n"/>
      <c r="AG219" s="374" t="inlineStr">
        <is>
          <t>CANDIANI</t>
        </is>
      </c>
      <c r="AH219" s="374" t="inlineStr">
        <is>
          <t>KR7176 K-old pure organic</t>
        </is>
      </c>
      <c r="AI219" s="374" t="n"/>
      <c r="AJ219" s="374" t="n"/>
      <c r="AK219" s="374" t="inlineStr">
        <is>
          <t>100% Sustainable fabric</t>
        </is>
      </c>
      <c r="AL219" s="374" t="inlineStr">
        <is>
          <t>100% Organic cotton</t>
        </is>
      </c>
      <c r="AM219" s="374" t="inlineStr">
        <is>
          <t>12,25 oz</t>
        </is>
      </c>
      <c r="AN219" s="374" t="n"/>
      <c r="AO219" s="377" t="inlineStr">
        <is>
          <t>4,85 / 156</t>
        </is>
      </c>
      <c r="AP219" s="374" t="n"/>
      <c r="AQ219" s="374" t="n"/>
      <c r="AR219" s="374" t="inlineStr">
        <is>
          <t>400mts ordered by ARTLAB- ex turkey week34</t>
        </is>
      </c>
      <c r="AS219" s="378" t="n"/>
      <c r="AT219" s="378" t="n"/>
      <c r="AU219" s="378" t="n"/>
      <c r="AV219" s="379" t="n">
        <v>1.27</v>
      </c>
      <c r="AW219" s="601" t="n"/>
      <c r="AX219" s="602" t="inlineStr">
        <is>
          <t>EUR</t>
        </is>
      </c>
      <c r="AY219" s="602" t="inlineStr">
        <is>
          <t>FOB</t>
        </is>
      </c>
      <c r="AZ219" s="602" t="inlineStr">
        <is>
          <t>90 DAYS NETT</t>
        </is>
      </c>
      <c r="BA219" s="602" t="inlineStr">
        <is>
          <t>cfmd</t>
        </is>
      </c>
      <c r="BB219" s="602">
        <f>IFERROR((BM219*(1-Assumptions!$K$3))*(1-BK219),0)</f>
        <v/>
      </c>
      <c r="BC219" s="602" t="n">
        <v>45</v>
      </c>
      <c r="BD219" s="602" t="n">
        <v>28.1</v>
      </c>
      <c r="BE219" s="602" t="n">
        <v>27.95</v>
      </c>
      <c r="BF219" s="604">
        <f>IFERROR(((IF(BE219&gt;0, BE219, IF(BD219&gt;0, BD219, 0))))*INDEX(Assumptions!$B:$B,MATCH(AB219,Assumptions!$A:$A,0)),0)</f>
        <v/>
      </c>
      <c r="BG219" s="604">
        <f>IFERROR(((IF(BE219&gt;0, BE219, IF(BD219&gt;0, BD219, 0))))*INDEX(Assumptions!$C:$C,MATCH(AB219,Assumptions!$A:$A,0)),0)</f>
        <v/>
      </c>
      <c r="BH219" s="604">
        <f>IFERROR(((IF(BE219&gt;0, BE219, IF(BD219&gt;0, BD219, 0))))*INDEX(Assumptions!$D:$D,MATCH(AB219,Assumptions!$A:$A,0)),0)</f>
        <v/>
      </c>
      <c r="BI219" s="604">
        <f>IFERROR(((IF(BE219&gt;0, BE219, IF(BD219&gt;0, BD219, 0))))*INDEX(Assumptions!$G:$G,MATCH(AC219,Assumptions!$F:$F,0)),0)</f>
        <v/>
      </c>
      <c r="BJ219" s="604">
        <f>SUM(BF219:BI219)</f>
        <v/>
      </c>
      <c r="BK219" s="383">
        <f>IFERROR(INDEX(Assumptions!$B:$B,MATCH(AB219,Assumptions!$A:$A,0))+INDEX(Assumptions!$C:$C,MATCH(AB219,Assumptions!$A:$A,0))+INDEX(Assumptions!$D:$D,MATCH(AB219,Assumptions!$A:$A,0))+INDEX(Assumptions!$G:$G,MATCH(AC219,Assumptions!$F:$F,0)),0)</f>
        <v/>
      </c>
      <c r="BL219" s="602">
        <f>((IF(BE219&gt;0, BE219, IF(BD219&gt;0, BD219, 0))))+BJ219</f>
        <v/>
      </c>
      <c r="BM219" s="602">
        <f>BP219/BO219</f>
        <v/>
      </c>
      <c r="BN219" s="602">
        <f>BP219/2.38</f>
        <v/>
      </c>
      <c r="BO219" s="374" t="n">
        <v>2.5</v>
      </c>
      <c r="BP219" s="602" t="n">
        <v>149.95</v>
      </c>
      <c r="BQ219" s="384">
        <f>IF(SUM(BD219:BE219)=0,0,(BM219-BL219)/BM219)</f>
        <v/>
      </c>
      <c r="BR219" s="602">
        <f>BC219*CG219</f>
        <v/>
      </c>
      <c r="BS219" s="602" t="n">
        <v>9</v>
      </c>
      <c r="BT219" s="602" t="n">
        <v>3.65</v>
      </c>
      <c r="BU219" s="386" t="n"/>
      <c r="BV219" s="605" t="n"/>
      <c r="BW219" s="386" t="n"/>
      <c r="BX219" s="376" t="n"/>
      <c r="BY219" s="386" t="n"/>
      <c r="BZ219" s="433" t="n"/>
      <c r="CA219" s="386" t="n"/>
      <c r="CB219" s="386" t="n"/>
      <c r="CC219" s="386" t="n"/>
      <c r="CD219" s="376" t="n"/>
      <c r="CE219" s="376" t="n"/>
      <c r="CF219" s="376" t="inlineStr">
        <is>
          <t>Push wash price!</t>
        </is>
      </c>
      <c r="CG219" s="387" t="n">
        <v>8</v>
      </c>
      <c r="CH219" s="435" t="n"/>
      <c r="CI219" s="387" t="inlineStr">
        <is>
          <t>27x32</t>
        </is>
      </c>
      <c r="CJ219" s="387" t="n"/>
      <c r="CK219" s="387" t="n"/>
      <c r="CL219" s="388" t="n"/>
      <c r="CM219" s="389" t="n"/>
      <c r="CN219" s="389" t="n"/>
      <c r="CO219" s="390" t="n"/>
      <c r="CP219" s="391" t="inlineStr">
        <is>
          <t>-</t>
        </is>
      </c>
      <c r="CQ219" s="391" t="n"/>
      <c r="CR219" s="391" t="n"/>
      <c r="CS219" s="392" t="n"/>
      <c r="CT219" s="393" t="n"/>
      <c r="CU219" s="393" t="n"/>
      <c r="CV219" s="393" t="n"/>
      <c r="CW219" s="393" t="n"/>
      <c r="CX219" s="393" t="n"/>
      <c r="CY219" s="393" t="n"/>
      <c r="CZ219" s="388" t="n"/>
      <c r="DA219" s="388" t="inlineStr">
        <is>
          <t>SPEC ONLY</t>
        </is>
      </c>
      <c r="DB219" s="555" t="n"/>
      <c r="DC219" s="389" t="n"/>
      <c r="DD219" s="389" t="n"/>
      <c r="DE219" s="389" t="n"/>
      <c r="DF219" s="394" t="n">
        <v>43</v>
      </c>
      <c r="DG219" s="394" t="n">
        <v>150</v>
      </c>
      <c r="DH219" s="394" t="n">
        <v>4018179</v>
      </c>
      <c r="DI219" s="395">
        <f>DF219*BM219</f>
        <v/>
      </c>
      <c r="DJ219" s="396">
        <f>DI219-(DG219*BL219)</f>
        <v/>
      </c>
    </row>
    <row customFormat="1" customHeight="1" ht="15" r="220" s="397">
      <c r="A220" s="372" t="n">
        <v>1040</v>
      </c>
      <c r="B220" s="372" t="inlineStr">
        <is>
          <t>K180701220</t>
        </is>
      </c>
      <c r="C220" s="372" t="n">
        <v>2010103026</v>
      </c>
      <c r="D220" s="241" t="inlineStr">
        <is>
          <t>Dark used</t>
        </is>
      </c>
      <c r="E220" s="430" t="n">
        <v>3023</v>
      </c>
      <c r="F220" s="372" t="inlineStr">
        <is>
          <t>LUCY</t>
        </is>
      </c>
      <c r="G220" s="372" t="inlineStr">
        <is>
          <t>BLUE MARBLE</t>
        </is>
      </c>
      <c r="H220" s="372" t="n">
        <v>1</v>
      </c>
      <c r="I220" s="370" t="n"/>
      <c r="J220" s="600" t="n"/>
      <c r="K220" s="372" t="n"/>
      <c r="L220" s="372" t="n"/>
      <c r="M220" s="372" t="inlineStr">
        <is>
          <t>Jeans</t>
        </is>
      </c>
      <c r="N220" s="372" t="n">
        <v>62046231</v>
      </c>
      <c r="O220" s="373" t="inlineStr">
        <is>
          <t>Women's or girls' cotton denim trousers and breeches (excl. industrial and occupational, bib and brace overalls and panties)</t>
        </is>
      </c>
      <c r="P220" s="584" t="inlineStr">
        <is>
          <t>Womens</t>
        </is>
      </c>
      <c r="Q220" s="372" t="n"/>
      <c r="R220" s="372" t="inlineStr">
        <is>
          <t>607U 130/110</t>
        </is>
      </c>
      <c r="S220" s="372" t="inlineStr">
        <is>
          <t>-</t>
        </is>
      </c>
      <c r="T220" s="374" t="inlineStr">
        <is>
          <t>NON</t>
        </is>
      </c>
      <c r="U220" s="374" t="inlineStr">
        <is>
          <t xml:space="preserve">HIGH RISE STRAIGHT </t>
        </is>
      </c>
      <c r="V220" s="374" t="inlineStr">
        <is>
          <t>24-32</t>
        </is>
      </c>
      <c r="W220" s="374" t="inlineStr">
        <is>
          <t>30-32-34</t>
        </is>
      </c>
      <c r="X220" s="402" t="inlineStr">
        <is>
          <t>Womens seasonal</t>
        </is>
      </c>
      <c r="Y220" s="374" t="inlineStr">
        <is>
          <t>NEW</t>
        </is>
      </c>
      <c r="Z220" s="374" t="inlineStr">
        <is>
          <t>-</t>
        </is>
      </c>
      <c r="AA220" s="374" t="inlineStr">
        <is>
          <t>SEASONAL MAIN</t>
        </is>
      </c>
      <c r="AB220" s="240" t="inlineStr">
        <is>
          <t>Tunisia</t>
        </is>
      </c>
      <c r="AC220" s="240" t="inlineStr">
        <is>
          <t>Artlab</t>
        </is>
      </c>
      <c r="AD220" s="240" t="inlineStr">
        <is>
          <t>Artlab</t>
        </is>
      </c>
      <c r="AE220" s="240" t="inlineStr">
        <is>
          <t>Interwashing</t>
        </is>
      </c>
      <c r="AF220" s="372" t="n"/>
      <c r="AG220" s="374" t="inlineStr">
        <is>
          <t>CANDIANI</t>
        </is>
      </c>
      <c r="AH220" s="374" t="inlineStr">
        <is>
          <t>KR7176 K-old pure organic</t>
        </is>
      </c>
      <c r="AI220" s="374" t="n"/>
      <c r="AJ220" s="374" t="n"/>
      <c r="AK220" s="374" t="inlineStr">
        <is>
          <t>100% Sustainable fabric</t>
        </is>
      </c>
      <c r="AL220" s="374" t="inlineStr">
        <is>
          <t>100% Organic cotton</t>
        </is>
      </c>
      <c r="AM220" s="374" t="inlineStr">
        <is>
          <t>12,25 oz</t>
        </is>
      </c>
      <c r="AN220" s="374" t="n"/>
      <c r="AO220" s="377" t="inlineStr">
        <is>
          <t>4,85 / 156</t>
        </is>
      </c>
      <c r="AP220" s="374" t="n"/>
      <c r="AQ220" s="374" t="n"/>
      <c r="AR220" s="374" t="inlineStr">
        <is>
          <t>400mts ordered by ARTLAB- ex turkey week34</t>
        </is>
      </c>
      <c r="AS220" s="378" t="n"/>
      <c r="AT220" s="378" t="n"/>
      <c r="AU220" s="378" t="n"/>
      <c r="AV220" s="379" t="n">
        <v>1.29</v>
      </c>
      <c r="AW220" s="601" t="n"/>
      <c r="AX220" s="602" t="inlineStr">
        <is>
          <t>EUR</t>
        </is>
      </c>
      <c r="AY220" s="602" t="inlineStr">
        <is>
          <t>FOB</t>
        </is>
      </c>
      <c r="AZ220" s="602" t="inlineStr">
        <is>
          <t>90 DAYS NETT</t>
        </is>
      </c>
      <c r="BA220" s="602" t="inlineStr">
        <is>
          <t>cfmd</t>
        </is>
      </c>
      <c r="BB220" s="602">
        <f>IFERROR((BM220*(1-Assumptions!$K$3))*(1-BK220),0)</f>
        <v/>
      </c>
      <c r="BC220" s="602" t="n">
        <v>45</v>
      </c>
      <c r="BD220" s="602" t="n">
        <v>25.7</v>
      </c>
      <c r="BE220" s="602" t="n">
        <v>25.5</v>
      </c>
      <c r="BF220" s="604">
        <f>IFERROR(((IF(BE220&gt;0, BE220, IF(BD220&gt;0, BD220, 0))))*INDEX(Assumptions!$B:$B,MATCH(AB220,Assumptions!$A:$A,0)),0)</f>
        <v/>
      </c>
      <c r="BG220" s="604">
        <f>IFERROR(((IF(BE220&gt;0, BE220, IF(BD220&gt;0, BD220, 0))))*INDEX(Assumptions!$C:$C,MATCH(AB220,Assumptions!$A:$A,0)),0)</f>
        <v/>
      </c>
      <c r="BH220" s="604">
        <f>IFERROR(((IF(BE220&gt;0, BE220, IF(BD220&gt;0, BD220, 0))))*INDEX(Assumptions!$D:$D,MATCH(AB220,Assumptions!$A:$A,0)),0)</f>
        <v/>
      </c>
      <c r="BI220" s="604">
        <f>IFERROR(((IF(BE220&gt;0, BE220, IF(BD220&gt;0, BD220, 0))))*INDEX(Assumptions!$G:$G,MATCH(AC220,Assumptions!$F:$F,0)),0)</f>
        <v/>
      </c>
      <c r="BJ220" s="604">
        <f>SUM(BF220:BI220)</f>
        <v/>
      </c>
      <c r="BK220" s="383">
        <f>IFERROR(INDEX(Assumptions!$B:$B,MATCH(AB220,Assumptions!$A:$A,0))+INDEX(Assumptions!$C:$C,MATCH(AB220,Assumptions!$A:$A,0))+INDEX(Assumptions!$D:$D,MATCH(AB220,Assumptions!$A:$A,0))+INDEX(Assumptions!$G:$G,MATCH(AC220,Assumptions!$F:$F,0)),0)</f>
        <v/>
      </c>
      <c r="BL220" s="602">
        <f>((IF(BE220&gt;0, BE220, IF(BD220&gt;0, BD220, 0))))+BJ220</f>
        <v/>
      </c>
      <c r="BM220" s="602">
        <f>BP220/BO220</f>
        <v/>
      </c>
      <c r="BN220" s="602">
        <f>BP220/2.38</f>
        <v/>
      </c>
      <c r="BO220" s="374" t="n">
        <v>2.5</v>
      </c>
      <c r="BP220" s="602" t="n">
        <v>139.95</v>
      </c>
      <c r="BQ220" s="384">
        <f>IF(SUM(BD220:BE220)=0,0,(BM220-BL220)/BM220)</f>
        <v/>
      </c>
      <c r="BR220" s="602">
        <f>BC220*CG220</f>
        <v/>
      </c>
      <c r="BS220" s="602" t="n">
        <v>7.4</v>
      </c>
      <c r="BT220" s="602" t="n">
        <v>3.65</v>
      </c>
      <c r="BU220" s="386" t="n"/>
      <c r="BV220" s="605" t="n"/>
      <c r="BW220" s="386" t="n"/>
      <c r="BX220" s="376" t="n"/>
      <c r="BY220" s="386" t="n"/>
      <c r="BZ220" s="433" t="n"/>
      <c r="CA220" s="386" t="n"/>
      <c r="CB220" s="386" t="n"/>
      <c r="CC220" s="386" t="n"/>
      <c r="CD220" s="376" t="n"/>
      <c r="CE220" s="376" t="n"/>
      <c r="CF220" s="376" t="n"/>
      <c r="CG220" s="387" t="n">
        <v>15</v>
      </c>
      <c r="CH220" s="435" t="n"/>
      <c r="CI220" s="387" t="inlineStr">
        <is>
          <t>27x32</t>
        </is>
      </c>
      <c r="CJ220" s="387" t="n"/>
      <c r="CK220" s="387" t="n"/>
      <c r="CL220" s="388" t="n"/>
      <c r="CM220" s="389" t="n"/>
      <c r="CN220" s="389" t="n"/>
      <c r="CO220" s="390" t="n"/>
      <c r="CP220" s="391" t="inlineStr">
        <is>
          <t>27X32</t>
        </is>
      </c>
      <c r="CQ220" s="391" t="n"/>
      <c r="CR220" s="391" t="n"/>
      <c r="CS220" s="391" t="n">
        <v>43168</v>
      </c>
      <c r="CT220" s="393" t="inlineStr">
        <is>
          <t>ok</t>
        </is>
      </c>
      <c r="CU220" s="393" t="inlineStr">
        <is>
          <t>ONLY RINSE FOR FIT + UPDATED WB</t>
        </is>
      </c>
      <c r="CV220" s="393" t="n">
        <v>43181</v>
      </c>
      <c r="CW220" s="393" t="n"/>
      <c r="CX220" s="393" t="n"/>
      <c r="CY220" s="393" t="n"/>
      <c r="CZ220" s="388" t="n">
        <v>43285</v>
      </c>
      <c r="DA220" s="388" t="inlineStr">
        <is>
          <t>TUNISIA</t>
        </is>
      </c>
      <c r="DB220" s="555" t="n">
        <v>5</v>
      </c>
      <c r="DC220" s="389" t="n"/>
      <c r="DD220" s="389" t="inlineStr">
        <is>
          <t>FIT OK - TAKE OUT BAD PCS FROM BACKPOCKET PLACEMENT</t>
        </is>
      </c>
      <c r="DE220" s="389" t="n"/>
      <c r="DF220" s="394" t="n">
        <v>424</v>
      </c>
      <c r="DG220" s="394" t="n">
        <v>556</v>
      </c>
      <c r="DH220" s="394" t="n">
        <v>4019003</v>
      </c>
      <c r="DI220" s="395">
        <f>DF220*BM220</f>
        <v/>
      </c>
      <c r="DJ220" s="396">
        <f>DI220-(DG220*BL220)</f>
        <v/>
      </c>
    </row>
    <row customFormat="1" customHeight="1" hidden="1" ht="15" r="221" s="126">
      <c r="A221" s="223" t="n">
        <v>1041</v>
      </c>
      <c r="B221" s="223" t="inlineStr">
        <is>
          <t>K180701221</t>
        </is>
      </c>
      <c r="C221" s="223" t="n">
        <v>2010103095</v>
      </c>
      <c r="D221" s="223" t="inlineStr">
        <is>
          <t>Mid used</t>
        </is>
      </c>
      <c r="E221" s="502" t="inlineStr">
        <is>
          <t>-</t>
        </is>
      </c>
      <c r="F221" s="223" t="inlineStr">
        <is>
          <t>LUCY</t>
        </is>
      </c>
      <c r="G221" s="223" t="inlineStr">
        <is>
          <t>COMPACT MARBLE</t>
        </is>
      </c>
      <c r="H221" s="223" t="n">
        <v>1</v>
      </c>
      <c r="I221" s="219" t="inlineStr">
        <is>
          <t>x</t>
        </is>
      </c>
      <c r="J221" s="606" t="inlineStr">
        <is>
          <t>24-11 / 13-03</t>
        </is>
      </c>
      <c r="K221" s="223" t="n"/>
      <c r="L221" s="223" t="n"/>
      <c r="M221" s="223" t="inlineStr">
        <is>
          <t>JEANS</t>
        </is>
      </c>
      <c r="N221" s="223" t="n">
        <v>62046231</v>
      </c>
      <c r="O221" s="102" t="inlineStr">
        <is>
          <t>Women's or girls' cotton denim trousers and breeches (excl. industrial and occupational, bib and brace overalls and panties)</t>
        </is>
      </c>
      <c r="P221" s="103" t="inlineStr">
        <is>
          <t>WOMEN</t>
        </is>
      </c>
      <c r="Q221" s="223" t="n"/>
      <c r="R221" s="223" t="n">
        <v>8</v>
      </c>
      <c r="S221" s="223" t="inlineStr">
        <is>
          <t>-</t>
        </is>
      </c>
      <c r="T221" s="104" t="inlineStr">
        <is>
          <t>NON</t>
        </is>
      </c>
      <c r="U221" s="104" t="inlineStr">
        <is>
          <t xml:space="preserve">HIGH RISE STRAIGHT </t>
        </is>
      </c>
      <c r="V221" s="104" t="inlineStr">
        <is>
          <t>24-32</t>
        </is>
      </c>
      <c r="W221" s="104" t="inlineStr">
        <is>
          <t>30-32-34</t>
        </is>
      </c>
      <c r="X221" s="255" t="n"/>
      <c r="Y221" s="104" t="inlineStr">
        <is>
          <t>NEW</t>
        </is>
      </c>
      <c r="Z221" s="104" t="inlineStr">
        <is>
          <t>-</t>
        </is>
      </c>
      <c r="AA221" s="104" t="inlineStr">
        <is>
          <t>CONVENTIONAL</t>
        </is>
      </c>
      <c r="AB221" s="105" t="inlineStr">
        <is>
          <t>TUNISIA</t>
        </is>
      </c>
      <c r="AC221" s="106" t="inlineStr">
        <is>
          <t>ARTLAB</t>
        </is>
      </c>
      <c r="AD221" s="106" t="inlineStr">
        <is>
          <t>ARTLAB</t>
        </is>
      </c>
      <c r="AE221" s="106" t="inlineStr">
        <is>
          <t>INTERWASHING</t>
        </is>
      </c>
      <c r="AF221" s="223" t="n"/>
      <c r="AG221" s="104" t="inlineStr">
        <is>
          <t>CANDIANI</t>
        </is>
      </c>
      <c r="AH221" s="374" t="inlineStr">
        <is>
          <t>KR7176 K-old pure organic</t>
        </is>
      </c>
      <c r="AI221" s="104" t="inlineStr">
        <is>
          <t>KR7176 K-OLD PURE</t>
        </is>
      </c>
      <c r="AJ221" s="104" t="n"/>
      <c r="AK221" s="104" t="inlineStr">
        <is>
          <t>100% Sustainable fabric</t>
        </is>
      </c>
      <c r="AL221" s="104" t="inlineStr">
        <is>
          <t xml:space="preserve">100% Organic cotton </t>
        </is>
      </c>
      <c r="AM221" s="104" t="inlineStr">
        <is>
          <t>12,25 oz</t>
        </is>
      </c>
      <c r="AN221" s="374" t="n"/>
      <c r="AO221" s="107" t="inlineStr">
        <is>
          <t>4,85 / 156</t>
        </is>
      </c>
      <c r="AP221" s="104" t="n"/>
      <c r="AQ221" s="104" t="n"/>
      <c r="AR221" s="104" t="n"/>
      <c r="AS221" s="108" t="n"/>
      <c r="AT221" s="108" t="n"/>
      <c r="AU221" s="108" t="n"/>
      <c r="AV221" s="109" t="n"/>
      <c r="AW221" s="607" t="n"/>
      <c r="AX221" s="608" t="inlineStr">
        <is>
          <t>EUR</t>
        </is>
      </c>
      <c r="AY221" s="608" t="inlineStr">
        <is>
          <t>FOB</t>
        </is>
      </c>
      <c r="AZ221" s="608" t="inlineStr">
        <is>
          <t>90 DAYS NETT</t>
        </is>
      </c>
      <c r="BA221" s="608" t="n">
        <v>26</v>
      </c>
      <c r="BB221" s="608">
        <f>IFERROR((BM221*(1-Assumptions!$K$3))*(1-BK221),0)</f>
        <v/>
      </c>
      <c r="BC221" s="608" t="n"/>
      <c r="BD221" s="608" t="n"/>
      <c r="BE221" s="608" t="n">
        <v>26</v>
      </c>
      <c r="BF221" s="609">
        <f>IFERROR(((IF(BE221&gt;0, BE221, IF(BD221&gt;0, BD221, 0))))*INDEX(Assumptions!$B:$B,MATCH(AB221,Assumptions!$A:$A,0)),0)</f>
        <v/>
      </c>
      <c r="BG221" s="609">
        <f>IFERROR(((IF(BE221&gt;0, BE221, IF(BD221&gt;0, BD221, 0))))*INDEX(Assumptions!$C:$C,MATCH(AB221,Assumptions!$A:$A,0)),0)</f>
        <v/>
      </c>
      <c r="BH221" s="609">
        <f>IFERROR(((IF(BE221&gt;0, BE221, IF(BD221&gt;0, BD221, 0))))*INDEX(Assumptions!$D:$D,MATCH(AB221,Assumptions!$A:$A,0)),0)</f>
        <v/>
      </c>
      <c r="BI221" s="609">
        <f>IFERROR(((IF(BE221&gt;0, BE221, IF(BD221&gt;0, BD221, 0))))*INDEX(Assumptions!$G:$G,MATCH(AC221,Assumptions!$F:$F,0)),0)</f>
        <v/>
      </c>
      <c r="BJ221" s="609">
        <f>SUM(BF221:BI221)</f>
        <v/>
      </c>
      <c r="BK221" s="113">
        <f>IFERROR(INDEX(Assumptions!$B:$B,MATCH(AB221,Assumptions!$A:$A,0))+INDEX(Assumptions!$C:$C,MATCH(AB221,Assumptions!$A:$A,0))+INDEX(Assumptions!$D:$D,MATCH(AB221,Assumptions!$A:$A,0))+INDEX(Assumptions!$G:$G,MATCH(AC221,Assumptions!$F:$F,0)),0)</f>
        <v/>
      </c>
      <c r="BL221" s="608">
        <f>((IF(BE221&gt;0, BE221, IF(BD221&gt;0, BD221, 0))))+BJ221</f>
        <v/>
      </c>
      <c r="BM221" s="608">
        <f>BP221/BO221</f>
        <v/>
      </c>
      <c r="BN221" s="608">
        <f>BP221/2.38</f>
        <v/>
      </c>
      <c r="BO221" s="104" t="n">
        <v>2.5</v>
      </c>
      <c r="BP221" s="608" t="n">
        <v>149.95</v>
      </c>
      <c r="BQ221" s="114">
        <f>IF(SUM(BD221:BE221)=0,0,(BM221-BL221)/BM221)</f>
        <v/>
      </c>
      <c r="BR221" s="608">
        <f>BC221*CG221</f>
        <v/>
      </c>
      <c r="BS221" s="608" t="n">
        <v>9.9</v>
      </c>
      <c r="BT221" s="608" t="n"/>
      <c r="BU221" s="115" t="n"/>
      <c r="BV221" s="610" t="n"/>
      <c r="BW221" s="115" t="n"/>
      <c r="BX221" s="106" t="n"/>
      <c r="BY221" s="115" t="n"/>
      <c r="BZ221" s="530" t="n"/>
      <c r="CA221" s="115" t="n"/>
      <c r="CB221" s="115" t="n"/>
      <c r="CC221" s="115" t="n"/>
      <c r="CD221" s="106" t="n"/>
      <c r="CE221" s="106" t="n"/>
      <c r="CF221" s="106" t="n"/>
      <c r="CG221" s="117" t="n">
        <v>0</v>
      </c>
      <c r="CH221" s="538" t="n"/>
      <c r="CI221" s="117" t="n"/>
      <c r="CJ221" s="117" t="n"/>
      <c r="CK221" s="117" t="n"/>
      <c r="CL221" s="118" t="n"/>
      <c r="CM221" s="119" t="n"/>
      <c r="CN221" s="119" t="n"/>
      <c r="CO221" s="120" t="n"/>
      <c r="CP221" s="391" t="inlineStr">
        <is>
          <t>27x32</t>
        </is>
      </c>
      <c r="CQ221" s="121" t="n"/>
      <c r="CR221" s="121" t="n"/>
      <c r="CS221" s="391" t="n">
        <v>43168</v>
      </c>
      <c r="CT221" s="123" t="inlineStr">
        <is>
          <t>ok</t>
        </is>
      </c>
      <c r="CU221" s="123" t="inlineStr">
        <is>
          <t>WASH CHANGED FIT</t>
        </is>
      </c>
      <c r="CV221" s="393" t="n">
        <v>43181</v>
      </c>
      <c r="CW221" s="123" t="n"/>
      <c r="CX221" s="123" t="n"/>
      <c r="CY221" s="123" t="n"/>
      <c r="CZ221" s="118" t="n"/>
      <c r="DA221" s="118" t="n"/>
      <c r="DB221" s="575" t="n"/>
      <c r="DC221" s="119" t="n"/>
      <c r="DD221" s="119" t="n"/>
      <c r="DE221" s="119" t="n"/>
      <c r="DF221" s="394" t="n"/>
      <c r="DG221" s="394" t="n"/>
      <c r="DH221" s="394" t="n"/>
      <c r="DI221" s="334">
        <f>DF221*BM221</f>
        <v/>
      </c>
      <c r="DJ221" s="125">
        <f>DI221-(DG221*BL221)</f>
        <v/>
      </c>
    </row>
    <row customFormat="1" customHeight="1" hidden="1" ht="15" r="222" s="126">
      <c r="A222" s="223" t="n">
        <v>1045</v>
      </c>
      <c r="B222" s="223" t="inlineStr">
        <is>
          <t>K180705105</t>
        </is>
      </c>
      <c r="C222" s="223" t="n">
        <v>2010103040</v>
      </c>
      <c r="D222" s="223" t="inlineStr">
        <is>
          <t>Denim black</t>
        </is>
      </c>
      <c r="E222" s="502" t="inlineStr">
        <is>
          <t>-</t>
        </is>
      </c>
      <c r="F222" s="223" t="inlineStr">
        <is>
          <t>ANNE</t>
        </is>
      </c>
      <c r="G222" s="223" t="inlineStr">
        <is>
          <t>OVERDYED BLACK</t>
        </is>
      </c>
      <c r="H222" s="223" t="n">
        <v>2</v>
      </c>
      <c r="I222" s="219" t="inlineStr">
        <is>
          <t>x</t>
        </is>
      </c>
      <c r="J222" s="606" t="n">
        <v>43063</v>
      </c>
      <c r="K222" s="223" t="n"/>
      <c r="L222" s="223" t="n"/>
      <c r="M222" s="223" t="inlineStr">
        <is>
          <t>JEANS</t>
        </is>
      </c>
      <c r="N222" s="223" t="n">
        <v>62046231</v>
      </c>
      <c r="O222" s="102" t="inlineStr">
        <is>
          <t>Women's or girls' cotton denim trousers and breeches (excl. industrial and occupational, bib and brace overalls and panties)</t>
        </is>
      </c>
      <c r="P222" s="103" t="inlineStr">
        <is>
          <t>WOMEN</t>
        </is>
      </c>
      <c r="Q222" s="223" t="n"/>
      <c r="R222" s="223" t="n">
        <v>7</v>
      </c>
      <c r="S222" s="223" t="inlineStr">
        <is>
          <t>-</t>
        </is>
      </c>
      <c r="T222" s="104" t="inlineStr">
        <is>
          <t>NON</t>
        </is>
      </c>
      <c r="U222" s="104" t="inlineStr">
        <is>
          <t xml:space="preserve">MID RISE STRAIGHT </t>
        </is>
      </c>
      <c r="V222" s="104" t="inlineStr">
        <is>
          <t>24-32</t>
        </is>
      </c>
      <c r="W222" s="104" t="inlineStr">
        <is>
          <t>30-32-34</t>
        </is>
      </c>
      <c r="X222" s="255" t="n"/>
      <c r="Y222" s="104" t="inlineStr">
        <is>
          <t>C/O</t>
        </is>
      </c>
      <c r="Z222" s="104" t="inlineStr">
        <is>
          <t>-</t>
        </is>
      </c>
      <c r="AA222" s="104" t="inlineStr">
        <is>
          <t>CONVENTIONAL</t>
        </is>
      </c>
      <c r="AB222" s="105" t="inlineStr">
        <is>
          <t>TUNISIA</t>
        </is>
      </c>
      <c r="AC222" s="106" t="inlineStr">
        <is>
          <t>ARTLAB</t>
        </is>
      </c>
      <c r="AD222" s="106" t="inlineStr">
        <is>
          <t>ARTLAB</t>
        </is>
      </c>
      <c r="AE222" s="106" t="inlineStr">
        <is>
          <t>INTERWASHING</t>
        </is>
      </c>
      <c r="AF222" s="223" t="n"/>
      <c r="AG222" s="104" t="inlineStr">
        <is>
          <t>CANDIANI</t>
        </is>
      </c>
      <c r="AH222" s="374" t="inlineStr">
        <is>
          <t>KR0674 K-planet appeal organic</t>
        </is>
      </c>
      <c r="AI222" s="104" t="inlineStr">
        <is>
          <t>KR0674 K-PLANET APPEAL</t>
        </is>
      </c>
      <c r="AJ222" s="104" t="n"/>
      <c r="AK222" s="104" t="inlineStr">
        <is>
          <t>100% Sustainable fabric</t>
        </is>
      </c>
      <c r="AL222" s="104" t="inlineStr">
        <is>
          <t>100% Organic cotton</t>
        </is>
      </c>
      <c r="AM222" s="104" t="inlineStr">
        <is>
          <t>13,75 oz</t>
        </is>
      </c>
      <c r="AN222" s="374" t="n"/>
      <c r="AO222" s="107" t="inlineStr">
        <is>
          <t>6,40 / 162</t>
        </is>
      </c>
      <c r="AP222" s="104" t="n"/>
      <c r="AQ222" s="104" t="n"/>
      <c r="AR222" s="104" t="inlineStr">
        <is>
          <t>TBC</t>
        </is>
      </c>
      <c r="AS222" s="108" t="n"/>
      <c r="AT222" s="108" t="n"/>
      <c r="AU222" s="108" t="n"/>
      <c r="AV222" s="109" t="n">
        <v>1.1</v>
      </c>
      <c r="AW222" s="607" t="n"/>
      <c r="AX222" s="608" t="inlineStr">
        <is>
          <t>EUR</t>
        </is>
      </c>
      <c r="AY222" s="608" t="inlineStr">
        <is>
          <t>FOB</t>
        </is>
      </c>
      <c r="AZ222" s="608" t="inlineStr">
        <is>
          <t>90 DAYS NETT</t>
        </is>
      </c>
      <c r="BA222" s="608" t="n">
        <v>23</v>
      </c>
      <c r="BB222" s="608">
        <f>IFERROR((BM222*(1-Assumptions!$K$3))*(1-BK222),0)</f>
        <v/>
      </c>
      <c r="BC222" s="608" t="n">
        <v>45</v>
      </c>
      <c r="BD222" s="608" t="n">
        <v>23.7</v>
      </c>
      <c r="BE222" s="608" t="n">
        <v>23.3</v>
      </c>
      <c r="BF222" s="609">
        <f>IFERROR(((IF(BE222&gt;0, BE222, IF(BD222&gt;0, BD222, 0))))*INDEX(Assumptions!$B:$B,MATCH(AB222,Assumptions!$A:$A,0)),0)</f>
        <v/>
      </c>
      <c r="BG222" s="609">
        <f>IFERROR(((IF(BE222&gt;0, BE222, IF(BD222&gt;0, BD222, 0))))*INDEX(Assumptions!$C:$C,MATCH(AB222,Assumptions!$A:$A,0)),0)</f>
        <v/>
      </c>
      <c r="BH222" s="609">
        <f>IFERROR(((IF(BE222&gt;0, BE222, IF(BD222&gt;0, BD222, 0))))*INDEX(Assumptions!$D:$D,MATCH(AB222,Assumptions!$A:$A,0)),0)</f>
        <v/>
      </c>
      <c r="BI222" s="609">
        <f>IFERROR(((IF(BE222&gt;0, BE222, IF(BD222&gt;0, BD222, 0))))*INDEX(Assumptions!$G:$G,MATCH(AC222,Assumptions!$F:$F,0)),0)</f>
        <v/>
      </c>
      <c r="BJ222" s="609">
        <f>SUM(BF222:BI222)</f>
        <v/>
      </c>
      <c r="BK222" s="113">
        <f>IFERROR(INDEX(Assumptions!$B:$B,MATCH(AB222,Assumptions!$A:$A,0))+INDEX(Assumptions!$C:$C,MATCH(AB222,Assumptions!$A:$A,0))+INDEX(Assumptions!$D:$D,MATCH(AB222,Assumptions!$A:$A,0))+INDEX(Assumptions!$G:$G,MATCH(AC222,Assumptions!$F:$F,0)),0)</f>
        <v/>
      </c>
      <c r="BL222" s="608">
        <f>((IF(BE222&gt;0, BE222, IF(BD222&gt;0, BD222, 0))))+BJ222</f>
        <v/>
      </c>
      <c r="BM222" s="608">
        <f>BP222/BO222</f>
        <v/>
      </c>
      <c r="BN222" s="608">
        <f>BP222/2.38</f>
        <v/>
      </c>
      <c r="BO222" s="104" t="n">
        <v>2.5</v>
      </c>
      <c r="BP222" s="608" t="n">
        <v>129.95</v>
      </c>
      <c r="BQ222" s="114">
        <f>IF(SUM(BD222:BE222)=0,0,(BM222-BL222)/BM222)</f>
        <v/>
      </c>
      <c r="BR222" s="608">
        <f>BC222*CG222</f>
        <v/>
      </c>
      <c r="BS222" s="608" t="n">
        <v>5.9</v>
      </c>
      <c r="BT222" s="608" t="n">
        <v>2.75</v>
      </c>
      <c r="BU222" s="115" t="n"/>
      <c r="BV222" s="610" t="n"/>
      <c r="BW222" s="115" t="n"/>
      <c r="BX222" s="106" t="n"/>
      <c r="BY222" s="115" t="n"/>
      <c r="BZ222" s="530" t="n"/>
      <c r="CA222" s="115" t="n"/>
      <c r="CB222" s="115" t="n"/>
      <c r="CC222" s="115" t="n"/>
      <c r="CD222" s="106" t="n"/>
      <c r="CE222" s="106" t="n"/>
      <c r="CF222" s="106" t="n"/>
      <c r="CG222" s="117" t="n">
        <v>15</v>
      </c>
      <c r="CH222" s="538" t="n"/>
      <c r="CI222" s="117" t="inlineStr">
        <is>
          <t>27x32</t>
        </is>
      </c>
      <c r="CJ222" s="117" t="n"/>
      <c r="CK222" s="117" t="n"/>
      <c r="CL222" s="118" t="n"/>
      <c r="CM222" s="119" t="n"/>
      <c r="CN222" s="119" t="n"/>
      <c r="CO222" s="120" t="n"/>
      <c r="CP222" s="121" t="n"/>
      <c r="CQ222" s="121" t="n"/>
      <c r="CR222" s="121" t="n"/>
      <c r="CS222" s="122" t="n"/>
      <c r="CT222" s="123" t="n"/>
      <c r="CU222" s="123" t="n"/>
      <c r="CV222" s="123" t="n"/>
      <c r="CW222" s="123" t="n"/>
      <c r="CX222" s="123" t="n"/>
      <c r="CY222" s="123" t="n"/>
      <c r="CZ222" s="118" t="n"/>
      <c r="DA222" s="118" t="n"/>
      <c r="DB222" s="575" t="n"/>
      <c r="DC222" s="119" t="n"/>
      <c r="DD222" s="119" t="n"/>
      <c r="DE222" s="119" t="n"/>
      <c r="DF222" s="394" t="n"/>
      <c r="DG222" s="394" t="n"/>
      <c r="DH222" s="394" t="n"/>
      <c r="DI222" s="334">
        <f>DF222*BM222</f>
        <v/>
      </c>
      <c r="DJ222" s="125">
        <f>DI222-(DG222*BL222)</f>
        <v/>
      </c>
    </row>
    <row customFormat="1" customHeight="1" hidden="1" ht="15" r="223" s="126">
      <c r="A223" s="223" t="n">
        <v>1050</v>
      </c>
      <c r="B223" s="223" t="inlineStr">
        <is>
          <t>K180705110</t>
        </is>
      </c>
      <c r="C223" s="223" t="n">
        <v>2010103041</v>
      </c>
      <c r="D223" s="223" t="inlineStr">
        <is>
          <t>Denim black</t>
        </is>
      </c>
      <c r="E223" s="502" t="n">
        <v>6133</v>
      </c>
      <c r="F223" s="223" t="inlineStr">
        <is>
          <t>ANNE LEVEL</t>
        </is>
      </c>
      <c r="G223" s="223" t="inlineStr">
        <is>
          <t>EPIC BLUE BLACK</t>
        </is>
      </c>
      <c r="H223" s="223" t="n">
        <v>1</v>
      </c>
      <c r="I223" s="219" t="inlineStr">
        <is>
          <t>x</t>
        </is>
      </c>
      <c r="J223" s="606" t="n">
        <v>43063</v>
      </c>
      <c r="K223" s="223" t="n"/>
      <c r="L223" s="223" t="n"/>
      <c r="M223" s="223" t="inlineStr">
        <is>
          <t>JEANS</t>
        </is>
      </c>
      <c r="N223" s="223" t="n">
        <v>62046231</v>
      </c>
      <c r="O223" s="102" t="inlineStr">
        <is>
          <t>Women's or girls' cotton denim trousers and breeches (excl. industrial and occupational, bib and brace overalls and panties)</t>
        </is>
      </c>
      <c r="P223" s="103" t="inlineStr">
        <is>
          <t>WOMEN</t>
        </is>
      </c>
      <c r="Q223" s="223" t="n"/>
      <c r="R223" s="223" t="inlineStr">
        <is>
          <t>9A</t>
        </is>
      </c>
      <c r="S223" s="223" t="inlineStr">
        <is>
          <t>-</t>
        </is>
      </c>
      <c r="T223" s="104" t="inlineStr">
        <is>
          <t>NON</t>
        </is>
      </c>
      <c r="U223" s="104" t="inlineStr">
        <is>
          <t xml:space="preserve">MID RISE STRAIGHT </t>
        </is>
      </c>
      <c r="V223" s="104" t="inlineStr">
        <is>
          <t>24-32</t>
        </is>
      </c>
      <c r="W223" s="104" t="inlineStr">
        <is>
          <t>30-32-34</t>
        </is>
      </c>
      <c r="X223" s="255" t="n"/>
      <c r="Y223" s="104" t="inlineStr">
        <is>
          <t>C/O</t>
        </is>
      </c>
      <c r="Z223" s="104" t="inlineStr">
        <is>
          <t>-</t>
        </is>
      </c>
      <c r="AA223" s="104" t="inlineStr">
        <is>
          <t>CONVENTIONAL</t>
        </is>
      </c>
      <c r="AB223" s="105" t="inlineStr">
        <is>
          <t>TUNISIA</t>
        </is>
      </c>
      <c r="AC223" s="106" t="inlineStr">
        <is>
          <t>ARTLAB</t>
        </is>
      </c>
      <c r="AD223" s="106" t="inlineStr">
        <is>
          <t>ARTLAB</t>
        </is>
      </c>
      <c r="AE223" s="106" t="inlineStr">
        <is>
          <t>INTERWASHING</t>
        </is>
      </c>
      <c r="AF223" s="223" t="n"/>
      <c r="AG223" s="104" t="inlineStr">
        <is>
          <t>ORTA</t>
        </is>
      </c>
      <c r="AH223" s="374" t="inlineStr">
        <is>
          <t>8731A-47 Epic OD</t>
        </is>
      </c>
      <c r="AI223" s="104" t="inlineStr">
        <is>
          <t>8731A-47 EPIC OVERDYE PRESH&amp;KEWED</t>
        </is>
      </c>
      <c r="AJ223" s="104" t="n"/>
      <c r="AK223" s="104" t="inlineStr">
        <is>
          <t>-</t>
        </is>
      </c>
      <c r="AL223" s="104" t="inlineStr">
        <is>
          <t xml:space="preserve">100% Organic cotton </t>
        </is>
      </c>
      <c r="AM223" s="104" t="inlineStr">
        <is>
          <t>13,5 oz</t>
        </is>
      </c>
      <c r="AN223" s="374" t="n"/>
      <c r="AO223" s="107" t="inlineStr">
        <is>
          <t>5,75 / 147</t>
        </is>
      </c>
      <c r="AP223" s="104" t="n">
        <v>3000</v>
      </c>
      <c r="AQ223" s="104" t="n"/>
      <c r="AR223" s="104" t="inlineStr">
        <is>
          <t>120mts ordered form ARTLAB ex turkey week 34</t>
        </is>
      </c>
      <c r="AS223" s="108" t="n"/>
      <c r="AT223" s="108" t="n"/>
      <c r="AU223" s="108" t="n"/>
      <c r="AV223" s="109" t="n">
        <v>1.09</v>
      </c>
      <c r="AW223" s="607" t="n"/>
      <c r="AX223" s="608" t="inlineStr">
        <is>
          <t>EUR</t>
        </is>
      </c>
      <c r="AY223" s="608" t="inlineStr">
        <is>
          <t>FOB</t>
        </is>
      </c>
      <c r="AZ223" s="608" t="inlineStr">
        <is>
          <t>90 DAYS NETT</t>
        </is>
      </c>
      <c r="BA223" s="608" t="n">
        <v>25</v>
      </c>
      <c r="BB223" s="608">
        <f>IFERROR((BM223*(1-Assumptions!$K$3))*(1-BK223),0)</f>
        <v/>
      </c>
      <c r="BC223" s="608" t="n">
        <v>60</v>
      </c>
      <c r="BD223" s="608" t="n">
        <v>25.8</v>
      </c>
      <c r="BE223" s="608" t="n">
        <v>25</v>
      </c>
      <c r="BF223" s="609">
        <f>IFERROR(((IF(BE223&gt;0, BE223, IF(BD223&gt;0, BD223, 0))))*INDEX(Assumptions!$B:$B,MATCH(AB223,Assumptions!$A:$A,0)),0)</f>
        <v/>
      </c>
      <c r="BG223" s="609">
        <f>IFERROR(((IF(BE223&gt;0, BE223, IF(BD223&gt;0, BD223, 0))))*INDEX(Assumptions!$C:$C,MATCH(AB223,Assumptions!$A:$A,0)),0)</f>
        <v/>
      </c>
      <c r="BH223" s="609">
        <f>IFERROR(((IF(BE223&gt;0, BE223, IF(BD223&gt;0, BD223, 0))))*INDEX(Assumptions!$D:$D,MATCH(AB223,Assumptions!$A:$A,0)),0)</f>
        <v/>
      </c>
      <c r="BI223" s="609">
        <f>IFERROR(((IF(BE223&gt;0, BE223, IF(BD223&gt;0, BD223, 0))))*INDEX(Assumptions!$G:$G,MATCH(AC223,Assumptions!$F:$F,0)),0)</f>
        <v/>
      </c>
      <c r="BJ223" s="609">
        <f>SUM(BF223:BI223)</f>
        <v/>
      </c>
      <c r="BK223" s="113">
        <f>IFERROR(INDEX(Assumptions!$B:$B,MATCH(AB223,Assumptions!$A:$A,0))+INDEX(Assumptions!$C:$C,MATCH(AB223,Assumptions!$A:$A,0))+INDEX(Assumptions!$D:$D,MATCH(AB223,Assumptions!$A:$A,0))+INDEX(Assumptions!$G:$G,MATCH(AC223,Assumptions!$F:$F,0)),0)</f>
        <v/>
      </c>
      <c r="BL223" s="608">
        <f>((IF(BE223&gt;0, BE223, IF(BD223&gt;0, BD223, 0))))+BJ223</f>
        <v/>
      </c>
      <c r="BM223" s="608">
        <f>BP223/BO223</f>
        <v/>
      </c>
      <c r="BN223" s="608">
        <f>BP223/2.38</f>
        <v/>
      </c>
      <c r="BO223" s="104" t="n">
        <v>2.5</v>
      </c>
      <c r="BP223" s="608" t="n">
        <v>139.95</v>
      </c>
      <c r="BQ223" s="114">
        <f>IF(SUM(BD223:BE223)=0,0,(BM223-BL223)/BM223)</f>
        <v/>
      </c>
      <c r="BR223" s="608">
        <f>BC223*CG223</f>
        <v/>
      </c>
      <c r="BS223" s="608" t="n">
        <v>7.1</v>
      </c>
      <c r="BT223" s="608" t="n">
        <v>2.8</v>
      </c>
      <c r="BU223" s="115" t="n"/>
      <c r="BV223" s="610" t="n"/>
      <c r="BW223" s="115" t="n"/>
      <c r="BX223" s="106" t="n"/>
      <c r="BY223" s="115" t="n"/>
      <c r="BZ223" s="530" t="n"/>
      <c r="CA223" s="115" t="n"/>
      <c r="CB223" s="115" t="n"/>
      <c r="CC223" s="115" t="n"/>
      <c r="CD223" s="106" t="n"/>
      <c r="CE223" s="106" t="n"/>
      <c r="CF223" s="106" t="n"/>
      <c r="CG223" s="117" t="n">
        <v>15</v>
      </c>
      <c r="CH223" s="538" t="n"/>
      <c r="CI223" s="117" t="inlineStr">
        <is>
          <t>27x32</t>
        </is>
      </c>
      <c r="CJ223" s="117" t="n"/>
      <c r="CK223" s="117" t="n"/>
      <c r="CL223" s="118" t="n"/>
      <c r="CM223" s="119" t="n"/>
      <c r="CN223" s="119" t="n"/>
      <c r="CO223" s="120" t="n"/>
      <c r="CP223" s="121" t="n"/>
      <c r="CQ223" s="121" t="n"/>
      <c r="CR223" s="121" t="n"/>
      <c r="CS223" s="122" t="n"/>
      <c r="CT223" s="123" t="n"/>
      <c r="CU223" s="123" t="n"/>
      <c r="CV223" s="123" t="n"/>
      <c r="CW223" s="123" t="n"/>
      <c r="CX223" s="123" t="n"/>
      <c r="CY223" s="123" t="n"/>
      <c r="CZ223" s="118" t="n"/>
      <c r="DA223" s="118" t="n"/>
      <c r="DB223" s="575" t="n"/>
      <c r="DC223" s="119" t="n"/>
      <c r="DD223" s="119" t="n"/>
      <c r="DE223" s="119" t="n"/>
      <c r="DF223" s="394" t="n"/>
      <c r="DG223" s="394" t="n"/>
      <c r="DH223" s="394" t="n"/>
      <c r="DI223" s="334">
        <f>DF223*BM223</f>
        <v/>
      </c>
      <c r="DJ223" s="125">
        <f>DI223-(DG223*BL223)</f>
        <v/>
      </c>
    </row>
    <row customFormat="1" customHeight="1" hidden="1" ht="15" r="224" s="126">
      <c r="A224" s="223" t="n">
        <v>1055</v>
      </c>
      <c r="B224" s="223" t="inlineStr">
        <is>
          <t>K180705115</t>
        </is>
      </c>
      <c r="C224" s="223" t="n">
        <v>2010103042</v>
      </c>
      <c r="D224" s="502" t="inlineStr">
        <is>
          <t>Dark used</t>
        </is>
      </c>
      <c r="E224" s="502" t="inlineStr">
        <is>
          <t>-</t>
        </is>
      </c>
      <c r="F224" s="223" t="inlineStr">
        <is>
          <t>ANNE</t>
        </is>
      </c>
      <c r="G224" s="223" t="inlineStr">
        <is>
          <t>INDIGO MARBLE</t>
        </is>
      </c>
      <c r="H224" s="223" t="n">
        <v>2</v>
      </c>
      <c r="I224" s="219" t="inlineStr">
        <is>
          <t>x</t>
        </is>
      </c>
      <c r="J224" s="606" t="n">
        <v>43063</v>
      </c>
      <c r="K224" s="223" t="n"/>
      <c r="L224" s="223" t="n"/>
      <c r="M224" s="223" t="inlineStr">
        <is>
          <t>JEANS</t>
        </is>
      </c>
      <c r="N224" s="223" t="n">
        <v>62046231</v>
      </c>
      <c r="O224" s="102" t="inlineStr">
        <is>
          <t>Women's or girls' cotton denim trousers and breeches (excl. industrial and occupational, bib and brace overalls and panties)</t>
        </is>
      </c>
      <c r="P224" s="103" t="inlineStr">
        <is>
          <t>WOMEN</t>
        </is>
      </c>
      <c r="Q224" s="223" t="n"/>
      <c r="R224" s="223" t="inlineStr">
        <is>
          <t>V2138</t>
        </is>
      </c>
      <c r="S224" s="223" t="inlineStr">
        <is>
          <t>-</t>
        </is>
      </c>
      <c r="T224" s="104" t="inlineStr">
        <is>
          <t>NON</t>
        </is>
      </c>
      <c r="U224" s="104" t="inlineStr">
        <is>
          <t xml:space="preserve">MID RISE STRAIGHT </t>
        </is>
      </c>
      <c r="V224" s="104" t="inlineStr">
        <is>
          <t>24-32</t>
        </is>
      </c>
      <c r="W224" s="104" t="inlineStr">
        <is>
          <t>30-32-34</t>
        </is>
      </c>
      <c r="X224" s="255" t="n"/>
      <c r="Y224" s="104" t="inlineStr">
        <is>
          <t>C/O</t>
        </is>
      </c>
      <c r="Z224" s="104" t="inlineStr">
        <is>
          <t>-</t>
        </is>
      </c>
      <c r="AA224" s="104" t="inlineStr">
        <is>
          <t>SEASONAL MAIN</t>
        </is>
      </c>
      <c r="AB224" s="105" t="inlineStr">
        <is>
          <t>TUNISIA</t>
        </is>
      </c>
      <c r="AC224" s="106" t="inlineStr">
        <is>
          <t>ARTLAB</t>
        </is>
      </c>
      <c r="AD224" s="106" t="inlineStr">
        <is>
          <t>ELLETI GROUP</t>
        </is>
      </c>
      <c r="AE224" s="238" t="inlineStr">
        <is>
          <t>ELLETI</t>
        </is>
      </c>
      <c r="AF224" s="223" t="n"/>
      <c r="AG224" s="104" t="inlineStr">
        <is>
          <t>ORTA</t>
        </is>
      </c>
      <c r="AH224" s="374" t="inlineStr">
        <is>
          <t>9560A-50</t>
        </is>
      </c>
      <c r="AI224" s="104" t="n"/>
      <c r="AJ224" s="104" t="n"/>
      <c r="AK224" s="239" t="inlineStr">
        <is>
          <t>56% Sustainable fabric</t>
        </is>
      </c>
      <c r="AL224" s="104" t="inlineStr">
        <is>
          <t>56% Organic cotton (warp), 44% cotton (weft)</t>
        </is>
      </c>
      <c r="AM224" s="104" t="inlineStr">
        <is>
          <t>15 oz</t>
        </is>
      </c>
      <c r="AN224" s="374" t="n"/>
      <c r="AO224" s="107" t="inlineStr">
        <is>
          <t>5,35 / 150</t>
        </is>
      </c>
      <c r="AP224" s="104" t="n"/>
      <c r="AQ224" s="104" t="n"/>
      <c r="AR224" s="104" t="inlineStr">
        <is>
          <t>400mts ordered by ARTLAB- ex turkey week34</t>
        </is>
      </c>
      <c r="AS224" s="108" t="n"/>
      <c r="AT224" s="108" t="n"/>
      <c r="AU224" s="108" t="n"/>
      <c r="AV224" s="109" t="n">
        <v>1.16</v>
      </c>
      <c r="AW224" s="607" t="n"/>
      <c r="AX224" s="608" t="inlineStr">
        <is>
          <t>EUR</t>
        </is>
      </c>
      <c r="AY224" s="608" t="inlineStr">
        <is>
          <t>FOB</t>
        </is>
      </c>
      <c r="AZ224" s="608" t="inlineStr">
        <is>
          <t>90 DAYS NETT</t>
        </is>
      </c>
      <c r="BA224" s="608" t="n">
        <v>30</v>
      </c>
      <c r="BB224" s="608">
        <f>IFERROR((BM224*(1-Assumptions!$K$3))*(1-BK224),0)</f>
        <v/>
      </c>
      <c r="BC224" s="608" t="n">
        <v>45</v>
      </c>
      <c r="BD224" s="608" t="n">
        <v>34.3</v>
      </c>
      <c r="BE224" s="608" t="n"/>
      <c r="BF224" s="609">
        <f>IFERROR(((IF(BE224&gt;0, BE224, IF(BD224&gt;0, BD224, 0))))*INDEX(Assumptions!$B:$B,MATCH(AB224,Assumptions!$A:$A,0)),0)</f>
        <v/>
      </c>
      <c r="BG224" s="609">
        <f>IFERROR(((IF(BE224&gt;0, BE224, IF(BD224&gt;0, BD224, 0))))*INDEX(Assumptions!$C:$C,MATCH(AB224,Assumptions!$A:$A,0)),0)</f>
        <v/>
      </c>
      <c r="BH224" s="609">
        <f>IFERROR(((IF(BE224&gt;0, BE224, IF(BD224&gt;0, BD224, 0))))*INDEX(Assumptions!$D:$D,MATCH(AB224,Assumptions!$A:$A,0)),0)</f>
        <v/>
      </c>
      <c r="BI224" s="609">
        <f>IFERROR(((IF(BE224&gt;0, BE224, IF(BD224&gt;0, BD224, 0))))*INDEX(Assumptions!$G:$G,MATCH(AC224,Assumptions!$F:$F,0)),0)</f>
        <v/>
      </c>
      <c r="BJ224" s="609">
        <f>SUM(BF224:BI224)</f>
        <v/>
      </c>
      <c r="BK224" s="113">
        <f>IFERROR(INDEX(Assumptions!$B:$B,MATCH(AB224,Assumptions!$A:$A,0))+INDEX(Assumptions!$C:$C,MATCH(AB224,Assumptions!$A:$A,0))+INDEX(Assumptions!$D:$D,MATCH(AB224,Assumptions!$A:$A,0))+INDEX(Assumptions!$G:$G,MATCH(AC224,Assumptions!$F:$F,0)),0)</f>
        <v/>
      </c>
      <c r="BL224" s="608">
        <f>((IF(BE224&gt;0, BE224, IF(BD224&gt;0, BD224, 0))))+BJ224</f>
        <v/>
      </c>
      <c r="BM224" s="608">
        <f>BP224/BO224</f>
        <v/>
      </c>
      <c r="BN224" s="608">
        <f>BP224/2.38</f>
        <v/>
      </c>
      <c r="BO224" s="104" t="n">
        <v>2.5</v>
      </c>
      <c r="BP224" s="608" t="n">
        <v>159.95</v>
      </c>
      <c r="BQ224" s="114">
        <f>IF(SUM(BD224:BE224)=0,0,(BM224-BL224)/BM224)</f>
        <v/>
      </c>
      <c r="BR224" s="608">
        <f>BC224*CG224</f>
        <v/>
      </c>
      <c r="BS224" s="608" t="n">
        <v>15</v>
      </c>
      <c r="BT224" s="608" t="n">
        <v>3.6</v>
      </c>
      <c r="BU224" s="115" t="n"/>
      <c r="BV224" s="610" t="n"/>
      <c r="BW224" s="115" t="n"/>
      <c r="BX224" s="106" t="n"/>
      <c r="BY224" s="115" t="n"/>
      <c r="BZ224" s="530" t="n"/>
      <c r="CA224" s="115" t="n"/>
      <c r="CB224" s="115" t="n"/>
      <c r="CC224" s="115" t="n"/>
      <c r="CD224" s="106" t="n"/>
      <c r="CE224" s="106" t="n"/>
      <c r="CF224" s="106" t="inlineStr">
        <is>
          <t>Wash price very high!!</t>
        </is>
      </c>
      <c r="CG224" s="117" t="n">
        <v>15</v>
      </c>
      <c r="CH224" s="538" t="n"/>
      <c r="CI224" s="117" t="inlineStr">
        <is>
          <t>27x32</t>
        </is>
      </c>
      <c r="CJ224" s="117" t="n"/>
      <c r="CK224" s="117" t="n"/>
      <c r="CL224" s="118" t="n"/>
      <c r="CM224" s="119" t="n"/>
      <c r="CN224" s="119" t="n"/>
      <c r="CO224" s="120" t="n"/>
      <c r="CP224" s="121" t="n"/>
      <c r="CQ224" s="121" t="n"/>
      <c r="CR224" s="121" t="n"/>
      <c r="CS224" s="122" t="n"/>
      <c r="CT224" s="123" t="n"/>
      <c r="CU224" s="123" t="n"/>
      <c r="CV224" s="123" t="n"/>
      <c r="CW224" s="123" t="n"/>
      <c r="CX224" s="123" t="n"/>
      <c r="CY224" s="123" t="n"/>
      <c r="CZ224" s="118" t="n"/>
      <c r="DA224" s="118" t="n"/>
      <c r="DB224" s="575" t="n"/>
      <c r="DC224" s="119" t="n"/>
      <c r="DD224" s="119" t="n"/>
      <c r="DE224" s="119" t="n"/>
      <c r="DF224" s="394" t="n"/>
      <c r="DG224" s="394" t="n"/>
      <c r="DH224" s="394" t="n"/>
      <c r="DI224" s="334">
        <f>DF224*BM224</f>
        <v/>
      </c>
      <c r="DJ224" s="125">
        <f>DI224-(DG224*BL224)</f>
        <v/>
      </c>
    </row>
    <row customFormat="1" customHeight="1" hidden="1" ht="15" r="225" s="126">
      <c r="A225" s="223" t="n">
        <v>1060</v>
      </c>
      <c r="B225" s="223" t="inlineStr">
        <is>
          <t>K180705120</t>
        </is>
      </c>
      <c r="C225" s="223" t="n">
        <v>2010103043</v>
      </c>
      <c r="D225" s="223" t="inlineStr">
        <is>
          <t>Mid used</t>
        </is>
      </c>
      <c r="E225" s="502" t="inlineStr">
        <is>
          <t>-</t>
        </is>
      </c>
      <c r="F225" s="223" t="inlineStr">
        <is>
          <t>ANNE</t>
        </is>
      </c>
      <c r="G225" s="223" t="inlineStr">
        <is>
          <t>COMPACT MARBLE</t>
        </is>
      </c>
      <c r="H225" s="223" t="n">
        <v>1</v>
      </c>
      <c r="I225" s="219" t="inlineStr">
        <is>
          <t>x</t>
        </is>
      </c>
      <c r="J225" s="606" t="n">
        <v>43063</v>
      </c>
      <c r="K225" s="223" t="n"/>
      <c r="L225" s="223" t="n"/>
      <c r="M225" s="223" t="inlineStr">
        <is>
          <t>JEANS</t>
        </is>
      </c>
      <c r="N225" s="223" t="n">
        <v>62046231</v>
      </c>
      <c r="O225" s="102" t="inlineStr">
        <is>
          <t>Women's or girls' cotton denim trousers and breeches (excl. industrial and occupational, bib and brace overalls and panties)</t>
        </is>
      </c>
      <c r="P225" s="103" t="inlineStr">
        <is>
          <t>WOMEN</t>
        </is>
      </c>
      <c r="Q225" s="223" t="n"/>
      <c r="R225" s="223" t="n">
        <v>8</v>
      </c>
      <c r="S225" s="223" t="inlineStr">
        <is>
          <t>-</t>
        </is>
      </c>
      <c r="T225" s="104" t="inlineStr">
        <is>
          <t>NON</t>
        </is>
      </c>
      <c r="U225" s="104" t="inlineStr">
        <is>
          <t xml:space="preserve">MID RISE STRAIGHT </t>
        </is>
      </c>
      <c r="V225" s="104" t="inlineStr">
        <is>
          <t>24-32</t>
        </is>
      </c>
      <c r="W225" s="104" t="inlineStr">
        <is>
          <t>30-32-34</t>
        </is>
      </c>
      <c r="X225" s="255" t="n"/>
      <c r="Y225" s="104" t="inlineStr">
        <is>
          <t>C/O</t>
        </is>
      </c>
      <c r="Z225" s="104" t="inlineStr">
        <is>
          <t>-</t>
        </is>
      </c>
      <c r="AA225" s="104" t="inlineStr">
        <is>
          <t>CONVENTIONAL</t>
        </is>
      </c>
      <c r="AB225" s="105" t="inlineStr">
        <is>
          <t>TUNISIA</t>
        </is>
      </c>
      <c r="AC225" s="106" t="inlineStr">
        <is>
          <t>ARTLAB</t>
        </is>
      </c>
      <c r="AD225" s="106" t="inlineStr">
        <is>
          <t>ARTLAB</t>
        </is>
      </c>
      <c r="AE225" s="106" t="inlineStr">
        <is>
          <t>INTERWASHING</t>
        </is>
      </c>
      <c r="AF225" s="223" t="n"/>
      <c r="AG225" s="104" t="inlineStr">
        <is>
          <t>CANDIANI</t>
        </is>
      </c>
      <c r="AH225" s="374" t="inlineStr">
        <is>
          <t>KR7176 K-old pure organic</t>
        </is>
      </c>
      <c r="AI225" s="104" t="inlineStr">
        <is>
          <t>KR7176 K-OLD PURE</t>
        </is>
      </c>
      <c r="AJ225" s="104" t="n"/>
      <c r="AK225" s="104" t="inlineStr">
        <is>
          <t>100% Sustainable fabric</t>
        </is>
      </c>
      <c r="AL225" s="104" t="inlineStr">
        <is>
          <t xml:space="preserve">100% Organic cotton </t>
        </is>
      </c>
      <c r="AM225" s="104" t="inlineStr">
        <is>
          <t>12,25 oz</t>
        </is>
      </c>
      <c r="AN225" s="374" t="n"/>
      <c r="AO225" s="107" t="inlineStr">
        <is>
          <t>4,85 / 156</t>
        </is>
      </c>
      <c r="AP225" s="104" t="n"/>
      <c r="AQ225" s="104" t="n"/>
      <c r="AR225" s="104" t="inlineStr">
        <is>
          <t>TBC</t>
        </is>
      </c>
      <c r="AS225" s="108" t="n"/>
      <c r="AT225" s="108" t="n"/>
      <c r="AU225" s="108" t="n"/>
      <c r="AV225" s="109" t="n">
        <v>1.13</v>
      </c>
      <c r="AW225" s="607" t="n"/>
      <c r="AX225" s="608" t="inlineStr">
        <is>
          <t>EUR</t>
        </is>
      </c>
      <c r="AY225" s="608" t="inlineStr">
        <is>
          <t>FOB</t>
        </is>
      </c>
      <c r="AZ225" s="608" t="inlineStr">
        <is>
          <t>90 DAYS NETT</t>
        </is>
      </c>
      <c r="BA225" s="608" t="inlineStr">
        <is>
          <t>cfmd</t>
        </is>
      </c>
      <c r="BB225" s="608">
        <f>IFERROR((BM225*(1-Assumptions!$K$3))*(1-BK225),0)</f>
        <v/>
      </c>
      <c r="BC225" s="608" t="n">
        <v>45</v>
      </c>
      <c r="BD225" s="608" t="n"/>
      <c r="BE225" s="608" t="n">
        <v>26</v>
      </c>
      <c r="BF225" s="609">
        <f>IFERROR(((IF(BE225&gt;0, BE225, IF(BD225&gt;0, BD225, 0))))*INDEX(Assumptions!$B:$B,MATCH(AB225,Assumptions!$A:$A,0)),0)</f>
        <v/>
      </c>
      <c r="BG225" s="609">
        <f>IFERROR(((IF(BE225&gt;0, BE225, IF(BD225&gt;0, BD225, 0))))*INDEX(Assumptions!$C:$C,MATCH(AB225,Assumptions!$A:$A,0)),0)</f>
        <v/>
      </c>
      <c r="BH225" s="609">
        <f>IFERROR(((IF(BE225&gt;0, BE225, IF(BD225&gt;0, BD225, 0))))*INDEX(Assumptions!$D:$D,MATCH(AB225,Assumptions!$A:$A,0)),0)</f>
        <v/>
      </c>
      <c r="BI225" s="609">
        <f>IFERROR(((IF(BE225&gt;0, BE225, IF(BD225&gt;0, BD225, 0))))*INDEX(Assumptions!$G:$G,MATCH(AC225,Assumptions!$F:$F,0)),0)</f>
        <v/>
      </c>
      <c r="BJ225" s="609">
        <f>SUM(BF225:BI225)</f>
        <v/>
      </c>
      <c r="BK225" s="113">
        <f>IFERROR(INDEX(Assumptions!$B:$B,MATCH(AB225,Assumptions!$A:$A,0))+INDEX(Assumptions!$C:$C,MATCH(AB225,Assumptions!$A:$A,0))+INDEX(Assumptions!$D:$D,MATCH(AB225,Assumptions!$A:$A,0))+INDEX(Assumptions!$G:$G,MATCH(AC225,Assumptions!$F:$F,0)),0)</f>
        <v/>
      </c>
      <c r="BL225" s="608">
        <f>((IF(BE225&gt;0, BE225, IF(BD225&gt;0, BD225, 0))))+BJ225</f>
        <v/>
      </c>
      <c r="BM225" s="608">
        <f>BP225/BO225</f>
        <v/>
      </c>
      <c r="BN225" s="608">
        <f>BP225/2.38</f>
        <v/>
      </c>
      <c r="BO225" s="104" t="n">
        <v>2.5</v>
      </c>
      <c r="BP225" s="608" t="n">
        <v>149.95</v>
      </c>
      <c r="BQ225" s="114">
        <f>IF(SUM(BD225:BE225)=0,0,(BM225-BL225)/BM225)</f>
        <v/>
      </c>
      <c r="BR225" s="608">
        <f>BC225*CG225</f>
        <v/>
      </c>
      <c r="BS225" s="608" t="n">
        <v>9.9</v>
      </c>
      <c r="BT225" s="608" t="n">
        <v>2.85</v>
      </c>
      <c r="BU225" s="115" t="n"/>
      <c r="BV225" s="610" t="n"/>
      <c r="BW225" s="115" t="n"/>
      <c r="BX225" s="106" t="n"/>
      <c r="BY225" s="115" t="n"/>
      <c r="BZ225" s="530" t="n"/>
      <c r="CA225" s="115" t="n"/>
      <c r="CB225" s="115" t="n"/>
      <c r="CC225" s="115" t="n"/>
      <c r="CD225" s="106" t="n"/>
      <c r="CE225" s="106" t="n"/>
      <c r="CF225" s="106" t="n"/>
      <c r="CG225" s="117" t="n">
        <v>7</v>
      </c>
      <c r="CH225" s="538" t="n"/>
      <c r="CI225" s="117" t="inlineStr">
        <is>
          <t>27x32</t>
        </is>
      </c>
      <c r="CJ225" s="117" t="n"/>
      <c r="CK225" s="117" t="n"/>
      <c r="CL225" s="118" t="n"/>
      <c r="CM225" s="119" t="n"/>
      <c r="CN225" s="119" t="n"/>
      <c r="CO225" s="120" t="n"/>
      <c r="CP225" s="121" t="n"/>
      <c r="CQ225" s="121" t="n"/>
      <c r="CR225" s="121" t="n"/>
      <c r="CS225" s="122" t="n"/>
      <c r="CT225" s="123" t="n"/>
      <c r="CU225" s="123" t="n"/>
      <c r="CV225" s="123" t="n"/>
      <c r="CW225" s="123" t="n"/>
      <c r="CX225" s="123" t="n"/>
      <c r="CY225" s="123" t="n"/>
      <c r="CZ225" s="118" t="n"/>
      <c r="DA225" s="118" t="n"/>
      <c r="DB225" s="575" t="n"/>
      <c r="DC225" s="119" t="n"/>
      <c r="DD225" s="119" t="n"/>
      <c r="DE225" s="119" t="n"/>
      <c r="DF225" s="394" t="n"/>
      <c r="DG225" s="394" t="n"/>
      <c r="DH225" s="394" t="n"/>
      <c r="DI225" s="334">
        <f>DF225*BM225</f>
        <v/>
      </c>
      <c r="DJ225" s="125">
        <f>DI225-(DG225*BL225)</f>
        <v/>
      </c>
    </row>
    <row customFormat="1" customHeight="1" hidden="1" ht="15" r="226" s="126">
      <c r="A226" s="223" t="n">
        <v>1065</v>
      </c>
      <c r="B226" s="223" t="inlineStr">
        <is>
          <t>K180701605</t>
        </is>
      </c>
      <c r="C226" s="223" t="n">
        <v>2010103032</v>
      </c>
      <c r="D226" s="502" t="inlineStr">
        <is>
          <t>Dark used</t>
        </is>
      </c>
      <c r="E226" s="502" t="inlineStr">
        <is>
          <t>-</t>
        </is>
      </c>
      <c r="F226" s="223" t="inlineStr">
        <is>
          <t>ALICE</t>
        </is>
      </c>
      <c r="G226" s="223" t="inlineStr">
        <is>
          <t>INDIGO MARBLE DESTROYED</t>
        </is>
      </c>
      <c r="H226" s="223" t="n">
        <v>1</v>
      </c>
      <c r="I226" s="219" t="inlineStr">
        <is>
          <t>x</t>
        </is>
      </c>
      <c r="J226" s="606" t="n">
        <v>43172</v>
      </c>
      <c r="K226" s="223" t="n"/>
      <c r="L226" s="223" t="n"/>
      <c r="M226" s="223" t="inlineStr">
        <is>
          <t>JEANS</t>
        </is>
      </c>
      <c r="N226" s="223" t="n">
        <v>62046231</v>
      </c>
      <c r="O226" s="102" t="inlineStr">
        <is>
          <t>Women's or girls' cotton denim trousers and breeches (excl. industrial and occupational, bib and brace overalls and panties)</t>
        </is>
      </c>
      <c r="P226" s="103" t="inlineStr">
        <is>
          <t>WOMEN</t>
        </is>
      </c>
      <c r="Q226" s="223" t="n"/>
      <c r="R226" s="223" t="inlineStr">
        <is>
          <t>LT19015</t>
        </is>
      </c>
      <c r="S226" s="223" t="inlineStr">
        <is>
          <t>-</t>
        </is>
      </c>
      <c r="T226" s="104" t="inlineStr">
        <is>
          <t>NON</t>
        </is>
      </c>
      <c r="U226" s="104" t="inlineStr">
        <is>
          <t>HIGH RISE LOOSE</t>
        </is>
      </c>
      <c r="V226" s="104" t="inlineStr">
        <is>
          <t>24-32</t>
        </is>
      </c>
      <c r="W226" s="104" t="inlineStr">
        <is>
          <t>30-32-34</t>
        </is>
      </c>
      <c r="X226" s="255" t="n"/>
      <c r="Y226" s="104" t="inlineStr">
        <is>
          <t>NEW</t>
        </is>
      </c>
      <c r="Z226" s="104" t="inlineStr">
        <is>
          <t>-</t>
        </is>
      </c>
      <c r="AA226" s="104" t="inlineStr">
        <is>
          <t>SEASONAL MAIN</t>
        </is>
      </c>
      <c r="AB226" s="105" t="inlineStr">
        <is>
          <t>TUNISIA</t>
        </is>
      </c>
      <c r="AC226" s="106" t="inlineStr">
        <is>
          <t>ARTLAB</t>
        </is>
      </c>
      <c r="AD226" s="106" t="inlineStr">
        <is>
          <t>ELLETI GROUP</t>
        </is>
      </c>
      <c r="AE226" s="106" t="inlineStr">
        <is>
          <t>ELLETI</t>
        </is>
      </c>
      <c r="AF226" s="223" t="n"/>
      <c r="AG226" s="104" t="inlineStr">
        <is>
          <t>ORTA</t>
        </is>
      </c>
      <c r="AH226" s="374" t="inlineStr">
        <is>
          <t>9560A-50</t>
        </is>
      </c>
      <c r="AI226" s="104" t="n"/>
      <c r="AJ226" s="104" t="n"/>
      <c r="AK226" s="239" t="inlineStr">
        <is>
          <t>56% Sustainable fabric</t>
        </is>
      </c>
      <c r="AL226" s="104" t="inlineStr">
        <is>
          <t>56% Organic cotton (warp), 44% cotton (weft)</t>
        </is>
      </c>
      <c r="AM226" s="104" t="inlineStr">
        <is>
          <t>15 oz</t>
        </is>
      </c>
      <c r="AN226" s="374" t="n"/>
      <c r="AO226" s="107" t="inlineStr">
        <is>
          <t>5,35 / 150</t>
        </is>
      </c>
      <c r="AP226" s="104" t="n"/>
      <c r="AQ226" s="104" t="n"/>
      <c r="AR226" s="104" t="inlineStr">
        <is>
          <t>400mts ordered by ARTLAB- ex turkey week34</t>
        </is>
      </c>
      <c r="AS226" s="108" t="n"/>
      <c r="AT226" s="108" t="n"/>
      <c r="AU226" s="108" t="n"/>
      <c r="AV226" s="109" t="n">
        <v>1.4</v>
      </c>
      <c r="AW226" s="607" t="n"/>
      <c r="AX226" s="608" t="inlineStr">
        <is>
          <t>EUR</t>
        </is>
      </c>
      <c r="AY226" s="608" t="inlineStr">
        <is>
          <t>FOB</t>
        </is>
      </c>
      <c r="AZ226" s="608" t="inlineStr">
        <is>
          <t>90 DAYS NETT</t>
        </is>
      </c>
      <c r="BA226" s="608" t="n">
        <v>37</v>
      </c>
      <c r="BB226" s="608">
        <f>IFERROR((BM226*(1-Assumptions!$K$3))*(1-BK226),0)</f>
        <v/>
      </c>
      <c r="BC226" s="608" t="n">
        <v>45</v>
      </c>
      <c r="BD226" s="608" t="n">
        <v>43</v>
      </c>
      <c r="BE226" s="608" t="n">
        <v>43</v>
      </c>
      <c r="BF226" s="609">
        <f>IFERROR(((IF(BE226&gt;0, BE226, IF(BD226&gt;0, BD226, 0))))*INDEX(Assumptions!$B:$B,MATCH(AB226,Assumptions!$A:$A,0)),0)</f>
        <v/>
      </c>
      <c r="BG226" s="609">
        <f>IFERROR(((IF(BE226&gt;0, BE226, IF(BD226&gt;0, BD226, 0))))*INDEX(Assumptions!$C:$C,MATCH(AB226,Assumptions!$A:$A,0)),0)</f>
        <v/>
      </c>
      <c r="BH226" s="609">
        <f>IFERROR(((IF(BE226&gt;0, BE226, IF(BD226&gt;0, BD226, 0))))*INDEX(Assumptions!$D:$D,MATCH(AB226,Assumptions!$A:$A,0)),0)</f>
        <v/>
      </c>
      <c r="BI226" s="609">
        <f>IFERROR(((IF(BE226&gt;0, BE226, IF(BD226&gt;0, BD226, 0))))*INDEX(Assumptions!$G:$G,MATCH(AC226,Assumptions!$F:$F,0)),0)</f>
        <v/>
      </c>
      <c r="BJ226" s="609">
        <f>SUM(BF226:BI226)</f>
        <v/>
      </c>
      <c r="BK226" s="113">
        <f>IFERROR(INDEX(Assumptions!$B:$B,MATCH(AB226,Assumptions!$A:$A,0))+INDEX(Assumptions!$C:$C,MATCH(AB226,Assumptions!$A:$A,0))+INDEX(Assumptions!$D:$D,MATCH(AB226,Assumptions!$A:$A,0))+INDEX(Assumptions!$G:$G,MATCH(AC226,Assumptions!$F:$F,0)),0)</f>
        <v/>
      </c>
      <c r="BL226" s="608">
        <f>((IF(BE226&gt;0, BE226, IF(BD226&gt;0, BD226, 0))))+BJ226</f>
        <v/>
      </c>
      <c r="BM226" s="608">
        <f>BP226/BO226</f>
        <v/>
      </c>
      <c r="BN226" s="608">
        <f>BP226/2.38</f>
        <v/>
      </c>
      <c r="BO226" s="104" t="n">
        <v>2.5</v>
      </c>
      <c r="BP226" s="608" t="n">
        <v>199.95</v>
      </c>
      <c r="BQ226" s="114">
        <f>IF(SUM(BD226:BE226)=0,0,(BM226-BL226)/BM226)</f>
        <v/>
      </c>
      <c r="BR226" s="608">
        <f>BC226*CG226</f>
        <v/>
      </c>
      <c r="BS226" s="608" t="n">
        <v>22</v>
      </c>
      <c r="BT226" s="608" t="n">
        <v>2.65</v>
      </c>
      <c r="BU226" s="115" t="n"/>
      <c r="BV226" s="610" t="n"/>
      <c r="BW226" s="115" t="n"/>
      <c r="BX226" s="106" t="n"/>
      <c r="BY226" s="115" t="n"/>
      <c r="BZ226" s="530" t="n"/>
      <c r="CA226" s="115" t="n"/>
      <c r="CB226" s="115" t="n"/>
      <c r="CC226" s="115" t="n"/>
      <c r="CD226" s="106" t="n"/>
      <c r="CE226" s="106" t="n"/>
      <c r="CF226" s="106" t="inlineStr">
        <is>
          <t>Cost sheet missing</t>
        </is>
      </c>
      <c r="CG226" s="117" t="n">
        <v>7</v>
      </c>
      <c r="CH226" s="538" t="n"/>
      <c r="CI226" s="117" t="inlineStr">
        <is>
          <t>27x32</t>
        </is>
      </c>
      <c r="CJ226" s="117" t="n"/>
      <c r="CK226" s="117" t="n"/>
      <c r="CL226" s="118" t="n"/>
      <c r="CM226" s="119" t="n"/>
      <c r="CN226" s="119" t="n"/>
      <c r="CO226" s="120" t="n"/>
      <c r="CP226" s="121" t="inlineStr">
        <is>
          <t>-</t>
        </is>
      </c>
      <c r="CQ226" s="121" t="n"/>
      <c r="CR226" s="121" t="n"/>
      <c r="CS226" s="122" t="n"/>
      <c r="CT226" s="123" t="n"/>
      <c r="CU226" s="123" t="n"/>
      <c r="CV226" s="123" t="n"/>
      <c r="CW226" s="123" t="n"/>
      <c r="CX226" s="123" t="n"/>
      <c r="CY226" s="123" t="n"/>
      <c r="CZ226" s="118" t="n"/>
      <c r="DA226" s="118" t="n"/>
      <c r="DB226" s="575" t="n"/>
      <c r="DC226" s="119" t="n"/>
      <c r="DD226" s="119" t="n"/>
      <c r="DE226" s="119" t="n"/>
      <c r="DF226" s="394" t="n"/>
      <c r="DG226" s="394" t="n"/>
      <c r="DH226" s="394" t="n"/>
      <c r="DI226" s="334">
        <f>DF226*BM226</f>
        <v/>
      </c>
      <c r="DJ226" s="125">
        <f>DI226-(DG226*BL226)</f>
        <v/>
      </c>
    </row>
    <row customFormat="1" customHeight="1" ht="15" r="227" s="397">
      <c r="A227" s="372" t="n">
        <v>1070</v>
      </c>
      <c r="B227" s="372" t="inlineStr">
        <is>
          <t>K180701610</t>
        </is>
      </c>
      <c r="C227" s="372" t="n">
        <v>2010103033</v>
      </c>
      <c r="D227" s="241" t="inlineStr">
        <is>
          <t>Denim grey</t>
        </is>
      </c>
      <c r="E227" s="430" t="n">
        <v>6513</v>
      </c>
      <c r="F227" s="372" t="inlineStr">
        <is>
          <t>ALICE</t>
        </is>
      </c>
      <c r="G227" s="372" t="inlineStr">
        <is>
          <t>WASHED GREY</t>
        </is>
      </c>
      <c r="H227" s="372" t="n">
        <v>2</v>
      </c>
      <c r="I227" s="370" t="n"/>
      <c r="J227" s="600" t="n"/>
      <c r="K227" s="372" t="n"/>
      <c r="L227" s="372" t="n"/>
      <c r="M227" s="372" t="inlineStr">
        <is>
          <t>Jeans</t>
        </is>
      </c>
      <c r="N227" s="372" t="n">
        <v>62046231</v>
      </c>
      <c r="O227" s="373" t="inlineStr">
        <is>
          <t>Women's or girls' cotton denim trousers and breeches (excl. industrial and occupational, bib and brace overalls and panties)</t>
        </is>
      </c>
      <c r="P227" s="584" t="inlineStr">
        <is>
          <t>Womens</t>
        </is>
      </c>
      <c r="Q227" s="372" t="n"/>
      <c r="R227" s="372" t="n">
        <v>22</v>
      </c>
      <c r="S227" s="372" t="inlineStr">
        <is>
          <t>-</t>
        </is>
      </c>
      <c r="T227" s="374" t="inlineStr">
        <is>
          <t>NON</t>
        </is>
      </c>
      <c r="U227" s="374" t="inlineStr">
        <is>
          <t>HIGH RISE LOOSE</t>
        </is>
      </c>
      <c r="V227" s="374" t="inlineStr">
        <is>
          <t>24-32</t>
        </is>
      </c>
      <c r="W227" s="374" t="inlineStr">
        <is>
          <t>30-32-34</t>
        </is>
      </c>
      <c r="X227" s="402" t="inlineStr">
        <is>
          <t>Womens seasonal</t>
        </is>
      </c>
      <c r="Y227" s="374" t="inlineStr">
        <is>
          <t>NEW</t>
        </is>
      </c>
      <c r="Z227" s="374" t="inlineStr">
        <is>
          <t>-</t>
        </is>
      </c>
      <c r="AA227" s="374" t="inlineStr">
        <is>
          <t>CONVENTIONAL</t>
        </is>
      </c>
      <c r="AB227" s="240" t="inlineStr">
        <is>
          <t>Tunisia</t>
        </is>
      </c>
      <c r="AC227" s="240" t="inlineStr">
        <is>
          <t>Artlab</t>
        </is>
      </c>
      <c r="AD227" s="240" t="inlineStr">
        <is>
          <t>Artlab</t>
        </is>
      </c>
      <c r="AE227" s="240" t="inlineStr">
        <is>
          <t>Interwashing</t>
        </is>
      </c>
      <c r="AF227" s="372" t="n"/>
      <c r="AG227" s="374" t="inlineStr">
        <is>
          <t>CANDIANI</t>
        </is>
      </c>
      <c r="AH227" s="374" t="inlineStr">
        <is>
          <t>KR0674 K-planet appeal</t>
        </is>
      </c>
      <c r="AI227" s="374" t="inlineStr">
        <is>
          <t>KR0674 K-PLANET APPEAL</t>
        </is>
      </c>
      <c r="AJ227" s="374" t="n"/>
      <c r="AK227" s="374" t="inlineStr">
        <is>
          <t>-</t>
        </is>
      </c>
      <c r="AL227" s="374" t="inlineStr">
        <is>
          <t>100% Organic cotton</t>
        </is>
      </c>
      <c r="AM227" s="374" t="inlineStr">
        <is>
          <t>13,75 oz</t>
        </is>
      </c>
      <c r="AN227" s="374" t="n"/>
      <c r="AO227" s="377" t="inlineStr">
        <is>
          <t>6,40 / 162</t>
        </is>
      </c>
      <c r="AP227" s="374" t="n"/>
      <c r="AQ227" s="374" t="n"/>
      <c r="AR227" s="374" t="inlineStr">
        <is>
          <t>TBC</t>
        </is>
      </c>
      <c r="AS227" s="378" t="n"/>
      <c r="AT227" s="378" t="n"/>
      <c r="AU227" s="378" t="n"/>
      <c r="AV227" s="379" t="n">
        <v>1.22</v>
      </c>
      <c r="AW227" s="601" t="n"/>
      <c r="AX227" s="602" t="inlineStr">
        <is>
          <t>EUR</t>
        </is>
      </c>
      <c r="AY227" s="602" t="inlineStr">
        <is>
          <t>FOB</t>
        </is>
      </c>
      <c r="AZ227" s="602" t="inlineStr">
        <is>
          <t>90 DAYS NETT</t>
        </is>
      </c>
      <c r="BA227" s="602" t="inlineStr">
        <is>
          <t>cfmd</t>
        </is>
      </c>
      <c r="BB227" s="602">
        <f>IFERROR((BM227*(1-Assumptions!$K$3))*(1-BK227),0)</f>
        <v/>
      </c>
      <c r="BC227" s="602" t="n">
        <v>45</v>
      </c>
      <c r="BD227" s="602" t="n">
        <v>25.3</v>
      </c>
      <c r="BE227" s="602" t="n">
        <v>24.8</v>
      </c>
      <c r="BF227" s="604">
        <f>IFERROR(((IF(BE227&gt;0, BE227, IF(BD227&gt;0, BD227, 0))))*INDEX(Assumptions!$B:$B,MATCH(AB227,Assumptions!$A:$A,0)),0)</f>
        <v/>
      </c>
      <c r="BG227" s="604">
        <f>IFERROR(((IF(BE227&gt;0, BE227, IF(BD227&gt;0, BD227, 0))))*INDEX(Assumptions!$C:$C,MATCH(AB227,Assumptions!$A:$A,0)),0)</f>
        <v/>
      </c>
      <c r="BH227" s="604">
        <f>IFERROR(((IF(BE227&gt;0, BE227, IF(BD227&gt;0, BD227, 0))))*INDEX(Assumptions!$D:$D,MATCH(AB227,Assumptions!$A:$A,0)),0)</f>
        <v/>
      </c>
      <c r="BI227" s="604">
        <f>IFERROR(((IF(BE227&gt;0, BE227, IF(BD227&gt;0, BD227, 0))))*INDEX(Assumptions!$G:$G,MATCH(AC227,Assumptions!$F:$F,0)),0)</f>
        <v/>
      </c>
      <c r="BJ227" s="604">
        <f>SUM(BF227:BI227)</f>
        <v/>
      </c>
      <c r="BK227" s="383">
        <f>IFERROR(INDEX(Assumptions!$B:$B,MATCH(AB227,Assumptions!$A:$A,0))+INDEX(Assumptions!$C:$C,MATCH(AB227,Assumptions!$A:$A,0))+INDEX(Assumptions!$D:$D,MATCH(AB227,Assumptions!$A:$A,0))+INDEX(Assumptions!$G:$G,MATCH(AC227,Assumptions!$F:$F,0)),0)</f>
        <v/>
      </c>
      <c r="BL227" s="602">
        <f>((IF(BE227&gt;0, BE227, IF(BD227&gt;0, BD227, 0))))+BJ227</f>
        <v/>
      </c>
      <c r="BM227" s="602">
        <f>BP227/BO227</f>
        <v/>
      </c>
      <c r="BN227" s="602">
        <f>BP227/2.38</f>
        <v/>
      </c>
      <c r="BO227" s="374" t="n">
        <v>2.5</v>
      </c>
      <c r="BP227" s="602" t="n">
        <v>139.95</v>
      </c>
      <c r="BQ227" s="384">
        <f>IF(SUM(BD227:BE227)=0,0,(BM227-BL227)/BM227)</f>
        <v/>
      </c>
      <c r="BR227" s="602">
        <f>BC227*CG227</f>
        <v/>
      </c>
      <c r="BS227" s="602" t="n">
        <v>6</v>
      </c>
      <c r="BT227" s="602" t="n">
        <v>2.8</v>
      </c>
      <c r="BU227" s="386" t="n"/>
      <c r="BV227" s="605" t="n"/>
      <c r="BW227" s="386" t="n"/>
      <c r="BX227" s="376" t="n"/>
      <c r="BY227" s="386" t="n"/>
      <c r="BZ227" s="433" t="n"/>
      <c r="CA227" s="386" t="n"/>
      <c r="CB227" s="386" t="n"/>
      <c r="CC227" s="386" t="n"/>
      <c r="CD227" s="376" t="n"/>
      <c r="CE227" s="376" t="n"/>
      <c r="CF227" s="376" t="n"/>
      <c r="CG227" s="387" t="n">
        <v>11</v>
      </c>
      <c r="CH227" s="435" t="n"/>
      <c r="CI227" s="387" t="inlineStr">
        <is>
          <t>27x32</t>
        </is>
      </c>
      <c r="CJ227" s="387" t="n"/>
      <c r="CK227" s="387" t="n"/>
      <c r="CL227" s="388" t="n"/>
      <c r="CM227" s="389" t="n"/>
      <c r="CN227" s="389" t="n"/>
      <c r="CO227" s="390" t="n"/>
      <c r="CP227" s="391" t="inlineStr">
        <is>
          <t>-</t>
        </is>
      </c>
      <c r="CQ227" s="391" t="n"/>
      <c r="CR227" s="391" t="n"/>
      <c r="CS227" s="392" t="n"/>
      <c r="CT227" s="393" t="n"/>
      <c r="CU227" s="393" t="n"/>
      <c r="CV227" s="393" t="n"/>
      <c r="CW227" s="393" t="n"/>
      <c r="CX227" s="393" t="n"/>
      <c r="CY227" s="393" t="n"/>
      <c r="CZ227" s="388" t="n">
        <v>43285</v>
      </c>
      <c r="DA227" s="388" t="inlineStr">
        <is>
          <t>Tunisia</t>
        </is>
      </c>
      <c r="DB227" s="555" t="n">
        <v>5</v>
      </c>
      <c r="DC227" s="389" t="n"/>
      <c r="DD227" s="389" t="inlineStr">
        <is>
          <t>1 SIZE TOO BIG - MAKE COMMENT SALES</t>
        </is>
      </c>
      <c r="DE227" s="389" t="inlineStr">
        <is>
          <t>1 SIZE TOO BIG - MAKE COMMENT SALES</t>
        </is>
      </c>
      <c r="DF227" s="394" t="n">
        <v>143</v>
      </c>
      <c r="DG227" s="394" t="n">
        <v>262</v>
      </c>
      <c r="DH227" s="394" t="n">
        <v>4018371</v>
      </c>
      <c r="DI227" s="395">
        <f>DF227*BM227</f>
        <v/>
      </c>
      <c r="DJ227" s="396">
        <f>DI227-(DG227*BL227)</f>
        <v/>
      </c>
    </row>
    <row customFormat="1" customHeight="1" ht="15" r="228" s="397">
      <c r="A228" s="372" t="n">
        <v>1075</v>
      </c>
      <c r="B228" s="372" t="inlineStr">
        <is>
          <t>K180701615</t>
        </is>
      </c>
      <c r="C228" s="372" t="n">
        <v>2010103034</v>
      </c>
      <c r="D228" s="241" t="inlineStr">
        <is>
          <t>Light used</t>
        </is>
      </c>
      <c r="E228" s="430" t="n">
        <v>5013</v>
      </c>
      <c r="F228" s="372" t="inlineStr">
        <is>
          <t>ALICE</t>
        </is>
      </c>
      <c r="G228" s="372" t="inlineStr">
        <is>
          <t>LIGHT VINTAGE</t>
        </is>
      </c>
      <c r="H228" s="372" t="n">
        <v>1</v>
      </c>
      <c r="I228" s="370" t="n"/>
      <c r="J228" s="600" t="n"/>
      <c r="K228" s="372" t="inlineStr">
        <is>
          <t>RECYCLED METAL</t>
        </is>
      </c>
      <c r="L228" s="372" t="n"/>
      <c r="M228" s="372" t="inlineStr">
        <is>
          <t>Jeans</t>
        </is>
      </c>
      <c r="N228" s="372" t="n">
        <v>62046231</v>
      </c>
      <c r="O228" s="373" t="inlineStr">
        <is>
          <t>Women's or girls' cotton denim trousers and breeches (excl. industrial and occupational, bib and brace overalls and panties)</t>
        </is>
      </c>
      <c r="P228" s="584" t="inlineStr">
        <is>
          <t>Womens</t>
        </is>
      </c>
      <c r="Q228" s="372" t="n"/>
      <c r="R228" s="372" t="inlineStr">
        <is>
          <t>LT19015/B WITHOUT DESTROY!!!</t>
        </is>
      </c>
      <c r="S228" s="372" t="inlineStr">
        <is>
          <t>-</t>
        </is>
      </c>
      <c r="T228" s="374" t="inlineStr">
        <is>
          <t>NON</t>
        </is>
      </c>
      <c r="U228" s="374" t="inlineStr">
        <is>
          <t>HIGH RISE LOOSE</t>
        </is>
      </c>
      <c r="V228" s="374" t="inlineStr">
        <is>
          <t>24-32</t>
        </is>
      </c>
      <c r="W228" s="374" t="inlineStr">
        <is>
          <t>30-32-34</t>
        </is>
      </c>
      <c r="X228" s="402" t="inlineStr">
        <is>
          <t>Womens seasonal</t>
        </is>
      </c>
      <c r="Y228" s="374" t="inlineStr">
        <is>
          <t>NEW</t>
        </is>
      </c>
      <c r="Z228" s="374" t="inlineStr">
        <is>
          <t>-</t>
        </is>
      </c>
      <c r="AA228" s="374" t="inlineStr">
        <is>
          <t>SEASONAL MAIN</t>
        </is>
      </c>
      <c r="AB228" s="398" t="inlineStr">
        <is>
          <t>Tunisia</t>
        </is>
      </c>
      <c r="AC228" s="376" t="inlineStr">
        <is>
          <t>Artlab</t>
        </is>
      </c>
      <c r="AD228" s="240" t="inlineStr">
        <is>
          <t>Elleti Group</t>
        </is>
      </c>
      <c r="AE228" s="240" t="inlineStr">
        <is>
          <t>Elleti</t>
        </is>
      </c>
      <c r="AF228" s="372" t="n"/>
      <c r="AG228" s="374" t="inlineStr">
        <is>
          <t>ORTA</t>
        </is>
      </c>
      <c r="AH228" s="374" t="inlineStr">
        <is>
          <t>9560A-50</t>
        </is>
      </c>
      <c r="AI228" s="374" t="n"/>
      <c r="AJ228" s="374" t="n"/>
      <c r="AK228" s="417" t="inlineStr">
        <is>
          <t>56% Sustainable fabric</t>
        </is>
      </c>
      <c r="AL228" s="374" t="inlineStr">
        <is>
          <t>56% Organic cotton (warp), 44% cotton (weft)</t>
        </is>
      </c>
      <c r="AM228" s="374" t="inlineStr">
        <is>
          <t>15 oz</t>
        </is>
      </c>
      <c r="AN228" s="374" t="n"/>
      <c r="AO228" s="377" t="inlineStr">
        <is>
          <t>5,35 / 150</t>
        </is>
      </c>
      <c r="AP228" s="374" t="n"/>
      <c r="AQ228" s="374" t="n"/>
      <c r="AR228" s="374" t="inlineStr">
        <is>
          <t>400mts ordered by ARTLAB- ex turkey week34</t>
        </is>
      </c>
      <c r="AS228" s="378" t="n"/>
      <c r="AT228" s="378" t="n"/>
      <c r="AU228" s="378" t="n"/>
      <c r="AV228" s="379" t="n">
        <v>1.4</v>
      </c>
      <c r="AW228" s="601" t="n"/>
      <c r="AX228" s="602" t="inlineStr">
        <is>
          <t>EUR</t>
        </is>
      </c>
      <c r="AY228" s="602" t="inlineStr">
        <is>
          <t>FOB</t>
        </is>
      </c>
      <c r="AZ228" s="602" t="inlineStr">
        <is>
          <t>90 DAYS NETT</t>
        </is>
      </c>
      <c r="BA228" s="602" t="n">
        <v>35</v>
      </c>
      <c r="BB228" s="602">
        <f>IFERROR((BM228*(1-Assumptions!$K$3))*(1-BK228),0)</f>
        <v/>
      </c>
      <c r="BC228" s="602" t="n">
        <v>45</v>
      </c>
      <c r="BD228" s="602" t="n">
        <v>36.5</v>
      </c>
      <c r="BE228" s="602" t="n">
        <v>35</v>
      </c>
      <c r="BF228" s="604">
        <f>IFERROR(((IF(BE228&gt;0, BE228, IF(BD228&gt;0, BD228, 0))))*INDEX(Assumptions!$B:$B,MATCH(AB228,Assumptions!$A:$A,0)),0)</f>
        <v/>
      </c>
      <c r="BG228" s="604">
        <f>IFERROR(((IF(BE228&gt;0, BE228, IF(BD228&gt;0, BD228, 0))))*INDEX(Assumptions!$C:$C,MATCH(AB228,Assumptions!$A:$A,0)),0)</f>
        <v/>
      </c>
      <c r="BH228" s="604">
        <f>IFERROR(((IF(BE228&gt;0, BE228, IF(BD228&gt;0, BD228, 0))))*INDEX(Assumptions!$D:$D,MATCH(AB228,Assumptions!$A:$A,0)),0)</f>
        <v/>
      </c>
      <c r="BI228" s="604">
        <f>IFERROR(((IF(BE228&gt;0, BE228, IF(BD228&gt;0, BD228, 0))))*INDEX(Assumptions!$G:$G,MATCH(AC228,Assumptions!$F:$F,0)),0)</f>
        <v/>
      </c>
      <c r="BJ228" s="604">
        <f>SUM(BF228:BI228)</f>
        <v/>
      </c>
      <c r="BK228" s="383">
        <f>IFERROR(INDEX(Assumptions!$B:$B,MATCH(AB228,Assumptions!$A:$A,0))+INDEX(Assumptions!$C:$C,MATCH(AB228,Assumptions!$A:$A,0))+INDEX(Assumptions!$D:$D,MATCH(AB228,Assumptions!$A:$A,0))+INDEX(Assumptions!$G:$G,MATCH(AC228,Assumptions!$F:$F,0)),0)</f>
        <v/>
      </c>
      <c r="BL228" s="602">
        <f>((IF(BE228&gt;0, BE228, IF(BD228&gt;0, BD228, 0))))+BJ228</f>
        <v/>
      </c>
      <c r="BM228" s="602">
        <f>BP228/BO228</f>
        <v/>
      </c>
      <c r="BN228" s="602">
        <f>BP228/2.38</f>
        <v/>
      </c>
      <c r="BO228" s="374" t="n">
        <v>2.5</v>
      </c>
      <c r="BP228" s="602" t="n">
        <v>189.95</v>
      </c>
      <c r="BQ228" s="384">
        <f>IF(SUM(BD228:BE228)=0,0,(BM228-BL228)/BM228)</f>
        <v/>
      </c>
      <c r="BR228" s="602">
        <f>BC228*CG228</f>
        <v/>
      </c>
      <c r="BS228" s="602" t="n">
        <v>19</v>
      </c>
      <c r="BT228" s="602" t="n">
        <v>3.65</v>
      </c>
      <c r="BU228" s="386" t="n"/>
      <c r="BV228" s="605" t="n"/>
      <c r="BW228" s="386" t="n"/>
      <c r="BX228" s="376" t="n"/>
      <c r="BY228" s="386" t="n"/>
      <c r="BZ228" s="433" t="n"/>
      <c r="CA228" s="386" t="n"/>
      <c r="CB228" s="386" t="n"/>
      <c r="CC228" s="386" t="n"/>
      <c r="CD228" s="376" t="n"/>
      <c r="CE228" s="376" t="n"/>
      <c r="CF228" s="376" t="inlineStr">
        <is>
          <t>Wash price very high!! 159 max!</t>
        </is>
      </c>
      <c r="CG228" s="387" t="n">
        <v>10</v>
      </c>
      <c r="CH228" s="435" t="n"/>
      <c r="CI228" s="387" t="inlineStr">
        <is>
          <t>27x32</t>
        </is>
      </c>
      <c r="CJ228" s="387" t="n"/>
      <c r="CK228" s="387" t="n"/>
      <c r="CL228" s="388" t="n"/>
      <c r="CM228" s="389" t="n"/>
      <c r="CN228" s="389" t="n"/>
      <c r="CO228" s="390" t="n"/>
      <c r="CP228" s="391" t="inlineStr">
        <is>
          <t>-</t>
        </is>
      </c>
      <c r="CQ228" s="391" t="n"/>
      <c r="CR228" s="391" t="n"/>
      <c r="CS228" s="392" t="n"/>
      <c r="CT228" s="393" t="n"/>
      <c r="CU228" s="393" t="n"/>
      <c r="CV228" s="393" t="n"/>
      <c r="CW228" s="393" t="n"/>
      <c r="CX228" s="393" t="n"/>
      <c r="CY228" s="393" t="n"/>
      <c r="CZ228" s="388" t="n">
        <v>43297</v>
      </c>
      <c r="DA228" s="388" t="inlineStr">
        <is>
          <t>italy</t>
        </is>
      </c>
      <c r="DB228" s="555" t="n">
        <v>5</v>
      </c>
      <c r="DC228" s="389" t="inlineStr">
        <is>
          <t>wears right leg has some dark fold lines in the wash after tacking</t>
        </is>
      </c>
      <c r="DD228" s="389" t="n"/>
      <c r="DE228" s="389" t="n"/>
      <c r="DF228" s="394" t="n">
        <v>205</v>
      </c>
      <c r="DG228" s="394" t="n">
        <v>303</v>
      </c>
      <c r="DH228" s="394" t="n">
        <v>4018180</v>
      </c>
      <c r="DI228" s="395">
        <f>DF228*BM228</f>
        <v/>
      </c>
      <c r="DJ228" s="396">
        <f>DI228-(DG228*BL228)</f>
        <v/>
      </c>
    </row>
    <row customFormat="1" customHeight="1" hidden="1" ht="15" r="229" s="126">
      <c r="A229" s="223" t="n">
        <v>1076</v>
      </c>
      <c r="B229" s="223" t="inlineStr">
        <is>
          <t>K180701616</t>
        </is>
      </c>
      <c r="C229" s="223" t="n">
        <v>2010103096</v>
      </c>
      <c r="D229" s="223" t="inlineStr">
        <is>
          <t>Denim black</t>
        </is>
      </c>
      <c r="E229" s="502" t="inlineStr">
        <is>
          <t>-</t>
        </is>
      </c>
      <c r="F229" s="223" t="inlineStr">
        <is>
          <t>ALICE</t>
        </is>
      </c>
      <c r="G229" s="223" t="inlineStr">
        <is>
          <t>OVERDYED BLACK</t>
        </is>
      </c>
      <c r="H229" s="223" t="n">
        <v>2</v>
      </c>
      <c r="I229" s="219" t="inlineStr">
        <is>
          <t>x</t>
        </is>
      </c>
      <c r="J229" s="606" t="inlineStr">
        <is>
          <t>24-11 / 23-01</t>
        </is>
      </c>
      <c r="K229" s="223" t="n"/>
      <c r="L229" s="223" t="n"/>
      <c r="M229" s="223" t="inlineStr">
        <is>
          <t>JEANS</t>
        </is>
      </c>
      <c r="N229" s="223" t="n">
        <v>62046231</v>
      </c>
      <c r="O229" s="102" t="inlineStr">
        <is>
          <t>Women's or girls' cotton denim trousers and breeches (excl. industrial and occupational, bib and brace overalls and panties)</t>
        </is>
      </c>
      <c r="P229" s="103" t="inlineStr">
        <is>
          <t>WOMEN</t>
        </is>
      </c>
      <c r="Q229" s="223" t="n"/>
      <c r="R229" s="223" t="n">
        <v>7</v>
      </c>
      <c r="S229" s="223" t="inlineStr">
        <is>
          <t>-</t>
        </is>
      </c>
      <c r="T229" s="104" t="inlineStr">
        <is>
          <t>NON</t>
        </is>
      </c>
      <c r="U229" s="104" t="inlineStr">
        <is>
          <t>HIGH RISE LOOSE</t>
        </is>
      </c>
      <c r="V229" s="104" t="inlineStr">
        <is>
          <t>24-32</t>
        </is>
      </c>
      <c r="W229" s="104" t="inlineStr">
        <is>
          <t>30-32-34</t>
        </is>
      </c>
      <c r="X229" s="255" t="n"/>
      <c r="Y229" s="104" t="inlineStr">
        <is>
          <t>NEW</t>
        </is>
      </c>
      <c r="Z229" s="104" t="inlineStr">
        <is>
          <t>-</t>
        </is>
      </c>
      <c r="AA229" s="104" t="inlineStr">
        <is>
          <t>CONVENTIONAL</t>
        </is>
      </c>
      <c r="AB229" s="105" t="inlineStr">
        <is>
          <t>TUNISIA</t>
        </is>
      </c>
      <c r="AC229" s="106" t="inlineStr">
        <is>
          <t>ARTLAB</t>
        </is>
      </c>
      <c r="AD229" s="106" t="inlineStr">
        <is>
          <t>ARTLAB</t>
        </is>
      </c>
      <c r="AE229" s="106" t="inlineStr">
        <is>
          <t>INTERWASHING</t>
        </is>
      </c>
      <c r="AF229" s="223" t="n"/>
      <c r="AG229" s="104" t="inlineStr">
        <is>
          <t>CANDIANI</t>
        </is>
      </c>
      <c r="AH229" s="374" t="inlineStr">
        <is>
          <t>KR0674 K-planet appeal organic</t>
        </is>
      </c>
      <c r="AI229" s="104" t="inlineStr">
        <is>
          <t>KR0674 K-PLANET APPEAL</t>
        </is>
      </c>
      <c r="AJ229" s="104" t="n"/>
      <c r="AK229" s="104" t="inlineStr">
        <is>
          <t>100% Sustainable fabric</t>
        </is>
      </c>
      <c r="AL229" s="104" t="inlineStr">
        <is>
          <t>100% Organic cotton</t>
        </is>
      </c>
      <c r="AM229" s="104" t="inlineStr">
        <is>
          <t>13,75 oz</t>
        </is>
      </c>
      <c r="AN229" s="374" t="n"/>
      <c r="AO229" s="107" t="inlineStr">
        <is>
          <t>6,40 / 162</t>
        </is>
      </c>
      <c r="AP229" s="104" t="n"/>
      <c r="AQ229" s="104" t="n"/>
      <c r="AR229" s="104" t="n"/>
      <c r="AS229" s="108" t="n"/>
      <c r="AT229" s="108" t="n"/>
      <c r="AU229" s="108" t="n"/>
      <c r="AV229" s="109" t="n">
        <v>1.22</v>
      </c>
      <c r="AW229" s="607" t="n"/>
      <c r="AX229" s="608" t="inlineStr">
        <is>
          <t>EUR</t>
        </is>
      </c>
      <c r="AY229" s="608" t="inlineStr">
        <is>
          <t>FOB</t>
        </is>
      </c>
      <c r="AZ229" s="608" t="inlineStr">
        <is>
          <t>90 DAYS NETT</t>
        </is>
      </c>
      <c r="BA229" s="608" t="n">
        <v>23</v>
      </c>
      <c r="BB229" s="608">
        <f>IFERROR((BM229*(1-Assumptions!$K$3))*(1-BK229),0)</f>
        <v/>
      </c>
      <c r="BC229" s="608" t="n"/>
      <c r="BD229" s="608" t="n"/>
      <c r="BE229" s="608" t="n">
        <v>23.3</v>
      </c>
      <c r="BF229" s="609">
        <f>IFERROR(((IF(BE229&gt;0, BE229, IF(BD229&gt;0, BD229, 0))))*INDEX(Assumptions!$B:$B,MATCH(AB229,Assumptions!$A:$A,0)),0)</f>
        <v/>
      </c>
      <c r="BG229" s="609">
        <f>IFERROR(((IF(BE229&gt;0, BE229, IF(BD229&gt;0, BD229, 0))))*INDEX(Assumptions!$C:$C,MATCH(AB229,Assumptions!$A:$A,0)),0)</f>
        <v/>
      </c>
      <c r="BH229" s="609">
        <f>IFERROR(((IF(BE229&gt;0, BE229, IF(BD229&gt;0, BD229, 0))))*INDEX(Assumptions!$D:$D,MATCH(AB229,Assumptions!$A:$A,0)),0)</f>
        <v/>
      </c>
      <c r="BI229" s="609">
        <f>IFERROR(((IF(BE229&gt;0, BE229, IF(BD229&gt;0, BD229, 0))))*INDEX(Assumptions!$G:$G,MATCH(AC229,Assumptions!$F:$F,0)),0)</f>
        <v/>
      </c>
      <c r="BJ229" s="609">
        <f>SUM(BF229:BI229)</f>
        <v/>
      </c>
      <c r="BK229" s="113">
        <f>IFERROR(INDEX(Assumptions!$B:$B,MATCH(AB229,Assumptions!$A:$A,0))+INDEX(Assumptions!$C:$C,MATCH(AB229,Assumptions!$A:$A,0))+INDEX(Assumptions!$D:$D,MATCH(AB229,Assumptions!$A:$A,0))+INDEX(Assumptions!$G:$G,MATCH(AC229,Assumptions!$F:$F,0)),0)</f>
        <v/>
      </c>
      <c r="BL229" s="608">
        <f>((IF(BE229&gt;0, BE229, IF(BD229&gt;0, BD229, 0))))+BJ229</f>
        <v/>
      </c>
      <c r="BM229" s="608">
        <f>BP229/BO229</f>
        <v/>
      </c>
      <c r="BN229" s="608">
        <f>BP229/2.38</f>
        <v/>
      </c>
      <c r="BO229" s="104" t="n">
        <v>2.5</v>
      </c>
      <c r="BP229" s="608" t="n">
        <v>129.95</v>
      </c>
      <c r="BQ229" s="114">
        <f>IF(SUM(BD229:BE229)=0,0,(BM229-BL229)/BM229)</f>
        <v/>
      </c>
      <c r="BR229" s="608">
        <f>BC229*CG229</f>
        <v/>
      </c>
      <c r="BS229" s="608" t="n">
        <v>5.9</v>
      </c>
      <c r="BT229" s="608" t="n">
        <v>2.8</v>
      </c>
      <c r="BU229" s="115" t="n"/>
      <c r="BV229" s="610" t="n"/>
      <c r="BW229" s="115" t="n"/>
      <c r="BX229" s="106" t="n"/>
      <c r="BY229" s="115" t="n"/>
      <c r="BZ229" s="530" t="n"/>
      <c r="CA229" s="115" t="n"/>
      <c r="CB229" s="115" t="n"/>
      <c r="CC229" s="115" t="n"/>
      <c r="CD229" s="106" t="n"/>
      <c r="CE229" s="106" t="n"/>
      <c r="CF229" s="106" t="n"/>
      <c r="CG229" s="117" t="n">
        <v>0</v>
      </c>
      <c r="CH229" s="538" t="n"/>
      <c r="CI229" s="117" t="n"/>
      <c r="CJ229" s="117" t="n"/>
      <c r="CK229" s="117" t="n"/>
      <c r="CL229" s="118" t="n"/>
      <c r="CM229" s="119" t="n"/>
      <c r="CN229" s="119" t="n"/>
      <c r="CO229" s="120" t="n"/>
      <c r="CP229" s="391" t="inlineStr">
        <is>
          <t>27x32</t>
        </is>
      </c>
      <c r="CQ229" s="121" t="n"/>
      <c r="CR229" s="121" t="n"/>
      <c r="CS229" s="391" t="n">
        <v>43168</v>
      </c>
      <c r="CT229" s="123" t="inlineStr">
        <is>
          <t>ok</t>
        </is>
      </c>
      <c r="CU229" s="123" t="inlineStr">
        <is>
          <t>WASH CHANGED FIT</t>
        </is>
      </c>
      <c r="CV229" s="393" t="n">
        <v>43181</v>
      </c>
      <c r="CW229" s="123" t="n"/>
      <c r="CX229" s="123" t="n"/>
      <c r="CY229" s="123" t="n"/>
      <c r="CZ229" s="118" t="n"/>
      <c r="DA229" s="118" t="n"/>
      <c r="DB229" s="575" t="n"/>
      <c r="DC229" s="119" t="n"/>
      <c r="DD229" s="119" t="n"/>
      <c r="DE229" s="119" t="n"/>
      <c r="DF229" s="394" t="n"/>
      <c r="DG229" s="394" t="n"/>
      <c r="DH229" s="394" t="n"/>
      <c r="DI229" s="334">
        <f>DF229*BM229</f>
        <v/>
      </c>
      <c r="DJ229" s="125">
        <f>DI229-(DG229*BL229)</f>
        <v/>
      </c>
    </row>
    <row customFormat="1" customHeight="1" ht="15" r="230" s="397">
      <c r="A230" s="372" t="n">
        <v>1080</v>
      </c>
      <c r="B230" s="372" t="inlineStr">
        <is>
          <t>K180701805</t>
        </is>
      </c>
      <c r="C230" s="372" t="n">
        <v>2010103039</v>
      </c>
      <c r="D230" s="430" t="inlineStr">
        <is>
          <t>Denim black</t>
        </is>
      </c>
      <c r="E230" s="430" t="n">
        <v>6110</v>
      </c>
      <c r="F230" s="372" t="inlineStr">
        <is>
          <t>LEILA</t>
        </is>
      </c>
      <c r="G230" s="372" t="inlineStr">
        <is>
          <t>COMPACT BLACK</t>
        </is>
      </c>
      <c r="H230" s="372" t="n">
        <v>2</v>
      </c>
      <c r="I230" s="370" t="n"/>
      <c r="J230" s="600" t="n"/>
      <c r="K230" s="372" t="n"/>
      <c r="L230" s="372" t="n"/>
      <c r="M230" s="372" t="inlineStr">
        <is>
          <t>Jeans</t>
        </is>
      </c>
      <c r="N230" s="372" t="n">
        <v>62046231</v>
      </c>
      <c r="O230" s="373" t="inlineStr">
        <is>
          <t>Women's or girls' cotton denim trousers and breeches (excl. industrial and occupational, bib and brace overalls and panties)</t>
        </is>
      </c>
      <c r="P230" s="584" t="inlineStr">
        <is>
          <t>Womens</t>
        </is>
      </c>
      <c r="Q230" s="372" t="n"/>
      <c r="R230" s="372" t="inlineStr">
        <is>
          <t>V2578</t>
        </is>
      </c>
      <c r="S230" s="372" t="inlineStr">
        <is>
          <t>-</t>
        </is>
      </c>
      <c r="T230" s="374" t="inlineStr">
        <is>
          <t>NON</t>
        </is>
      </c>
      <c r="U230" s="374" t="inlineStr">
        <is>
          <t>BALOON SHAPE</t>
        </is>
      </c>
      <c r="V230" s="374" t="inlineStr">
        <is>
          <t>24-32</t>
        </is>
      </c>
      <c r="W230" s="374" t="inlineStr">
        <is>
          <t>30-32-34</t>
        </is>
      </c>
      <c r="X230" s="402" t="inlineStr">
        <is>
          <t>Womens seasonal</t>
        </is>
      </c>
      <c r="Y230" s="374" t="inlineStr">
        <is>
          <t>C/O</t>
        </is>
      </c>
      <c r="Z230" s="374" t="inlineStr">
        <is>
          <t>-</t>
        </is>
      </c>
      <c r="AA230" s="374" t="inlineStr">
        <is>
          <t>SEASONAL MAIN</t>
        </is>
      </c>
      <c r="AB230" s="398" t="inlineStr">
        <is>
          <t>Tunisia</t>
        </is>
      </c>
      <c r="AC230" s="376" t="inlineStr">
        <is>
          <t>Artlab</t>
        </is>
      </c>
      <c r="AD230" s="240" t="inlineStr">
        <is>
          <t>Elleti Group</t>
        </is>
      </c>
      <c r="AE230" s="240" t="inlineStr">
        <is>
          <t>Elleti</t>
        </is>
      </c>
      <c r="AF230" s="372" t="n"/>
      <c r="AG230" s="374" t="inlineStr">
        <is>
          <t>CANDIANI</t>
        </is>
      </c>
      <c r="AH230" s="374" t="inlineStr">
        <is>
          <t>KR0674 K-planet appeal</t>
        </is>
      </c>
      <c r="AI230" s="374" t="inlineStr">
        <is>
          <t>KR0674 K-PLANET APPEAL</t>
        </is>
      </c>
      <c r="AJ230" s="374" t="n"/>
      <c r="AK230" s="374" t="inlineStr">
        <is>
          <t>-</t>
        </is>
      </c>
      <c r="AL230" s="374" t="inlineStr">
        <is>
          <t>100% Organic cotton</t>
        </is>
      </c>
      <c r="AM230" s="374" t="inlineStr">
        <is>
          <t>13,75 oz</t>
        </is>
      </c>
      <c r="AN230" s="374" t="n"/>
      <c r="AO230" s="377" t="inlineStr">
        <is>
          <t>6,40 / 162</t>
        </is>
      </c>
      <c r="AP230" s="374" t="n"/>
      <c r="AQ230" s="374" t="n"/>
      <c r="AR230" s="374" t="inlineStr">
        <is>
          <t>TBC</t>
        </is>
      </c>
      <c r="AS230" s="378" t="n"/>
      <c r="AT230" s="378" t="n"/>
      <c r="AU230" s="378" t="n"/>
      <c r="AV230" s="379" t="n">
        <v>1.25</v>
      </c>
      <c r="AW230" s="601" t="n"/>
      <c r="AX230" s="602" t="inlineStr">
        <is>
          <t>EUR</t>
        </is>
      </c>
      <c r="AY230" s="602" t="inlineStr">
        <is>
          <t>FOB</t>
        </is>
      </c>
      <c r="AZ230" s="602" t="inlineStr">
        <is>
          <t>90 DAYS NETT</t>
        </is>
      </c>
      <c r="BA230" s="602" t="n">
        <v>24</v>
      </c>
      <c r="BB230" s="602">
        <f>IFERROR((BM230*(1-Assumptions!$K$3))*(1-BK230),0)</f>
        <v/>
      </c>
      <c r="BC230" s="602" t="n">
        <v>45</v>
      </c>
      <c r="BD230" s="602" t="n">
        <v>26.5</v>
      </c>
      <c r="BE230" s="602" t="n">
        <v>26.5</v>
      </c>
      <c r="BF230" s="604">
        <f>IFERROR(((IF(BE230&gt;0, BE230, IF(BD230&gt;0, BD230, 0))))*INDEX(Assumptions!$B:$B,MATCH(AB230,Assumptions!$A:$A,0)),0)</f>
        <v/>
      </c>
      <c r="BG230" s="604">
        <f>IFERROR(((IF(BE230&gt;0, BE230, IF(BD230&gt;0, BD230, 0))))*INDEX(Assumptions!$C:$C,MATCH(AB230,Assumptions!$A:$A,0)),0)</f>
        <v/>
      </c>
      <c r="BH230" s="604">
        <f>IFERROR(((IF(BE230&gt;0, BE230, IF(BD230&gt;0, BD230, 0))))*INDEX(Assumptions!$D:$D,MATCH(AB230,Assumptions!$A:$A,0)),0)</f>
        <v/>
      </c>
      <c r="BI230" s="604">
        <f>IFERROR(((IF(BE230&gt;0, BE230, IF(BD230&gt;0, BD230, 0))))*INDEX(Assumptions!$G:$G,MATCH(AC230,Assumptions!$F:$F,0)),0)</f>
        <v/>
      </c>
      <c r="BJ230" s="604">
        <f>SUM(BF230:BI230)</f>
        <v/>
      </c>
      <c r="BK230" s="383">
        <f>IFERROR(INDEX(Assumptions!$B:$B,MATCH(AB230,Assumptions!$A:$A,0))+INDEX(Assumptions!$C:$C,MATCH(AB230,Assumptions!$A:$A,0))+INDEX(Assumptions!$D:$D,MATCH(AB230,Assumptions!$A:$A,0))+INDEX(Assumptions!$G:$G,MATCH(AC230,Assumptions!$F:$F,0)),0)</f>
        <v/>
      </c>
      <c r="BL230" s="602">
        <f>((IF(BE230&gt;0, BE230, IF(BD230&gt;0, BD230, 0))))+BJ230</f>
        <v/>
      </c>
      <c r="BM230" s="602">
        <f>BP230/BO230</f>
        <v/>
      </c>
      <c r="BN230" s="602">
        <f>BP230/2.38</f>
        <v/>
      </c>
      <c r="BO230" s="374" t="n">
        <v>2.5</v>
      </c>
      <c r="BP230" s="602" t="n">
        <v>129.95</v>
      </c>
      <c r="BQ230" s="384">
        <f>IF(SUM(BD230:BE230)=0,0,(BM230-BL230)/BM230)</f>
        <v/>
      </c>
      <c r="BR230" s="602">
        <f>BC230*CG230</f>
        <v/>
      </c>
      <c r="BS230" s="602" t="n">
        <v>7</v>
      </c>
      <c r="BT230" s="602" t="n">
        <v>3.1</v>
      </c>
      <c r="BU230" s="386" t="n"/>
      <c r="BV230" s="605" t="n"/>
      <c r="BW230" s="386" t="n"/>
      <c r="BX230" s="376" t="n"/>
      <c r="BY230" s="386" t="n"/>
      <c r="BZ230" s="433" t="n"/>
      <c r="CA230" s="386" t="n"/>
      <c r="CB230" s="386" t="n"/>
      <c r="CC230" s="386" t="n"/>
      <c r="CD230" s="376" t="n"/>
      <c r="CE230" s="376" t="n"/>
      <c r="CF230" s="376" t="inlineStr">
        <is>
          <t>Move to Tunisia!</t>
        </is>
      </c>
      <c r="CG230" s="387" t="n">
        <v>15</v>
      </c>
      <c r="CH230" s="435" t="n"/>
      <c r="CI230" s="387" t="inlineStr">
        <is>
          <t>27x32</t>
        </is>
      </c>
      <c r="CJ230" s="387" t="n"/>
      <c r="CK230" s="387" t="n"/>
      <c r="CL230" s="388" t="n"/>
      <c r="CM230" s="389" t="n"/>
      <c r="CN230" s="389" t="n"/>
      <c r="CO230" s="390" t="n"/>
      <c r="CP230" s="391" t="inlineStr">
        <is>
          <t>-</t>
        </is>
      </c>
      <c r="CQ230" s="391" t="n"/>
      <c r="CR230" s="391" t="n"/>
      <c r="CS230" s="392" t="n"/>
      <c r="CT230" s="393" t="n"/>
      <c r="CU230" s="393" t="n"/>
      <c r="CV230" s="393" t="n"/>
      <c r="CW230" s="393" t="n"/>
      <c r="CX230" s="393" t="n"/>
      <c r="CY230" s="393" t="n"/>
      <c r="CZ230" s="388" t="n">
        <v>43325</v>
      </c>
      <c r="DA230" s="388" t="inlineStr">
        <is>
          <t>HQ</t>
        </is>
      </c>
      <c r="DB230" s="555" t="inlineStr">
        <is>
          <t>HQ</t>
        </is>
      </c>
      <c r="DC230" s="389" t="n"/>
      <c r="DD230" s="389" t="n"/>
      <c r="DE230" s="389" t="n"/>
      <c r="DF230" s="394" t="n">
        <v>147</v>
      </c>
      <c r="DG230" s="394" t="n">
        <v>249</v>
      </c>
      <c r="DH230" s="394" t="n">
        <v>4018181</v>
      </c>
      <c r="DI230" s="395">
        <f>DF230*BM230</f>
        <v/>
      </c>
      <c r="DJ230" s="396">
        <f>DI230-(DG230*BL230)</f>
        <v/>
      </c>
    </row>
    <row customFormat="1" customHeight="1" ht="15" r="231" s="397">
      <c r="A231" s="372" t="n">
        <v>1085</v>
      </c>
      <c r="B231" s="372" t="inlineStr">
        <is>
          <t>K180701810</t>
        </is>
      </c>
      <c r="C231" s="372" t="n">
        <v>2010103056</v>
      </c>
      <c r="D231" s="241" t="inlineStr">
        <is>
          <t>Dark used</t>
        </is>
      </c>
      <c r="E231" s="430" t="n">
        <v>3013</v>
      </c>
      <c r="F231" s="372" t="inlineStr">
        <is>
          <t>LEILA</t>
        </is>
      </c>
      <c r="G231" s="372" t="inlineStr">
        <is>
          <t>LIGHT VINTAGE DUST</t>
        </is>
      </c>
      <c r="H231" s="372" t="n">
        <v>1</v>
      </c>
      <c r="I231" s="370" t="n"/>
      <c r="J231" s="600" t="n"/>
      <c r="K231" s="372" t="n"/>
      <c r="L231" s="372" t="n"/>
      <c r="M231" s="372" t="inlineStr">
        <is>
          <t>Jeans</t>
        </is>
      </c>
      <c r="N231" s="372" t="n">
        <v>62046231</v>
      </c>
      <c r="O231" s="373" t="inlineStr">
        <is>
          <t>Women's or girls' cotton denim trousers and breeches (excl. industrial and occupational, bib and brace overalls and panties)</t>
        </is>
      </c>
      <c r="P231" s="584" t="inlineStr">
        <is>
          <t>Womens</t>
        </is>
      </c>
      <c r="Q231" s="372" t="n"/>
      <c r="R231" s="372" t="n">
        <v>41</v>
      </c>
      <c r="S231" s="372" t="inlineStr">
        <is>
          <t>-</t>
        </is>
      </c>
      <c r="T231" s="374" t="inlineStr">
        <is>
          <t>NON</t>
        </is>
      </c>
      <c r="U231" s="374" t="inlineStr">
        <is>
          <t>BALOON SHAPE</t>
        </is>
      </c>
      <c r="V231" s="374" t="inlineStr">
        <is>
          <t>24-32</t>
        </is>
      </c>
      <c r="W231" s="374" t="inlineStr">
        <is>
          <t>30-32-34</t>
        </is>
      </c>
      <c r="X231" s="402" t="inlineStr">
        <is>
          <t>Womens seasonal</t>
        </is>
      </c>
      <c r="Y231" s="374" t="inlineStr">
        <is>
          <t>C/O</t>
        </is>
      </c>
      <c r="Z231" s="374" t="inlineStr">
        <is>
          <t>-</t>
        </is>
      </c>
      <c r="AA231" s="374" t="inlineStr">
        <is>
          <t>SEASONAL MAIN</t>
        </is>
      </c>
      <c r="AB231" s="240" t="inlineStr">
        <is>
          <t>Tunisia</t>
        </is>
      </c>
      <c r="AC231" s="376" t="inlineStr">
        <is>
          <t>Artlab</t>
        </is>
      </c>
      <c r="AD231" s="240" t="inlineStr">
        <is>
          <t>Artlab</t>
        </is>
      </c>
      <c r="AE231" s="240" t="inlineStr">
        <is>
          <t>Interwashing</t>
        </is>
      </c>
      <c r="AF231" s="372" t="n"/>
      <c r="AG231" s="374" t="inlineStr">
        <is>
          <t>CANDIANI</t>
        </is>
      </c>
      <c r="AH231" s="374" t="inlineStr">
        <is>
          <t>KR7176 K-old pure organic</t>
        </is>
      </c>
      <c r="AI231" s="374" t="inlineStr">
        <is>
          <t xml:space="preserve">KR7176 K-OLD PURE </t>
        </is>
      </c>
      <c r="AJ231" s="374" t="n"/>
      <c r="AK231" s="374" t="inlineStr">
        <is>
          <t>100% Sustainable fabric</t>
        </is>
      </c>
      <c r="AL231" s="374" t="inlineStr">
        <is>
          <t>100% Organic cotton</t>
        </is>
      </c>
      <c r="AM231" s="374" t="inlineStr">
        <is>
          <t>12,25 oz</t>
        </is>
      </c>
      <c r="AN231" s="374" t="n"/>
      <c r="AO231" s="377" t="inlineStr">
        <is>
          <t>4,85 / 156</t>
        </is>
      </c>
      <c r="AP231" s="374" t="n"/>
      <c r="AQ231" s="374" t="n"/>
      <c r="AR231" s="374" t="n"/>
      <c r="AS231" s="378" t="n"/>
      <c r="AT231" s="378" t="n"/>
      <c r="AU231" s="378" t="n"/>
      <c r="AV231" s="379" t="n"/>
      <c r="AW231" s="601" t="n"/>
      <c r="AX231" s="602" t="inlineStr">
        <is>
          <t>EUR</t>
        </is>
      </c>
      <c r="AY231" s="602" t="inlineStr">
        <is>
          <t>FOB</t>
        </is>
      </c>
      <c r="AZ231" s="602" t="inlineStr">
        <is>
          <t>90 DAYS NETT</t>
        </is>
      </c>
      <c r="BA231" s="602" t="n">
        <v>23</v>
      </c>
      <c r="BB231" s="602">
        <f>IFERROR((BM231*(1-Assumptions!$K$3))*(1-BK231),0)</f>
        <v/>
      </c>
      <c r="BC231" s="602">
        <f>BD231*2</f>
        <v/>
      </c>
      <c r="BD231" s="602" t="n">
        <v>23</v>
      </c>
      <c r="BE231" s="602" t="n">
        <v>23</v>
      </c>
      <c r="BF231" s="604">
        <f>IFERROR(((IF(BE231&gt;0, BE231, IF(BD231&gt;0, BD231, 0))))*INDEX(Assumptions!$B:$B,MATCH(AB231,Assumptions!$A:$A,0)),0)</f>
        <v/>
      </c>
      <c r="BG231" s="604">
        <f>IFERROR(((IF(BE231&gt;0, BE231, IF(BD231&gt;0, BD231, 0))))*INDEX(Assumptions!$C:$C,MATCH(AB231,Assumptions!$A:$A,0)),0)</f>
        <v/>
      </c>
      <c r="BH231" s="604">
        <f>IFERROR(((IF(BE231&gt;0, BE231, IF(BD231&gt;0, BD231, 0))))*INDEX(Assumptions!$D:$D,MATCH(AB231,Assumptions!$A:$A,0)),0)</f>
        <v/>
      </c>
      <c r="BI231" s="604">
        <f>IFERROR(((IF(BE231&gt;0, BE231, IF(BD231&gt;0, BD231, 0))))*INDEX(Assumptions!$G:$G,MATCH(AC231,Assumptions!$F:$F,0)),0)</f>
        <v/>
      </c>
      <c r="BJ231" s="604">
        <f>SUM(BF231:BI231)</f>
        <v/>
      </c>
      <c r="BK231" s="383">
        <f>IFERROR(INDEX(Assumptions!$B:$B,MATCH(AB231,Assumptions!$A:$A,0))+INDEX(Assumptions!$C:$C,MATCH(AB231,Assumptions!$A:$A,0))+INDEX(Assumptions!$D:$D,MATCH(AB231,Assumptions!$A:$A,0))+INDEX(Assumptions!$G:$G,MATCH(AC231,Assumptions!$F:$F,0)),0)</f>
        <v/>
      </c>
      <c r="BL231" s="602">
        <f>((IF(BE231&gt;0, BE231, IF(BD231&gt;0, BD231, 0))))+BJ231</f>
        <v/>
      </c>
      <c r="BM231" s="602">
        <f>BP231/BO231</f>
        <v/>
      </c>
      <c r="BN231" s="602">
        <f>BP231/2.38</f>
        <v/>
      </c>
      <c r="BO231" s="374" t="n">
        <v>2.5</v>
      </c>
      <c r="BP231" s="602" t="n">
        <v>129.95</v>
      </c>
      <c r="BQ231" s="384">
        <f>IF(SUM(BD231:BE231)=0,0,(BM231-BL231)/BM231)</f>
        <v/>
      </c>
      <c r="BR231" s="602">
        <f>BC231*CG231</f>
        <v/>
      </c>
      <c r="BS231" s="602" t="n"/>
      <c r="BT231" s="602" t="n">
        <v>3.65</v>
      </c>
      <c r="BU231" s="386" t="inlineStr">
        <is>
          <t>16/08/2017</t>
        </is>
      </c>
      <c r="BV231" s="605" t="n"/>
      <c r="BW231" s="386" t="n"/>
      <c r="BX231" s="376" t="n"/>
      <c r="BY231" s="386" t="n"/>
      <c r="BZ231" s="433" t="n"/>
      <c r="CA231" s="386" t="n">
        <v>42989</v>
      </c>
      <c r="CB231" s="386" t="n"/>
      <c r="CC231" s="386" t="n">
        <v>42989</v>
      </c>
      <c r="CD231" s="376" t="inlineStr">
        <is>
          <t>EX 14-Oct-17</t>
        </is>
      </c>
      <c r="CE231" s="376" t="n"/>
      <c r="CF231" s="376" t="n"/>
      <c r="CG231" s="387" t="n">
        <v>15</v>
      </c>
      <c r="CH231" s="435" t="n"/>
      <c r="CI231" s="387" t="inlineStr">
        <is>
          <t>27x32</t>
        </is>
      </c>
      <c r="CJ231" s="387" t="n"/>
      <c r="CK231" s="387" t="n"/>
      <c r="CL231" s="388" t="n"/>
      <c r="CM231" s="389" t="n"/>
      <c r="CN231" s="389" t="n"/>
      <c r="CO231" s="390" t="n"/>
      <c r="CP231" s="391" t="inlineStr">
        <is>
          <t>27x32</t>
        </is>
      </c>
      <c r="CQ231" s="391" t="n"/>
      <c r="CR231" s="391" t="n"/>
      <c r="CS231" s="391" t="inlineStr">
        <is>
          <t>10/04/2018 - ok (2nd wash test)</t>
        </is>
      </c>
      <c r="CT231" s="393" t="inlineStr">
        <is>
          <t>ok (10-4-18)</t>
        </is>
      </c>
      <c r="CU231" s="393" t="inlineStr">
        <is>
          <t>NEW TO ARTLAB + POCKET DEPTH</t>
        </is>
      </c>
      <c r="CV231" s="393" t="n"/>
      <c r="CW231" s="393" t="n"/>
      <c r="CX231" s="393" t="n"/>
      <c r="CY231" s="393" t="n"/>
      <c r="CZ231" s="388" t="n">
        <v>43325</v>
      </c>
      <c r="DA231" s="388" t="inlineStr">
        <is>
          <t>TUNISIA</t>
        </is>
      </c>
      <c r="DB231" s="555" t="inlineStr">
        <is>
          <t>HQ</t>
        </is>
      </c>
      <c r="DC231" s="389" t="n"/>
      <c r="DD231" s="389" t="inlineStr">
        <is>
          <t>1 SIZE TOO BIG IN AVERAGE</t>
        </is>
      </c>
      <c r="DE231" s="389" t="n"/>
      <c r="DF231" s="394" t="n">
        <v>448</v>
      </c>
      <c r="DG231" s="394" t="n">
        <v>551</v>
      </c>
      <c r="DH231" s="394" t="n">
        <v>4018293</v>
      </c>
      <c r="DI231" s="395">
        <f>DF231*BM231</f>
        <v/>
      </c>
      <c r="DJ231" s="396">
        <f>DI231-(DG231*BL231)</f>
        <v/>
      </c>
    </row>
    <row customFormat="1" customHeight="1" hidden="1" ht="15" r="232" s="126">
      <c r="A232" s="223" t="n">
        <v>1086</v>
      </c>
      <c r="B232" s="223" t="inlineStr">
        <is>
          <t>K180701811</t>
        </is>
      </c>
      <c r="C232" s="223" t="n">
        <v>2010103094</v>
      </c>
      <c r="D232" s="502" t="inlineStr">
        <is>
          <t>Dark used</t>
        </is>
      </c>
      <c r="E232" s="502" t="inlineStr">
        <is>
          <t>-</t>
        </is>
      </c>
      <c r="F232" s="223" t="inlineStr">
        <is>
          <t>LEILA</t>
        </is>
      </c>
      <c r="G232" s="223" t="inlineStr">
        <is>
          <t>INDIGO MARBLE</t>
        </is>
      </c>
      <c r="H232" s="223" t="n">
        <v>2</v>
      </c>
      <c r="I232" s="219" t="inlineStr">
        <is>
          <t>x</t>
        </is>
      </c>
      <c r="J232" s="606" t="inlineStr">
        <is>
          <t>24-11 / 13-03</t>
        </is>
      </c>
      <c r="K232" s="223" t="n"/>
      <c r="L232" s="223" t="n"/>
      <c r="M232" s="223" t="inlineStr">
        <is>
          <t>JEANS</t>
        </is>
      </c>
      <c r="N232" s="223" t="n">
        <v>62046231</v>
      </c>
      <c r="O232" s="102" t="inlineStr">
        <is>
          <t>Women's or girls' cotton denim trousers and breeches (excl. industrial and occupational, bib and brace overalls and panties)</t>
        </is>
      </c>
      <c r="P232" s="103" t="inlineStr">
        <is>
          <t>WOMEN</t>
        </is>
      </c>
      <c r="Q232" s="223" t="n"/>
      <c r="R232" s="223" t="inlineStr">
        <is>
          <t>V2138</t>
        </is>
      </c>
      <c r="S232" s="223" t="inlineStr">
        <is>
          <t>-</t>
        </is>
      </c>
      <c r="T232" s="104" t="inlineStr">
        <is>
          <t>NON</t>
        </is>
      </c>
      <c r="U232" s="104" t="inlineStr">
        <is>
          <t>BALOON SHAPE</t>
        </is>
      </c>
      <c r="V232" s="104" t="inlineStr">
        <is>
          <t>24-32</t>
        </is>
      </c>
      <c r="W232" s="104" t="inlineStr">
        <is>
          <t>30-32-34</t>
        </is>
      </c>
      <c r="X232" s="255" t="n"/>
      <c r="Y232" s="104" t="inlineStr">
        <is>
          <t>C/O</t>
        </is>
      </c>
      <c r="Z232" s="104" t="inlineStr">
        <is>
          <t>-</t>
        </is>
      </c>
      <c r="AA232" s="104" t="inlineStr">
        <is>
          <t>SEASONAL MAIN</t>
        </is>
      </c>
      <c r="AB232" s="105" t="inlineStr">
        <is>
          <t>TUNISIA</t>
        </is>
      </c>
      <c r="AC232" s="106" t="inlineStr">
        <is>
          <t>ARTLAB</t>
        </is>
      </c>
      <c r="AD232" s="106" t="inlineStr">
        <is>
          <t>ELLETI GROUP</t>
        </is>
      </c>
      <c r="AE232" s="238" t="inlineStr">
        <is>
          <t>ELLETI</t>
        </is>
      </c>
      <c r="AF232" s="223" t="n"/>
      <c r="AG232" s="104" t="inlineStr">
        <is>
          <t>ORTA</t>
        </is>
      </c>
      <c r="AH232" s="374" t="inlineStr">
        <is>
          <t>9560A-50</t>
        </is>
      </c>
      <c r="AI232" s="104" t="n"/>
      <c r="AJ232" s="104" t="n"/>
      <c r="AK232" s="239" t="inlineStr">
        <is>
          <t>56% Sustainable fabric</t>
        </is>
      </c>
      <c r="AL232" s="104" t="inlineStr">
        <is>
          <t>56% Organic cotton (warp), 44% cotton (weft)</t>
        </is>
      </c>
      <c r="AM232" s="104" t="inlineStr">
        <is>
          <t>15 oz</t>
        </is>
      </c>
      <c r="AN232" s="374" t="n"/>
      <c r="AO232" s="107" t="inlineStr">
        <is>
          <t>5,35 / 150</t>
        </is>
      </c>
      <c r="AP232" s="104" t="n"/>
      <c r="AQ232" s="104" t="n"/>
      <c r="AR232" s="104" t="inlineStr">
        <is>
          <t>400mts ordered by ARTLAB- ex turkey week34</t>
        </is>
      </c>
      <c r="AS232" s="108" t="n"/>
      <c r="AT232" s="108" t="n"/>
      <c r="AU232" s="108" t="n"/>
      <c r="AV232" s="109" t="n"/>
      <c r="AW232" s="607" t="n"/>
      <c r="AX232" s="608" t="inlineStr">
        <is>
          <t>EUR</t>
        </is>
      </c>
      <c r="AY232" s="608" t="inlineStr">
        <is>
          <t>FOB</t>
        </is>
      </c>
      <c r="AZ232" s="608" t="inlineStr">
        <is>
          <t>90 DAYS NETT</t>
        </is>
      </c>
      <c r="BA232" s="608" t="n">
        <v>30</v>
      </c>
      <c r="BB232" s="608">
        <f>IFERROR((BM232*(1-Assumptions!$K$3))*(1-BK232),0)</f>
        <v/>
      </c>
      <c r="BC232" s="608" t="n"/>
      <c r="BD232" s="608" t="n"/>
      <c r="BE232" s="608" t="n"/>
      <c r="BF232" s="609">
        <f>IFERROR(((IF(BE232&gt;0, BE232, IF(BD232&gt;0, BD232, 0))))*INDEX(Assumptions!$B:$B,MATCH(AB232,Assumptions!$A:$A,0)),0)</f>
        <v/>
      </c>
      <c r="BG232" s="609">
        <f>IFERROR(((IF(BE232&gt;0, BE232, IF(BD232&gt;0, BD232, 0))))*INDEX(Assumptions!$C:$C,MATCH(AB232,Assumptions!$A:$A,0)),0)</f>
        <v/>
      </c>
      <c r="BH232" s="609">
        <f>IFERROR(((IF(BE232&gt;0, BE232, IF(BD232&gt;0, BD232, 0))))*INDEX(Assumptions!$D:$D,MATCH(AB232,Assumptions!$A:$A,0)),0)</f>
        <v/>
      </c>
      <c r="BI232" s="609">
        <f>IFERROR(((IF(BE232&gt;0, BE232, IF(BD232&gt;0, BD232, 0))))*INDEX(Assumptions!$G:$G,MATCH(AC232,Assumptions!$F:$F,0)),0)</f>
        <v/>
      </c>
      <c r="BJ232" s="609">
        <f>SUM(BF232:BI232)</f>
        <v/>
      </c>
      <c r="BK232" s="113">
        <f>IFERROR(INDEX(Assumptions!$B:$B,MATCH(AB232,Assumptions!$A:$A,0))+INDEX(Assumptions!$C:$C,MATCH(AB232,Assumptions!$A:$A,0))+INDEX(Assumptions!$D:$D,MATCH(AB232,Assumptions!$A:$A,0))+INDEX(Assumptions!$G:$G,MATCH(AC232,Assumptions!$F:$F,0)),0)</f>
        <v/>
      </c>
      <c r="BL232" s="608">
        <f>((IF(BE232&gt;0, BE232, IF(BD232&gt;0, BD232, 0))))+BJ232</f>
        <v/>
      </c>
      <c r="BM232" s="608">
        <f>BP232/BO232</f>
        <v/>
      </c>
      <c r="BN232" s="608">
        <f>BP232/2.38</f>
        <v/>
      </c>
      <c r="BO232" s="104" t="n">
        <v>2.5</v>
      </c>
      <c r="BP232" s="608" t="n">
        <v>159.95</v>
      </c>
      <c r="BQ232" s="114">
        <f>IF(SUM(BD232:BE232)=0,0,(BM232-BL232)/BM232)</f>
        <v/>
      </c>
      <c r="BR232" s="608">
        <f>BC232*CG232</f>
        <v/>
      </c>
      <c r="BS232" s="608" t="n">
        <v>15</v>
      </c>
      <c r="BT232" s="608" t="n"/>
      <c r="BU232" s="115" t="n"/>
      <c r="BV232" s="610" t="n"/>
      <c r="BW232" s="115" t="n"/>
      <c r="BX232" s="106" t="n"/>
      <c r="BY232" s="115" t="n"/>
      <c r="BZ232" s="530" t="n"/>
      <c r="CA232" s="115" t="n"/>
      <c r="CB232" s="115" t="n"/>
      <c r="CC232" s="115" t="n"/>
      <c r="CD232" s="106" t="n"/>
      <c r="CE232" s="106" t="n"/>
      <c r="CF232" s="106" t="n"/>
      <c r="CG232" s="117" t="n">
        <v>0</v>
      </c>
      <c r="CH232" s="538" t="n"/>
      <c r="CI232" s="117" t="n"/>
      <c r="CJ232" s="117" t="n"/>
      <c r="CK232" s="117" t="n"/>
      <c r="CL232" s="118" t="n"/>
      <c r="CM232" s="119" t="n"/>
      <c r="CN232" s="119" t="n"/>
      <c r="CO232" s="120" t="n"/>
      <c r="CP232" s="121" t="inlineStr">
        <is>
          <t>photo shoot sample</t>
        </is>
      </c>
      <c r="CQ232" s="121" t="n"/>
      <c r="CR232" s="121" t="n"/>
      <c r="CS232" s="521" t="inlineStr">
        <is>
          <t>-</t>
        </is>
      </c>
      <c r="CT232" s="522" t="inlineStr">
        <is>
          <t>-</t>
        </is>
      </c>
      <c r="CU232" s="123" t="inlineStr">
        <is>
          <t>WASH CHANGED FIT</t>
        </is>
      </c>
      <c r="CV232" s="123" t="n"/>
      <c r="CW232" s="123" t="n"/>
      <c r="CX232" s="123" t="n"/>
      <c r="CY232" s="123" t="n"/>
      <c r="CZ232" s="118" t="n"/>
      <c r="DA232" s="118" t="n"/>
      <c r="DB232" s="575" t="n"/>
      <c r="DC232" s="119" t="n"/>
      <c r="DD232" s="119" t="n"/>
      <c r="DE232" s="119" t="n"/>
      <c r="DF232" s="394" t="n"/>
      <c r="DG232" s="394" t="n"/>
      <c r="DH232" s="394" t="n"/>
      <c r="DI232" s="334">
        <f>DF232*BM232</f>
        <v/>
      </c>
      <c r="DJ232" s="125">
        <f>DI232-(DG232*BL232)</f>
        <v/>
      </c>
    </row>
    <row customFormat="1" customHeight="1" ht="15" r="233" s="397">
      <c r="A233" s="430" t="n">
        <v>1087</v>
      </c>
      <c r="B233" s="372" t="inlineStr">
        <is>
          <t>K180751105</t>
        </is>
      </c>
      <c r="C233" s="430" t="n">
        <v>1010104236</v>
      </c>
      <c r="D233" s="430" t="inlineStr">
        <is>
          <t>Denim black</t>
        </is>
      </c>
      <c r="E233" s="430" t="n">
        <v>6104</v>
      </c>
      <c r="F233" s="430" t="inlineStr">
        <is>
          <t>JAMES</t>
        </is>
      </c>
      <c r="G233" s="372" t="inlineStr">
        <is>
          <t>STAY BLACK</t>
        </is>
      </c>
      <c r="H233" s="430" t="n">
        <v>1</v>
      </c>
      <c r="I233" s="441" t="n"/>
      <c r="J233" s="620" t="n">
        <v>43089</v>
      </c>
      <c r="K233" s="430" t="inlineStr">
        <is>
          <t>ZALANDO SMU</t>
        </is>
      </c>
      <c r="L233" s="430" t="n"/>
      <c r="M233" s="372" t="inlineStr">
        <is>
          <t>Jeans</t>
        </is>
      </c>
      <c r="N233" s="372" t="n">
        <v>62034235</v>
      </c>
      <c r="O233" s="372" t="inlineStr">
        <is>
          <t>Men's or boys' trousers and breeches of cotton (excl. denim, cut corduroy, knitted or crocheted, industrial and occupational, bib and brace overalls and underpants)</t>
        </is>
      </c>
      <c r="P233" s="584" t="inlineStr">
        <is>
          <t>Mens</t>
        </is>
      </c>
      <c r="Q233" s="430" t="n"/>
      <c r="R233" s="372" t="inlineStr">
        <is>
          <t>RINSE</t>
        </is>
      </c>
      <c r="S233" s="430" t="n"/>
      <c r="T233" s="402" t="inlineStr">
        <is>
          <t>STRETCH</t>
        </is>
      </c>
      <c r="U233" s="402" t="inlineStr">
        <is>
          <t>SKINNY</t>
        </is>
      </c>
      <c r="V233" s="374" t="inlineStr">
        <is>
          <t>28-38</t>
        </is>
      </c>
      <c r="W233" s="374" t="inlineStr">
        <is>
          <t>32-34</t>
        </is>
      </c>
      <c r="X233" s="518" t="inlineStr">
        <is>
          <t>Mens seasonal</t>
        </is>
      </c>
      <c r="Y233" s="374" t="inlineStr">
        <is>
          <t>C/O</t>
        </is>
      </c>
      <c r="Z233" s="447" t="inlineStr">
        <is>
          <t>-</t>
        </is>
      </c>
      <c r="AA233" s="402" t="inlineStr">
        <is>
          <t>SEASONAL MAIN</t>
        </is>
      </c>
      <c r="AB233" s="240" t="inlineStr">
        <is>
          <t>Tunisia</t>
        </is>
      </c>
      <c r="AC233" s="240" t="inlineStr">
        <is>
          <t>Artlab</t>
        </is>
      </c>
      <c r="AD233" s="240" t="inlineStr">
        <is>
          <t>Artlab</t>
        </is>
      </c>
      <c r="AE233" s="240" t="inlineStr">
        <is>
          <t>Interwashing</t>
        </is>
      </c>
      <c r="AF233" s="430" t="n"/>
      <c r="AG233" s="374" t="inlineStr">
        <is>
          <t>CALIK</t>
        </is>
      </c>
      <c r="AH233" s="374" t="inlineStr">
        <is>
          <t>30131G Corona stay black organic + recycled</t>
        </is>
      </c>
      <c r="AI233" s="374" t="inlineStr">
        <is>
          <t>30079G CORONA</t>
        </is>
      </c>
      <c r="AJ233" s="402" t="n"/>
      <c r="AK233" s="402" t="inlineStr">
        <is>
          <t>96% Sustainable fabric</t>
        </is>
      </c>
      <c r="AL233" s="374" t="inlineStr">
        <is>
          <t>81% Organic cotton, 15% recycled cotton, 3% polyester, 1% elastane</t>
        </is>
      </c>
      <c r="AM233" s="374" t="inlineStr">
        <is>
          <t>12 oz</t>
        </is>
      </c>
      <c r="AN233" s="374" t="n"/>
      <c r="AO233" s="377" t="inlineStr">
        <is>
          <t>5,40 / 134</t>
        </is>
      </c>
      <c r="AP233" s="402" t="n"/>
      <c r="AQ233" s="402" t="n"/>
      <c r="AR233" s="402" t="n"/>
      <c r="AS233" s="425" t="n"/>
      <c r="AT233" s="425" t="n"/>
      <c r="AU233" s="425" t="n"/>
      <c r="AV233" s="426" t="n"/>
      <c r="AW233" s="628" t="n"/>
      <c r="AX233" s="602" t="inlineStr">
        <is>
          <t>EUR</t>
        </is>
      </c>
      <c r="AY233" s="602" t="inlineStr">
        <is>
          <t>FOB</t>
        </is>
      </c>
      <c r="AZ233" s="602" t="inlineStr">
        <is>
          <t>90 DAYS NETT</t>
        </is>
      </c>
      <c r="BA233" s="618" t="n">
        <v>20</v>
      </c>
      <c r="BB233" s="602">
        <f>IFERROR((BM233*(1-Assumptions!$K$3))*(1-BK233),0)</f>
        <v/>
      </c>
      <c r="BC233" s="618" t="n"/>
      <c r="BD233" s="618" t="n"/>
      <c r="BE233" s="602" t="n">
        <v>20</v>
      </c>
      <c r="BF233" s="604">
        <f>IFERROR(((IF(BE233&gt;0, BE233, IF(BD233&gt;0, BD233, 0))))*INDEX(Assumptions!$B:$B,MATCH(AB233,Assumptions!$A:$A,0)),0)</f>
        <v/>
      </c>
      <c r="BG233" s="604">
        <f>IFERROR(((IF(BE233&gt;0, BE233, IF(BD233&gt;0, BD233, 0))))*INDEX(Assumptions!$C:$C,MATCH(AB233,Assumptions!$A:$A,0)),0)</f>
        <v/>
      </c>
      <c r="BH233" s="604">
        <f>IFERROR(((IF(BE233&gt;0, BE233, IF(BD233&gt;0, BD233, 0))))*INDEX(Assumptions!$D:$D,MATCH(AB233,Assumptions!$A:$A,0)),0)</f>
        <v/>
      </c>
      <c r="BI233" s="604">
        <f>IFERROR(((IF(BE233&gt;0, BE233, IF(BD233&gt;0, BD233, 0))))*INDEX(Assumptions!$G:$G,MATCH(AC233,Assumptions!$F:$F,0)),0)</f>
        <v/>
      </c>
      <c r="BJ233" s="604">
        <f>SUM(BF233:BI233)</f>
        <v/>
      </c>
      <c r="BK233" s="383">
        <f>IFERROR(INDEX(Assumptions!$B:$B,MATCH(AB233,Assumptions!$A:$A,0))+INDEX(Assumptions!$C:$C,MATCH(AB233,Assumptions!$A:$A,0))+INDEX(Assumptions!$D:$D,MATCH(AB233,Assumptions!$A:$A,0))+INDEX(Assumptions!$G:$G,MATCH(AC233,Assumptions!$F:$F,0)),0)</f>
        <v/>
      </c>
      <c r="BL233" s="602">
        <f>((IF(BE233&gt;0, BE233, IF(BD233&gt;0, BD233, 0))))+BJ233</f>
        <v/>
      </c>
      <c r="BM233" s="602">
        <f>BP233/BO233</f>
        <v/>
      </c>
      <c r="BN233" s="602">
        <f>BP233/2.38</f>
        <v/>
      </c>
      <c r="BO233" s="374" t="n">
        <v>2.5</v>
      </c>
      <c r="BP233" s="602" t="n">
        <v>109.95</v>
      </c>
      <c r="BQ233" s="384">
        <f>IF(SUM(BD233:BE233)=0,0,(BM233-BL233)/BM233)</f>
        <v/>
      </c>
      <c r="BR233" s="602">
        <f>BC233*CG233</f>
        <v/>
      </c>
      <c r="BS233" s="602" t="n">
        <v>0.75</v>
      </c>
      <c r="BT233" s="618" t="n">
        <v>3.1</v>
      </c>
      <c r="BU233" s="433" t="n"/>
      <c r="BV233" s="629" t="n"/>
      <c r="BW233" s="433" t="n"/>
      <c r="BX233" s="422" t="n"/>
      <c r="BY233" s="433" t="n"/>
      <c r="BZ233" s="433" t="n"/>
      <c r="CA233" s="433" t="n"/>
      <c r="CB233" s="433" t="n"/>
      <c r="CC233" s="433" t="n"/>
      <c r="CD233" s="422" t="n"/>
      <c r="CE233" s="422" t="n"/>
      <c r="CF233" s="422" t="n"/>
      <c r="CG233" s="444" t="n">
        <v>0</v>
      </c>
      <c r="CH233" s="444" t="n"/>
      <c r="CI233" s="444" t="inlineStr">
        <is>
          <t>-</t>
        </is>
      </c>
      <c r="CJ233" s="435" t="n"/>
      <c r="CK233" s="435" t="n"/>
      <c r="CL233" s="436" t="n"/>
      <c r="CM233" s="437" t="n"/>
      <c r="CN233" s="437" t="n"/>
      <c r="CO233" s="445" t="n"/>
      <c r="CP233" s="446" t="inlineStr">
        <is>
          <t>photo shoot sample</t>
        </is>
      </c>
      <c r="CQ233" s="438" t="n"/>
      <c r="CR233" s="438" t="n"/>
      <c r="CS233" s="391" t="n">
        <v>43190</v>
      </c>
      <c r="CT233" s="440" t="inlineStr">
        <is>
          <t>ok</t>
        </is>
      </c>
      <c r="CU233" s="440" t="inlineStr">
        <is>
          <t>NEW TO ARTLAB - zalando</t>
        </is>
      </c>
      <c r="CV233" s="440" t="n">
        <v>43199</v>
      </c>
      <c r="CW233" s="440" t="n"/>
      <c r="CX233" s="440" t="n"/>
      <c r="CY233" s="440" t="n"/>
      <c r="CZ233" s="436" t="n">
        <v>43311</v>
      </c>
      <c r="DA233" s="436" t="inlineStr">
        <is>
          <t>HQ</t>
        </is>
      </c>
      <c r="DB233" s="562" t="n">
        <v>0</v>
      </c>
      <c r="DC233" s="437" t="n"/>
      <c r="DD233" s="580" t="inlineStr">
        <is>
          <t>DIDN'T SEE QC OURSELVES / '-2 CM ON SOME SIZES @ INSEAM LENGTH</t>
        </is>
      </c>
      <c r="DE233" s="437" t="n"/>
      <c r="DF233" s="394" t="n">
        <v>225</v>
      </c>
      <c r="DG233" s="394" t="n">
        <v>225</v>
      </c>
      <c r="DH233" s="394" t="n">
        <v>4018258</v>
      </c>
      <c r="DI233" s="395">
        <f>DF233*BM233</f>
        <v/>
      </c>
      <c r="DJ233" s="396">
        <f>DI233-(DG233*BL233)</f>
        <v/>
      </c>
    </row>
    <row customFormat="1" customHeight="1" ht="15" r="234" s="397">
      <c r="A234" s="430" t="n">
        <v>1088</v>
      </c>
      <c r="B234" s="372" t="inlineStr">
        <is>
          <t>K180751110</t>
        </is>
      </c>
      <c r="C234" s="430" t="n">
        <v>1010104237</v>
      </c>
      <c r="D234" s="241" t="inlineStr">
        <is>
          <t>Mid used</t>
        </is>
      </c>
      <c r="E234" s="430" t="n">
        <v>4032</v>
      </c>
      <c r="F234" s="430" t="inlineStr">
        <is>
          <t>JAMES</t>
        </is>
      </c>
      <c r="G234" s="430" t="inlineStr">
        <is>
          <t>LIBERTY BLUE</t>
        </is>
      </c>
      <c r="H234" s="430" t="n">
        <v>1</v>
      </c>
      <c r="I234" s="441" t="n"/>
      <c r="J234" s="620" t="n">
        <v>43089</v>
      </c>
      <c r="K234" s="430" t="inlineStr">
        <is>
          <t>ZALANDO SMU</t>
        </is>
      </c>
      <c r="L234" s="430" t="n"/>
      <c r="M234" s="372" t="inlineStr">
        <is>
          <t>Jeans</t>
        </is>
      </c>
      <c r="N234" s="372" t="n">
        <v>62034231</v>
      </c>
      <c r="O234" s="373" t="inlineStr">
        <is>
          <t>Men's or boys' trousers and breeches of cotton denim (excl. knitted or crocheted, industrial and occupational, bib and brace overalls and underpants)</t>
        </is>
      </c>
      <c r="P234" s="584" t="inlineStr">
        <is>
          <t>Mens</t>
        </is>
      </c>
      <c r="Q234" s="430" t="n"/>
      <c r="R234" s="372" t="n">
        <v>174569</v>
      </c>
      <c r="S234" s="430" t="n"/>
      <c r="T234" s="374" t="inlineStr">
        <is>
          <t>STRETCH</t>
        </is>
      </c>
      <c r="U234" s="402" t="inlineStr">
        <is>
          <t>SKINNY</t>
        </is>
      </c>
      <c r="V234" s="374" t="inlineStr">
        <is>
          <t>28-38</t>
        </is>
      </c>
      <c r="W234" s="374" t="inlineStr">
        <is>
          <t>32-34</t>
        </is>
      </c>
      <c r="X234" s="518" t="inlineStr">
        <is>
          <t>Mens seasonal</t>
        </is>
      </c>
      <c r="Y234" s="374" t="inlineStr">
        <is>
          <t>C/O</t>
        </is>
      </c>
      <c r="Z234" s="374" t="inlineStr">
        <is>
          <t>-</t>
        </is>
      </c>
      <c r="AA234" s="374" t="inlineStr">
        <is>
          <t>SEASONAL MAIN</t>
        </is>
      </c>
      <c r="AB234" s="240" t="inlineStr">
        <is>
          <t>Tunisia</t>
        </is>
      </c>
      <c r="AC234" s="376" t="inlineStr">
        <is>
          <t>Artlab</t>
        </is>
      </c>
      <c r="AD234" s="240" t="inlineStr">
        <is>
          <t>Artlab</t>
        </is>
      </c>
      <c r="AE234" s="240" t="inlineStr">
        <is>
          <t>Interwashing</t>
        </is>
      </c>
      <c r="AF234" s="372" t="n"/>
      <c r="AG234" s="374" t="inlineStr">
        <is>
          <t>CALIK</t>
        </is>
      </c>
      <c r="AH234" s="374" t="inlineStr">
        <is>
          <t>71185D Diva liber blue organic + recycled</t>
        </is>
      </c>
      <c r="AI234" s="374" t="inlineStr">
        <is>
          <t>70326D DIVA LIBER BLUE ORGANIC</t>
        </is>
      </c>
      <c r="AJ234" s="402" t="n"/>
      <c r="AK234" s="518" t="inlineStr">
        <is>
          <t>86% Sustainable fabric</t>
        </is>
      </c>
      <c r="AL234" s="402" t="inlineStr">
        <is>
          <t>55% Organic cotton, 16% modal, 15% recycled cotton, 10% cotton, 3% elastomultiester, 1% elastane</t>
        </is>
      </c>
      <c r="AM234" s="518" t="inlineStr">
        <is>
          <t>11,9 oz</t>
        </is>
      </c>
      <c r="AN234" s="374" t="n"/>
      <c r="AO234" s="418" t="inlineStr">
        <is>
          <t>4,9 / 140</t>
        </is>
      </c>
      <c r="AP234" s="374" t="n"/>
      <c r="AQ234" s="374" t="n"/>
      <c r="AR234" s="374" t="inlineStr">
        <is>
          <t>TBC</t>
        </is>
      </c>
      <c r="AS234" s="378" t="n"/>
      <c r="AT234" s="378" t="n"/>
      <c r="AU234" s="378" t="n"/>
      <c r="AV234" s="379" t="n">
        <v>1.3</v>
      </c>
      <c r="AW234" s="601" t="n"/>
      <c r="AX234" s="602" t="inlineStr">
        <is>
          <t>EUR</t>
        </is>
      </c>
      <c r="AY234" s="602" t="inlineStr">
        <is>
          <t>FOB</t>
        </is>
      </c>
      <c r="AZ234" s="618" t="inlineStr">
        <is>
          <t>90 DAYS NETT</t>
        </is>
      </c>
      <c r="BA234" s="618" t="n">
        <v>23</v>
      </c>
      <c r="BB234" s="602">
        <f>IFERROR((BM234*(1-Assumptions!$K$3))*(1-BK234),0)</f>
        <v/>
      </c>
      <c r="BC234" s="618" t="n"/>
      <c r="BD234" s="618" t="n"/>
      <c r="BE234" s="602" t="n">
        <v>23</v>
      </c>
      <c r="BF234" s="604">
        <f>IFERROR(((IF(BE234&gt;0, BE234, IF(BD234&gt;0, BD234, 0))))*INDEX(Assumptions!$B:$B,MATCH(AB234,Assumptions!$A:$A,0)),0)</f>
        <v/>
      </c>
      <c r="BG234" s="604">
        <f>IFERROR(((IF(BE234&gt;0, BE234, IF(BD234&gt;0, BD234, 0))))*INDEX(Assumptions!$C:$C,MATCH(AB234,Assumptions!$A:$A,0)),0)</f>
        <v/>
      </c>
      <c r="BH234" s="604">
        <f>IFERROR(((IF(BE234&gt;0, BE234, IF(BD234&gt;0, BD234, 0))))*INDEX(Assumptions!$D:$D,MATCH(AB234,Assumptions!$A:$A,0)),0)</f>
        <v/>
      </c>
      <c r="BI234" s="604">
        <f>IFERROR(((IF(BE234&gt;0, BE234, IF(BD234&gt;0, BD234, 0))))*INDEX(Assumptions!$G:$G,MATCH(AC234,Assumptions!$F:$F,0)),0)</f>
        <v/>
      </c>
      <c r="BJ234" s="604">
        <f>SUM(BF234:BI234)</f>
        <v/>
      </c>
      <c r="BK234" s="383">
        <f>IFERROR(INDEX(Assumptions!$B:$B,MATCH(AB234,Assumptions!$A:$A,0))+INDEX(Assumptions!$C:$C,MATCH(AB234,Assumptions!$A:$A,0))+INDEX(Assumptions!$D:$D,MATCH(AB234,Assumptions!$A:$A,0))+INDEX(Assumptions!$G:$G,MATCH(AC234,Assumptions!$F:$F,0)),0)</f>
        <v/>
      </c>
      <c r="BL234" s="602">
        <f>((IF(BE234&gt;0, BE234, IF(BD234&gt;0, BD234, 0))))+BJ234</f>
        <v/>
      </c>
      <c r="BM234" s="602">
        <f>BP234/BO234</f>
        <v/>
      </c>
      <c r="BN234" s="602">
        <f>BP234/2.38</f>
        <v/>
      </c>
      <c r="BO234" s="374" t="n">
        <v>2.5</v>
      </c>
      <c r="BP234" s="602" t="n">
        <v>129.95</v>
      </c>
      <c r="BQ234" s="384">
        <f>IF(SUM(BD234:BE234)=0,0,(BM234-BL234)/BM234)</f>
        <v/>
      </c>
      <c r="BR234" s="602">
        <f>BC234*CG234</f>
        <v/>
      </c>
      <c r="BS234" s="618" t="n"/>
      <c r="BT234" s="618" t="n">
        <v>3.55</v>
      </c>
      <c r="BU234" s="448" t="n"/>
      <c r="BV234" s="629" t="n"/>
      <c r="BW234" s="433" t="n"/>
      <c r="BX234" s="422" t="n"/>
      <c r="BY234" s="433" t="n"/>
      <c r="BZ234" s="433" t="n"/>
      <c r="CA234" s="448" t="inlineStr">
        <is>
          <t>-</t>
        </is>
      </c>
      <c r="CB234" s="433" t="n"/>
      <c r="CC234" s="448" t="inlineStr">
        <is>
          <t>-</t>
        </is>
      </c>
      <c r="CD234" s="449" t="inlineStr">
        <is>
          <t>-</t>
        </is>
      </c>
      <c r="CE234" s="422" t="n"/>
      <c r="CF234" s="422" t="n"/>
      <c r="CG234" s="444" t="n">
        <v>0</v>
      </c>
      <c r="CH234" s="444" t="n"/>
      <c r="CI234" s="444" t="inlineStr">
        <is>
          <t>-</t>
        </is>
      </c>
      <c r="CJ234" s="435" t="n"/>
      <c r="CK234" s="435" t="n"/>
      <c r="CL234" s="436" t="n"/>
      <c r="CM234" s="437" t="n"/>
      <c r="CN234" s="437" t="n"/>
      <c r="CO234" s="445" t="n"/>
      <c r="CP234" s="446" t="inlineStr">
        <is>
          <t>32x32</t>
        </is>
      </c>
      <c r="CQ234" s="438" t="n"/>
      <c r="CR234" s="438" t="n"/>
      <c r="CS234" s="391" t="n">
        <v>43190</v>
      </c>
      <c r="CT234" s="440" t="inlineStr">
        <is>
          <t>ok</t>
        </is>
      </c>
      <c r="CU234" s="440" t="inlineStr">
        <is>
          <t>NEW TO ARTLAB - zalando</t>
        </is>
      </c>
      <c r="CV234" s="393" t="n">
        <v>43181</v>
      </c>
      <c r="CW234" s="440" t="n"/>
      <c r="CX234" s="440" t="n"/>
      <c r="CY234" s="440" t="n"/>
      <c r="CZ234" s="436" t="n">
        <v>43311</v>
      </c>
      <c r="DA234" s="436" t="inlineStr">
        <is>
          <t>HQ</t>
        </is>
      </c>
      <c r="DB234" s="562" t="n">
        <v>0</v>
      </c>
      <c r="DC234" s="437" t="n"/>
      <c r="DD234" s="437" t="inlineStr">
        <is>
          <t>DIDN'T SEE QC OURSELVES</t>
        </is>
      </c>
      <c r="DE234" s="437" t="n"/>
      <c r="DF234" s="394" t="n">
        <v>200</v>
      </c>
      <c r="DG234" s="394" t="n">
        <v>205</v>
      </c>
      <c r="DH234" s="394" t="n">
        <v>4018261</v>
      </c>
      <c r="DI234" s="395">
        <f>DF234*BM234</f>
        <v/>
      </c>
      <c r="DJ234" s="396">
        <f>DI234-(DG234*BL234)</f>
        <v/>
      </c>
    </row>
    <row customFormat="1" customHeight="1" ht="15" r="235" s="397">
      <c r="A235" s="430" t="n">
        <v>1089</v>
      </c>
      <c r="B235" s="372" t="inlineStr">
        <is>
          <t>K180751115</t>
        </is>
      </c>
      <c r="C235" s="430" t="n">
        <v>1010104238</v>
      </c>
      <c r="D235" s="241" t="inlineStr">
        <is>
          <t>Dark used</t>
        </is>
      </c>
      <c r="E235" s="430" t="n">
        <v>3025</v>
      </c>
      <c r="F235" s="430" t="inlineStr">
        <is>
          <t>JAMES</t>
        </is>
      </c>
      <c r="G235" s="430" t="inlineStr">
        <is>
          <t>COATED DUST DESTROYED</t>
        </is>
      </c>
      <c r="H235" s="430" t="n">
        <v>1</v>
      </c>
      <c r="I235" s="441" t="n"/>
      <c r="J235" s="620" t="n">
        <v>43089</v>
      </c>
      <c r="K235" s="430" t="inlineStr">
        <is>
          <t>ZALANDO SMU</t>
        </is>
      </c>
      <c r="L235" s="430" t="n"/>
      <c r="M235" s="372" t="inlineStr">
        <is>
          <t>Jeans</t>
        </is>
      </c>
      <c r="N235" s="430" t="n">
        <v>62034231</v>
      </c>
      <c r="O235" s="431" t="inlineStr">
        <is>
          <t>Men's or boys' trousers and breeches of cotton denim (excl. knitted or crocheted, industrial and occupational, bib and brace overalls and underpants)</t>
        </is>
      </c>
      <c r="P235" s="584" t="inlineStr">
        <is>
          <t>Mens</t>
        </is>
      </c>
      <c r="Q235" s="430" t="n"/>
      <c r="R235" s="430" t="n">
        <v>8</v>
      </c>
      <c r="S235" s="430" t="n"/>
      <c r="T235" s="402" t="inlineStr">
        <is>
          <t>COMFORT</t>
        </is>
      </c>
      <c r="U235" s="402" t="inlineStr">
        <is>
          <t>SKINNY</t>
        </is>
      </c>
      <c r="V235" s="402" t="inlineStr">
        <is>
          <t>28-38</t>
        </is>
      </c>
      <c r="W235" s="402" t="inlineStr">
        <is>
          <t>32-34</t>
        </is>
      </c>
      <c r="X235" s="518" t="inlineStr">
        <is>
          <t>Mens seasonal</t>
        </is>
      </c>
      <c r="Y235" s="402" t="inlineStr">
        <is>
          <t>C/O</t>
        </is>
      </c>
      <c r="Z235" s="402" t="inlineStr">
        <is>
          <t>-</t>
        </is>
      </c>
      <c r="AA235" s="402" t="inlineStr">
        <is>
          <t>CONVENTIONAL</t>
        </is>
      </c>
      <c r="AB235" s="240" t="inlineStr">
        <is>
          <t>Tunisia</t>
        </is>
      </c>
      <c r="AC235" s="240" t="inlineStr">
        <is>
          <t>Artlab</t>
        </is>
      </c>
      <c r="AD235" s="240" t="inlineStr">
        <is>
          <t>Artlab</t>
        </is>
      </c>
      <c r="AE235" s="240" t="inlineStr">
        <is>
          <t>Interwashing</t>
        </is>
      </c>
      <c r="AF235" s="430" t="n"/>
      <c r="AG235" s="402" t="inlineStr">
        <is>
          <t>ROYO</t>
        </is>
      </c>
      <c r="AH235" s="374" t="inlineStr">
        <is>
          <t>WILLOW -TPX - 31629</t>
        </is>
      </c>
      <c r="AI235" s="402" t="n"/>
      <c r="AJ235" s="402" t="n"/>
      <c r="AK235" s="450" t="inlineStr">
        <is>
          <t>85% Sustainable fabric</t>
        </is>
      </c>
      <c r="AL235" s="374" t="inlineStr">
        <is>
          <t>75% Organic cotton, 20% recycled jeans, 3% other fibers, 2% elastane</t>
        </is>
      </c>
      <c r="AM235" s="402" t="inlineStr">
        <is>
          <t>10 oz</t>
        </is>
      </c>
      <c r="AN235" s="374" t="n"/>
      <c r="AO235" s="418" t="inlineStr">
        <is>
          <t>5,6 / 140</t>
        </is>
      </c>
      <c r="AP235" s="402" t="n"/>
      <c r="AQ235" s="402" t="n"/>
      <c r="AR235" s="402" t="inlineStr">
        <is>
          <t>TBC</t>
        </is>
      </c>
      <c r="AS235" s="425" t="n"/>
      <c r="AT235" s="425" t="n"/>
      <c r="AU235" s="425" t="n"/>
      <c r="AV235" s="426" t="n"/>
      <c r="AW235" s="628" t="n"/>
      <c r="AX235" s="618" t="inlineStr">
        <is>
          <t>EUR</t>
        </is>
      </c>
      <c r="AY235" s="618" t="inlineStr">
        <is>
          <t>FOB</t>
        </is>
      </c>
      <c r="AZ235" s="618" t="inlineStr">
        <is>
          <t>90 DAYS NETT</t>
        </is>
      </c>
      <c r="BA235" s="618" t="n">
        <v>25.8</v>
      </c>
      <c r="BB235" s="602">
        <f>IFERROR((BM235*(1-Assumptions!$K$3))*(1-BK235),0)</f>
        <v/>
      </c>
      <c r="BC235" s="602" t="n"/>
      <c r="BD235" s="602" t="n"/>
      <c r="BE235" s="618" t="n">
        <v>29.7</v>
      </c>
      <c r="BF235" s="604">
        <f>IFERROR(((IF(BE235&gt;0, BE235, IF(BD235&gt;0, BD235, 0))))*INDEX(Assumptions!$B:$B,MATCH(AB235,Assumptions!$A:$A,0)),0)</f>
        <v/>
      </c>
      <c r="BG235" s="604">
        <f>IFERROR(((IF(BE235&gt;0, BE235, IF(BD235&gt;0, BD235, 0))))*INDEX(Assumptions!$C:$C,MATCH(AB235,Assumptions!$A:$A,0)),0)</f>
        <v/>
      </c>
      <c r="BH235" s="604">
        <f>IFERROR(((IF(BE235&gt;0, BE235, IF(BD235&gt;0, BD235, 0))))*INDEX(Assumptions!$D:$D,MATCH(AB235,Assumptions!$A:$A,0)),0)</f>
        <v/>
      </c>
      <c r="BI235" s="604">
        <f>IFERROR(((IF(BE235&gt;0, BE235, IF(BD235&gt;0, BD235, 0))))*INDEX(Assumptions!$G:$G,MATCH(AC235,Assumptions!$F:$F,0)),0)</f>
        <v/>
      </c>
      <c r="BJ235" s="604">
        <f>SUM(BF235:BI235)</f>
        <v/>
      </c>
      <c r="BK235" s="383">
        <f>IFERROR(INDEX(Assumptions!$B:$B,MATCH(AB235,Assumptions!$A:$A,0))+INDEX(Assumptions!$C:$C,MATCH(AB235,Assumptions!$A:$A,0))+INDEX(Assumptions!$D:$D,MATCH(AB235,Assumptions!$A:$A,0))+INDEX(Assumptions!$G:$G,MATCH(AC235,Assumptions!$F:$F,0)),0)</f>
        <v/>
      </c>
      <c r="BL235" s="602">
        <f>((IF(BE235&gt;0, BE235, IF(BD235&gt;0, BD235, 0))))+BJ235</f>
        <v/>
      </c>
      <c r="BM235" s="602">
        <f>BP235/BO235</f>
        <v/>
      </c>
      <c r="BN235" s="602">
        <f>BP235/2.38</f>
        <v/>
      </c>
      <c r="BO235" s="374" t="n">
        <v>2.5</v>
      </c>
      <c r="BP235" s="602" t="n">
        <v>159.95</v>
      </c>
      <c r="BQ235" s="384">
        <f>IF(SUM(BD235:BE235)=0,0,(BM235-BL235)/BM235)</f>
        <v/>
      </c>
      <c r="BR235" s="602">
        <f>BC235*CG235</f>
        <v/>
      </c>
      <c r="BS235" s="602" t="n">
        <v>9.9</v>
      </c>
      <c r="BT235" s="602" t="n">
        <v>3.15</v>
      </c>
      <c r="BU235" s="433" t="n"/>
      <c r="BV235" s="629" t="n"/>
      <c r="BW235" s="433" t="n"/>
      <c r="BX235" s="422" t="n"/>
      <c r="BY235" s="433" t="n"/>
      <c r="BZ235" s="433" t="n"/>
      <c r="CA235" s="433" t="n"/>
      <c r="CB235" s="433" t="n"/>
      <c r="CC235" s="433" t="n"/>
      <c r="CD235" s="422" t="n"/>
      <c r="CE235" s="422" t="n"/>
      <c r="CF235" s="376" t="inlineStr">
        <is>
          <t>Check fabric price Artlab</t>
        </is>
      </c>
      <c r="CG235" s="444" t="n">
        <v>0</v>
      </c>
      <c r="CH235" s="444" t="n"/>
      <c r="CI235" s="444" t="inlineStr">
        <is>
          <t>-</t>
        </is>
      </c>
      <c r="CJ235" s="435" t="n"/>
      <c r="CK235" s="435" t="n"/>
      <c r="CL235" s="436" t="n"/>
      <c r="CM235" s="437" t="n"/>
      <c r="CN235" s="437" t="n"/>
      <c r="CO235" s="445" t="n"/>
      <c r="CP235" s="446" t="inlineStr">
        <is>
          <t>32x32</t>
        </is>
      </c>
      <c r="CQ235" s="438" t="n"/>
      <c r="CR235" s="438" t="n"/>
      <c r="CS235" s="391" t="n">
        <v>43168</v>
      </c>
      <c r="CT235" s="440" t="inlineStr">
        <is>
          <t>ok</t>
        </is>
      </c>
      <c r="CU235" s="440" t="inlineStr">
        <is>
          <t>NEW TO ARTLAB - zalando</t>
        </is>
      </c>
      <c r="CV235" s="393" t="n">
        <v>43181</v>
      </c>
      <c r="CW235" s="440" t="n"/>
      <c r="CX235" s="440" t="n"/>
      <c r="CY235" s="440" t="n"/>
      <c r="CZ235" s="436" t="n">
        <v>43353</v>
      </c>
      <c r="DA235" s="388" t="inlineStr">
        <is>
          <t>TUNISIA</t>
        </is>
      </c>
      <c r="DB235" s="562" t="n">
        <v>5</v>
      </c>
      <c r="DC235" s="437" t="n"/>
      <c r="DD235" s="437" t="inlineStr">
        <is>
          <t>maximum for half seat is +1.2. now there is 1 size 1.4 +, rest is ok</t>
        </is>
      </c>
      <c r="DE235" s="437" t="n"/>
      <c r="DF235" s="394" t="n">
        <v>200</v>
      </c>
      <c r="DG235" s="394" t="n">
        <v>205</v>
      </c>
      <c r="DH235" s="394" t="n">
        <v>4018263</v>
      </c>
      <c r="DI235" s="395">
        <f>DF235*BM235</f>
        <v/>
      </c>
      <c r="DJ235" s="396">
        <f>DI235-(DG235*BL235)</f>
        <v/>
      </c>
    </row>
    <row customFormat="1" customHeight="1" ht="15" r="236" s="397">
      <c r="A236" s="430" t="n">
        <v>1090</v>
      </c>
      <c r="B236" s="430" t="inlineStr">
        <is>
          <t>K170751098</t>
        </is>
      </c>
      <c r="C236" s="430" t="n">
        <v>1010103463</v>
      </c>
      <c r="D236" s="372" t="inlineStr">
        <is>
          <t>Dry</t>
        </is>
      </c>
      <c r="E236" s="430" t="n">
        <v>2004</v>
      </c>
      <c r="F236" s="430" t="inlineStr">
        <is>
          <t>JAMES</t>
        </is>
      </c>
      <c r="G236" s="430" t="inlineStr">
        <is>
          <t>DRY COMFORT STRETCH</t>
        </is>
      </c>
      <c r="H236" s="430" t="n">
        <v>1</v>
      </c>
      <c r="I236" s="441" t="n"/>
      <c r="J236" s="620" t="n">
        <v>43089</v>
      </c>
      <c r="K236" s="430" t="inlineStr">
        <is>
          <t>ZALANDO SMU</t>
        </is>
      </c>
      <c r="L236" s="430" t="n"/>
      <c r="M236" s="372" t="inlineStr">
        <is>
          <t>Jeans</t>
        </is>
      </c>
      <c r="N236" s="372" t="n">
        <v>62034231</v>
      </c>
      <c r="O236" s="373" t="inlineStr">
        <is>
          <t>Men's or boys' trousers and breeches of cotton denim (excl. knitted or crocheted, industrial and occupational, bib and brace overalls and underpants)</t>
        </is>
      </c>
      <c r="P236" s="584" t="inlineStr">
        <is>
          <t>Mens</t>
        </is>
      </c>
      <c r="Q236" s="430" t="n"/>
      <c r="R236" s="430" t="n"/>
      <c r="S236" s="372" t="inlineStr">
        <is>
          <t>NON BLEACH</t>
        </is>
      </c>
      <c r="T236" s="374" t="inlineStr">
        <is>
          <t>COMFORT</t>
        </is>
      </c>
      <c r="U236" s="402" t="inlineStr">
        <is>
          <t>SKINNY</t>
        </is>
      </c>
      <c r="V236" s="374" t="inlineStr">
        <is>
          <t>28-38</t>
        </is>
      </c>
      <c r="W236" s="374" t="inlineStr">
        <is>
          <t>32-34-36</t>
        </is>
      </c>
      <c r="X236" s="402" t="inlineStr">
        <is>
          <t>Mens royal core</t>
        </is>
      </c>
      <c r="Y236" s="374" t="inlineStr">
        <is>
          <t>C/O</t>
        </is>
      </c>
      <c r="Z236" s="374" t="inlineStr">
        <is>
          <t>C/O</t>
        </is>
      </c>
      <c r="AA236" s="374" t="inlineStr">
        <is>
          <t>EVERLASTIN'</t>
        </is>
      </c>
      <c r="AB236" s="398" t="inlineStr">
        <is>
          <t>Tunisia</t>
        </is>
      </c>
      <c r="AC236" s="376" t="inlineStr">
        <is>
          <t>Artlab</t>
        </is>
      </c>
      <c r="AD236" s="376" t="inlineStr">
        <is>
          <t>Artlab</t>
        </is>
      </c>
      <c r="AE236" s="376" t="inlineStr">
        <is>
          <t>-</t>
        </is>
      </c>
      <c r="AF236" s="372" t="n"/>
      <c r="AG236" s="374" t="inlineStr">
        <is>
          <t>ORTA</t>
        </is>
      </c>
      <c r="AH236" s="374" t="inlineStr">
        <is>
          <t>9541B-43</t>
        </is>
      </c>
      <c r="AI236" s="374" t="n"/>
      <c r="AJ236" s="374" t="n"/>
      <c r="AK236" s="374" t="inlineStr">
        <is>
          <t>98% Sustainable fabric</t>
        </is>
      </c>
      <c r="AL236" s="374" t="inlineStr">
        <is>
          <t>98% Organic cotton, 2% elastane</t>
        </is>
      </c>
      <c r="AM236" s="374" t="inlineStr">
        <is>
          <t>12 oz</t>
        </is>
      </c>
      <c r="AN236" s="374" t="n"/>
      <c r="AO236" s="377" t="inlineStr">
        <is>
          <t>4,8 / 145</t>
        </is>
      </c>
      <c r="AP236" s="374" t="n"/>
      <c r="AQ236" s="374" t="n"/>
      <c r="AR236" s="374" t="n"/>
      <c r="AS236" s="378" t="n"/>
      <c r="AT236" s="378" t="n"/>
      <c r="AU236" s="378" t="n"/>
      <c r="AV236" s="426" t="n">
        <v>1.24</v>
      </c>
      <c r="AW236" s="628" t="n"/>
      <c r="AX236" s="602" t="inlineStr">
        <is>
          <t>EUR</t>
        </is>
      </c>
      <c r="AY236" s="602" t="inlineStr">
        <is>
          <t>FOB</t>
        </is>
      </c>
      <c r="AZ236" s="602" t="inlineStr">
        <is>
          <t>90 DAYS NETT</t>
        </is>
      </c>
      <c r="BA236" s="602" t="inlineStr">
        <is>
          <t>cfmd</t>
        </is>
      </c>
      <c r="BB236" s="602">
        <f>IFERROR((BM236*(1-Assumptions!$K$3))*(1-BK236),0)</f>
        <v/>
      </c>
      <c r="BC236" s="618" t="n"/>
      <c r="BD236" s="618" t="n"/>
      <c r="BE236" s="602" t="n">
        <v>17.8</v>
      </c>
      <c r="BF236" s="604">
        <f>IFERROR(((IF(BE236&gt;0, BE236, IF(BD236&gt;0, BD236, 0))))*INDEX(Assumptions!$B:$B,MATCH(AB236,Assumptions!$A:$A,0)),0)</f>
        <v/>
      </c>
      <c r="BG236" s="604">
        <f>IFERROR(((IF(BE236&gt;0, BE236, IF(BD236&gt;0, BD236, 0))))*INDEX(Assumptions!$C:$C,MATCH(AB236,Assumptions!$A:$A,0)),0)</f>
        <v/>
      </c>
      <c r="BH236" s="604">
        <f>IFERROR(((IF(BE236&gt;0, BE236, IF(BD236&gt;0, BD236, 0))))*INDEX(Assumptions!$D:$D,MATCH(AB236,Assumptions!$A:$A,0)),0)</f>
        <v/>
      </c>
      <c r="BI236" s="604">
        <f>IFERROR(((IF(BE236&gt;0, BE236, IF(BD236&gt;0, BD236, 0))))*INDEX(Assumptions!$G:$G,MATCH(AC236,Assumptions!$F:$F,0)),0)</f>
        <v/>
      </c>
      <c r="BJ236" s="604">
        <f>SUM(BF236:BI236)</f>
        <v/>
      </c>
      <c r="BK236" s="383">
        <f>IFERROR(INDEX(Assumptions!$B:$B,MATCH(AB236,Assumptions!$A:$A,0))+INDEX(Assumptions!$C:$C,MATCH(AB236,Assumptions!$A:$A,0))+INDEX(Assumptions!$D:$D,MATCH(AB236,Assumptions!$A:$A,0))+INDEX(Assumptions!$G:$G,MATCH(AC236,Assumptions!$F:$F,0)),0)</f>
        <v/>
      </c>
      <c r="BL236" s="602">
        <f>((IF(BE236&gt;0, BE236, IF(BD236&gt;0, BD236, 0))))+BJ236</f>
        <v/>
      </c>
      <c r="BM236" s="602">
        <f>BP236/BO236</f>
        <v/>
      </c>
      <c r="BN236" s="602">
        <f>BP236/2.38</f>
        <v/>
      </c>
      <c r="BO236" s="374" t="n">
        <v>2.5</v>
      </c>
      <c r="BP236" s="602" t="n">
        <v>99.95</v>
      </c>
      <c r="BQ236" s="384">
        <f>IF(SUM(BD236:BE236)=0,0,(BM236-BL236)/BM236)</f>
        <v/>
      </c>
      <c r="BR236" s="602" t="n">
        <v>0</v>
      </c>
      <c r="BS236" s="631" t="inlineStr">
        <is>
          <t>-</t>
        </is>
      </c>
      <c r="BT236" s="618" t="n">
        <v>3.8</v>
      </c>
      <c r="BU236" s="433" t="n"/>
      <c r="BV236" s="629" t="n"/>
      <c r="BW236" s="433" t="n"/>
      <c r="BX236" s="422" t="n"/>
      <c r="BY236" s="433" t="n"/>
      <c r="BZ236" s="433" t="n"/>
      <c r="CA236" s="433" t="n"/>
      <c r="CB236" s="433" t="n"/>
      <c r="CC236" s="433" t="n"/>
      <c r="CD236" s="422" t="n"/>
      <c r="CE236" s="422" t="n"/>
      <c r="CF236" s="422" t="n"/>
      <c r="CG236" s="444" t="inlineStr">
        <is>
          <t>-</t>
        </is>
      </c>
      <c r="CH236" s="444" t="n"/>
      <c r="CI236" s="444" t="n"/>
      <c r="CJ236" s="435" t="n"/>
      <c r="CK236" s="435" t="n"/>
      <c r="CL236" s="436" t="n"/>
      <c r="CM236" s="437" t="n"/>
      <c r="CN236" s="437" t="n"/>
      <c r="CO236" s="445" t="n"/>
      <c r="CP236" s="446" t="inlineStr">
        <is>
          <t>-</t>
        </is>
      </c>
      <c r="CQ236" s="438" t="n"/>
      <c r="CR236" s="438" t="n"/>
      <c r="CS236" s="439" t="n"/>
      <c r="CT236" s="440" t="n"/>
      <c r="CU236" s="440" t="n"/>
      <c r="CV236" s="440" t="n"/>
      <c r="CW236" s="440" t="n"/>
      <c r="CX236" s="440" t="n"/>
      <c r="CY236" s="440" t="n"/>
      <c r="CZ236" s="388" t="n">
        <v>43265</v>
      </c>
      <c r="DA236" s="388" t="inlineStr">
        <is>
          <t>TUNISIA</t>
        </is>
      </c>
      <c r="DB236" s="555" t="inlineStr">
        <is>
          <t>N/A</t>
        </is>
      </c>
      <c r="DC236" s="437" t="n"/>
      <c r="DD236" s="437" t="n"/>
      <c r="DE236" s="437" t="n"/>
      <c r="DF236" s="394" t="n">
        <v>225</v>
      </c>
      <c r="DG236" s="394" t="n">
        <v>225</v>
      </c>
      <c r="DH236" s="394" t="n">
        <v>4018241</v>
      </c>
      <c r="DI236" s="395">
        <f>DF236*BM236</f>
        <v/>
      </c>
      <c r="DJ236" s="396">
        <f>DI236-(DG236*BL236)</f>
        <v/>
      </c>
    </row>
    <row customFormat="1" customHeight="1" ht="15" r="237" s="397">
      <c r="A237" s="372" t="n">
        <v>1091</v>
      </c>
      <c r="B237" s="372" t="inlineStr">
        <is>
          <t>K170751099</t>
        </is>
      </c>
      <c r="C237" s="372" t="n">
        <v>1010103474</v>
      </c>
      <c r="D237" s="372" t="inlineStr">
        <is>
          <t>Dry</t>
        </is>
      </c>
      <c r="E237" s="430" t="n">
        <v>2003</v>
      </c>
      <c r="F237" s="372" t="inlineStr">
        <is>
          <t>CHARLES SELVAGE</t>
        </is>
      </c>
      <c r="G237" s="372" t="inlineStr">
        <is>
          <t>13 OZ DRY BLACK</t>
        </is>
      </c>
      <c r="H237" s="372" t="n">
        <v>1</v>
      </c>
      <c r="I237" s="370" t="n"/>
      <c r="J237" s="600" t="n"/>
      <c r="K237" s="372" t="inlineStr">
        <is>
          <t>Seasonal C/O</t>
        </is>
      </c>
      <c r="L237" s="372" t="n"/>
      <c r="M237" s="372" t="inlineStr">
        <is>
          <t>Jeans</t>
        </is>
      </c>
      <c r="N237" s="372" t="n">
        <v>62034231</v>
      </c>
      <c r="O237" s="373" t="inlineStr">
        <is>
          <t>Men's or boys' trousers and breeches of cotton denim (excl. knitted or crocheted, industrial and occupational, bib and brace overalls and underpants)</t>
        </is>
      </c>
      <c r="P237" s="584" t="inlineStr">
        <is>
          <t>Mens</t>
        </is>
      </c>
      <c r="Q237" s="372" t="n"/>
      <c r="R237" s="372" t="n"/>
      <c r="S237" s="372" t="inlineStr">
        <is>
          <t>NON BLEACH</t>
        </is>
      </c>
      <c r="T237" s="374" t="inlineStr">
        <is>
          <t>NON</t>
        </is>
      </c>
      <c r="U237" s="374" t="inlineStr">
        <is>
          <t>MID RISE SLIM</t>
        </is>
      </c>
      <c r="V237" s="374" t="inlineStr">
        <is>
          <t>28-38</t>
        </is>
      </c>
      <c r="W237" s="419" t="inlineStr">
        <is>
          <t>32-34</t>
        </is>
      </c>
      <c r="X237" s="583" t="inlineStr">
        <is>
          <t>Mens seasonal</t>
        </is>
      </c>
      <c r="Y237" s="374" t="inlineStr">
        <is>
          <t>C/O</t>
        </is>
      </c>
      <c r="Z237" s="374" t="inlineStr">
        <is>
          <t>C/O</t>
        </is>
      </c>
      <c r="AA237" s="374" t="inlineStr">
        <is>
          <t>KINGS OF SHUTTLE LOOM</t>
        </is>
      </c>
      <c r="AB237" s="398" t="inlineStr">
        <is>
          <t>Tunisia</t>
        </is>
      </c>
      <c r="AC237" s="376" t="inlineStr">
        <is>
          <t>Artlab</t>
        </is>
      </c>
      <c r="AD237" s="376" t="inlineStr">
        <is>
          <t>Artlab</t>
        </is>
      </c>
      <c r="AE237" s="376" t="inlineStr">
        <is>
          <t>-</t>
        </is>
      </c>
      <c r="AF237" s="372" t="n"/>
      <c r="AG237" s="374" t="inlineStr">
        <is>
          <t>CANDIANI</t>
        </is>
      </c>
      <c r="AH237" s="374" t="inlineStr">
        <is>
          <t>SL7274 N pitch appeal-preshrunk organic</t>
        </is>
      </c>
      <c r="AI237" s="374" t="inlineStr">
        <is>
          <t>SL7274 N pitch appeal-preshrunk</t>
        </is>
      </c>
      <c r="AJ237" s="374" t="n"/>
      <c r="AK237" s="374" t="inlineStr">
        <is>
          <t>100% Sustainable fabric</t>
        </is>
      </c>
      <c r="AL237" s="374" t="inlineStr">
        <is>
          <t>100% Organic cotton</t>
        </is>
      </c>
      <c r="AM237" s="374" t="inlineStr">
        <is>
          <t>13 oz</t>
        </is>
      </c>
      <c r="AN237" s="374" t="n"/>
      <c r="AO237" s="377" t="inlineStr">
        <is>
          <t>5,55 / 80</t>
        </is>
      </c>
      <c r="AP237" s="374" t="n"/>
      <c r="AQ237" s="374" t="n"/>
      <c r="AR237" s="374" t="n"/>
      <c r="AS237" s="378" t="n"/>
      <c r="AT237" s="378" t="n"/>
      <c r="AU237" s="378" t="n"/>
      <c r="AV237" s="379" t="n">
        <v>2.48</v>
      </c>
      <c r="AW237" s="601" t="n"/>
      <c r="AX237" s="602" t="inlineStr">
        <is>
          <t>EUR</t>
        </is>
      </c>
      <c r="AY237" s="602" t="inlineStr">
        <is>
          <t>FOB</t>
        </is>
      </c>
      <c r="AZ237" s="602" t="inlineStr">
        <is>
          <t>90 DAYS NETT</t>
        </is>
      </c>
      <c r="BA237" s="602" t="inlineStr">
        <is>
          <t>cfmd</t>
        </is>
      </c>
      <c r="BB237" s="602">
        <f>IFERROR((BM237*(1-Assumptions!$K$3))*(1-BK237),0)</f>
        <v/>
      </c>
      <c r="BC237" s="428" t="n"/>
      <c r="BD237" s="602" t="n"/>
      <c r="BE237" s="602" t="n">
        <v>25</v>
      </c>
      <c r="BF237" s="604">
        <f>IFERROR(((IF(BE237&gt;0, BE237, IF(BD237&gt;0, BD237, 0))))*INDEX(Assumptions!$B:$B,MATCH(AB237,Assumptions!$A:$A,0)),0)</f>
        <v/>
      </c>
      <c r="BG237" s="604">
        <f>IFERROR(((IF(BE237&gt;0, BE237, IF(BD237&gt;0, BD237, 0))))*INDEX(Assumptions!$C:$C,MATCH(AB237,Assumptions!$A:$A,0)),0)</f>
        <v/>
      </c>
      <c r="BH237" s="604">
        <f>IFERROR(((IF(BE237&gt;0, BE237, IF(BD237&gt;0, BD237, 0))))*INDEX(Assumptions!$D:$D,MATCH(AB237,Assumptions!$A:$A,0)),0)</f>
        <v/>
      </c>
      <c r="BI237" s="604">
        <f>IFERROR(((IF(BE237&gt;0, BE237, IF(BD237&gt;0, BD237, 0))))*INDEX(Assumptions!$G:$G,MATCH(AC237,Assumptions!$F:$F,0)),0)</f>
        <v/>
      </c>
      <c r="BJ237" s="604">
        <f>SUM(BF237:BI237)</f>
        <v/>
      </c>
      <c r="BK237" s="383">
        <f>IFERROR(INDEX(Assumptions!$B:$B,MATCH(AB237,Assumptions!$A:$A,0))+INDEX(Assumptions!$C:$C,MATCH(AB237,Assumptions!$A:$A,0))+INDEX(Assumptions!$D:$D,MATCH(AB237,Assumptions!$A:$A,0))+INDEX(Assumptions!$G:$G,MATCH(AC237,Assumptions!$F:$F,0)),0)</f>
        <v/>
      </c>
      <c r="BL237" s="602">
        <f>((IF(BE237&gt;0, BE237, IF(BD237&gt;0, BD237, 0))))+BJ237</f>
        <v/>
      </c>
      <c r="BM237" s="602">
        <f>BP237/BO237</f>
        <v/>
      </c>
      <c r="BN237" s="602">
        <f>BP237/2.38</f>
        <v/>
      </c>
      <c r="BO237" s="374" t="n">
        <v>2.5</v>
      </c>
      <c r="BP237" s="602" t="n">
        <v>139.95</v>
      </c>
      <c r="BQ237" s="384">
        <f>IF(SUM(BD237:BE237)=0,0,(BM237-BL237)/BM237)</f>
        <v/>
      </c>
      <c r="BR237" s="602" t="n">
        <v>0</v>
      </c>
      <c r="BS237" s="602" t="inlineStr">
        <is>
          <t>-</t>
        </is>
      </c>
      <c r="BT237" s="602" t="n">
        <v>3.65</v>
      </c>
      <c r="BU237" s="386" t="n"/>
      <c r="BV237" s="386" t="n"/>
      <c r="BW237" s="386" t="n"/>
      <c r="BX237" s="386" t="n"/>
      <c r="BY237" s="386" t="n"/>
      <c r="BZ237" s="433" t="n"/>
      <c r="CA237" s="386" t="n"/>
      <c r="CB237" s="386" t="n"/>
      <c r="CC237" s="386" t="n"/>
      <c r="CD237" s="376" t="n"/>
      <c r="CE237" s="376" t="n"/>
      <c r="CF237" s="376" t="inlineStr">
        <is>
          <t>Keep as c/o in Blue data</t>
        </is>
      </c>
      <c r="CG237" s="387" t="inlineStr">
        <is>
          <t>-</t>
        </is>
      </c>
      <c r="CH237" s="435" t="n"/>
      <c r="CI237" s="387" t="n"/>
      <c r="CJ237" s="387" t="n"/>
      <c r="CK237" s="387" t="n"/>
      <c r="CL237" s="388" t="n"/>
      <c r="CM237" s="389" t="n"/>
      <c r="CN237" s="389" t="n"/>
      <c r="CO237" s="390" t="n"/>
      <c r="CP237" s="391" t="inlineStr">
        <is>
          <t>-</t>
        </is>
      </c>
      <c r="CQ237" s="391" t="n"/>
      <c r="CR237" s="391" t="n"/>
      <c r="CS237" s="392" t="n"/>
      <c r="CT237" s="393" t="n"/>
      <c r="CU237" s="393" t="n"/>
      <c r="CV237" s="393" t="n"/>
      <c r="CW237" s="393" t="n"/>
      <c r="CX237" s="393" t="n"/>
      <c r="CY237" s="393" t="n"/>
      <c r="CZ237" s="388" t="n"/>
      <c r="DA237" s="388" t="n"/>
      <c r="DB237" s="555" t="n"/>
      <c r="DC237" s="389" t="n"/>
      <c r="DD237" s="389" t="n"/>
      <c r="DE237" s="389" t="n"/>
      <c r="DF237" s="394" t="n"/>
      <c r="DG237" s="394" t="n"/>
      <c r="DH237" s="394" t="n"/>
      <c r="DI237" s="395">
        <f>DF237*BM237</f>
        <v/>
      </c>
      <c r="DJ237" s="396">
        <f>DI237-(DG237*BL237)</f>
        <v/>
      </c>
    </row>
    <row customFormat="1" customHeight="1" ht="15" r="238" s="397">
      <c r="A238" s="372" t="n">
        <v>1095</v>
      </c>
      <c r="B238" s="372" t="inlineStr">
        <is>
          <t>K180751205</t>
        </is>
      </c>
      <c r="C238" s="372" t="n">
        <v>1010104124</v>
      </c>
      <c r="D238" s="430" t="inlineStr">
        <is>
          <t>Denim black</t>
        </is>
      </c>
      <c r="E238" s="430" t="n">
        <v>6104</v>
      </c>
      <c r="F238" s="372" t="inlineStr">
        <is>
          <t>CHARLES</t>
        </is>
      </c>
      <c r="G238" s="372" t="inlineStr">
        <is>
          <t>STAY BLACK</t>
        </is>
      </c>
      <c r="H238" s="372" t="n">
        <v>1</v>
      </c>
      <c r="I238" s="370" t="n"/>
      <c r="J238" s="600" t="n"/>
      <c r="K238" s="372" t="n"/>
      <c r="L238" s="372" t="n"/>
      <c r="M238" s="372" t="inlineStr">
        <is>
          <t>Jeans</t>
        </is>
      </c>
      <c r="N238" s="372" t="n">
        <v>62034235</v>
      </c>
      <c r="O238" s="372" t="inlineStr">
        <is>
          <t>Men's or boys' trousers and breeches of cotton (excl. denim, cut corduroy, knitted or crocheted, industrial and occupational, bib and brace overalls and underpants)</t>
        </is>
      </c>
      <c r="P238" s="584" t="inlineStr">
        <is>
          <t>Mens</t>
        </is>
      </c>
      <c r="Q238" s="372" t="n"/>
      <c r="R238" s="372" t="inlineStr">
        <is>
          <t>RINSE</t>
        </is>
      </c>
      <c r="S238" s="372" t="inlineStr">
        <is>
          <t>-</t>
        </is>
      </c>
      <c r="T238" s="374" t="inlineStr">
        <is>
          <t>STRETCH</t>
        </is>
      </c>
      <c r="U238" s="374" t="inlineStr">
        <is>
          <t>MID RISE SLIM</t>
        </is>
      </c>
      <c r="V238" s="374" t="inlineStr">
        <is>
          <t>28-38</t>
        </is>
      </c>
      <c r="W238" s="374" t="inlineStr">
        <is>
          <t>32-34</t>
        </is>
      </c>
      <c r="X238" s="518" t="inlineStr">
        <is>
          <t>Mens seasonal</t>
        </is>
      </c>
      <c r="Y238" s="374" t="inlineStr">
        <is>
          <t>C/O</t>
        </is>
      </c>
      <c r="Z238" s="374" t="inlineStr">
        <is>
          <t>-</t>
        </is>
      </c>
      <c r="AA238" s="374" t="inlineStr">
        <is>
          <t>SEASONAL MAIN</t>
        </is>
      </c>
      <c r="AB238" s="240" t="inlineStr">
        <is>
          <t>Tunisia</t>
        </is>
      </c>
      <c r="AC238" s="376" t="inlineStr">
        <is>
          <t>Artlab</t>
        </is>
      </c>
      <c r="AD238" s="240" t="inlineStr">
        <is>
          <t>Artlab</t>
        </is>
      </c>
      <c r="AE238" s="240" t="inlineStr">
        <is>
          <t>Interwashing</t>
        </is>
      </c>
      <c r="AF238" s="372" t="n"/>
      <c r="AG238" s="374" t="inlineStr">
        <is>
          <t>CALIK</t>
        </is>
      </c>
      <c r="AH238" s="374" t="inlineStr">
        <is>
          <t>30131G Corona stay black organic + recycled</t>
        </is>
      </c>
      <c r="AI238" s="374" t="inlineStr">
        <is>
          <t>30079G CORONA</t>
        </is>
      </c>
      <c r="AJ238" s="374" t="n"/>
      <c r="AK238" s="402" t="inlineStr">
        <is>
          <t>96% Sustainable fabric</t>
        </is>
      </c>
      <c r="AL238" s="374" t="inlineStr">
        <is>
          <t>81% Organic cotton, 15% recycled cotton, 3% polyester, 1% elastane</t>
        </is>
      </c>
      <c r="AM238" s="374" t="inlineStr">
        <is>
          <t>12 oz</t>
        </is>
      </c>
      <c r="AN238" s="374" t="n"/>
      <c r="AO238" s="377" t="inlineStr">
        <is>
          <t>5,40 / 134</t>
        </is>
      </c>
      <c r="AP238" s="374" t="n"/>
      <c r="AQ238" s="374" t="n"/>
      <c r="AR238" s="374" t="n"/>
      <c r="AS238" s="378" t="n"/>
      <c r="AT238" s="378" t="n"/>
      <c r="AU238" s="378" t="n"/>
      <c r="AV238" s="379" t="n"/>
      <c r="AW238" s="601" t="n"/>
      <c r="AX238" s="602" t="inlineStr">
        <is>
          <t>EUR</t>
        </is>
      </c>
      <c r="AY238" s="602" t="inlineStr">
        <is>
          <t>FOB</t>
        </is>
      </c>
      <c r="AZ238" s="602" t="inlineStr">
        <is>
          <t>90 DAYS NETT</t>
        </is>
      </c>
      <c r="BA238" s="602" t="n">
        <v>20</v>
      </c>
      <c r="BB238" s="602">
        <f>IFERROR((BM238*(1-Assumptions!$K$3))*(1-BK238),0)</f>
        <v/>
      </c>
      <c r="BC238" s="602">
        <f>BD238*2</f>
        <v/>
      </c>
      <c r="BD238" s="602" t="n">
        <v>20.5</v>
      </c>
      <c r="BE238" s="602" t="n">
        <v>20</v>
      </c>
      <c r="BF238" s="604">
        <f>IFERROR(((IF(BE238&gt;0, BE238, IF(BD238&gt;0, BD238, 0))))*INDEX(Assumptions!$B:$B,MATCH(AB238,Assumptions!$A:$A,0)),0)</f>
        <v/>
      </c>
      <c r="BG238" s="604">
        <f>IFERROR(((IF(BE238&gt;0, BE238, IF(BD238&gt;0, BD238, 0))))*INDEX(Assumptions!$C:$C,MATCH(AB238,Assumptions!$A:$A,0)),0)</f>
        <v/>
      </c>
      <c r="BH238" s="604">
        <f>IFERROR(((IF(BE238&gt;0, BE238, IF(BD238&gt;0, BD238, 0))))*INDEX(Assumptions!$D:$D,MATCH(AB238,Assumptions!$A:$A,0)),0)</f>
        <v/>
      </c>
      <c r="BI238" s="604">
        <f>IFERROR(((IF(BE238&gt;0, BE238, IF(BD238&gt;0, BD238, 0))))*INDEX(Assumptions!$G:$G,MATCH(AC238,Assumptions!$F:$F,0)),0)</f>
        <v/>
      </c>
      <c r="BJ238" s="604">
        <f>SUM(BF238:BI238)</f>
        <v/>
      </c>
      <c r="BK238" s="383">
        <f>IFERROR(INDEX(Assumptions!$B:$B,MATCH(AB238,Assumptions!$A:$A,0))+INDEX(Assumptions!$C:$C,MATCH(AB238,Assumptions!$A:$A,0))+INDEX(Assumptions!$D:$D,MATCH(AB238,Assumptions!$A:$A,0))+INDEX(Assumptions!$G:$G,MATCH(AC238,Assumptions!$F:$F,0)),0)</f>
        <v/>
      </c>
      <c r="BL238" s="602">
        <f>((IF(BE238&gt;0, BE238, IF(BD238&gt;0, BD238, 0))))+BJ238</f>
        <v/>
      </c>
      <c r="BM238" s="602">
        <f>BP238/BO238</f>
        <v/>
      </c>
      <c r="BN238" s="602">
        <f>BP238/2.38</f>
        <v/>
      </c>
      <c r="BO238" s="374" t="n">
        <v>2.5</v>
      </c>
      <c r="BP238" s="602" t="n">
        <v>109.95</v>
      </c>
      <c r="BQ238" s="384">
        <f>IF(SUM(BD238:BE238)=0,0,(BM238-BL238)/BM238)</f>
        <v/>
      </c>
      <c r="BR238" s="602">
        <f>BC238*CG238</f>
        <v/>
      </c>
      <c r="BS238" s="602" t="n">
        <v>0.75</v>
      </c>
      <c r="BT238" s="602" t="n">
        <v>3.1</v>
      </c>
      <c r="BU238" s="386" t="inlineStr">
        <is>
          <t>16/08/2017</t>
        </is>
      </c>
      <c r="BV238" s="605" t="n"/>
      <c r="BW238" s="386" t="n"/>
      <c r="BX238" s="376" t="n"/>
      <c r="BY238" s="386" t="n"/>
      <c r="BZ238" s="433" t="n"/>
      <c r="CA238" s="386" t="n">
        <v>42989</v>
      </c>
      <c r="CB238" s="386" t="n"/>
      <c r="CC238" s="386" t="n">
        <v>42989</v>
      </c>
      <c r="CD238" s="376" t="inlineStr">
        <is>
          <t>EX 14-Oct-17</t>
        </is>
      </c>
      <c r="CE238" s="376" t="n"/>
      <c r="CF238" s="376" t="n"/>
      <c r="CG238" s="387" t="n">
        <v>15</v>
      </c>
      <c r="CH238" s="435" t="n"/>
      <c r="CI238" s="387" t="inlineStr">
        <is>
          <t>32x32</t>
        </is>
      </c>
      <c r="CJ238" s="387" t="n"/>
      <c r="CK238" s="387" t="n"/>
      <c r="CL238" s="388" t="n"/>
      <c r="CM238" s="389" t="n"/>
      <c r="CN238" s="389" t="n"/>
      <c r="CO238" s="390" t="n"/>
      <c r="CP238" s="391" t="inlineStr">
        <is>
          <t>-</t>
        </is>
      </c>
      <c r="CQ238" s="391" t="n"/>
      <c r="CR238" s="391" t="n"/>
      <c r="CS238" s="392" t="n"/>
      <c r="CT238" s="393" t="n"/>
      <c r="CU238" s="393" t="inlineStr">
        <is>
          <t xml:space="preserve">NEW TO ARTLAB </t>
        </is>
      </c>
      <c r="CV238" s="393" t="n"/>
      <c r="CW238" s="393" t="n"/>
      <c r="CX238" s="393" t="n"/>
      <c r="CY238" s="393" t="n"/>
      <c r="CZ238" s="436" t="n">
        <v>43311</v>
      </c>
      <c r="DA238" s="436" t="inlineStr">
        <is>
          <t>HQ</t>
        </is>
      </c>
      <c r="DB238" s="562" t="n">
        <v>0</v>
      </c>
      <c r="DC238" s="389" t="n"/>
      <c r="DD238" s="389" t="inlineStr">
        <is>
          <t>DIDN'T SEE QC OURSELVES</t>
        </is>
      </c>
      <c r="DE238" s="389" t="n"/>
      <c r="DF238" s="394" t="n">
        <v>730</v>
      </c>
      <c r="DG238" s="394" t="n">
        <v>1100</v>
      </c>
      <c r="DH238" s="394" t="n">
        <v>4018394</v>
      </c>
      <c r="DI238" s="395">
        <f>DF238*BM238</f>
        <v/>
      </c>
      <c r="DJ238" s="396">
        <f>DI238-(DG238*BL238)</f>
        <v/>
      </c>
    </row>
    <row customFormat="1" customHeight="1" ht="15" r="239" s="397">
      <c r="A239" s="372" t="n">
        <v>1100</v>
      </c>
      <c r="B239" s="372" t="inlineStr">
        <is>
          <t>K180751210</t>
        </is>
      </c>
      <c r="C239" s="372" t="n">
        <v>1010104092</v>
      </c>
      <c r="D239" s="241" t="inlineStr">
        <is>
          <t>Denim grey</t>
        </is>
      </c>
      <c r="E239" s="430" t="n">
        <v>6512</v>
      </c>
      <c r="F239" s="372" t="inlineStr">
        <is>
          <t>CHARLES</t>
        </is>
      </c>
      <c r="G239" s="372" t="inlineStr">
        <is>
          <t>CROSSHATCH GREY</t>
        </is>
      </c>
      <c r="H239" s="372" t="n">
        <v>2</v>
      </c>
      <c r="I239" s="370" t="n"/>
      <c r="J239" s="600" t="n"/>
      <c r="K239" s="372" t="n"/>
      <c r="L239" s="372" t="n"/>
      <c r="M239" s="372" t="inlineStr">
        <is>
          <t>Jeans</t>
        </is>
      </c>
      <c r="N239" s="372" t="n">
        <v>62034231</v>
      </c>
      <c r="O239" s="373" t="inlineStr">
        <is>
          <t>Men's or boys' trousers and breeches of cotton denim (excl. knitted or crocheted, industrial and occupational, bib and brace overalls and underpants)</t>
        </is>
      </c>
      <c r="P239" s="584" t="inlineStr">
        <is>
          <t>Mens</t>
        </is>
      </c>
      <c r="Q239" s="372" t="n"/>
      <c r="R239" s="372" t="inlineStr">
        <is>
          <t>19014/C</t>
        </is>
      </c>
      <c r="S239" s="372" t="inlineStr">
        <is>
          <t>-</t>
        </is>
      </c>
      <c r="T239" s="374" t="inlineStr">
        <is>
          <t>STRETCH</t>
        </is>
      </c>
      <c r="U239" s="374" t="inlineStr">
        <is>
          <t>MID RISE SLIM</t>
        </is>
      </c>
      <c r="V239" s="374" t="inlineStr">
        <is>
          <t>28-38</t>
        </is>
      </c>
      <c r="W239" s="374" t="inlineStr">
        <is>
          <t>32-34</t>
        </is>
      </c>
      <c r="X239" s="518" t="inlineStr">
        <is>
          <t>Mens seasonal</t>
        </is>
      </c>
      <c r="Y239" s="374" t="inlineStr">
        <is>
          <t>C/O</t>
        </is>
      </c>
      <c r="Z239" s="374" t="inlineStr">
        <is>
          <t>-</t>
        </is>
      </c>
      <c r="AA239" s="374" t="inlineStr">
        <is>
          <t>SEASONAL MAIN</t>
        </is>
      </c>
      <c r="AB239" s="398" t="inlineStr">
        <is>
          <t>Tunisia</t>
        </is>
      </c>
      <c r="AC239" s="376" t="inlineStr">
        <is>
          <t>Artlab</t>
        </is>
      </c>
      <c r="AD239" s="240" t="inlineStr">
        <is>
          <t>Elleti Group</t>
        </is>
      </c>
      <c r="AE239" s="240" t="inlineStr">
        <is>
          <t>Elleti</t>
        </is>
      </c>
      <c r="AF239" s="372" t="n"/>
      <c r="AG239" s="374" t="inlineStr">
        <is>
          <t>CALIK</t>
        </is>
      </c>
      <c r="AH239" s="374" t="inlineStr">
        <is>
          <t>70528D Acacia black</t>
        </is>
      </c>
      <c r="AI239" s="374" t="inlineStr">
        <is>
          <t>70528D ACACIA</t>
        </is>
      </c>
      <c r="AJ239" s="374" t="n"/>
      <c r="AK239" s="417" t="inlineStr">
        <is>
          <t>99% Sustainable fabric</t>
        </is>
      </c>
      <c r="AL239" s="374" t="inlineStr">
        <is>
          <t>86% Organic cotton, 13% recycled cotton, 1% elastane</t>
        </is>
      </c>
      <c r="AM239" s="374" t="inlineStr">
        <is>
          <t>12,5 oz</t>
        </is>
      </c>
      <c r="AN239" s="374" t="n"/>
      <c r="AO239" s="402" t="inlineStr">
        <is>
          <t>4,4 / 144</t>
        </is>
      </c>
      <c r="AP239" s="374" t="n"/>
      <c r="AQ239" s="374" t="n"/>
      <c r="AR239" s="374" t="inlineStr">
        <is>
          <t>120mts ordered by ARTLAB - ready week 33</t>
        </is>
      </c>
      <c r="AS239" s="378" t="n"/>
      <c r="AT239" s="378" t="n"/>
      <c r="AU239" s="378" t="n"/>
      <c r="AV239" s="379" t="n">
        <v>1.6</v>
      </c>
      <c r="AW239" s="601" t="n"/>
      <c r="AX239" s="602" t="inlineStr">
        <is>
          <t>EUR</t>
        </is>
      </c>
      <c r="AY239" s="602" t="inlineStr">
        <is>
          <t>FOB</t>
        </is>
      </c>
      <c r="AZ239" s="602" t="inlineStr">
        <is>
          <t>90 DAYS NETT</t>
        </is>
      </c>
      <c r="BA239" s="602" t="inlineStr">
        <is>
          <t>cfmd</t>
        </is>
      </c>
      <c r="BB239" s="602">
        <f>IFERROR((BM239*(1-Assumptions!$K$3))*(1-BK239),0)</f>
        <v/>
      </c>
      <c r="BC239" s="602" t="n">
        <v>45</v>
      </c>
      <c r="BD239" s="602" t="n">
        <v>32</v>
      </c>
      <c r="BE239" s="602" t="n">
        <v>31.4</v>
      </c>
      <c r="BF239" s="604">
        <f>IFERROR(((IF(BE239&gt;0, BE239, IF(BD239&gt;0, BD239, 0))))*INDEX(Assumptions!$B:$B,MATCH(AB239,Assumptions!$A:$A,0)),0)</f>
        <v/>
      </c>
      <c r="BG239" s="604">
        <f>IFERROR(((IF(BE239&gt;0, BE239, IF(BD239&gt;0, BD239, 0))))*INDEX(Assumptions!$C:$C,MATCH(AB239,Assumptions!$A:$A,0)),0)</f>
        <v/>
      </c>
      <c r="BH239" s="604">
        <f>IFERROR(((IF(BE239&gt;0, BE239, IF(BD239&gt;0, BD239, 0))))*INDEX(Assumptions!$D:$D,MATCH(AB239,Assumptions!$A:$A,0)),0)</f>
        <v/>
      </c>
      <c r="BI239" s="604">
        <f>IFERROR(((IF(BE239&gt;0, BE239, IF(BD239&gt;0, BD239, 0))))*INDEX(Assumptions!$G:$G,MATCH(AC239,Assumptions!$F:$F,0)),0)</f>
        <v/>
      </c>
      <c r="BJ239" s="604">
        <f>SUM(BF239:BI239)</f>
        <v/>
      </c>
      <c r="BK239" s="383">
        <f>IFERROR(INDEX(Assumptions!$B:$B,MATCH(AB239,Assumptions!$A:$A,0))+INDEX(Assumptions!$C:$C,MATCH(AB239,Assumptions!$A:$A,0))+INDEX(Assumptions!$D:$D,MATCH(AB239,Assumptions!$A:$A,0))+INDEX(Assumptions!$G:$G,MATCH(AC239,Assumptions!$F:$F,0)),0)</f>
        <v/>
      </c>
      <c r="BL239" s="602">
        <f>((IF(BE239&gt;0, BE239, IF(BD239&gt;0, BD239, 0))))+BJ239</f>
        <v/>
      </c>
      <c r="BM239" s="602">
        <f>BP239/BO239</f>
        <v/>
      </c>
      <c r="BN239" s="602">
        <f>BP239/2.38</f>
        <v/>
      </c>
      <c r="BO239" s="374" t="n">
        <v>2.5</v>
      </c>
      <c r="BP239" s="602" t="n">
        <v>169.95</v>
      </c>
      <c r="BQ239" s="384">
        <f>IF(SUM(BD239:BE239)=0,0,(BM239-BL239)/BM239)</f>
        <v/>
      </c>
      <c r="BR239" s="602">
        <f>BC239*CG239</f>
        <v/>
      </c>
      <c r="BS239" s="602" t="n">
        <v>12.5</v>
      </c>
      <c r="BT239" s="602" t="n">
        <v>3.45</v>
      </c>
      <c r="BU239" s="386" t="n"/>
      <c r="BV239" s="605" t="n"/>
      <c r="BW239" s="386" t="n"/>
      <c r="BX239" s="376" t="n"/>
      <c r="BY239" s="386" t="n"/>
      <c r="BZ239" s="433" t="n"/>
      <c r="CA239" s="386" t="n"/>
      <c r="CB239" s="386" t="n"/>
      <c r="CC239" s="386" t="n"/>
      <c r="CD239" s="376" t="n"/>
      <c r="CE239" s="376" t="n"/>
      <c r="CF239" s="376" t="n"/>
      <c r="CG239" s="387" t="n">
        <v>8</v>
      </c>
      <c r="CH239" s="435" t="n"/>
      <c r="CI239" s="387" t="inlineStr">
        <is>
          <t>32x32</t>
        </is>
      </c>
      <c r="CJ239" s="387" t="n"/>
      <c r="CK239" s="387" t="n"/>
      <c r="CL239" s="388" t="n"/>
      <c r="CM239" s="389" t="n"/>
      <c r="CN239" s="389" t="n"/>
      <c r="CO239" s="390" t="n"/>
      <c r="CP239" s="391" t="inlineStr">
        <is>
          <t>-</t>
        </is>
      </c>
      <c r="CQ239" s="391" t="n"/>
      <c r="CR239" s="391" t="n"/>
      <c r="CS239" s="392" t="n"/>
      <c r="CT239" s="393" t="n"/>
      <c r="CU239" s="393" t="n"/>
      <c r="CV239" s="393" t="n"/>
      <c r="CW239" s="393" t="n"/>
      <c r="CX239" s="393" t="n"/>
      <c r="CY239" s="393" t="n"/>
      <c r="CZ239" s="388" t="n"/>
      <c r="DA239" s="388" t="inlineStr">
        <is>
          <t>SPEC ONLY</t>
        </is>
      </c>
      <c r="DB239" s="555" t="n"/>
      <c r="DC239" s="389" t="n"/>
      <c r="DD239" s="389" t="n"/>
      <c r="DE239" s="389" t="n"/>
      <c r="DF239" s="394" t="n">
        <v>91</v>
      </c>
      <c r="DG239" s="394" t="n">
        <v>214</v>
      </c>
      <c r="DH239" s="394" t="n">
        <v>4018182</v>
      </c>
      <c r="DI239" s="395">
        <f>DF239*BM239</f>
        <v/>
      </c>
      <c r="DJ239" s="396">
        <f>DI239-(DG239*BL239)</f>
        <v/>
      </c>
    </row>
    <row customFormat="1" customHeight="1" ht="15" r="240" s="397">
      <c r="A240" s="372" t="n">
        <v>1105</v>
      </c>
      <c r="B240" s="372" t="inlineStr">
        <is>
          <t>K180751215</t>
        </is>
      </c>
      <c r="C240" s="372" t="n">
        <v>1010104093</v>
      </c>
      <c r="D240" s="241" t="inlineStr">
        <is>
          <t>Dark used</t>
        </is>
      </c>
      <c r="E240" s="430" t="n">
        <v>3031</v>
      </c>
      <c r="F240" s="372" t="inlineStr">
        <is>
          <t>CHARLES</t>
        </is>
      </c>
      <c r="G240" s="372" t="inlineStr">
        <is>
          <t>DEEP MIDNIGHT</t>
        </is>
      </c>
      <c r="H240" s="372" t="n">
        <v>2</v>
      </c>
      <c r="I240" s="370" t="n"/>
      <c r="J240" s="600" t="n"/>
      <c r="K240" s="372" t="n"/>
      <c r="L240" s="372" t="n"/>
      <c r="M240" s="372" t="inlineStr">
        <is>
          <t>Jeans</t>
        </is>
      </c>
      <c r="N240" s="372" t="n">
        <v>62034231</v>
      </c>
      <c r="O240" s="373" t="inlineStr">
        <is>
          <t>Men's or boys' trousers and breeches of cotton denim (excl. knitted or crocheted, industrial and occupational, bib and brace overalls and underpants)</t>
        </is>
      </c>
      <c r="P240" s="584" t="inlineStr">
        <is>
          <t>Mens</t>
        </is>
      </c>
      <c r="Q240" s="372" t="n"/>
      <c r="R240" s="372" t="inlineStr">
        <is>
          <t>290.A 120/100</t>
        </is>
      </c>
      <c r="S240" s="372" t="inlineStr">
        <is>
          <t>-</t>
        </is>
      </c>
      <c r="T240" s="374" t="inlineStr">
        <is>
          <t>STRETCH</t>
        </is>
      </c>
      <c r="U240" s="374" t="inlineStr">
        <is>
          <t>MID RISE SLIM</t>
        </is>
      </c>
      <c r="V240" s="374" t="inlineStr">
        <is>
          <t>28-38</t>
        </is>
      </c>
      <c r="W240" s="374" t="inlineStr">
        <is>
          <t>32-34</t>
        </is>
      </c>
      <c r="X240" s="518" t="inlineStr">
        <is>
          <t>Mens seasonal</t>
        </is>
      </c>
      <c r="Y240" s="374" t="inlineStr">
        <is>
          <t>C/O</t>
        </is>
      </c>
      <c r="Z240" s="374" t="inlineStr">
        <is>
          <t>-</t>
        </is>
      </c>
      <c r="AA240" s="374" t="inlineStr">
        <is>
          <t>SEASONAL MAIN</t>
        </is>
      </c>
      <c r="AB240" s="240" t="inlineStr">
        <is>
          <t>Tunisia</t>
        </is>
      </c>
      <c r="AC240" s="240" t="inlineStr">
        <is>
          <t>Artlab</t>
        </is>
      </c>
      <c r="AD240" s="240" t="inlineStr">
        <is>
          <t>Artlab</t>
        </is>
      </c>
      <c r="AE240" s="240" t="inlineStr">
        <is>
          <t>Interwashing</t>
        </is>
      </c>
      <c r="AF240" s="372" t="n"/>
      <c r="AG240" s="374" t="inlineStr">
        <is>
          <t>ORTA</t>
        </is>
      </c>
      <c r="AH240" s="374" t="inlineStr">
        <is>
          <t>9585B-33</t>
        </is>
      </c>
      <c r="AI240" s="374" t="n"/>
      <c r="AJ240" s="374" t="n"/>
      <c r="AK240" s="417" t="inlineStr">
        <is>
          <t>93% Sustainable fabric</t>
        </is>
      </c>
      <c r="AL240" s="374" t="inlineStr">
        <is>
          <t>78% Organic cotton, 15% tencel lyocell, 5% polyester, 2% elastane</t>
        </is>
      </c>
      <c r="AM240" s="374" t="inlineStr">
        <is>
          <t>12 oz</t>
        </is>
      </c>
      <c r="AN240" s="374" t="n"/>
      <c r="AO240" s="377" t="inlineStr">
        <is>
          <t>5,75 / 127</t>
        </is>
      </c>
      <c r="AP240" s="374" t="n">
        <v>3000</v>
      </c>
      <c r="AQ240" s="374" t="n"/>
      <c r="AR240" s="374" t="inlineStr">
        <is>
          <t>90mts are ordered from ARTLAB - ex turkey week 34</t>
        </is>
      </c>
      <c r="AS240" s="378" t="n"/>
      <c r="AT240" s="378" t="n"/>
      <c r="AU240" s="378" t="n"/>
      <c r="AV240" s="379" t="n">
        <v>1.66</v>
      </c>
      <c r="AW240" s="601" t="n"/>
      <c r="AX240" s="602" t="inlineStr">
        <is>
          <t>EUR</t>
        </is>
      </c>
      <c r="AY240" s="602" t="inlineStr">
        <is>
          <t>FOB</t>
        </is>
      </c>
      <c r="AZ240" s="602" t="inlineStr">
        <is>
          <t>90 DAYS NETT</t>
        </is>
      </c>
      <c r="BA240" s="602" t="inlineStr">
        <is>
          <t>cfmd</t>
        </is>
      </c>
      <c r="BB240" s="602">
        <f>IFERROR((BM240*(1-Assumptions!$K$3))*(1-BK240),0)</f>
        <v/>
      </c>
      <c r="BC240" s="602" t="n">
        <v>45</v>
      </c>
      <c r="BD240" s="602" t="n">
        <v>29</v>
      </c>
      <c r="BE240" s="602" t="n">
        <v>28.1</v>
      </c>
      <c r="BF240" s="604">
        <f>IFERROR(((IF(BE240&gt;0, BE240, IF(BD240&gt;0, BD240, 0))))*INDEX(Assumptions!$B:$B,MATCH(AB240,Assumptions!$A:$A,0)),0)</f>
        <v/>
      </c>
      <c r="BG240" s="604">
        <f>IFERROR(((IF(BE240&gt;0, BE240, IF(BD240&gt;0, BD240, 0))))*INDEX(Assumptions!$C:$C,MATCH(AB240,Assumptions!$A:$A,0)),0)</f>
        <v/>
      </c>
      <c r="BH240" s="604">
        <f>IFERROR(((IF(BE240&gt;0, BE240, IF(BD240&gt;0, BD240, 0))))*INDEX(Assumptions!$D:$D,MATCH(AB240,Assumptions!$A:$A,0)),0)</f>
        <v/>
      </c>
      <c r="BI240" s="604">
        <f>IFERROR(((IF(BE240&gt;0, BE240, IF(BD240&gt;0, BD240, 0))))*INDEX(Assumptions!$G:$G,MATCH(AC240,Assumptions!$F:$F,0)),0)</f>
        <v/>
      </c>
      <c r="BJ240" s="604">
        <f>SUM(BF240:BI240)</f>
        <v/>
      </c>
      <c r="BK240" s="383">
        <f>IFERROR(INDEX(Assumptions!$B:$B,MATCH(AB240,Assumptions!$A:$A,0))+INDEX(Assumptions!$C:$C,MATCH(AB240,Assumptions!$A:$A,0))+INDEX(Assumptions!$D:$D,MATCH(AB240,Assumptions!$A:$A,0))+INDEX(Assumptions!$G:$G,MATCH(AC240,Assumptions!$F:$F,0)),0)</f>
        <v/>
      </c>
      <c r="BL240" s="602">
        <f>((IF(BE240&gt;0, BE240, IF(BD240&gt;0, BD240, 0))))+BJ240</f>
        <v/>
      </c>
      <c r="BM240" s="602">
        <f>BP240/BO240</f>
        <v/>
      </c>
      <c r="BN240" s="602">
        <f>BP240/2.38</f>
        <v/>
      </c>
      <c r="BO240" s="374" t="n">
        <v>2.5</v>
      </c>
      <c r="BP240" s="602" t="n">
        <v>149.95</v>
      </c>
      <c r="BQ240" s="384">
        <f>IF(SUM(BD240:BE240)=0,0,(BM240-BL240)/BM240)</f>
        <v/>
      </c>
      <c r="BR240" s="602">
        <f>BC240*CG240</f>
        <v/>
      </c>
      <c r="BS240" s="602" t="n">
        <v>7.4</v>
      </c>
      <c r="BT240" s="602" t="n">
        <v>3.45</v>
      </c>
      <c r="BU240" s="386" t="n"/>
      <c r="BV240" s="605" t="n"/>
      <c r="BW240" s="386" t="n"/>
      <c r="BX240" s="376" t="n"/>
      <c r="BY240" s="386" t="n"/>
      <c r="BZ240" s="433" t="n"/>
      <c r="CA240" s="386" t="n"/>
      <c r="CB240" s="386" t="n"/>
      <c r="CC240" s="386" t="n"/>
      <c r="CD240" s="376" t="n"/>
      <c r="CE240" s="376" t="n"/>
      <c r="CF240" s="376" t="n"/>
      <c r="CG240" s="387" t="n">
        <v>15</v>
      </c>
      <c r="CH240" s="435" t="n"/>
      <c r="CI240" s="387" t="inlineStr">
        <is>
          <t>32x32</t>
        </is>
      </c>
      <c r="CJ240" s="387" t="n"/>
      <c r="CK240" s="387" t="n"/>
      <c r="CL240" s="388" t="n"/>
      <c r="CM240" s="389" t="n"/>
      <c r="CN240" s="389" t="n"/>
      <c r="CO240" s="390" t="n"/>
      <c r="CP240" s="391" t="inlineStr">
        <is>
          <t>-</t>
        </is>
      </c>
      <c r="CQ240" s="391" t="n"/>
      <c r="CR240" s="391" t="n"/>
      <c r="CS240" s="392" t="n"/>
      <c r="CT240" s="393" t="n"/>
      <c r="CU240" s="393" t="n"/>
      <c r="CV240" s="393" t="n"/>
      <c r="CW240" s="393" t="n"/>
      <c r="CX240" s="393" t="n"/>
      <c r="CY240" s="393" t="n"/>
      <c r="CZ240" s="436" t="n">
        <v>43311</v>
      </c>
      <c r="DA240" s="436" t="inlineStr">
        <is>
          <t>HQ</t>
        </is>
      </c>
      <c r="DB240" s="562" t="n">
        <v>0</v>
      </c>
      <c r="DC240" s="389" t="n"/>
      <c r="DD240" s="389" t="inlineStr">
        <is>
          <t>DIDN'T SEE QC OURSELVES</t>
        </is>
      </c>
      <c r="DE240" s="389" t="n"/>
      <c r="DF240" s="394" t="n">
        <v>481</v>
      </c>
      <c r="DG240" s="394" t="n">
        <v>600</v>
      </c>
      <c r="DH240" s="394" t="n">
        <v>4018372</v>
      </c>
      <c r="DI240" s="395">
        <f>DF240*BM240</f>
        <v/>
      </c>
      <c r="DJ240" s="396">
        <f>DI240-(DG240*BL240)</f>
        <v/>
      </c>
    </row>
    <row customFormat="1" customHeight="1" ht="15" r="241" s="397">
      <c r="A241" s="372" t="n">
        <v>1110</v>
      </c>
      <c r="B241" s="372" t="inlineStr">
        <is>
          <t>K180751220</t>
        </is>
      </c>
      <c r="C241" s="372" t="n">
        <v>1010104094</v>
      </c>
      <c r="D241" s="241" t="inlineStr">
        <is>
          <t>Dark used</t>
        </is>
      </c>
      <c r="E241" s="430" t="n">
        <v>3027</v>
      </c>
      <c r="F241" s="372" t="inlineStr">
        <is>
          <t>CHARLES</t>
        </is>
      </c>
      <c r="G241" s="372" t="inlineStr">
        <is>
          <t>COATED VINTAGE</t>
        </is>
      </c>
      <c r="H241" s="372" t="n">
        <v>1</v>
      </c>
      <c r="I241" s="370" t="n"/>
      <c r="J241" s="600" t="n"/>
      <c r="K241" s="372" t="n"/>
      <c r="L241" s="372" t="n"/>
      <c r="M241" s="372" t="inlineStr">
        <is>
          <t>Jeans</t>
        </is>
      </c>
      <c r="N241" s="372" t="n">
        <v>62034231</v>
      </c>
      <c r="O241" s="373" t="inlineStr">
        <is>
          <t>Men's or boys' trousers and breeches of cotton denim (excl. knitted or crocheted, industrial and occupational, bib and brace overalls and underpants)</t>
        </is>
      </c>
      <c r="P241" s="584" t="inlineStr">
        <is>
          <t>Mens</t>
        </is>
      </c>
      <c r="Q241" s="372" t="n"/>
      <c r="R241" s="372" t="n">
        <v>17</v>
      </c>
      <c r="S241" s="372" t="inlineStr">
        <is>
          <t>-</t>
        </is>
      </c>
      <c r="T241" s="374" t="inlineStr">
        <is>
          <t>STRETCH</t>
        </is>
      </c>
      <c r="U241" s="374" t="inlineStr">
        <is>
          <t>MID RISE SLIM</t>
        </is>
      </c>
      <c r="V241" s="374" t="inlineStr">
        <is>
          <t>28-38</t>
        </is>
      </c>
      <c r="W241" s="374" t="inlineStr">
        <is>
          <t>32-34</t>
        </is>
      </c>
      <c r="X241" s="518" t="inlineStr">
        <is>
          <t>Mens seasonal</t>
        </is>
      </c>
      <c r="Y241" s="374" t="inlineStr">
        <is>
          <t>C/O</t>
        </is>
      </c>
      <c r="Z241" s="374" t="inlineStr">
        <is>
          <t>-</t>
        </is>
      </c>
      <c r="AA241" s="374" t="inlineStr">
        <is>
          <t>SEASONAL MAIN</t>
        </is>
      </c>
      <c r="AB241" s="240" t="inlineStr">
        <is>
          <t>Tunisia</t>
        </is>
      </c>
      <c r="AC241" s="240" t="inlineStr">
        <is>
          <t>Artlab</t>
        </is>
      </c>
      <c r="AD241" s="240" t="inlineStr">
        <is>
          <t>Artlab</t>
        </is>
      </c>
      <c r="AE241" s="240" t="inlineStr">
        <is>
          <t>Interwashing</t>
        </is>
      </c>
      <c r="AF241" s="372" t="n"/>
      <c r="AG241" s="374" t="inlineStr">
        <is>
          <t>ROYO</t>
        </is>
      </c>
      <c r="AH241" s="374" t="inlineStr">
        <is>
          <t>WILLOW -TPX - 31629</t>
        </is>
      </c>
      <c r="AI241" s="374" t="n"/>
      <c r="AJ241" s="374" t="n"/>
      <c r="AK241" s="417" t="inlineStr">
        <is>
          <t>85% Sustainable fabric</t>
        </is>
      </c>
      <c r="AL241" s="374" t="inlineStr">
        <is>
          <t>75% Organic cotton, 20% recycled jeans, 3% other fibers, 2% elastane</t>
        </is>
      </c>
      <c r="AM241" s="374" t="inlineStr">
        <is>
          <t>10 oz</t>
        </is>
      </c>
      <c r="AN241" s="374" t="n"/>
      <c r="AO241" s="377" t="inlineStr">
        <is>
          <t>5,6 / 140</t>
        </is>
      </c>
      <c r="AP241" s="374" t="n"/>
      <c r="AQ241" s="374" t="n"/>
      <c r="AR241" s="374" t="inlineStr">
        <is>
          <t>TBC</t>
        </is>
      </c>
      <c r="AS241" s="378" t="n"/>
      <c r="AT241" s="378" t="n"/>
      <c r="AU241" s="378" t="n"/>
      <c r="AV241" s="379" t="n">
        <v>1.5</v>
      </c>
      <c r="AW241" s="601" t="n"/>
      <c r="AX241" s="602" t="inlineStr">
        <is>
          <t>EUR</t>
        </is>
      </c>
      <c r="AY241" s="602" t="inlineStr">
        <is>
          <t>FOB</t>
        </is>
      </c>
      <c r="AZ241" s="602" t="inlineStr">
        <is>
          <t>90 DAYS NETT</t>
        </is>
      </c>
      <c r="BA241" s="602" t="inlineStr">
        <is>
          <t>cfmd</t>
        </is>
      </c>
      <c r="BB241" s="602">
        <f>IFERROR((BM241*(1-Assumptions!$K$3))*(1-BK241),0)</f>
        <v/>
      </c>
      <c r="BC241" s="602" t="n">
        <v>45</v>
      </c>
      <c r="BD241" s="602" t="n">
        <v>23.3</v>
      </c>
      <c r="BE241" s="602" t="n">
        <v>23</v>
      </c>
      <c r="BF241" s="604">
        <f>IFERROR(((IF(BE241&gt;0, BE241, IF(BD241&gt;0, BD241, 0))))*INDEX(Assumptions!$B:$B,MATCH(AB241,Assumptions!$A:$A,0)),0)</f>
        <v/>
      </c>
      <c r="BG241" s="604">
        <f>IFERROR(((IF(BE241&gt;0, BE241, IF(BD241&gt;0, BD241, 0))))*INDEX(Assumptions!$C:$C,MATCH(AB241,Assumptions!$A:$A,0)),0)</f>
        <v/>
      </c>
      <c r="BH241" s="604">
        <f>IFERROR(((IF(BE241&gt;0, BE241, IF(BD241&gt;0, BD241, 0))))*INDEX(Assumptions!$D:$D,MATCH(AB241,Assumptions!$A:$A,0)),0)</f>
        <v/>
      </c>
      <c r="BI241" s="604">
        <f>IFERROR(((IF(BE241&gt;0, BE241, IF(BD241&gt;0, BD241, 0))))*INDEX(Assumptions!$G:$G,MATCH(AC241,Assumptions!$F:$F,0)),0)</f>
        <v/>
      </c>
      <c r="BJ241" s="604">
        <f>SUM(BF241:BI241)</f>
        <v/>
      </c>
      <c r="BK241" s="383">
        <f>IFERROR(INDEX(Assumptions!$B:$B,MATCH(AB241,Assumptions!$A:$A,0))+INDEX(Assumptions!$C:$C,MATCH(AB241,Assumptions!$A:$A,0))+INDEX(Assumptions!$D:$D,MATCH(AB241,Assumptions!$A:$A,0))+INDEX(Assumptions!$G:$G,MATCH(AC241,Assumptions!$F:$F,0)),0)</f>
        <v/>
      </c>
      <c r="BL241" s="602">
        <f>((IF(BE241&gt;0, BE241, IF(BD241&gt;0, BD241, 0))))+BJ241</f>
        <v/>
      </c>
      <c r="BM241" s="602">
        <f>BP241/BO241</f>
        <v/>
      </c>
      <c r="BN241" s="602">
        <f>BP241/2.38</f>
        <v/>
      </c>
      <c r="BO241" s="374" t="n">
        <v>2.5</v>
      </c>
      <c r="BP241" s="602" t="n">
        <v>129.95</v>
      </c>
      <c r="BQ241" s="384">
        <f>IF(SUM(BD241:BE241)=0,0,(BM241-BL241)/BM241)</f>
        <v/>
      </c>
      <c r="BR241" s="602">
        <f>BC241*CG241</f>
        <v/>
      </c>
      <c r="BS241" s="602" t="n">
        <v>4</v>
      </c>
      <c r="BT241" s="602" t="n">
        <v>3.45</v>
      </c>
      <c r="BU241" s="386" t="n"/>
      <c r="BV241" s="605" t="n"/>
      <c r="BW241" s="386" t="n"/>
      <c r="BX241" s="376" t="n"/>
      <c r="BY241" s="386" t="n"/>
      <c r="BZ241" s="433" t="n"/>
      <c r="CA241" s="386" t="n"/>
      <c r="CB241" s="386" t="n"/>
      <c r="CC241" s="386" t="n"/>
      <c r="CD241" s="376" t="n"/>
      <c r="CE241" s="376" t="n"/>
      <c r="CF241" s="376" t="n"/>
      <c r="CG241" s="387" t="n">
        <v>15</v>
      </c>
      <c r="CH241" s="435" t="n"/>
      <c r="CI241" s="387" t="inlineStr">
        <is>
          <t>32x32</t>
        </is>
      </c>
      <c r="CJ241" s="387" t="n"/>
      <c r="CK241" s="387" t="n"/>
      <c r="CL241" s="388" t="n"/>
      <c r="CM241" s="389" t="n"/>
      <c r="CN241" s="389" t="n"/>
      <c r="CO241" s="390" t="n"/>
      <c r="CP241" s="391" t="inlineStr">
        <is>
          <t>-</t>
        </is>
      </c>
      <c r="CQ241" s="391" t="n"/>
      <c r="CR241" s="391" t="n"/>
      <c r="CS241" s="392" t="n"/>
      <c r="CT241" s="393" t="n"/>
      <c r="CU241" s="393" t="n"/>
      <c r="CV241" s="393" t="n"/>
      <c r="CW241" s="393" t="n"/>
      <c r="CX241" s="393" t="n"/>
      <c r="CY241" s="393" t="n"/>
      <c r="CZ241" s="436" t="n">
        <v>43311</v>
      </c>
      <c r="DA241" s="436" t="inlineStr">
        <is>
          <t>HQ</t>
        </is>
      </c>
      <c r="DB241" s="562" t="n">
        <v>0</v>
      </c>
      <c r="DC241" s="389" t="n"/>
      <c r="DD241" s="389" t="inlineStr">
        <is>
          <t>DIDN'T SEE QC OURSELVES</t>
        </is>
      </c>
      <c r="DE241" s="389" t="n"/>
      <c r="DF241" s="394" t="n">
        <v>382</v>
      </c>
      <c r="DG241" s="394" t="n">
        <v>458</v>
      </c>
      <c r="DH241" s="394" t="n">
        <v>4018373</v>
      </c>
      <c r="DI241" s="395">
        <f>DF241*BM241</f>
        <v/>
      </c>
      <c r="DJ241" s="396">
        <f>DI241-(DG241*BL241)</f>
        <v/>
      </c>
    </row>
    <row customFormat="1" customHeight="1" ht="15" r="242" s="397">
      <c r="A242" s="372" t="n">
        <v>1115</v>
      </c>
      <c r="B242" s="372" t="inlineStr">
        <is>
          <t>K180751225</t>
        </is>
      </c>
      <c r="C242" s="372" t="n">
        <v>1010104095</v>
      </c>
      <c r="D242" s="241" t="inlineStr">
        <is>
          <t>Dark used</t>
        </is>
      </c>
      <c r="E242" s="430" t="n">
        <v>3034</v>
      </c>
      <c r="F242" s="372" t="inlineStr">
        <is>
          <t>CHARLES</t>
        </is>
      </c>
      <c r="G242" s="372" t="inlineStr">
        <is>
          <t>DUSTY BLUE</t>
        </is>
      </c>
      <c r="H242" s="372" t="n">
        <v>1</v>
      </c>
      <c r="I242" s="370" t="n"/>
      <c r="J242" s="600" t="n"/>
      <c r="K242" s="372" t="n"/>
      <c r="L242" s="372" t="n"/>
      <c r="M242" s="372" t="inlineStr">
        <is>
          <t>Jeans</t>
        </is>
      </c>
      <c r="N242" s="372" t="n">
        <v>62034231</v>
      </c>
      <c r="O242" s="373" t="inlineStr">
        <is>
          <t>Men's or boys' trousers and breeches of cotton denim (excl. knitted or crocheted, industrial and occupational, bib and brace overalls and underpants)</t>
        </is>
      </c>
      <c r="P242" s="584" t="inlineStr">
        <is>
          <t>Mens</t>
        </is>
      </c>
      <c r="Q242" s="372" t="n"/>
      <c r="R242" s="372" t="n">
        <v>17</v>
      </c>
      <c r="S242" s="372" t="inlineStr">
        <is>
          <t>-</t>
        </is>
      </c>
      <c r="T242" s="374" t="inlineStr">
        <is>
          <t>STRETCH</t>
        </is>
      </c>
      <c r="U242" s="374" t="inlineStr">
        <is>
          <t>MID RISE SLIM</t>
        </is>
      </c>
      <c r="V242" s="374" t="inlineStr">
        <is>
          <t>28-38</t>
        </is>
      </c>
      <c r="W242" s="374" t="inlineStr">
        <is>
          <t>32-34</t>
        </is>
      </c>
      <c r="X242" s="518" t="inlineStr">
        <is>
          <t>Mens seasonal</t>
        </is>
      </c>
      <c r="Y242" s="374" t="inlineStr">
        <is>
          <t>C/O</t>
        </is>
      </c>
      <c r="Z242" s="374" t="inlineStr">
        <is>
          <t>-</t>
        </is>
      </c>
      <c r="AA242" s="374" t="inlineStr">
        <is>
          <t>SEASONAL MAIN</t>
        </is>
      </c>
      <c r="AB242" s="240" t="inlineStr">
        <is>
          <t>Tunisia</t>
        </is>
      </c>
      <c r="AC242" s="240" t="inlineStr">
        <is>
          <t>Artlab</t>
        </is>
      </c>
      <c r="AD242" s="240" t="inlineStr">
        <is>
          <t>Artlab</t>
        </is>
      </c>
      <c r="AE242" s="240" t="inlineStr">
        <is>
          <t>Interwashing</t>
        </is>
      </c>
      <c r="AF242" s="372" t="n"/>
      <c r="AG242" s="374" t="inlineStr">
        <is>
          <t>ROYO</t>
        </is>
      </c>
      <c r="AH242" s="374" t="inlineStr">
        <is>
          <t>MAPLE 314</t>
        </is>
      </c>
      <c r="AI242" s="374" t="n"/>
      <c r="AJ242" s="374" t="n"/>
      <c r="AK242" s="417" t="inlineStr">
        <is>
          <t>85% Sustainable fabric</t>
        </is>
      </c>
      <c r="AL242" s="374" t="inlineStr">
        <is>
          <t>75% Organic cotton, 20% recycled jeans, 3% other fibers, 2% elastane</t>
        </is>
      </c>
      <c r="AM242" s="374" t="inlineStr">
        <is>
          <t>11 oz</t>
        </is>
      </c>
      <c r="AN242" s="374" t="n"/>
      <c r="AO242" s="377" t="inlineStr">
        <is>
          <t>5,15 / 134</t>
        </is>
      </c>
      <c r="AP242" s="374" t="n"/>
      <c r="AQ242" s="374" t="n"/>
      <c r="AR242" s="374" t="inlineStr">
        <is>
          <t>TBC</t>
        </is>
      </c>
      <c r="AS242" s="378" t="n"/>
      <c r="AT242" s="378" t="n"/>
      <c r="AU242" s="378" t="n"/>
      <c r="AV242" s="379" t="n">
        <v>1.6</v>
      </c>
      <c r="AW242" s="601" t="n"/>
      <c r="AX242" s="602" t="inlineStr">
        <is>
          <t>EUR</t>
        </is>
      </c>
      <c r="AY242" s="602" t="inlineStr">
        <is>
          <t>FOB</t>
        </is>
      </c>
      <c r="AZ242" s="602" t="inlineStr">
        <is>
          <t>90 DAYS NETT</t>
        </is>
      </c>
      <c r="BA242" s="602" t="inlineStr">
        <is>
          <t>cfmd</t>
        </is>
      </c>
      <c r="BB242" s="602">
        <f>IFERROR((BM242*(1-Assumptions!$K$3))*(1-BK242),0)</f>
        <v/>
      </c>
      <c r="BC242" s="602" t="n">
        <v>45</v>
      </c>
      <c r="BD242" s="602" t="n">
        <v>27</v>
      </c>
      <c r="BE242" s="602" t="n">
        <v>27</v>
      </c>
      <c r="BF242" s="604">
        <f>IFERROR(((IF(BE242&gt;0, BE242, IF(BD242&gt;0, BD242, 0))))*INDEX(Assumptions!$B:$B,MATCH(AB242,Assumptions!$A:$A,0)),0)</f>
        <v/>
      </c>
      <c r="BG242" s="604">
        <f>IFERROR(((IF(BE242&gt;0, BE242, IF(BD242&gt;0, BD242, 0))))*INDEX(Assumptions!$C:$C,MATCH(AB242,Assumptions!$A:$A,0)),0)</f>
        <v/>
      </c>
      <c r="BH242" s="604">
        <f>IFERROR(((IF(BE242&gt;0, BE242, IF(BD242&gt;0, BD242, 0))))*INDEX(Assumptions!$D:$D,MATCH(AB242,Assumptions!$A:$A,0)),0)</f>
        <v/>
      </c>
      <c r="BI242" s="604">
        <f>IFERROR(((IF(BE242&gt;0, BE242, IF(BD242&gt;0, BD242, 0))))*INDEX(Assumptions!$G:$G,MATCH(AC242,Assumptions!$F:$F,0)),0)</f>
        <v/>
      </c>
      <c r="BJ242" s="604">
        <f>SUM(BF242:BI242)</f>
        <v/>
      </c>
      <c r="BK242" s="383">
        <f>IFERROR(INDEX(Assumptions!$B:$B,MATCH(AB242,Assumptions!$A:$A,0))+INDEX(Assumptions!$C:$C,MATCH(AB242,Assumptions!$A:$A,0))+INDEX(Assumptions!$D:$D,MATCH(AB242,Assumptions!$A:$A,0))+INDEX(Assumptions!$G:$G,MATCH(AC242,Assumptions!$F:$F,0)),0)</f>
        <v/>
      </c>
      <c r="BL242" s="602">
        <f>((IF(BE242&gt;0, BE242, IF(BD242&gt;0, BD242, 0))))+BJ242</f>
        <v/>
      </c>
      <c r="BM242" s="602">
        <f>BP242/BO242</f>
        <v/>
      </c>
      <c r="BN242" s="602">
        <f>BP242/2.38</f>
        <v/>
      </c>
      <c r="BO242" s="374" t="n">
        <v>2.5</v>
      </c>
      <c r="BP242" s="602" t="n">
        <v>149.95</v>
      </c>
      <c r="BQ242" s="384">
        <f>IF(SUM(BD242:BE242)=0,0,(BM242-BL242)/BM242)</f>
        <v/>
      </c>
      <c r="BR242" s="602">
        <f>BC242*CG242</f>
        <v/>
      </c>
      <c r="BS242" s="602" t="n">
        <v>6.9</v>
      </c>
      <c r="BT242" s="602" t="n">
        <v>4.05</v>
      </c>
      <c r="BU242" s="386" t="n"/>
      <c r="BV242" s="605" t="n"/>
      <c r="BW242" s="386" t="n"/>
      <c r="BX242" s="376" t="n"/>
      <c r="BY242" s="386" t="n"/>
      <c r="BZ242" s="433" t="n"/>
      <c r="CA242" s="386" t="n"/>
      <c r="CB242" s="386" t="n"/>
      <c r="CC242" s="386" t="n"/>
      <c r="CD242" s="376" t="n"/>
      <c r="CE242" s="376" t="n"/>
      <c r="CF242" s="376" t="n"/>
      <c r="CG242" s="387" t="n">
        <v>15</v>
      </c>
      <c r="CH242" s="435" t="n"/>
      <c r="CI242" s="387" t="inlineStr">
        <is>
          <t>32x32</t>
        </is>
      </c>
      <c r="CJ242" s="387" t="n">
        <v>10</v>
      </c>
      <c r="CK242" s="387" t="n"/>
      <c r="CL242" s="388" t="n"/>
      <c r="CM242" s="389" t="n"/>
      <c r="CN242" s="389" t="n"/>
      <c r="CO242" s="390" t="n"/>
      <c r="CP242" s="391" t="inlineStr">
        <is>
          <t>-</t>
        </is>
      </c>
      <c r="CQ242" s="391" t="n"/>
      <c r="CR242" s="391" t="n"/>
      <c r="CS242" s="392" t="n"/>
      <c r="CT242" s="393" t="n"/>
      <c r="CU242" s="393" t="n"/>
      <c r="CV242" s="393" t="n"/>
      <c r="CW242" s="393" t="n"/>
      <c r="CX242" s="393" t="n"/>
      <c r="CY242" s="393" t="n"/>
      <c r="CZ242" s="388" t="n">
        <v>43285</v>
      </c>
      <c r="DA242" s="388" t="inlineStr">
        <is>
          <t>TUNISIA</t>
        </is>
      </c>
      <c r="DB242" s="555" t="n">
        <v>5</v>
      </c>
      <c r="DC242" s="389" t="n"/>
      <c r="DD242" s="389" t="inlineStr">
        <is>
          <t>HALF SEAT BIGGER + BACKRISE A BIT TOO SHORT - FIT STILL OK</t>
        </is>
      </c>
      <c r="DE242" s="389" t="n"/>
      <c r="DF242" s="394" t="n">
        <v>232</v>
      </c>
      <c r="DG242" s="394" t="n">
        <v>408</v>
      </c>
      <c r="DH242" s="394" t="n">
        <v>4018374</v>
      </c>
      <c r="DI242" s="395">
        <f>DF242*BM242</f>
        <v/>
      </c>
      <c r="DJ242" s="396">
        <f>DI242-(DG242*BL242)</f>
        <v/>
      </c>
    </row>
    <row customFormat="1" customHeight="1" hidden="1" ht="15" r="243" s="126">
      <c r="A243" s="223" t="n">
        <v>1120</v>
      </c>
      <c r="B243" s="223" t="inlineStr">
        <is>
          <t>K180751230</t>
        </is>
      </c>
      <c r="C243" s="223" t="n">
        <v>1010104096</v>
      </c>
      <c r="D243" s="223" t="inlineStr">
        <is>
          <t>Mid used</t>
        </is>
      </c>
      <c r="E243" s="502" t="inlineStr">
        <is>
          <t>-</t>
        </is>
      </c>
      <c r="F243" s="223" t="inlineStr">
        <is>
          <t>CHARLES</t>
        </is>
      </c>
      <c r="G243" s="223" t="inlineStr">
        <is>
          <t>COMPACT VINTAGE</t>
        </is>
      </c>
      <c r="H243" s="223" t="n"/>
      <c r="I243" s="219" t="inlineStr">
        <is>
          <t>x</t>
        </is>
      </c>
      <c r="J243" s="606" t="n">
        <v>43047</v>
      </c>
      <c r="K243" s="223" t="n"/>
      <c r="L243" s="223" t="n"/>
      <c r="M243" s="223" t="inlineStr">
        <is>
          <t>JEANS</t>
        </is>
      </c>
      <c r="N243" s="223" t="n">
        <v>62034231</v>
      </c>
      <c r="O243" s="102" t="inlineStr">
        <is>
          <t>Men's or boys' trousers and breeches of cotton denim (excl. knitted or crocheted, industrial and occupational, bib and brace overalls and underpants)</t>
        </is>
      </c>
      <c r="P243" s="103" t="inlineStr">
        <is>
          <t>MEN</t>
        </is>
      </c>
      <c r="Q243" s="223" t="n"/>
      <c r="R243" s="223" t="inlineStr">
        <is>
          <t>V2576</t>
        </is>
      </c>
      <c r="S243" s="223" t="inlineStr">
        <is>
          <t>-</t>
        </is>
      </c>
      <c r="T243" s="104" t="inlineStr">
        <is>
          <t>STRETCH</t>
        </is>
      </c>
      <c r="U243" s="104" t="inlineStr">
        <is>
          <t>MID RISE SLIM</t>
        </is>
      </c>
      <c r="V243" s="104" t="inlineStr">
        <is>
          <t>28-38</t>
        </is>
      </c>
      <c r="W243" s="104" t="inlineStr">
        <is>
          <t>32-34</t>
        </is>
      </c>
      <c r="X243" s="255" t="n"/>
      <c r="Y243" s="104" t="inlineStr">
        <is>
          <t>C/O</t>
        </is>
      </c>
      <c r="Z243" s="104" t="inlineStr">
        <is>
          <t>-</t>
        </is>
      </c>
      <c r="AA243" s="104" t="inlineStr">
        <is>
          <t>SEASONAL MAIN</t>
        </is>
      </c>
      <c r="AB243" s="105" t="inlineStr">
        <is>
          <t>TUNISIA</t>
        </is>
      </c>
      <c r="AC243" s="106" t="inlineStr">
        <is>
          <t>ARTLAB</t>
        </is>
      </c>
      <c r="AD243" s="106" t="inlineStr">
        <is>
          <t>ELLETI GROUP</t>
        </is>
      </c>
      <c r="AE243" s="106" t="inlineStr">
        <is>
          <t>MARTELLI</t>
        </is>
      </c>
      <c r="AF243" s="223" t="n"/>
      <c r="AG243" s="104" t="inlineStr">
        <is>
          <t>ROYO</t>
        </is>
      </c>
      <c r="AH243" s="374" t="inlineStr">
        <is>
          <t>MAPLE 314</t>
        </is>
      </c>
      <c r="AI243" s="104" t="n"/>
      <c r="AJ243" s="104" t="n"/>
      <c r="AK243" s="239" t="inlineStr">
        <is>
          <t>85% Sustainable fabric</t>
        </is>
      </c>
      <c r="AL243" s="104" t="inlineStr">
        <is>
          <t>75% Organic cotton, 20% recycled jeans, 3% other fibers, 2% elastane</t>
        </is>
      </c>
      <c r="AM243" s="104" t="inlineStr">
        <is>
          <t>11 oz</t>
        </is>
      </c>
      <c r="AN243" s="374" t="n"/>
      <c r="AO243" s="107" t="inlineStr">
        <is>
          <t>5,15 / 134</t>
        </is>
      </c>
      <c r="AP243" s="104" t="n"/>
      <c r="AQ243" s="104" t="n"/>
      <c r="AR243" s="104" t="inlineStr">
        <is>
          <t>TBC</t>
        </is>
      </c>
      <c r="AS243" s="108" t="n"/>
      <c r="AT243" s="108" t="n"/>
      <c r="AU243" s="108" t="n"/>
      <c r="AV243" s="109" t="n">
        <v>1.6</v>
      </c>
      <c r="AW243" s="607" t="n"/>
      <c r="AX243" s="608" t="inlineStr">
        <is>
          <t>EUR</t>
        </is>
      </c>
      <c r="AY243" s="608" t="inlineStr">
        <is>
          <t>FOB</t>
        </is>
      </c>
      <c r="AZ243" s="608" t="inlineStr">
        <is>
          <t>90 DAYS NETT</t>
        </is>
      </c>
      <c r="BA243" s="608" t="inlineStr">
        <is>
          <t>-</t>
        </is>
      </c>
      <c r="BB243" s="608">
        <f>IFERROR((BM243*(1-Assumptions!$K$3))*(1-BK243),0)</f>
        <v/>
      </c>
      <c r="BC243" s="608" t="n">
        <v>45</v>
      </c>
      <c r="BD243" s="608" t="n">
        <v>29.9</v>
      </c>
      <c r="BE243" s="608" t="n">
        <v>29.1</v>
      </c>
      <c r="BF243" s="609">
        <f>IFERROR(((IF(BE243&gt;0, BE243, IF(BD243&gt;0, BD243, 0))))*INDEX(Assumptions!$B:$B,MATCH(AB243,Assumptions!$A:$A,0)),0)</f>
        <v/>
      </c>
      <c r="BG243" s="609">
        <f>IFERROR(((IF(BE243&gt;0, BE243, IF(BD243&gt;0, BD243, 0))))*INDEX(Assumptions!$C:$C,MATCH(AB243,Assumptions!$A:$A,0)),0)</f>
        <v/>
      </c>
      <c r="BH243" s="609">
        <f>IFERROR(((IF(BE243&gt;0, BE243, IF(BD243&gt;0, BD243, 0))))*INDEX(Assumptions!$D:$D,MATCH(AB243,Assumptions!$A:$A,0)),0)</f>
        <v/>
      </c>
      <c r="BI243" s="609">
        <f>IFERROR(((IF(BE243&gt;0, BE243, IF(BD243&gt;0, BD243, 0))))*INDEX(Assumptions!$G:$G,MATCH(AC243,Assumptions!$F:$F,0)),0)</f>
        <v/>
      </c>
      <c r="BJ243" s="609">
        <f>SUM(BF243:BI243)</f>
        <v/>
      </c>
      <c r="BK243" s="113">
        <f>IFERROR(INDEX(Assumptions!$B:$B,MATCH(AB243,Assumptions!$A:$A,0))+INDEX(Assumptions!$C:$C,MATCH(AB243,Assumptions!$A:$A,0))+INDEX(Assumptions!$D:$D,MATCH(AB243,Assumptions!$A:$A,0))+INDEX(Assumptions!$G:$G,MATCH(AC243,Assumptions!$F:$F,0)),0)</f>
        <v/>
      </c>
      <c r="BL243" s="608">
        <f>((IF(BE243&gt;0, BE243, IF(BD243&gt;0, BD243, 0))))+BJ243</f>
        <v/>
      </c>
      <c r="BM243" s="608">
        <f>BP243/BO243</f>
        <v/>
      </c>
      <c r="BN243" s="608">
        <f>BP243/2.38</f>
        <v/>
      </c>
      <c r="BO243" s="104" t="n">
        <v>2.5</v>
      </c>
      <c r="BP243" s="608" t="n">
        <v>159.95</v>
      </c>
      <c r="BQ243" s="114">
        <f>IF(SUM(BD243:BE243)=0,0,(BM243-BL243)/BM243)</f>
        <v/>
      </c>
      <c r="BR243" s="608">
        <f>BC243*CG243</f>
        <v/>
      </c>
      <c r="BS243" s="608" t="n">
        <v>9</v>
      </c>
      <c r="BT243" s="608" t="n">
        <v>4</v>
      </c>
      <c r="BU243" s="115" t="n"/>
      <c r="BV243" s="610" t="n"/>
      <c r="BW243" s="115" t="n"/>
      <c r="BX243" s="106" t="n"/>
      <c r="BY243" s="115" t="n"/>
      <c r="BZ243" s="530" t="n"/>
      <c r="CA243" s="115" t="n"/>
      <c r="CB243" s="115" t="n"/>
      <c r="CC243" s="115" t="n"/>
      <c r="CD243" s="106" t="n"/>
      <c r="CE243" s="106" t="n"/>
      <c r="CF243" s="106" t="inlineStr">
        <is>
          <t>CXL</t>
        </is>
      </c>
      <c r="CG243" s="117" t="n">
        <v>6</v>
      </c>
      <c r="CH243" s="538" t="n"/>
      <c r="CI243" s="117" t="inlineStr">
        <is>
          <t>32x32</t>
        </is>
      </c>
      <c r="CJ243" s="117" t="n"/>
      <c r="CK243" s="117" t="n"/>
      <c r="CL243" s="118" t="n"/>
      <c r="CM243" s="119" t="n"/>
      <c r="CN243" s="119" t="n"/>
      <c r="CO243" s="120" t="n"/>
      <c r="CP243" s="121" t="n"/>
      <c r="CQ243" s="121" t="n"/>
      <c r="CR243" s="121" t="n"/>
      <c r="CS243" s="122" t="n"/>
      <c r="CT243" s="123" t="n"/>
      <c r="CU243" s="123" t="n"/>
      <c r="CV243" s="123" t="n"/>
      <c r="CW243" s="123" t="n"/>
      <c r="CX243" s="123" t="n"/>
      <c r="CY243" s="123" t="n"/>
      <c r="CZ243" s="118" t="n"/>
      <c r="DA243" s="118" t="n"/>
      <c r="DB243" s="575" t="n"/>
      <c r="DC243" s="119" t="n"/>
      <c r="DD243" s="119" t="n"/>
      <c r="DE243" s="119" t="n"/>
      <c r="DF243" s="394" t="n"/>
      <c r="DG243" s="394" t="n"/>
      <c r="DH243" s="394" t="n"/>
      <c r="DI243" s="334">
        <f>DF243*BM243</f>
        <v/>
      </c>
      <c r="DJ243" s="125">
        <f>DI243-(DG243*BL243)</f>
        <v/>
      </c>
    </row>
    <row customFormat="1" customHeight="1" ht="15" r="244" s="397">
      <c r="A244" s="372" t="n">
        <v>1125</v>
      </c>
      <c r="B244" s="372" t="inlineStr">
        <is>
          <t>K170751200</t>
        </is>
      </c>
      <c r="C244" s="372" t="n">
        <v>1010103488</v>
      </c>
      <c r="D244" s="372" t="inlineStr">
        <is>
          <t>Dry</t>
        </is>
      </c>
      <c r="E244" s="430" t="n">
        <v>2001</v>
      </c>
      <c r="F244" s="372" t="inlineStr">
        <is>
          <t>JOHN SELVAGE</t>
        </is>
      </c>
      <c r="G244" s="372" t="inlineStr">
        <is>
          <t>DRY SELVAGE</t>
        </is>
      </c>
      <c r="H244" s="372" t="n">
        <v>1</v>
      </c>
      <c r="I244" s="370" t="n"/>
      <c r="J244" s="600" t="n"/>
      <c r="K244" s="372" t="inlineStr">
        <is>
          <t>Seasonal C/O</t>
        </is>
      </c>
      <c r="L244" s="372" t="n"/>
      <c r="M244" s="372" t="inlineStr">
        <is>
          <t>Jeans</t>
        </is>
      </c>
      <c r="N244" s="372" t="n">
        <v>62034231</v>
      </c>
      <c r="O244" s="373" t="inlineStr">
        <is>
          <t>Men's or boys' trousers and breeches of cotton denim (excl. knitted or crocheted, industrial and occupational, bib and brace overalls and underpants)</t>
        </is>
      </c>
      <c r="P244" s="584" t="inlineStr">
        <is>
          <t>Mens</t>
        </is>
      </c>
      <c r="Q244" s="372" t="n"/>
      <c r="R244" s="372" t="n"/>
      <c r="S244" s="372" t="inlineStr">
        <is>
          <t>NON BLEACH</t>
        </is>
      </c>
      <c r="T244" s="374" t="inlineStr">
        <is>
          <t>NON</t>
        </is>
      </c>
      <c r="U244" s="374" t="inlineStr">
        <is>
          <t>LONG RISE SLIM</t>
        </is>
      </c>
      <c r="V244" s="374" t="inlineStr">
        <is>
          <t>28-38</t>
        </is>
      </c>
      <c r="W244" s="419" t="inlineStr">
        <is>
          <t>32-34</t>
        </is>
      </c>
      <c r="X244" s="583" t="inlineStr">
        <is>
          <t>Mens seasonal</t>
        </is>
      </c>
      <c r="Y244" s="374" t="inlineStr">
        <is>
          <t>C/O</t>
        </is>
      </c>
      <c r="Z244" s="374" t="inlineStr">
        <is>
          <t>C/O</t>
        </is>
      </c>
      <c r="AA244" s="374" t="inlineStr">
        <is>
          <t>KINGS OF SHUTTLE LOOM</t>
        </is>
      </c>
      <c r="AB244" s="398" t="inlineStr">
        <is>
          <t>Tunisia</t>
        </is>
      </c>
      <c r="AC244" s="376" t="inlineStr">
        <is>
          <t>Artlab</t>
        </is>
      </c>
      <c r="AD244" s="376" t="inlineStr">
        <is>
          <t>Artlab</t>
        </is>
      </c>
      <c r="AE244" s="376" t="inlineStr">
        <is>
          <t>-</t>
        </is>
      </c>
      <c r="AF244" s="372" t="n"/>
      <c r="AG244" s="374" t="inlineStr">
        <is>
          <t>CANDIANI</t>
        </is>
      </c>
      <c r="AH244" s="374" t="inlineStr">
        <is>
          <t>SL7276 Sioux crispy organic</t>
        </is>
      </c>
      <c r="AI244" s="374" t="inlineStr">
        <is>
          <t>SL7276 Sioux crispy</t>
        </is>
      </c>
      <c r="AJ244" s="374" t="n"/>
      <c r="AK244" s="374" t="inlineStr">
        <is>
          <t>100% Sustainable fabric</t>
        </is>
      </c>
      <c r="AL244" s="374" t="inlineStr">
        <is>
          <t>100% Organic cotton</t>
        </is>
      </c>
      <c r="AM244" s="374" t="inlineStr">
        <is>
          <t>13 oz</t>
        </is>
      </c>
      <c r="AN244" s="374" t="n"/>
      <c r="AO244" s="377" t="inlineStr">
        <is>
          <t>4,95 / 80</t>
        </is>
      </c>
      <c r="AP244" s="374" t="n"/>
      <c r="AQ244" s="374" t="n"/>
      <c r="AR244" s="374" t="n"/>
      <c r="AS244" s="378" t="n"/>
      <c r="AT244" s="378" t="n"/>
      <c r="AU244" s="378" t="n"/>
      <c r="AV244" s="379" t="n">
        <v>2.47</v>
      </c>
      <c r="AW244" s="601" t="inlineStr">
        <is>
          <t>HH</t>
        </is>
      </c>
      <c r="AX244" s="602" t="inlineStr">
        <is>
          <t>EUR</t>
        </is>
      </c>
      <c r="AY244" s="602" t="inlineStr">
        <is>
          <t>FOB</t>
        </is>
      </c>
      <c r="AZ244" s="602" t="inlineStr">
        <is>
          <t>90 DAYS NETT</t>
        </is>
      </c>
      <c r="BA244" s="602" t="inlineStr">
        <is>
          <t>cfmd</t>
        </is>
      </c>
      <c r="BB244" s="602">
        <f>IFERROR((BM244*(1-Assumptions!$K$3))*(1-BK244),0)</f>
        <v/>
      </c>
      <c r="BC244" s="428" t="n"/>
      <c r="BD244" s="602" t="n"/>
      <c r="BE244" s="602" t="n">
        <v>23.8</v>
      </c>
      <c r="BF244" s="604">
        <f>IFERROR(((IF(BE244&gt;0, BE244, IF(BD244&gt;0, BD244, 0))))*INDEX(Assumptions!$B:$B,MATCH(AB244,Assumptions!$A:$A,0)),0)</f>
        <v/>
      </c>
      <c r="BG244" s="604">
        <f>IFERROR(((IF(BE244&gt;0, BE244, IF(BD244&gt;0, BD244, 0))))*INDEX(Assumptions!$C:$C,MATCH(AB244,Assumptions!$A:$A,0)),0)</f>
        <v/>
      </c>
      <c r="BH244" s="604">
        <f>IFERROR(((IF(BE244&gt;0, BE244, IF(BD244&gt;0, BD244, 0))))*INDEX(Assumptions!$D:$D,MATCH(AB244,Assumptions!$A:$A,0)),0)</f>
        <v/>
      </c>
      <c r="BI244" s="604">
        <f>IFERROR(((IF(BE244&gt;0, BE244, IF(BD244&gt;0, BD244, 0))))*INDEX(Assumptions!$G:$G,MATCH(AC244,Assumptions!$F:$F,0)),0)</f>
        <v/>
      </c>
      <c r="BJ244" s="604">
        <f>SUM(BF244:BI244)</f>
        <v/>
      </c>
      <c r="BK244" s="383">
        <f>IFERROR(INDEX(Assumptions!$B:$B,MATCH(AB244,Assumptions!$A:$A,0))+INDEX(Assumptions!$C:$C,MATCH(AB244,Assumptions!$A:$A,0))+INDEX(Assumptions!$D:$D,MATCH(AB244,Assumptions!$A:$A,0))+INDEX(Assumptions!$G:$G,MATCH(AC244,Assumptions!$F:$F,0)),0)</f>
        <v/>
      </c>
      <c r="BL244" s="602">
        <f>((IF(BE244&gt;0, BE244, IF(BD244&gt;0, BD244, 0))))+BJ244</f>
        <v/>
      </c>
      <c r="BM244" s="602">
        <f>BP244/BO244</f>
        <v/>
      </c>
      <c r="BN244" s="602">
        <f>BP244/2.38</f>
        <v/>
      </c>
      <c r="BO244" s="374" t="n">
        <v>2.5</v>
      </c>
      <c r="BP244" s="602" t="n">
        <v>149.95</v>
      </c>
      <c r="BQ244" s="384">
        <f>IF(SUM(BD244:BE244)=0,0,(BM244-BL244)/BM244)</f>
        <v/>
      </c>
      <c r="BR244" s="602" t="n">
        <v>0</v>
      </c>
      <c r="BS244" s="602" t="inlineStr">
        <is>
          <t>-</t>
        </is>
      </c>
      <c r="BT244" s="602" t="n">
        <v>3.75</v>
      </c>
      <c r="BU244" s="386" t="n"/>
      <c r="BV244" s="386" t="n"/>
      <c r="BW244" s="386" t="n"/>
      <c r="BX244" s="386" t="n"/>
      <c r="BY244" s="386" t="n"/>
      <c r="BZ244" s="433" t="n"/>
      <c r="CA244" s="386" t="n"/>
      <c r="CB244" s="386" t="n"/>
      <c r="CC244" s="386" t="n"/>
      <c r="CD244" s="376" t="n"/>
      <c r="CE244" s="376" t="n"/>
      <c r="CF244" s="376" t="inlineStr">
        <is>
          <t>Keep as c/o in Blue data</t>
        </is>
      </c>
      <c r="CG244" s="387" t="inlineStr">
        <is>
          <t>-</t>
        </is>
      </c>
      <c r="CH244" s="435" t="n"/>
      <c r="CI244" s="387" t="n"/>
      <c r="CJ244" s="387" t="n"/>
      <c r="CK244" s="387" t="n"/>
      <c r="CL244" s="388" t="n"/>
      <c r="CM244" s="389" t="n"/>
      <c r="CN244" s="389" t="n"/>
      <c r="CO244" s="390" t="n"/>
      <c r="CP244" s="391" t="inlineStr">
        <is>
          <t>-</t>
        </is>
      </c>
      <c r="CQ244" s="391" t="n"/>
      <c r="CR244" s="391" t="n"/>
      <c r="CS244" s="392" t="n"/>
      <c r="CT244" s="393" t="n"/>
      <c r="CU244" s="393" t="n"/>
      <c r="CV244" s="393" t="n"/>
      <c r="CW244" s="393" t="n"/>
      <c r="CX244" s="393" t="n"/>
      <c r="CY244" s="393" t="n"/>
      <c r="CZ244" s="388" t="n"/>
      <c r="DA244" s="388" t="n"/>
      <c r="DB244" s="555" t="n"/>
      <c r="DC244" s="389" t="n"/>
      <c r="DD244" s="389" t="n"/>
      <c r="DE244" s="389" t="n"/>
      <c r="DF244" s="394" t="n">
        <v>146</v>
      </c>
      <c r="DG244" s="394" t="n">
        <v>205</v>
      </c>
      <c r="DH244" s="394" t="n">
        <v>4018254</v>
      </c>
      <c r="DI244" s="395">
        <f>DF244*BM244</f>
        <v/>
      </c>
      <c r="DJ244" s="396">
        <f>DI244-(DG244*BL244)</f>
        <v/>
      </c>
    </row>
    <row customFormat="1" customHeight="1" ht="15" r="245" s="397">
      <c r="A245" s="372" t="n">
        <v>1130</v>
      </c>
      <c r="B245" s="372" t="inlineStr">
        <is>
          <t>K170751206</t>
        </is>
      </c>
      <c r="C245" s="372" t="n">
        <v>1010103643</v>
      </c>
      <c r="D245" s="241" t="inlineStr">
        <is>
          <t>Mid used</t>
        </is>
      </c>
      <c r="E245" s="430" t="n">
        <v>4042</v>
      </c>
      <c r="F245" s="372" t="inlineStr">
        <is>
          <t>JOHN</t>
        </is>
      </c>
      <c r="G245" s="372" t="inlineStr">
        <is>
          <t>DUSTY MID SHADE</t>
        </is>
      </c>
      <c r="H245" s="372" t="n">
        <v>1</v>
      </c>
      <c r="I245" s="370" t="n"/>
      <c r="J245" s="600" t="n"/>
      <c r="K245" s="372" t="inlineStr">
        <is>
          <t>Seasonal C/O</t>
        </is>
      </c>
      <c r="L245" s="372" t="n"/>
      <c r="M245" s="372" t="inlineStr">
        <is>
          <t>Jeans</t>
        </is>
      </c>
      <c r="N245" s="372" t="n">
        <v>62034231</v>
      </c>
      <c r="O245" s="373" t="inlineStr">
        <is>
          <t>Men's or boys' trousers and breeches of cotton denim (excl. knitted or crocheted, industrial and occupational, bib and brace overalls and underpants)</t>
        </is>
      </c>
      <c r="P245" s="584" t="inlineStr">
        <is>
          <t>Mens</t>
        </is>
      </c>
      <c r="Q245" s="372" t="n"/>
      <c r="R245" s="372" t="n"/>
      <c r="S245" s="372" t="inlineStr">
        <is>
          <t xml:space="preserve">PP SPRAY + RESIN </t>
        </is>
      </c>
      <c r="T245" s="374" t="inlineStr">
        <is>
          <t>STRETCH</t>
        </is>
      </c>
      <c r="U245" s="374" t="inlineStr">
        <is>
          <t>LONG RISE SLIM</t>
        </is>
      </c>
      <c r="V245" s="374" t="inlineStr">
        <is>
          <t>28-38</t>
        </is>
      </c>
      <c r="W245" s="374" t="inlineStr">
        <is>
          <t>32-34-36</t>
        </is>
      </c>
      <c r="X245" s="402" t="inlineStr">
        <is>
          <t>Mens royal core</t>
        </is>
      </c>
      <c r="Y245" s="374" t="n"/>
      <c r="Z245" s="374" t="inlineStr">
        <is>
          <t>C/O</t>
        </is>
      </c>
      <c r="AA245" s="374" t="inlineStr">
        <is>
          <t>SEASONAL MAIN</t>
        </is>
      </c>
      <c r="AB245" s="240" t="inlineStr">
        <is>
          <t>Tunisia</t>
        </is>
      </c>
      <c r="AC245" s="240" t="inlineStr">
        <is>
          <t>Artlab</t>
        </is>
      </c>
      <c r="AD245" s="240" t="inlineStr">
        <is>
          <t>Artlab</t>
        </is>
      </c>
      <c r="AE245" s="240" t="inlineStr">
        <is>
          <t>Interwashing</t>
        </is>
      </c>
      <c r="AF245" s="372" t="n"/>
      <c r="AG245" s="374" t="inlineStr">
        <is>
          <t>ROYO</t>
        </is>
      </c>
      <c r="AH245" s="374" t="inlineStr">
        <is>
          <t>MAPLE 314</t>
        </is>
      </c>
      <c r="AI245" s="374" t="n"/>
      <c r="AJ245" s="374" t="inlineStr">
        <is>
          <t>TBC</t>
        </is>
      </c>
      <c r="AK245" s="374" t="inlineStr">
        <is>
          <t>95% Sustainable fabric</t>
        </is>
      </c>
      <c r="AL245" s="374" t="inlineStr">
        <is>
          <t>75% Organic cotton, 20% recycled jeans, 3% other fibers, 2% elastane</t>
        </is>
      </c>
      <c r="AM245" s="374" t="inlineStr">
        <is>
          <t>11 oz</t>
        </is>
      </c>
      <c r="AN245" s="374" t="n"/>
      <c r="AO245" s="377" t="inlineStr">
        <is>
          <t>5,15 / 134</t>
        </is>
      </c>
      <c r="AP245" s="374" t="n"/>
      <c r="AQ245" s="374" t="n"/>
      <c r="AR245" s="374" t="n"/>
      <c r="AS245" s="378" t="n"/>
      <c r="AT245" s="378" t="n"/>
      <c r="AU245" s="378" t="n"/>
      <c r="AV245" s="379" t="n">
        <v>1.52</v>
      </c>
      <c r="AW245" s="601" t="n"/>
      <c r="AX245" s="602" t="inlineStr">
        <is>
          <t>EUR</t>
        </is>
      </c>
      <c r="AY245" s="602" t="inlineStr">
        <is>
          <t>FOB</t>
        </is>
      </c>
      <c r="AZ245" s="602" t="inlineStr">
        <is>
          <t>90 DAYS NETT</t>
        </is>
      </c>
      <c r="BA245" s="602" t="inlineStr">
        <is>
          <t>cfmd</t>
        </is>
      </c>
      <c r="BB245" s="602">
        <f>IFERROR((BM245*(1-Assumptions!$K$3))*(1-BK245),0)</f>
        <v/>
      </c>
      <c r="BC245" s="428" t="n"/>
      <c r="BD245" s="602" t="n"/>
      <c r="BE245" s="602" t="n">
        <v>26.5</v>
      </c>
      <c r="BF245" s="604">
        <f>IFERROR(((IF(BE245&gt;0, BE245, IF(BD245&gt;0, BD245, 0))))*INDEX(Assumptions!$B:$B,MATCH(AB245,Assumptions!$A:$A,0)),0)</f>
        <v/>
      </c>
      <c r="BG245" s="604">
        <f>IFERROR(((IF(BE245&gt;0, BE245, IF(BD245&gt;0, BD245, 0))))*INDEX(Assumptions!$C:$C,MATCH(AB245,Assumptions!$A:$A,0)),0)</f>
        <v/>
      </c>
      <c r="BH245" s="604">
        <f>IFERROR(((IF(BE245&gt;0, BE245, IF(BD245&gt;0, BD245, 0))))*INDEX(Assumptions!$D:$D,MATCH(AB245,Assumptions!$A:$A,0)),0)</f>
        <v/>
      </c>
      <c r="BI245" s="604">
        <f>IFERROR(((IF(BE245&gt;0, BE245, IF(BD245&gt;0, BD245, 0))))*INDEX(Assumptions!$G:$G,MATCH(AC245,Assumptions!$F:$F,0)),0)</f>
        <v/>
      </c>
      <c r="BJ245" s="604">
        <f>SUM(BF245:BI245)</f>
        <v/>
      </c>
      <c r="BK245" s="383">
        <f>IFERROR(INDEX(Assumptions!$B:$B,MATCH(AB245,Assumptions!$A:$A,0))+INDEX(Assumptions!$C:$C,MATCH(AB245,Assumptions!$A:$A,0))+INDEX(Assumptions!$D:$D,MATCH(AB245,Assumptions!$A:$A,0))+INDEX(Assumptions!$G:$G,MATCH(AC245,Assumptions!$F:$F,0)),0)</f>
        <v/>
      </c>
      <c r="BL245" s="602">
        <f>((IF(BE245&gt;0, BE245, IF(BD245&gt;0, BD245, 0))))+BJ245</f>
        <v/>
      </c>
      <c r="BM245" s="602">
        <f>BP245/BO245</f>
        <v/>
      </c>
      <c r="BN245" s="602">
        <f>BP245/2.38</f>
        <v/>
      </c>
      <c r="BO245" s="374" t="n">
        <v>2.5</v>
      </c>
      <c r="BP245" s="602" t="n">
        <v>139.95</v>
      </c>
      <c r="BQ245" s="384">
        <f>IF(SUM(BD245:BE245)=0,0,(BM245-BL245)/BM245)</f>
        <v/>
      </c>
      <c r="BR245" s="602" t="n">
        <v>0</v>
      </c>
      <c r="BS245" s="602" t="n">
        <v>7.6</v>
      </c>
      <c r="BT245" s="602" t="n">
        <v>3.58</v>
      </c>
      <c r="BU245" s="386" t="n"/>
      <c r="BV245" s="386" t="n"/>
      <c r="BW245" s="386" t="n"/>
      <c r="BX245" s="386" t="n"/>
      <c r="BY245" s="386" t="n"/>
      <c r="BZ245" s="433" t="n"/>
      <c r="CA245" s="386" t="n"/>
      <c r="CB245" s="386" t="n"/>
      <c r="CC245" s="386" t="n"/>
      <c r="CD245" s="376" t="n"/>
      <c r="CE245" s="376" t="n"/>
      <c r="CF245" s="376" t="inlineStr">
        <is>
          <t>Keep as c/o in Blue data</t>
        </is>
      </c>
      <c r="CG245" s="387" t="inlineStr">
        <is>
          <t>-</t>
        </is>
      </c>
      <c r="CH245" s="435" t="n"/>
      <c r="CI245" s="387" t="n"/>
      <c r="CJ245" s="387" t="n"/>
      <c r="CK245" s="387" t="n"/>
      <c r="CL245" s="388" t="n"/>
      <c r="CM245" s="389" t="n"/>
      <c r="CN245" s="389" t="n"/>
      <c r="CO245" s="390" t="n"/>
      <c r="CP245" s="391" t="inlineStr">
        <is>
          <t>-</t>
        </is>
      </c>
      <c r="CQ245" s="391" t="n"/>
      <c r="CR245" s="391" t="n"/>
      <c r="CS245" s="392" t="n"/>
      <c r="CT245" s="393" t="n"/>
      <c r="CU245" s="393" t="n"/>
      <c r="CV245" s="393" t="n"/>
      <c r="CW245" s="393" t="n"/>
      <c r="CX245" s="393" t="n"/>
      <c r="CY245" s="393" t="n"/>
      <c r="CZ245" s="436" t="n">
        <v>43285</v>
      </c>
      <c r="DA245" s="436" t="inlineStr">
        <is>
          <t>TUNISIA</t>
        </is>
      </c>
      <c r="DB245" s="562" t="n">
        <v>5</v>
      </c>
      <c r="DC245" s="389" t="n"/>
      <c r="DD245" s="389" t="n"/>
      <c r="DE245" s="389" t="n"/>
      <c r="DF245" s="394" t="n">
        <v>71</v>
      </c>
      <c r="DG245" s="394" t="n">
        <v>235</v>
      </c>
      <c r="DH245" s="394" t="n">
        <v>4018272</v>
      </c>
      <c r="DI245" s="395">
        <f>DF245*BM245</f>
        <v/>
      </c>
      <c r="DJ245" s="396">
        <f>DI245-(DG245*BL245)</f>
        <v/>
      </c>
    </row>
    <row customFormat="1" customHeight="1" hidden="1" ht="15" r="246" s="126">
      <c r="A246" s="223" t="n">
        <v>1135</v>
      </c>
      <c r="B246" s="223" t="inlineStr">
        <is>
          <t>K180751305</t>
        </is>
      </c>
      <c r="C246" s="223" t="n">
        <v>1010104097</v>
      </c>
      <c r="D246" s="223" t="inlineStr">
        <is>
          <t>Denim black</t>
        </is>
      </c>
      <c r="E246" s="502" t="inlineStr">
        <is>
          <t>-</t>
        </is>
      </c>
      <c r="F246" s="223" t="inlineStr">
        <is>
          <t>JOHN</t>
        </is>
      </c>
      <c r="G246" s="223" t="inlineStr">
        <is>
          <t>CROSSHATCH LIGHT BLACK</t>
        </is>
      </c>
      <c r="H246" s="223" t="n">
        <v>2</v>
      </c>
      <c r="I246" s="219" t="inlineStr">
        <is>
          <t>x</t>
        </is>
      </c>
      <c r="J246" s="606" t="n">
        <v>43123</v>
      </c>
      <c r="K246" s="223" t="n"/>
      <c r="L246" s="223" t="n"/>
      <c r="M246" s="223" t="inlineStr">
        <is>
          <t>JEANS</t>
        </is>
      </c>
      <c r="N246" s="223" t="n">
        <v>62034231</v>
      </c>
      <c r="O246" s="102" t="inlineStr">
        <is>
          <t>Men's or boys' trousers and breeches of cotton denim (excl. knitted or crocheted, industrial and occupational, bib and brace overalls and underpants)</t>
        </is>
      </c>
      <c r="P246" s="103" t="inlineStr">
        <is>
          <t>MEN</t>
        </is>
      </c>
      <c r="Q246" s="223" t="n"/>
      <c r="R246" s="223" t="inlineStr">
        <is>
          <t>19015/C</t>
        </is>
      </c>
      <c r="S246" s="223" t="inlineStr">
        <is>
          <t>-</t>
        </is>
      </c>
      <c r="T246" s="104" t="inlineStr">
        <is>
          <t>STRETCH</t>
        </is>
      </c>
      <c r="U246" s="104" t="inlineStr">
        <is>
          <t>LONG RISE SLIM</t>
        </is>
      </c>
      <c r="V246" s="104" t="inlineStr">
        <is>
          <t>28-38</t>
        </is>
      </c>
      <c r="W246" s="104" t="inlineStr">
        <is>
          <t>32-34</t>
        </is>
      </c>
      <c r="X246" s="255" t="n"/>
      <c r="Y246" s="104" t="inlineStr">
        <is>
          <t>C/O</t>
        </is>
      </c>
      <c r="Z246" s="104" t="inlineStr">
        <is>
          <t>-</t>
        </is>
      </c>
      <c r="AA246" s="104" t="inlineStr">
        <is>
          <t>SEASONAL MAIN</t>
        </is>
      </c>
      <c r="AB246" s="105" t="inlineStr">
        <is>
          <t>TUNISIA</t>
        </is>
      </c>
      <c r="AC246" s="106" t="inlineStr">
        <is>
          <t>ARTLAB</t>
        </is>
      </c>
      <c r="AD246" s="106" t="inlineStr">
        <is>
          <t>ELLETI GROUP</t>
        </is>
      </c>
      <c r="AE246" s="106" t="inlineStr">
        <is>
          <t>ELLETI</t>
        </is>
      </c>
      <c r="AF246" s="223" t="n"/>
      <c r="AG246" s="104" t="inlineStr">
        <is>
          <t>CALIK</t>
        </is>
      </c>
      <c r="AH246" s="374" t="inlineStr">
        <is>
          <t>70528D Acacia black</t>
        </is>
      </c>
      <c r="AI246" s="104" t="inlineStr">
        <is>
          <t>70528D ACACIA</t>
        </is>
      </c>
      <c r="AJ246" s="104" t="n"/>
      <c r="AK246" s="239" t="inlineStr">
        <is>
          <t>99% Sustainable fabric</t>
        </is>
      </c>
      <c r="AL246" s="104" t="inlineStr">
        <is>
          <t>86% Organic cotton, 13% recycled cotton, 1% elastane</t>
        </is>
      </c>
      <c r="AM246" s="104" t="inlineStr">
        <is>
          <t>12,5 oz</t>
        </is>
      </c>
      <c r="AN246" s="374" t="n"/>
      <c r="AO246" s="255" t="inlineStr">
        <is>
          <t>4,4 / 144</t>
        </is>
      </c>
      <c r="AP246" s="104" t="n"/>
      <c r="AQ246" s="104" t="n"/>
      <c r="AR246" s="104" t="inlineStr">
        <is>
          <t>120mts ordered by ARTLAB - ready week 33</t>
        </is>
      </c>
      <c r="AS246" s="108" t="n"/>
      <c r="AT246" s="108" t="n"/>
      <c r="AU246" s="108" t="n"/>
      <c r="AV246" s="109" t="n">
        <v>1.55</v>
      </c>
      <c r="AW246" s="607" t="n"/>
      <c r="AX246" s="608" t="inlineStr">
        <is>
          <t>EUR</t>
        </is>
      </c>
      <c r="AY246" s="608" t="inlineStr">
        <is>
          <t>FOB</t>
        </is>
      </c>
      <c r="AZ246" s="608" t="inlineStr">
        <is>
          <t>90 DAYS NETT</t>
        </is>
      </c>
      <c r="BA246" s="608" t="inlineStr">
        <is>
          <t>cfmd</t>
        </is>
      </c>
      <c r="BB246" s="608">
        <f>IFERROR((BM246*(1-Assumptions!$K$3))*(1-BK246),0)</f>
        <v/>
      </c>
      <c r="BC246" s="608" t="n">
        <v>45</v>
      </c>
      <c r="BD246" s="608" t="n">
        <v>30.7</v>
      </c>
      <c r="BE246" s="608" t="n">
        <v>30.6</v>
      </c>
      <c r="BF246" s="609">
        <f>IFERROR(((IF(BE246&gt;0, BE246, IF(BD246&gt;0, BD246, 0))))*INDEX(Assumptions!$B:$B,MATCH(AB246,Assumptions!$A:$A,0)),0)</f>
        <v/>
      </c>
      <c r="BG246" s="609">
        <f>IFERROR(((IF(BE246&gt;0, BE246, IF(BD246&gt;0, BD246, 0))))*INDEX(Assumptions!$C:$C,MATCH(AB246,Assumptions!$A:$A,0)),0)</f>
        <v/>
      </c>
      <c r="BH246" s="609">
        <f>IFERROR(((IF(BE246&gt;0, BE246, IF(BD246&gt;0, BD246, 0))))*INDEX(Assumptions!$D:$D,MATCH(AB246,Assumptions!$A:$A,0)),0)</f>
        <v/>
      </c>
      <c r="BI246" s="609">
        <f>IFERROR(((IF(BE246&gt;0, BE246, IF(BD246&gt;0, BD246, 0))))*INDEX(Assumptions!$G:$G,MATCH(AC246,Assumptions!$F:$F,0)),0)</f>
        <v/>
      </c>
      <c r="BJ246" s="609">
        <f>SUM(BF246:BI246)</f>
        <v/>
      </c>
      <c r="BK246" s="113">
        <f>IFERROR(INDEX(Assumptions!$B:$B,MATCH(AB246,Assumptions!$A:$A,0))+INDEX(Assumptions!$C:$C,MATCH(AB246,Assumptions!$A:$A,0))+INDEX(Assumptions!$D:$D,MATCH(AB246,Assumptions!$A:$A,0))+INDEX(Assumptions!$G:$G,MATCH(AC246,Assumptions!$F:$F,0)),0)</f>
        <v/>
      </c>
      <c r="BL246" s="608">
        <f>((IF(BE246&gt;0, BE246, IF(BD246&gt;0, BD246, 0))))+BJ246</f>
        <v/>
      </c>
      <c r="BM246" s="608">
        <f>BP246/BO246</f>
        <v/>
      </c>
      <c r="BN246" s="608">
        <f>BP246/2.38</f>
        <v/>
      </c>
      <c r="BO246" s="104" t="n">
        <v>2.5</v>
      </c>
      <c r="BP246" s="608" t="n">
        <v>169.95</v>
      </c>
      <c r="BQ246" s="114">
        <f>IF(SUM(BD246:BE246)=0,0,(BM246-BL246)/BM246)</f>
        <v/>
      </c>
      <c r="BR246" s="608">
        <f>BC246*CG246</f>
        <v/>
      </c>
      <c r="BS246" s="608" t="n">
        <v>11.5</v>
      </c>
      <c r="BT246" s="608" t="n">
        <v>3.45</v>
      </c>
      <c r="BU246" s="115" t="n"/>
      <c r="BV246" s="610" t="n"/>
      <c r="BW246" s="115" t="n"/>
      <c r="BX246" s="106" t="n"/>
      <c r="BY246" s="115" t="n"/>
      <c r="BZ246" s="530" t="n"/>
      <c r="CA246" s="115" t="n"/>
      <c r="CB246" s="115" t="n"/>
      <c r="CC246" s="115" t="n"/>
      <c r="CD246" s="106" t="n"/>
      <c r="CE246" s="106" t="n"/>
      <c r="CF246" s="106" t="n"/>
      <c r="CG246" s="117" t="n">
        <v>14</v>
      </c>
      <c r="CH246" s="538" t="n"/>
      <c r="CI246" s="117" t="inlineStr">
        <is>
          <t>32x32</t>
        </is>
      </c>
      <c r="CJ246" s="117" t="n"/>
      <c r="CK246" s="117" t="n"/>
      <c r="CL246" s="118" t="n"/>
      <c r="CM246" s="119" t="n"/>
      <c r="CN246" s="119" t="n"/>
      <c r="CO246" s="120" t="n"/>
      <c r="CP246" s="121" t="inlineStr">
        <is>
          <t>-</t>
        </is>
      </c>
      <c r="CQ246" s="121" t="n"/>
      <c r="CR246" s="121" t="n"/>
      <c r="CS246" s="122" t="n"/>
      <c r="CT246" s="123" t="n"/>
      <c r="CU246" s="123" t="n"/>
      <c r="CV246" s="123" t="n"/>
      <c r="CW246" s="123" t="n"/>
      <c r="CX246" s="123" t="n"/>
      <c r="CY246" s="123" t="n"/>
      <c r="CZ246" s="118" t="n"/>
      <c r="DA246" s="118" t="n"/>
      <c r="DB246" s="575" t="n"/>
      <c r="DC246" s="119" t="n"/>
      <c r="DD246" s="119" t="n"/>
      <c r="DE246" s="119" t="n"/>
      <c r="DF246" s="394" t="n"/>
      <c r="DG246" s="394" t="n"/>
      <c r="DH246" s="394" t="n"/>
      <c r="DI246" s="334">
        <f>DF246*BM246</f>
        <v/>
      </c>
      <c r="DJ246" s="125">
        <f>DI246-(DG246*BL246)</f>
        <v/>
      </c>
    </row>
    <row customFormat="1" customHeight="1" hidden="1" ht="15" r="247" s="126">
      <c r="A247" s="223" t="n">
        <v>1140</v>
      </c>
      <c r="B247" s="223" t="inlineStr">
        <is>
          <t>K180751310</t>
        </is>
      </c>
      <c r="C247" s="223" t="n">
        <v>1010104098</v>
      </c>
      <c r="D247" s="502" t="inlineStr">
        <is>
          <t>Dark used</t>
        </is>
      </c>
      <c r="E247" s="502" t="inlineStr">
        <is>
          <t>-</t>
        </is>
      </c>
      <c r="F247" s="223" t="inlineStr">
        <is>
          <t>JOHN</t>
        </is>
      </c>
      <c r="G247" s="223" t="inlineStr">
        <is>
          <t>COATED MIDNIGHT</t>
        </is>
      </c>
      <c r="H247" s="223" t="n">
        <v>2</v>
      </c>
      <c r="I247" s="219" t="inlineStr">
        <is>
          <t>x</t>
        </is>
      </c>
      <c r="J247" s="606" t="n">
        <v>43063</v>
      </c>
      <c r="K247" s="223" t="n"/>
      <c r="L247" s="223" t="n"/>
      <c r="M247" s="223" t="inlineStr">
        <is>
          <t>JEANS</t>
        </is>
      </c>
      <c r="N247" s="223" t="n">
        <v>62034231</v>
      </c>
      <c r="O247" s="102" t="inlineStr">
        <is>
          <t>Men's or boys' trousers and breeches of cotton denim (excl. knitted or crocheted, industrial and occupational, bib and brace overalls and underpants)</t>
        </is>
      </c>
      <c r="P247" s="103" t="inlineStr">
        <is>
          <t>MEN</t>
        </is>
      </c>
      <c r="Q247" s="223" t="n"/>
      <c r="R247" s="223" t="inlineStr">
        <is>
          <t>V2577</t>
        </is>
      </c>
      <c r="S247" s="223" t="inlineStr">
        <is>
          <t>-</t>
        </is>
      </c>
      <c r="T247" s="104" t="inlineStr">
        <is>
          <t>STRETCH</t>
        </is>
      </c>
      <c r="U247" s="104" t="inlineStr">
        <is>
          <t>LONG RISE SLIM</t>
        </is>
      </c>
      <c r="V247" s="104" t="inlineStr">
        <is>
          <t>28-38</t>
        </is>
      </c>
      <c r="W247" s="104" t="inlineStr">
        <is>
          <t>32-34</t>
        </is>
      </c>
      <c r="X247" s="255" t="n"/>
      <c r="Y247" s="104" t="inlineStr">
        <is>
          <t>C/O</t>
        </is>
      </c>
      <c r="Z247" s="104" t="inlineStr">
        <is>
          <t>-</t>
        </is>
      </c>
      <c r="AA247" s="104" t="inlineStr">
        <is>
          <t>SEASONAL MAIN</t>
        </is>
      </c>
      <c r="AB247" s="105" t="inlineStr">
        <is>
          <t>TUNISIA</t>
        </is>
      </c>
      <c r="AC247" s="106" t="inlineStr">
        <is>
          <t>ARTLAB</t>
        </is>
      </c>
      <c r="AD247" s="106" t="inlineStr">
        <is>
          <t>ELLETI GROUP</t>
        </is>
      </c>
      <c r="AE247" s="106" t="inlineStr">
        <is>
          <t>MARTELLI</t>
        </is>
      </c>
      <c r="AF247" s="223" t="n"/>
      <c r="AG247" s="104" t="inlineStr">
        <is>
          <t>ROYO</t>
        </is>
      </c>
      <c r="AH247" s="374" t="inlineStr">
        <is>
          <t>WILLOW -TPX - 31629</t>
        </is>
      </c>
      <c r="AI247" s="104" t="n"/>
      <c r="AJ247" s="104" t="n"/>
      <c r="AK247" s="239" t="inlineStr">
        <is>
          <t>85% Sustainable fabric</t>
        </is>
      </c>
      <c r="AL247" s="104" t="inlineStr">
        <is>
          <t>75% Organic cotton, 20% recycled jeans, 3% other fibers, 2% elastane</t>
        </is>
      </c>
      <c r="AM247" s="104" t="inlineStr">
        <is>
          <t>10 oz</t>
        </is>
      </c>
      <c r="AN247" s="374" t="n"/>
      <c r="AO247" s="107" t="inlineStr">
        <is>
          <t>5,6 / 140</t>
        </is>
      </c>
      <c r="AP247" s="104" t="n"/>
      <c r="AQ247" s="104" t="n"/>
      <c r="AR247" s="104" t="inlineStr">
        <is>
          <t>TBC</t>
        </is>
      </c>
      <c r="AS247" s="108" t="n"/>
      <c r="AT247" s="108" t="n"/>
      <c r="AU247" s="108" t="n"/>
      <c r="AV247" s="109" t="n">
        <v>1.3</v>
      </c>
      <c r="AW247" s="607" t="n"/>
      <c r="AX247" s="608" t="inlineStr">
        <is>
          <t>EUR</t>
        </is>
      </c>
      <c r="AY247" s="608" t="inlineStr">
        <is>
          <t>FOB</t>
        </is>
      </c>
      <c r="AZ247" s="608" t="inlineStr">
        <is>
          <t>90 DAYS NETT</t>
        </is>
      </c>
      <c r="BA247" s="608" t="inlineStr">
        <is>
          <t>cfmd</t>
        </is>
      </c>
      <c r="BB247" s="608">
        <f>IFERROR((BM247*(1-Assumptions!$K$3))*(1-BK247),0)</f>
        <v/>
      </c>
      <c r="BC247" s="608" t="n">
        <v>45</v>
      </c>
      <c r="BD247" s="608" t="n">
        <v>26.5</v>
      </c>
      <c r="BE247" s="608" t="n"/>
      <c r="BF247" s="609">
        <f>IFERROR(((IF(BE247&gt;0, BE247, IF(BD247&gt;0, BD247, 0))))*INDEX(Assumptions!$B:$B,MATCH(AB247,Assumptions!$A:$A,0)),0)</f>
        <v/>
      </c>
      <c r="BG247" s="609">
        <f>IFERROR(((IF(BE247&gt;0, BE247, IF(BD247&gt;0, BD247, 0))))*INDEX(Assumptions!$C:$C,MATCH(AB247,Assumptions!$A:$A,0)),0)</f>
        <v/>
      </c>
      <c r="BH247" s="609">
        <f>IFERROR(((IF(BE247&gt;0, BE247, IF(BD247&gt;0, BD247, 0))))*INDEX(Assumptions!$D:$D,MATCH(AB247,Assumptions!$A:$A,0)),0)</f>
        <v/>
      </c>
      <c r="BI247" s="609">
        <f>IFERROR(((IF(BE247&gt;0, BE247, IF(BD247&gt;0, BD247, 0))))*INDEX(Assumptions!$G:$G,MATCH(AC247,Assumptions!$F:$F,0)),0)</f>
        <v/>
      </c>
      <c r="BJ247" s="609">
        <f>SUM(BF247:BI247)</f>
        <v/>
      </c>
      <c r="BK247" s="113">
        <f>IFERROR(INDEX(Assumptions!$B:$B,MATCH(AB247,Assumptions!$A:$A,0))+INDEX(Assumptions!$C:$C,MATCH(AB247,Assumptions!$A:$A,0))+INDEX(Assumptions!$D:$D,MATCH(AB247,Assumptions!$A:$A,0))+INDEX(Assumptions!$G:$G,MATCH(AC247,Assumptions!$F:$F,0)),0)</f>
        <v/>
      </c>
      <c r="BL247" s="608">
        <f>((IF(BE247&gt;0, BE247, IF(BD247&gt;0, BD247, 0))))+BJ247</f>
        <v/>
      </c>
      <c r="BM247" s="608">
        <f>BP247/BO247</f>
        <v/>
      </c>
      <c r="BN247" s="608">
        <f>BP247/2.38</f>
        <v/>
      </c>
      <c r="BO247" s="104" t="n">
        <v>2.5</v>
      </c>
      <c r="BP247" s="608" t="n">
        <v>149.95</v>
      </c>
      <c r="BQ247" s="114">
        <f>IF(SUM(BD247:BE247)=0,0,(BM247-BL247)/BM247)</f>
        <v/>
      </c>
      <c r="BR247" s="608">
        <f>BC247*CG247</f>
        <v/>
      </c>
      <c r="BS247" s="608" t="n">
        <v>7</v>
      </c>
      <c r="BT247" s="608" t="n">
        <v>3.45</v>
      </c>
      <c r="BU247" s="115" t="n"/>
      <c r="BV247" s="610" t="n"/>
      <c r="BW247" s="115" t="n"/>
      <c r="BX247" s="106" t="n"/>
      <c r="BY247" s="115" t="n"/>
      <c r="BZ247" s="530" t="n"/>
      <c r="CA247" s="115" t="n"/>
      <c r="CB247" s="115" t="n"/>
      <c r="CC247" s="115" t="n"/>
      <c r="CD247" s="106" t="n"/>
      <c r="CE247" s="106" t="n"/>
      <c r="CF247" s="106" t="n"/>
      <c r="CG247" s="117" t="n">
        <v>15</v>
      </c>
      <c r="CH247" s="538" t="n"/>
      <c r="CI247" s="117" t="inlineStr">
        <is>
          <t>32x32</t>
        </is>
      </c>
      <c r="CJ247" s="117" t="n"/>
      <c r="CK247" s="117" t="n"/>
      <c r="CL247" s="118" t="n"/>
      <c r="CM247" s="119" t="n"/>
      <c r="CN247" s="119" t="n"/>
      <c r="CO247" s="120" t="n"/>
      <c r="CP247" s="121" t="n"/>
      <c r="CQ247" s="121" t="n"/>
      <c r="CR247" s="121" t="n"/>
      <c r="CS247" s="122" t="n"/>
      <c r="CT247" s="123" t="n"/>
      <c r="CU247" s="123" t="n"/>
      <c r="CV247" s="123" t="n"/>
      <c r="CW247" s="123" t="n"/>
      <c r="CX247" s="123" t="n"/>
      <c r="CY247" s="123" t="n"/>
      <c r="CZ247" s="118" t="n"/>
      <c r="DA247" s="118" t="n"/>
      <c r="DB247" s="575" t="n"/>
      <c r="DC247" s="119" t="n"/>
      <c r="DD247" s="119" t="n"/>
      <c r="DE247" s="119" t="n"/>
      <c r="DF247" s="394" t="n"/>
      <c r="DG247" s="394" t="n"/>
      <c r="DH247" s="394" t="n"/>
      <c r="DI247" s="334">
        <f>DF247*BM247</f>
        <v/>
      </c>
      <c r="DJ247" s="125">
        <f>DI247-(DG247*BL247)</f>
        <v/>
      </c>
    </row>
    <row customFormat="1" customHeight="1" hidden="1" ht="15" r="248" s="126">
      <c r="A248" s="223" t="n">
        <v>1145</v>
      </c>
      <c r="B248" s="223" t="inlineStr">
        <is>
          <t>K180751315</t>
        </is>
      </c>
      <c r="C248" s="223" t="n">
        <v>1010104099</v>
      </c>
      <c r="D248" s="502" t="inlineStr">
        <is>
          <t>Dark used</t>
        </is>
      </c>
      <c r="E248" s="502" t="n">
        <v>3025</v>
      </c>
      <c r="F248" s="223" t="inlineStr">
        <is>
          <t>JOHN</t>
        </is>
      </c>
      <c r="G248" s="223" t="inlineStr">
        <is>
          <t>COATED DUST DESTROYED</t>
        </is>
      </c>
      <c r="H248" s="223" t="n">
        <v>1</v>
      </c>
      <c r="I248" s="219" t="inlineStr">
        <is>
          <t>x</t>
        </is>
      </c>
      <c r="J248" s="606" t="n">
        <v>43063</v>
      </c>
      <c r="K248" s="223" t="n"/>
      <c r="L248" s="223" t="n"/>
      <c r="M248" s="223" t="inlineStr">
        <is>
          <t>JEANS</t>
        </is>
      </c>
      <c r="N248" s="223" t="n">
        <v>62034231</v>
      </c>
      <c r="O248" s="102" t="inlineStr">
        <is>
          <t>Men's or boys' trousers and breeches of cotton denim (excl. knitted or crocheted, industrial and occupational, bib and brace overalls and underpants)</t>
        </is>
      </c>
      <c r="P248" s="103" t="inlineStr">
        <is>
          <t>MEN</t>
        </is>
      </c>
      <c r="Q248" s="223" t="n"/>
      <c r="R248" s="223" t="n">
        <v>8</v>
      </c>
      <c r="S248" s="223" t="inlineStr">
        <is>
          <t>-</t>
        </is>
      </c>
      <c r="T248" s="104" t="inlineStr">
        <is>
          <t>STRETCH</t>
        </is>
      </c>
      <c r="U248" s="104" t="inlineStr">
        <is>
          <t>LONG RISE SLIM</t>
        </is>
      </c>
      <c r="V248" s="104" t="inlineStr">
        <is>
          <t>28-38</t>
        </is>
      </c>
      <c r="W248" s="104" t="inlineStr">
        <is>
          <t>32-34</t>
        </is>
      </c>
      <c r="X248" s="255" t="n"/>
      <c r="Y248" s="104" t="inlineStr">
        <is>
          <t>C/O</t>
        </is>
      </c>
      <c r="Z248" s="104" t="inlineStr">
        <is>
          <t>-</t>
        </is>
      </c>
      <c r="AA248" s="104" t="inlineStr">
        <is>
          <t>CONVENTIONAL</t>
        </is>
      </c>
      <c r="AB248" s="105" t="inlineStr">
        <is>
          <t>TUNISIA</t>
        </is>
      </c>
      <c r="AC248" s="106" t="inlineStr">
        <is>
          <t>ARTLAB</t>
        </is>
      </c>
      <c r="AD248" s="106" t="inlineStr">
        <is>
          <t>ARTLAB</t>
        </is>
      </c>
      <c r="AE248" s="106" t="inlineStr">
        <is>
          <t>INTERWASHING</t>
        </is>
      </c>
      <c r="AF248" s="223" t="n"/>
      <c r="AG248" s="104" t="inlineStr">
        <is>
          <t>ROYO</t>
        </is>
      </c>
      <c r="AH248" s="374" t="inlineStr">
        <is>
          <t>WILLOW -TPX - 31629</t>
        </is>
      </c>
      <c r="AI248" s="104" t="n"/>
      <c r="AJ248" s="104" t="n"/>
      <c r="AK248" s="239" t="inlineStr">
        <is>
          <t>85% Sustainable fabric</t>
        </is>
      </c>
      <c r="AL248" s="104" t="inlineStr">
        <is>
          <t>75% Organic cotton, 20% recycled jeans, 3% other fibers, 2% elastane</t>
        </is>
      </c>
      <c r="AM248" s="104" t="inlineStr">
        <is>
          <t>10 oz</t>
        </is>
      </c>
      <c r="AN248" s="374" t="n"/>
      <c r="AO248" s="107" t="inlineStr">
        <is>
          <t>5,6 / 140</t>
        </is>
      </c>
      <c r="AP248" s="104" t="n"/>
      <c r="AQ248" s="104" t="n"/>
      <c r="AR248" s="104" t="inlineStr">
        <is>
          <t>TBC</t>
        </is>
      </c>
      <c r="AS248" s="108" t="n"/>
      <c r="AT248" s="108" t="n"/>
      <c r="AU248" s="108" t="n"/>
      <c r="AV248" s="109" t="n">
        <v>1.45</v>
      </c>
      <c r="AW248" s="607" t="n"/>
      <c r="AX248" s="608" t="inlineStr">
        <is>
          <t>EUR</t>
        </is>
      </c>
      <c r="AY248" s="608" t="inlineStr">
        <is>
          <t>FOB</t>
        </is>
      </c>
      <c r="AZ248" s="608" t="inlineStr">
        <is>
          <t>90 DAYS NETT</t>
        </is>
      </c>
      <c r="BA248" s="608" t="n">
        <v>28.5</v>
      </c>
      <c r="BB248" s="608">
        <f>IFERROR((BM248*(1-Assumptions!$K$3))*(1-BK248),0)</f>
        <v/>
      </c>
      <c r="BC248" s="608" t="n">
        <v>45</v>
      </c>
      <c r="BD248" s="608" t="n">
        <v>30.8</v>
      </c>
      <c r="BE248" s="608" t="n">
        <v>29.7</v>
      </c>
      <c r="BF248" s="609">
        <f>IFERROR(((IF(BE248&gt;0, BE248, IF(BD248&gt;0, BD248, 0))))*INDEX(Assumptions!$B:$B,MATCH(AB248,Assumptions!$A:$A,0)),0)</f>
        <v/>
      </c>
      <c r="BG248" s="609">
        <f>IFERROR(((IF(BE248&gt;0, BE248, IF(BD248&gt;0, BD248, 0))))*INDEX(Assumptions!$C:$C,MATCH(AB248,Assumptions!$A:$A,0)),0)</f>
        <v/>
      </c>
      <c r="BH248" s="609">
        <f>IFERROR(((IF(BE248&gt;0, BE248, IF(BD248&gt;0, BD248, 0))))*INDEX(Assumptions!$D:$D,MATCH(AB248,Assumptions!$A:$A,0)),0)</f>
        <v/>
      </c>
      <c r="BI248" s="609">
        <f>IFERROR(((IF(BE248&gt;0, BE248, IF(BD248&gt;0, BD248, 0))))*INDEX(Assumptions!$G:$G,MATCH(AC248,Assumptions!$F:$F,0)),0)</f>
        <v/>
      </c>
      <c r="BJ248" s="609">
        <f>SUM(BF248:BI248)</f>
        <v/>
      </c>
      <c r="BK248" s="113">
        <f>IFERROR(INDEX(Assumptions!$B:$B,MATCH(AB248,Assumptions!$A:$A,0))+INDEX(Assumptions!$C:$C,MATCH(AB248,Assumptions!$A:$A,0))+INDEX(Assumptions!$D:$D,MATCH(AB248,Assumptions!$A:$A,0))+INDEX(Assumptions!$G:$G,MATCH(AC248,Assumptions!$F:$F,0)),0)</f>
        <v/>
      </c>
      <c r="BL248" s="608">
        <f>((IF(BE248&gt;0, BE248, IF(BD248&gt;0, BD248, 0))))+BJ248</f>
        <v/>
      </c>
      <c r="BM248" s="608">
        <f>BP248/BO248</f>
        <v/>
      </c>
      <c r="BN248" s="608">
        <f>BP248/2.38</f>
        <v/>
      </c>
      <c r="BO248" s="104" t="n">
        <v>2.5</v>
      </c>
      <c r="BP248" s="608" t="n">
        <v>159.95</v>
      </c>
      <c r="BQ248" s="114">
        <f>IF(SUM(BD248:BE248)=0,0,(BM248-BL248)/BM248)</f>
        <v/>
      </c>
      <c r="BR248" s="608">
        <f>BC248*CG248</f>
        <v/>
      </c>
      <c r="BS248" s="608" t="n">
        <v>9.9</v>
      </c>
      <c r="BT248" s="608" t="n">
        <v>3.2</v>
      </c>
      <c r="BU248" s="115" t="n"/>
      <c r="BV248" s="610" t="n"/>
      <c r="BW248" s="115" t="n"/>
      <c r="BX248" s="106" t="n"/>
      <c r="BY248" s="115" t="n"/>
      <c r="BZ248" s="530" t="n"/>
      <c r="CA248" s="115" t="n"/>
      <c r="CB248" s="115" t="n"/>
      <c r="CC248" s="115" t="n"/>
      <c r="CD248" s="106" t="n"/>
      <c r="CE248" s="106" t="n"/>
      <c r="CF248" s="106" t="inlineStr">
        <is>
          <t>Check fabric price Artlab</t>
        </is>
      </c>
      <c r="CG248" s="117" t="n">
        <v>15</v>
      </c>
      <c r="CH248" s="538" t="n"/>
      <c r="CI248" s="117" t="inlineStr">
        <is>
          <t>32x32</t>
        </is>
      </c>
      <c r="CJ248" s="117" t="n"/>
      <c r="CK248" s="117" t="n"/>
      <c r="CL248" s="118" t="n"/>
      <c r="CM248" s="119" t="n"/>
      <c r="CN248" s="119" t="n"/>
      <c r="CO248" s="120" t="n"/>
      <c r="CP248" s="121" t="n"/>
      <c r="CQ248" s="121" t="n"/>
      <c r="CR248" s="121" t="n"/>
      <c r="CS248" s="122" t="n"/>
      <c r="CT248" s="123" t="n"/>
      <c r="CU248" s="123" t="n"/>
      <c r="CV248" s="123" t="n"/>
      <c r="CW248" s="123" t="n"/>
      <c r="CX248" s="123" t="n"/>
      <c r="CY248" s="123" t="n"/>
      <c r="CZ248" s="118" t="n"/>
      <c r="DA248" s="118" t="n"/>
      <c r="DB248" s="575" t="n"/>
      <c r="DC248" s="119" t="n"/>
      <c r="DD248" s="119" t="n"/>
      <c r="DE248" s="119" t="n"/>
      <c r="DF248" s="394" t="n"/>
      <c r="DG248" s="394" t="n"/>
      <c r="DH248" s="394" t="n"/>
      <c r="DI248" s="334">
        <f>DF248*BM248</f>
        <v/>
      </c>
      <c r="DJ248" s="125">
        <f>DI248-(DG248*BL248)</f>
        <v/>
      </c>
    </row>
    <row customFormat="1" customHeight="1" hidden="1" ht="15" r="249" s="126">
      <c r="A249" s="223" t="n">
        <v>1150</v>
      </c>
      <c r="B249" s="223" t="inlineStr">
        <is>
          <t>K180751320</t>
        </is>
      </c>
      <c r="C249" s="223" t="n">
        <v>1010104100</v>
      </c>
      <c r="D249" s="502" t="inlineStr">
        <is>
          <t>Dark used</t>
        </is>
      </c>
      <c r="E249" s="502" t="inlineStr">
        <is>
          <t>-</t>
        </is>
      </c>
      <c r="F249" s="223" t="inlineStr">
        <is>
          <t>JOHN</t>
        </is>
      </c>
      <c r="G249" s="223" t="inlineStr">
        <is>
          <t>VINTAGE TINT DESTROYED</t>
        </is>
      </c>
      <c r="H249" s="223" t="n">
        <v>2</v>
      </c>
      <c r="I249" s="219" t="inlineStr">
        <is>
          <t>x</t>
        </is>
      </c>
      <c r="J249" s="606" t="n">
        <v>43123</v>
      </c>
      <c r="K249" s="223" t="n"/>
      <c r="L249" s="223" t="n"/>
      <c r="M249" s="223" t="inlineStr">
        <is>
          <t>JEANS</t>
        </is>
      </c>
      <c r="N249" s="223" t="n">
        <v>62034231</v>
      </c>
      <c r="O249" s="102" t="inlineStr">
        <is>
          <t>Men's or boys' trousers and breeches of cotton denim (excl. knitted or crocheted, industrial and occupational, bib and brace overalls and underpants)</t>
        </is>
      </c>
      <c r="P249" s="103" t="inlineStr">
        <is>
          <t>MEN</t>
        </is>
      </c>
      <c r="Q249" s="223" t="n"/>
      <c r="R249" s="223" t="inlineStr">
        <is>
          <t>19015/A</t>
        </is>
      </c>
      <c r="S249" s="223" t="inlineStr">
        <is>
          <t>-</t>
        </is>
      </c>
      <c r="T249" s="104" t="inlineStr">
        <is>
          <t>COMFORT</t>
        </is>
      </c>
      <c r="U249" s="104" t="inlineStr">
        <is>
          <t>LONG RISE SLIM</t>
        </is>
      </c>
      <c r="V249" s="104" t="inlineStr">
        <is>
          <t>28-38</t>
        </is>
      </c>
      <c r="W249" s="104" t="inlineStr">
        <is>
          <t>32-34</t>
        </is>
      </c>
      <c r="X249" s="255" t="n"/>
      <c r="Y249" s="104" t="inlineStr">
        <is>
          <t>C/O</t>
        </is>
      </c>
      <c r="Z249" s="104" t="inlineStr">
        <is>
          <t>-</t>
        </is>
      </c>
      <c r="AA249" s="104" t="inlineStr">
        <is>
          <t>SEASONAL MAIN</t>
        </is>
      </c>
      <c r="AB249" s="105" t="inlineStr">
        <is>
          <t>TUNISIA</t>
        </is>
      </c>
      <c r="AC249" s="106" t="inlineStr">
        <is>
          <t>ARTLAB</t>
        </is>
      </c>
      <c r="AD249" s="106" t="inlineStr">
        <is>
          <t>ELLETI GROUP</t>
        </is>
      </c>
      <c r="AE249" s="106" t="inlineStr">
        <is>
          <t>ELLETI</t>
        </is>
      </c>
      <c r="AF249" s="223" t="n"/>
      <c r="AG249" s="104" t="inlineStr">
        <is>
          <t>ROYO</t>
        </is>
      </c>
      <c r="AH249" s="374" t="inlineStr">
        <is>
          <t>WILLOW -TPX - 31629</t>
        </is>
      </c>
      <c r="AI249" s="104" t="n"/>
      <c r="AJ249" s="104" t="n"/>
      <c r="AK249" s="239" t="inlineStr">
        <is>
          <t>85% Sustainable fabric</t>
        </is>
      </c>
      <c r="AL249" s="104" t="inlineStr">
        <is>
          <t>75% Organic cotton, 20% recycled jeans, 3% other fibers, 2% elastane</t>
        </is>
      </c>
      <c r="AM249" s="104" t="inlineStr">
        <is>
          <t>10 oz</t>
        </is>
      </c>
      <c r="AN249" s="374" t="n"/>
      <c r="AO249" s="107" t="inlineStr">
        <is>
          <t>5,6 / 140</t>
        </is>
      </c>
      <c r="AP249" s="104" t="n"/>
      <c r="AQ249" s="104" t="n"/>
      <c r="AR249" s="104" t="inlineStr">
        <is>
          <t>TBC</t>
        </is>
      </c>
      <c r="AS249" s="108" t="n"/>
      <c r="AT249" s="108" t="n"/>
      <c r="AU249" s="108" t="n"/>
      <c r="AV249" s="109" t="n">
        <v>1.47</v>
      </c>
      <c r="AW249" s="607" t="n"/>
      <c r="AX249" s="608" t="inlineStr">
        <is>
          <t>EUR</t>
        </is>
      </c>
      <c r="AY249" s="608" t="inlineStr">
        <is>
          <t>FOB</t>
        </is>
      </c>
      <c r="AZ249" s="608" t="inlineStr">
        <is>
          <t>90 DAYS NETT</t>
        </is>
      </c>
      <c r="BA249" s="608" t="n">
        <v>35</v>
      </c>
      <c r="BB249" s="608">
        <f>IFERROR((BM249*(1-Assumptions!$K$3))*(1-BK249),0)</f>
        <v/>
      </c>
      <c r="BC249" s="608" t="n">
        <v>45</v>
      </c>
      <c r="BD249" s="608" t="n">
        <v>46.5</v>
      </c>
      <c r="BE249" s="608" t="n">
        <v>46</v>
      </c>
      <c r="BF249" s="609">
        <f>IFERROR(((IF(BE249&gt;0, BE249, IF(BD249&gt;0, BD249, 0))))*INDEX(Assumptions!$B:$B,MATCH(AB249,Assumptions!$A:$A,0)),0)</f>
        <v/>
      </c>
      <c r="BG249" s="609">
        <f>IFERROR(((IF(BE249&gt;0, BE249, IF(BD249&gt;0, BD249, 0))))*INDEX(Assumptions!$C:$C,MATCH(AB249,Assumptions!$A:$A,0)),0)</f>
        <v/>
      </c>
      <c r="BH249" s="609">
        <f>IFERROR(((IF(BE249&gt;0, BE249, IF(BD249&gt;0, BD249, 0))))*INDEX(Assumptions!$D:$D,MATCH(AB249,Assumptions!$A:$A,0)),0)</f>
        <v/>
      </c>
      <c r="BI249" s="609">
        <f>IFERROR(((IF(BE249&gt;0, BE249, IF(BD249&gt;0, BD249, 0))))*INDEX(Assumptions!$G:$G,MATCH(AC249,Assumptions!$F:$F,0)),0)</f>
        <v/>
      </c>
      <c r="BJ249" s="609">
        <f>SUM(BF249:BI249)</f>
        <v/>
      </c>
      <c r="BK249" s="113">
        <f>IFERROR(INDEX(Assumptions!$B:$B,MATCH(AB249,Assumptions!$A:$A,0))+INDEX(Assumptions!$C:$C,MATCH(AB249,Assumptions!$A:$A,0))+INDEX(Assumptions!$D:$D,MATCH(AB249,Assumptions!$A:$A,0))+INDEX(Assumptions!$G:$G,MATCH(AC249,Assumptions!$F:$F,0)),0)</f>
        <v/>
      </c>
      <c r="BL249" s="608">
        <f>((IF(BE249&gt;0, BE249, IF(BD249&gt;0, BD249, 0))))+BJ249</f>
        <v/>
      </c>
      <c r="BM249" s="608">
        <f>BP249/BO249</f>
        <v/>
      </c>
      <c r="BN249" s="608">
        <f>BP249/2.38</f>
        <v/>
      </c>
      <c r="BO249" s="104" t="n">
        <v>2.5</v>
      </c>
      <c r="BP249" s="608" t="n">
        <v>189.95</v>
      </c>
      <c r="BQ249" s="114">
        <f>IF(SUM(BD249:BE249)=0,0,(BM249-BL249)/BM249)</f>
        <v/>
      </c>
      <c r="BR249" s="608">
        <f>BC249*CG249</f>
        <v/>
      </c>
      <c r="BS249" s="608" t="n">
        <v>25.5</v>
      </c>
      <c r="BT249" s="608" t="n">
        <v>3.45</v>
      </c>
      <c r="BU249" s="115" t="n"/>
      <c r="BV249" s="610" t="n"/>
      <c r="BW249" s="115" t="n"/>
      <c r="BX249" s="106" t="n"/>
      <c r="BY249" s="115" t="n"/>
      <c r="BZ249" s="530" t="n"/>
      <c r="CA249" s="115" t="n"/>
      <c r="CB249" s="115" t="n"/>
      <c r="CC249" s="115" t="n"/>
      <c r="CD249" s="106" t="n"/>
      <c r="CE249" s="106" t="n"/>
      <c r="CF249" s="106" t="n"/>
      <c r="CG249" s="117" t="n">
        <v>13</v>
      </c>
      <c r="CH249" s="538" t="n"/>
      <c r="CI249" s="117" t="inlineStr">
        <is>
          <t>32x32</t>
        </is>
      </c>
      <c r="CJ249" s="117" t="n"/>
      <c r="CK249" s="117" t="n"/>
      <c r="CL249" s="118" t="n"/>
      <c r="CM249" s="119" t="n"/>
      <c r="CN249" s="119" t="n"/>
      <c r="CO249" s="120" t="n"/>
      <c r="CP249" s="121" t="inlineStr">
        <is>
          <t>-</t>
        </is>
      </c>
      <c r="CQ249" s="121" t="n"/>
      <c r="CR249" s="121" t="n"/>
      <c r="CS249" s="122" t="n"/>
      <c r="CT249" s="123" t="n"/>
      <c r="CU249" s="123" t="n"/>
      <c r="CV249" s="123" t="n"/>
      <c r="CW249" s="123" t="n"/>
      <c r="CX249" s="123" t="n"/>
      <c r="CY249" s="123" t="n"/>
      <c r="CZ249" s="118" t="n"/>
      <c r="DA249" s="118" t="n"/>
      <c r="DB249" s="575" t="n"/>
      <c r="DC249" s="119" t="n"/>
      <c r="DD249" s="119" t="n"/>
      <c r="DE249" s="119" t="n"/>
      <c r="DF249" s="394" t="n"/>
      <c r="DG249" s="394" t="n"/>
      <c r="DH249" s="394" t="n"/>
      <c r="DI249" s="334">
        <f>DF249*BM249</f>
        <v/>
      </c>
      <c r="DJ249" s="125">
        <f>DI249-(DG249*BL249)</f>
        <v/>
      </c>
    </row>
    <row customFormat="1" customHeight="1" ht="15" r="250" s="397">
      <c r="A250" s="372" t="n">
        <v>1155</v>
      </c>
      <c r="B250" s="372" t="inlineStr">
        <is>
          <t>K180751325</t>
        </is>
      </c>
      <c r="C250" s="372" t="n">
        <v>1010104125</v>
      </c>
      <c r="D250" s="241" t="inlineStr">
        <is>
          <t>Mid used</t>
        </is>
      </c>
      <c r="E250" s="430" t="n">
        <v>4032</v>
      </c>
      <c r="F250" s="372" t="inlineStr">
        <is>
          <t>JOHN</t>
        </is>
      </c>
      <c r="G250" s="372" t="inlineStr">
        <is>
          <t>LIBERTY BLUE</t>
        </is>
      </c>
      <c r="H250" s="372" t="n">
        <v>1</v>
      </c>
      <c r="I250" s="370" t="n"/>
      <c r="J250" s="600" t="n"/>
      <c r="K250" s="372" t="n"/>
      <c r="L250" s="372" t="n"/>
      <c r="M250" s="372" t="inlineStr">
        <is>
          <t>Jeans</t>
        </is>
      </c>
      <c r="N250" s="372" t="n">
        <v>62034231</v>
      </c>
      <c r="O250" s="373" t="inlineStr">
        <is>
          <t>Men's or boys' trousers and breeches of cotton denim (excl. knitted or crocheted, industrial and occupational, bib and brace overalls and underpants)</t>
        </is>
      </c>
      <c r="P250" s="584" t="inlineStr">
        <is>
          <t>Mens</t>
        </is>
      </c>
      <c r="Q250" s="372" t="n"/>
      <c r="R250" s="372" t="n">
        <v>174569</v>
      </c>
      <c r="S250" s="372" t="inlineStr">
        <is>
          <t>-</t>
        </is>
      </c>
      <c r="T250" s="374" t="inlineStr">
        <is>
          <t>STRETCH</t>
        </is>
      </c>
      <c r="U250" s="374" t="inlineStr">
        <is>
          <t>LONG RISE SLIM</t>
        </is>
      </c>
      <c r="V250" s="374" t="inlineStr">
        <is>
          <t>28-38</t>
        </is>
      </c>
      <c r="W250" s="374" t="inlineStr">
        <is>
          <t>32-34</t>
        </is>
      </c>
      <c r="X250" s="518" t="inlineStr">
        <is>
          <t>Mens seasonal</t>
        </is>
      </c>
      <c r="Y250" s="374" t="inlineStr">
        <is>
          <t>C/O</t>
        </is>
      </c>
      <c r="Z250" s="374" t="inlineStr">
        <is>
          <t>-</t>
        </is>
      </c>
      <c r="AA250" s="374" t="inlineStr">
        <is>
          <t>SEASONAL MAIN</t>
        </is>
      </c>
      <c r="AB250" s="240" t="inlineStr">
        <is>
          <t>Tunisia</t>
        </is>
      </c>
      <c r="AC250" s="376" t="inlineStr">
        <is>
          <t>Artlab</t>
        </is>
      </c>
      <c r="AD250" s="240" t="inlineStr">
        <is>
          <t>Artlab</t>
        </is>
      </c>
      <c r="AE250" s="240" t="inlineStr">
        <is>
          <t>Interwashing</t>
        </is>
      </c>
      <c r="AF250" s="372" t="n"/>
      <c r="AG250" s="374" t="inlineStr">
        <is>
          <t>CALIK</t>
        </is>
      </c>
      <c r="AH250" s="374" t="inlineStr">
        <is>
          <t>71185D Diva liber blue organic + recycled</t>
        </is>
      </c>
      <c r="AI250" s="374" t="inlineStr">
        <is>
          <t>70326D DIVA LIBER BLUE ORGANIC</t>
        </is>
      </c>
      <c r="AJ250" s="374" t="n"/>
      <c r="AK250" s="518" t="inlineStr">
        <is>
          <t>86% Sustainable fabric</t>
        </is>
      </c>
      <c r="AL250" s="402" t="inlineStr">
        <is>
          <t>55% Organic cotton, 16% modal, 15% recycled cotton, 10% cotton, 3% elastomultiester, 1% elastane</t>
        </is>
      </c>
      <c r="AM250" s="518" t="inlineStr">
        <is>
          <t>11,9 oz</t>
        </is>
      </c>
      <c r="AN250" s="374" t="n"/>
      <c r="AO250" s="418" t="inlineStr">
        <is>
          <t>4,9 / 140</t>
        </is>
      </c>
      <c r="AP250" s="374" t="n"/>
      <c r="AQ250" s="374" t="n"/>
      <c r="AR250" s="374" t="inlineStr">
        <is>
          <t>TBC</t>
        </is>
      </c>
      <c r="AS250" s="378" t="n"/>
      <c r="AT250" s="378" t="n"/>
      <c r="AU250" s="378" t="n"/>
      <c r="AV250" s="379" t="n">
        <v>1.3</v>
      </c>
      <c r="AW250" s="601" t="n"/>
      <c r="AX250" s="602" t="inlineStr">
        <is>
          <t>EUR</t>
        </is>
      </c>
      <c r="AY250" s="602" t="inlineStr">
        <is>
          <t>FOB</t>
        </is>
      </c>
      <c r="AZ250" s="602" t="inlineStr">
        <is>
          <t>90 DAYS NETT</t>
        </is>
      </c>
      <c r="BA250" s="602" t="n">
        <v>23</v>
      </c>
      <c r="BB250" s="602">
        <f>IFERROR((BM250*(1-Assumptions!$K$3))*(1-BK250),0)</f>
        <v/>
      </c>
      <c r="BC250" s="602">
        <f>BD250*2</f>
        <v/>
      </c>
      <c r="BD250" s="602" t="n">
        <v>23.5</v>
      </c>
      <c r="BE250" s="602" t="n">
        <v>23</v>
      </c>
      <c r="BF250" s="604">
        <f>IFERROR(((IF(BE250&gt;0, BE250, IF(BD250&gt;0, BD250, 0))))*INDEX(Assumptions!$B:$B,MATCH(AB250,Assumptions!$A:$A,0)),0)</f>
        <v/>
      </c>
      <c r="BG250" s="604">
        <f>IFERROR(((IF(BE250&gt;0, BE250, IF(BD250&gt;0, BD250, 0))))*INDEX(Assumptions!$C:$C,MATCH(AB250,Assumptions!$A:$A,0)),0)</f>
        <v/>
      </c>
      <c r="BH250" s="604">
        <f>IFERROR(((IF(BE250&gt;0, BE250, IF(BD250&gt;0, BD250, 0))))*INDEX(Assumptions!$D:$D,MATCH(AB250,Assumptions!$A:$A,0)),0)</f>
        <v/>
      </c>
      <c r="BI250" s="604">
        <f>IFERROR(((IF(BE250&gt;0, BE250, IF(BD250&gt;0, BD250, 0))))*INDEX(Assumptions!$G:$G,MATCH(AC250,Assumptions!$F:$F,0)),0)</f>
        <v/>
      </c>
      <c r="BJ250" s="604">
        <f>SUM(BF250:BI250)</f>
        <v/>
      </c>
      <c r="BK250" s="383">
        <f>IFERROR(INDEX(Assumptions!$B:$B,MATCH(AB250,Assumptions!$A:$A,0))+INDEX(Assumptions!$C:$C,MATCH(AB250,Assumptions!$A:$A,0))+INDEX(Assumptions!$D:$D,MATCH(AB250,Assumptions!$A:$A,0))+INDEX(Assumptions!$G:$G,MATCH(AC250,Assumptions!$F:$F,0)),0)</f>
        <v/>
      </c>
      <c r="BL250" s="602">
        <f>((IF(BE250&gt;0, BE250, IF(BD250&gt;0, BD250, 0))))+BJ250</f>
        <v/>
      </c>
      <c r="BM250" s="602">
        <f>BP250/BO250</f>
        <v/>
      </c>
      <c r="BN250" s="602">
        <f>BP250/2.38</f>
        <v/>
      </c>
      <c r="BO250" s="374" t="n">
        <v>2.5</v>
      </c>
      <c r="BP250" s="602" t="n">
        <v>129.95</v>
      </c>
      <c r="BQ250" s="384">
        <f>IF(SUM(BD250:BE250)=0,0,(BM250-BL250)/BM250)</f>
        <v/>
      </c>
      <c r="BR250" s="602">
        <f>BC250*CG250</f>
        <v/>
      </c>
      <c r="BS250" s="602" t="n"/>
      <c r="BT250" s="602" t="n">
        <v>3.7</v>
      </c>
      <c r="BU250" s="386" t="inlineStr">
        <is>
          <t>16/08/2017</t>
        </is>
      </c>
      <c r="BV250" s="605" t="n"/>
      <c r="BW250" s="386" t="n"/>
      <c r="BX250" s="376" t="n"/>
      <c r="BY250" s="386" t="n"/>
      <c r="BZ250" s="433" t="n"/>
      <c r="CA250" s="386" t="n">
        <v>42989</v>
      </c>
      <c r="CB250" s="386" t="n"/>
      <c r="CC250" s="386" t="n">
        <v>42989</v>
      </c>
      <c r="CD250" s="376" t="inlineStr">
        <is>
          <t>EX 14-Oct-17</t>
        </is>
      </c>
      <c r="CE250" s="376" t="n"/>
      <c r="CF250" s="376" t="n"/>
      <c r="CG250" s="387" t="n">
        <v>15</v>
      </c>
      <c r="CH250" s="435" t="n"/>
      <c r="CI250" s="387" t="inlineStr">
        <is>
          <t>32x32</t>
        </is>
      </c>
      <c r="CJ250" s="387" t="n"/>
      <c r="CK250" s="387" t="n"/>
      <c r="CL250" s="388" t="n"/>
      <c r="CM250" s="389" t="n"/>
      <c r="CN250" s="389" t="n"/>
      <c r="CO250" s="390" t="n"/>
      <c r="CP250" s="391" t="inlineStr">
        <is>
          <t xml:space="preserve">WASH TEST </t>
        </is>
      </c>
      <c r="CQ250" s="391" t="n"/>
      <c r="CR250" s="391" t="n"/>
      <c r="CS250" s="391" t="n">
        <v>43190</v>
      </c>
      <c r="CT250" s="440" t="inlineStr">
        <is>
          <t>ok</t>
        </is>
      </c>
      <c r="CU250" s="393" t="inlineStr">
        <is>
          <t xml:space="preserve">NEW TO ARTLAB </t>
        </is>
      </c>
      <c r="CV250" s="393" t="n"/>
      <c r="CW250" s="393" t="n"/>
      <c r="CX250" s="393" t="n"/>
      <c r="CY250" s="393" t="n"/>
      <c r="CZ250" s="436" t="n">
        <v>43311</v>
      </c>
      <c r="DA250" s="436" t="inlineStr">
        <is>
          <t>HQ</t>
        </is>
      </c>
      <c r="DB250" s="562" t="n">
        <v>0</v>
      </c>
      <c r="DC250" s="389" t="n"/>
      <c r="DD250" s="579" t="inlineStr">
        <is>
          <t>DIDN'T SEE QC OURSELVES / '-1 CM ON HALF WAIST AND -2 CM ON INSEAM LENGTH</t>
        </is>
      </c>
      <c r="DE250" s="389" t="n"/>
      <c r="DF250" s="394" t="n">
        <v>658</v>
      </c>
      <c r="DG250" s="394" t="n">
        <v>846</v>
      </c>
      <c r="DH250" s="394" t="n">
        <v>4018289</v>
      </c>
      <c r="DI250" s="395">
        <f>DF250*BM250</f>
        <v/>
      </c>
      <c r="DJ250" s="396">
        <f>DI250-(DG250*BL250)</f>
        <v/>
      </c>
    </row>
    <row customFormat="1" customHeight="1" ht="15" r="251" s="397">
      <c r="A251" s="372" t="n">
        <v>1160</v>
      </c>
      <c r="B251" s="372" t="inlineStr">
        <is>
          <t>K180751330</t>
        </is>
      </c>
      <c r="C251" s="372" t="n">
        <v>1010104101</v>
      </c>
      <c r="D251" s="241" t="inlineStr">
        <is>
          <t>Mid used</t>
        </is>
      </c>
      <c r="E251" s="430" t="n">
        <v>4039</v>
      </c>
      <c r="F251" s="372" t="inlineStr">
        <is>
          <t>JOHN</t>
        </is>
      </c>
      <c r="G251" s="372" t="inlineStr">
        <is>
          <t>SMOKEY SULPHUR GREY</t>
        </is>
      </c>
      <c r="H251" s="372" t="n">
        <v>1</v>
      </c>
      <c r="I251" s="370" t="n"/>
      <c r="J251" s="600" t="n"/>
      <c r="K251" s="372" t="n"/>
      <c r="L251" s="372" t="n"/>
      <c r="M251" s="372" t="inlineStr">
        <is>
          <t>Jeans</t>
        </is>
      </c>
      <c r="N251" s="372" t="n">
        <v>62034231</v>
      </c>
      <c r="O251" s="373" t="inlineStr">
        <is>
          <t>Men's or boys' trousers and breeches of cotton denim (excl. knitted or crocheted, industrial and occupational, bib and brace overalls and underpants)</t>
        </is>
      </c>
      <c r="P251" s="584" t="inlineStr">
        <is>
          <t>Mens</t>
        </is>
      </c>
      <c r="Q251" s="372" t="n"/>
      <c r="R251" s="372" t="n">
        <v>19</v>
      </c>
      <c r="S251" s="372" t="inlineStr">
        <is>
          <t>-</t>
        </is>
      </c>
      <c r="T251" s="374" t="inlineStr">
        <is>
          <t>STRETCH</t>
        </is>
      </c>
      <c r="U251" s="374" t="inlineStr">
        <is>
          <t>LONG RISE SLIM</t>
        </is>
      </c>
      <c r="V251" s="374" t="inlineStr">
        <is>
          <t>28-38</t>
        </is>
      </c>
      <c r="W251" s="374" t="inlineStr">
        <is>
          <t>32-34</t>
        </is>
      </c>
      <c r="X251" s="518" t="inlineStr">
        <is>
          <t>Mens seasonal</t>
        </is>
      </c>
      <c r="Y251" s="374" t="inlineStr">
        <is>
          <t>C/O</t>
        </is>
      </c>
      <c r="Z251" s="374" t="inlineStr">
        <is>
          <t>-</t>
        </is>
      </c>
      <c r="AA251" s="374" t="inlineStr">
        <is>
          <t>CONVENTIONAL</t>
        </is>
      </c>
      <c r="AB251" s="240" t="inlineStr">
        <is>
          <t>Tunisia</t>
        </is>
      </c>
      <c r="AC251" s="240" t="inlineStr">
        <is>
          <t>Artlab</t>
        </is>
      </c>
      <c r="AD251" s="240" t="inlineStr">
        <is>
          <t>Artlab</t>
        </is>
      </c>
      <c r="AE251" s="240" t="inlineStr">
        <is>
          <t>Interwashing</t>
        </is>
      </c>
      <c r="AF251" s="372" t="n"/>
      <c r="AG251" s="374" t="inlineStr">
        <is>
          <t>CALIK</t>
        </is>
      </c>
      <c r="AH251" s="374" t="inlineStr">
        <is>
          <t>D7276O1125 N-marsh plus smoky blue</t>
        </is>
      </c>
      <c r="AI251" s="374" t="n"/>
      <c r="AJ251" s="374" t="n"/>
      <c r="AK251" s="417" t="inlineStr">
        <is>
          <t>85% Sustainable fabric</t>
        </is>
      </c>
      <c r="AL251" s="374" t="inlineStr">
        <is>
          <t>85% Organic cotton, 10% elastomultiester, 4% polyester, 1% elastane</t>
        </is>
      </c>
      <c r="AM251" s="374" t="inlineStr">
        <is>
          <t>12,5 oz</t>
        </is>
      </c>
      <c r="AN251" s="374" t="n"/>
      <c r="AO251" s="402" t="inlineStr">
        <is>
          <t>5,35 / 122</t>
        </is>
      </c>
      <c r="AP251" s="374" t="n"/>
      <c r="AQ251" s="374" t="n"/>
      <c r="AR251" s="374" t="inlineStr">
        <is>
          <t>90mts ordered by ARTLAB - ready week 33</t>
        </is>
      </c>
      <c r="AS251" s="378" t="n"/>
      <c r="AT251" s="378" t="n"/>
      <c r="AU251" s="378" t="n"/>
      <c r="AV251" s="379" t="n">
        <v>1.64</v>
      </c>
      <c r="AW251" s="601" t="n"/>
      <c r="AX251" s="602" t="inlineStr">
        <is>
          <t>EUR</t>
        </is>
      </c>
      <c r="AY251" s="602" t="inlineStr">
        <is>
          <t>FOB</t>
        </is>
      </c>
      <c r="AZ251" s="602" t="inlineStr">
        <is>
          <t>90 DAYS NETT</t>
        </is>
      </c>
      <c r="BA251" s="602" t="inlineStr">
        <is>
          <t>cfmd</t>
        </is>
      </c>
      <c r="BB251" s="602">
        <f>IFERROR((BM251*(1-Assumptions!$K$3))*(1-BK251),0)</f>
        <v/>
      </c>
      <c r="BC251" s="602" t="n">
        <v>45</v>
      </c>
      <c r="BD251" s="602" t="n">
        <v>26.5</v>
      </c>
      <c r="BE251" s="602" t="n">
        <v>27.15</v>
      </c>
      <c r="BF251" s="604">
        <f>IFERROR(((IF(BE251&gt;0, BE251, IF(BD251&gt;0, BD251, 0))))*INDEX(Assumptions!$B:$B,MATCH(AB251,Assumptions!$A:$A,0)),0)</f>
        <v/>
      </c>
      <c r="BG251" s="604">
        <f>IFERROR(((IF(BE251&gt;0, BE251, IF(BD251&gt;0, BD251, 0))))*INDEX(Assumptions!$C:$C,MATCH(AB251,Assumptions!$A:$A,0)),0)</f>
        <v/>
      </c>
      <c r="BH251" s="604">
        <f>IFERROR(((IF(BE251&gt;0, BE251, IF(BD251&gt;0, BD251, 0))))*INDEX(Assumptions!$D:$D,MATCH(AB251,Assumptions!$A:$A,0)),0)</f>
        <v/>
      </c>
      <c r="BI251" s="604">
        <f>IFERROR(((IF(BE251&gt;0, BE251, IF(BD251&gt;0, BD251, 0))))*INDEX(Assumptions!$G:$G,MATCH(AC251,Assumptions!$F:$F,0)),0)</f>
        <v/>
      </c>
      <c r="BJ251" s="604">
        <f>SUM(BF251:BI251)</f>
        <v/>
      </c>
      <c r="BK251" s="383">
        <f>IFERROR(INDEX(Assumptions!$B:$B,MATCH(AB251,Assumptions!$A:$A,0))+INDEX(Assumptions!$C:$C,MATCH(AB251,Assumptions!$A:$A,0))+INDEX(Assumptions!$D:$D,MATCH(AB251,Assumptions!$A:$A,0))+INDEX(Assumptions!$G:$G,MATCH(AC251,Assumptions!$F:$F,0)),0)</f>
        <v/>
      </c>
      <c r="BL251" s="602">
        <f>((IF(BE251&gt;0, BE251, IF(BD251&gt;0, BD251, 0))))+BJ251</f>
        <v/>
      </c>
      <c r="BM251" s="602">
        <f>BP251/BO251</f>
        <v/>
      </c>
      <c r="BN251" s="602">
        <f>BP251/2.38</f>
        <v/>
      </c>
      <c r="BO251" s="374" t="n">
        <v>2.5</v>
      </c>
      <c r="BP251" s="602" t="n">
        <v>149.95</v>
      </c>
      <c r="BQ251" s="384">
        <f>IF(SUM(BD251:BE251)=0,0,(BM251-BL251)/BM251)</f>
        <v/>
      </c>
      <c r="BR251" s="602">
        <f>BC251*CG251</f>
        <v/>
      </c>
      <c r="BS251" s="602" t="n">
        <v>7.6</v>
      </c>
      <c r="BT251" s="602" t="n">
        <v>3.25</v>
      </c>
      <c r="BU251" s="386" t="n"/>
      <c r="BV251" s="605" t="n"/>
      <c r="BW251" s="386" t="n"/>
      <c r="BX251" s="376" t="n"/>
      <c r="BY251" s="386" t="n"/>
      <c r="BZ251" s="433" t="n"/>
      <c r="CA251" s="386" t="n"/>
      <c r="CB251" s="386" t="n"/>
      <c r="CC251" s="386" t="n"/>
      <c r="CD251" s="376" t="n"/>
      <c r="CE251" s="376" t="n"/>
      <c r="CF251" s="376" t="n"/>
      <c r="CG251" s="387" t="n">
        <v>15</v>
      </c>
      <c r="CH251" s="435" t="n"/>
      <c r="CI251" s="387" t="inlineStr">
        <is>
          <t>32x32</t>
        </is>
      </c>
      <c r="CJ251" s="387" t="n"/>
      <c r="CK251" s="387" t="n"/>
      <c r="CL251" s="388" t="n"/>
      <c r="CM251" s="389" t="n"/>
      <c r="CN251" s="389" t="n"/>
      <c r="CO251" s="390" t="n"/>
      <c r="CP251" s="391" t="inlineStr">
        <is>
          <t>-</t>
        </is>
      </c>
      <c r="CQ251" s="391" t="n"/>
      <c r="CR251" s="391" t="n"/>
      <c r="CS251" s="392" t="n"/>
      <c r="CT251" s="393" t="n"/>
      <c r="CU251" s="393" t="n"/>
      <c r="CV251" s="393" t="n"/>
      <c r="CW251" s="393" t="n"/>
      <c r="CX251" s="393" t="n"/>
      <c r="CY251" s="393" t="n"/>
      <c r="CZ251" s="388" t="n"/>
      <c r="DA251" s="388" t="n"/>
      <c r="DB251" s="555" t="n"/>
      <c r="DC251" s="389" t="n"/>
      <c r="DD251" s="389" t="n"/>
      <c r="DE251" s="389" t="n"/>
      <c r="DF251" s="394" t="n">
        <v>509</v>
      </c>
      <c r="DG251" s="394" t="n">
        <v>551</v>
      </c>
      <c r="DH251" s="394" t="n">
        <v>4018375</v>
      </c>
      <c r="DI251" s="395">
        <f>DF251*BM251</f>
        <v/>
      </c>
      <c r="DJ251" s="396">
        <f>DI251-(DG251*BL251)</f>
        <v/>
      </c>
    </row>
    <row customFormat="1" customHeight="1" ht="15" r="252" s="397">
      <c r="A252" s="372" t="n">
        <v>1165</v>
      </c>
      <c r="B252" s="372" t="inlineStr">
        <is>
          <t>K180751335</t>
        </is>
      </c>
      <c r="C252" s="372" t="n">
        <v>1010104102</v>
      </c>
      <c r="D252" s="241" t="inlineStr">
        <is>
          <t>Dark used</t>
        </is>
      </c>
      <c r="E252" s="430" t="n">
        <v>3029</v>
      </c>
      <c r="F252" s="372" t="inlineStr">
        <is>
          <t>JOHN</t>
        </is>
      </c>
      <c r="G252" s="372" t="inlineStr">
        <is>
          <t>DEEP BRIGHT BLUE</t>
        </is>
      </c>
      <c r="H252" s="372" t="n">
        <v>1</v>
      </c>
      <c r="I252" s="370" t="n"/>
      <c r="J252" s="600" t="n"/>
      <c r="K252" s="372" t="n"/>
      <c r="L252" s="372" t="n"/>
      <c r="M252" s="372" t="inlineStr">
        <is>
          <t>Jeans</t>
        </is>
      </c>
      <c r="N252" s="372" t="n">
        <v>62034231</v>
      </c>
      <c r="O252" s="373" t="inlineStr">
        <is>
          <t>Men's or boys' trousers and breeches of cotton denim (excl. knitted or crocheted, industrial and occupational, bib and brace overalls and underpants)</t>
        </is>
      </c>
      <c r="P252" s="584" t="inlineStr">
        <is>
          <t>Mens</t>
        </is>
      </c>
      <c r="Q252" s="372" t="n"/>
      <c r="R252" s="372" t="inlineStr">
        <is>
          <t>V2140</t>
        </is>
      </c>
      <c r="S252" s="372" t="inlineStr">
        <is>
          <t>-</t>
        </is>
      </c>
      <c r="T252" s="374" t="inlineStr">
        <is>
          <t>STRETCH</t>
        </is>
      </c>
      <c r="U252" s="374" t="inlineStr">
        <is>
          <t>LONG RISE SLIM</t>
        </is>
      </c>
      <c r="V252" s="374" t="inlineStr">
        <is>
          <t>28-38</t>
        </is>
      </c>
      <c r="W252" s="374" t="inlineStr">
        <is>
          <t>32-34</t>
        </is>
      </c>
      <c r="X252" s="518" t="inlineStr">
        <is>
          <t>Mens seasonal</t>
        </is>
      </c>
      <c r="Y252" s="374" t="inlineStr">
        <is>
          <t>C/O</t>
        </is>
      </c>
      <c r="Z252" s="374" t="inlineStr">
        <is>
          <t>-</t>
        </is>
      </c>
      <c r="AA252" s="374" t="inlineStr">
        <is>
          <t>SEASONAL MAIN</t>
        </is>
      </c>
      <c r="AB252" s="398" t="inlineStr">
        <is>
          <t>Tunisia</t>
        </is>
      </c>
      <c r="AC252" s="376" t="inlineStr">
        <is>
          <t>Artlab</t>
        </is>
      </c>
      <c r="AD252" s="240" t="inlineStr">
        <is>
          <t>Elleti Group</t>
        </is>
      </c>
      <c r="AE252" s="240" t="inlineStr">
        <is>
          <t>Elleti</t>
        </is>
      </c>
      <c r="AF252" s="372" t="n"/>
      <c r="AG252" s="374" t="inlineStr">
        <is>
          <t>CALIK</t>
        </is>
      </c>
      <c r="AH252" s="374" t="inlineStr">
        <is>
          <t>70539D Vanessa OD grey TP</t>
        </is>
      </c>
      <c r="AI252" s="21" t="inlineStr">
        <is>
          <t>70539D Vanessa OD grey TP</t>
        </is>
      </c>
      <c r="AJ252" s="374" t="n"/>
      <c r="AK252" s="374" t="inlineStr">
        <is>
          <t>94% Sustainable fabric</t>
        </is>
      </c>
      <c r="AL252" s="374" t="inlineStr">
        <is>
          <t>94% Organic cotton, 4% polyester, 2% elastane</t>
        </is>
      </c>
      <c r="AM252" s="374" t="inlineStr">
        <is>
          <t>13,5 oz</t>
        </is>
      </c>
      <c r="AN252" s="374" t="n"/>
      <c r="AO252" s="402" t="inlineStr">
        <is>
          <t>4,70 / 135</t>
        </is>
      </c>
      <c r="AP252" s="374" t="n"/>
      <c r="AQ252" s="374" t="n"/>
      <c r="AR252" s="374" t="inlineStr">
        <is>
          <t>90mts ordered by ARTLAB - ready week 33</t>
        </is>
      </c>
      <c r="AS252" s="378" t="n"/>
      <c r="AT252" s="378" t="n"/>
      <c r="AU252" s="378" t="n"/>
      <c r="AV252" s="379" t="n">
        <v>1.4</v>
      </c>
      <c r="AW252" s="601" t="n"/>
      <c r="AX252" s="602" t="inlineStr">
        <is>
          <t>EUR</t>
        </is>
      </c>
      <c r="AY252" s="602" t="inlineStr">
        <is>
          <t>FOB</t>
        </is>
      </c>
      <c r="AZ252" s="602" t="inlineStr">
        <is>
          <t>90 DAYS NETT</t>
        </is>
      </c>
      <c r="BA252" s="602" t="inlineStr">
        <is>
          <t>cfmd</t>
        </is>
      </c>
      <c r="BB252" s="602">
        <f>IFERROR((BM252*(1-Assumptions!$K$3))*(1-BK252),0)</f>
        <v/>
      </c>
      <c r="BC252" s="602" t="n">
        <v>45</v>
      </c>
      <c r="BD252" s="602" t="n">
        <v>27.5</v>
      </c>
      <c r="BE252" s="602" t="n">
        <v>26.5</v>
      </c>
      <c r="BF252" s="604">
        <f>IFERROR(((IF(BE252&gt;0, BE252, IF(BD252&gt;0, BD252, 0))))*INDEX(Assumptions!$B:$B,MATCH(AB252,Assumptions!$A:$A,0)),0)</f>
        <v/>
      </c>
      <c r="BG252" s="604">
        <f>IFERROR(((IF(BE252&gt;0, BE252, IF(BD252&gt;0, BD252, 0))))*INDEX(Assumptions!$C:$C,MATCH(AB252,Assumptions!$A:$A,0)),0)</f>
        <v/>
      </c>
      <c r="BH252" s="604">
        <f>IFERROR(((IF(BE252&gt;0, BE252, IF(BD252&gt;0, BD252, 0))))*INDEX(Assumptions!$D:$D,MATCH(AB252,Assumptions!$A:$A,0)),0)</f>
        <v/>
      </c>
      <c r="BI252" s="604">
        <f>IFERROR(((IF(BE252&gt;0, BE252, IF(BD252&gt;0, BD252, 0))))*INDEX(Assumptions!$G:$G,MATCH(AC252,Assumptions!$F:$F,0)),0)</f>
        <v/>
      </c>
      <c r="BJ252" s="604">
        <f>SUM(BF252:BI252)</f>
        <v/>
      </c>
      <c r="BK252" s="383">
        <f>IFERROR(INDEX(Assumptions!$B:$B,MATCH(AB252,Assumptions!$A:$A,0))+INDEX(Assumptions!$C:$C,MATCH(AB252,Assumptions!$A:$A,0))+INDEX(Assumptions!$D:$D,MATCH(AB252,Assumptions!$A:$A,0))+INDEX(Assumptions!$G:$G,MATCH(AC252,Assumptions!$F:$F,0)),0)</f>
        <v/>
      </c>
      <c r="BL252" s="602">
        <f>((IF(BE252&gt;0, BE252, IF(BD252&gt;0, BD252, 0))))+BJ252</f>
        <v/>
      </c>
      <c r="BM252" s="602">
        <f>BP252/BO252</f>
        <v/>
      </c>
      <c r="BN252" s="602">
        <f>BP252/2.38</f>
        <v/>
      </c>
      <c r="BO252" s="374" t="n">
        <v>2.5</v>
      </c>
      <c r="BP252" s="602" t="n">
        <v>149.95</v>
      </c>
      <c r="BQ252" s="384">
        <f>IF(SUM(BD252:BE252)=0,0,(BM252-BL252)/BM252)</f>
        <v/>
      </c>
      <c r="BR252" s="602">
        <f>BC252*CG252</f>
        <v/>
      </c>
      <c r="BS252" s="602" t="n">
        <v>7</v>
      </c>
      <c r="BT252" s="602" t="n">
        <v>3.45</v>
      </c>
      <c r="BU252" s="386" t="n"/>
      <c r="BV252" s="605" t="n"/>
      <c r="BW252" s="386" t="n"/>
      <c r="BX252" s="376" t="n"/>
      <c r="BY252" s="386" t="n"/>
      <c r="BZ252" s="433" t="n"/>
      <c r="CA252" s="386" t="n"/>
      <c r="CB252" s="386" t="n"/>
      <c r="CC252" s="386" t="n"/>
      <c r="CD252" s="376" t="n"/>
      <c r="CE252" s="376" t="n"/>
      <c r="CF252" s="376" t="n"/>
      <c r="CG252" s="387" t="n">
        <v>13</v>
      </c>
      <c r="CH252" s="435" t="n"/>
      <c r="CI252" s="387" t="inlineStr">
        <is>
          <t>32x32</t>
        </is>
      </c>
      <c r="CJ252" s="387" t="n"/>
      <c r="CK252" s="387" t="n"/>
      <c r="CL252" s="388" t="n"/>
      <c r="CM252" s="389" t="n"/>
      <c r="CN252" s="389" t="n"/>
      <c r="CO252" s="390" t="n"/>
      <c r="CP252" s="391" t="inlineStr">
        <is>
          <t>-</t>
        </is>
      </c>
      <c r="CQ252" s="391" t="n"/>
      <c r="CR252" s="391" t="n"/>
      <c r="CS252" s="392" t="n"/>
      <c r="CT252" s="393" t="n"/>
      <c r="CU252" s="393" t="n"/>
      <c r="CV252" s="393" t="n"/>
      <c r="CW252" s="393" t="n"/>
      <c r="CX252" s="393" t="n"/>
      <c r="CY252" s="393" t="n"/>
      <c r="CZ252" s="388" t="n"/>
      <c r="DA252" s="388" t="inlineStr">
        <is>
          <t>SPEC ONLY</t>
        </is>
      </c>
      <c r="DB252" s="555" t="n"/>
      <c r="DC252" s="389" t="n"/>
      <c r="DD252" s="389" t="n"/>
      <c r="DE252" s="389" t="n"/>
      <c r="DF252" s="394" t="n">
        <v>59</v>
      </c>
      <c r="DG252" s="394" t="n">
        <v>158</v>
      </c>
      <c r="DH252" s="394" t="n">
        <v>4018183</v>
      </c>
      <c r="DI252" s="395">
        <f>DF252*BM252</f>
        <v/>
      </c>
      <c r="DJ252" s="396">
        <f>DI252-(DG252*BL252)</f>
        <v/>
      </c>
    </row>
    <row customFormat="1" customHeight="1" ht="15" r="253" s="397">
      <c r="A253" s="372" t="n">
        <v>1166</v>
      </c>
      <c r="B253" s="372" t="inlineStr">
        <is>
          <t>K180751336</t>
        </is>
      </c>
      <c r="C253" s="372" t="n">
        <v>1010104210</v>
      </c>
      <c r="D253" s="241" t="inlineStr">
        <is>
          <t>Dark used</t>
        </is>
      </c>
      <c r="E253" s="430" t="n">
        <v>3024</v>
      </c>
      <c r="F253" s="372" t="inlineStr">
        <is>
          <t>JOHN</t>
        </is>
      </c>
      <c r="G253" s="372" t="inlineStr">
        <is>
          <t>COATED DUST</t>
        </is>
      </c>
      <c r="H253" s="372" t="n">
        <v>1</v>
      </c>
      <c r="I253" s="370" t="n"/>
      <c r="J253" s="600" t="n">
        <v>43063</v>
      </c>
      <c r="K253" s="372" t="n"/>
      <c r="L253" s="372" t="n"/>
      <c r="M253" s="372" t="inlineStr">
        <is>
          <t>Jeans</t>
        </is>
      </c>
      <c r="N253" s="372" t="n">
        <v>62034231</v>
      </c>
      <c r="O253" s="373" t="inlineStr">
        <is>
          <t>Men's or boys' trousers and breeches of cotton denim (excl. knitted or crocheted, industrial and occupational, bib and brace overalls and underpants)</t>
        </is>
      </c>
      <c r="P253" s="584" t="inlineStr">
        <is>
          <t>Mens</t>
        </is>
      </c>
      <c r="Q253" s="372" t="n"/>
      <c r="R253" s="372" t="n">
        <v>8</v>
      </c>
      <c r="S253" s="372" t="inlineStr">
        <is>
          <t>-</t>
        </is>
      </c>
      <c r="T253" s="374" t="inlineStr">
        <is>
          <t>COMFORT</t>
        </is>
      </c>
      <c r="U253" s="374" t="inlineStr">
        <is>
          <t>LONG RISE SLIM</t>
        </is>
      </c>
      <c r="V253" s="374" t="inlineStr">
        <is>
          <t>28-38</t>
        </is>
      </c>
      <c r="W253" s="374" t="inlineStr">
        <is>
          <t>32-34</t>
        </is>
      </c>
      <c r="X253" s="518" t="inlineStr">
        <is>
          <t>Mens seasonal</t>
        </is>
      </c>
      <c r="Y253" s="374" t="inlineStr">
        <is>
          <t>C/O</t>
        </is>
      </c>
      <c r="Z253" s="374" t="inlineStr">
        <is>
          <t>-</t>
        </is>
      </c>
      <c r="AA253" s="374" t="inlineStr">
        <is>
          <t>CONVENTIONAL</t>
        </is>
      </c>
      <c r="AB253" s="240" t="inlineStr">
        <is>
          <t>Tunisia</t>
        </is>
      </c>
      <c r="AC253" s="240" t="inlineStr">
        <is>
          <t>Artlab</t>
        </is>
      </c>
      <c r="AD253" s="240" t="inlineStr">
        <is>
          <t>Artlab</t>
        </is>
      </c>
      <c r="AE253" s="240" t="inlineStr">
        <is>
          <t>Interwashing</t>
        </is>
      </c>
      <c r="AF253" s="372" t="n"/>
      <c r="AG253" s="374" t="inlineStr">
        <is>
          <t>ROYO</t>
        </is>
      </c>
      <c r="AH253" s="374" t="inlineStr">
        <is>
          <t>WILLOW -TPX - 31629</t>
        </is>
      </c>
      <c r="AI253" s="374" t="n"/>
      <c r="AJ253" s="374" t="n"/>
      <c r="AK253" s="417" t="inlineStr">
        <is>
          <t>85% Sustainable fabric</t>
        </is>
      </c>
      <c r="AL253" s="374" t="inlineStr">
        <is>
          <t>75% Organic cotton, 20% recycled jeans, 3% other fibers, 2% elastane</t>
        </is>
      </c>
      <c r="AM253" s="374" t="inlineStr">
        <is>
          <t>10 oz</t>
        </is>
      </c>
      <c r="AN253" s="374" t="n"/>
      <c r="AO253" s="377" t="inlineStr">
        <is>
          <t>5,6 / 140</t>
        </is>
      </c>
      <c r="AP253" s="374" t="n"/>
      <c r="AQ253" s="374" t="n"/>
      <c r="AR253" s="374" t="n"/>
      <c r="AS253" s="378" t="n"/>
      <c r="AT253" s="378" t="n"/>
      <c r="AU253" s="378" t="n"/>
      <c r="AV253" s="379" t="n">
        <v>1.45</v>
      </c>
      <c r="AW253" s="601" t="n"/>
      <c r="AX253" s="602" t="inlineStr">
        <is>
          <t>EUR</t>
        </is>
      </c>
      <c r="AY253" s="602" t="inlineStr">
        <is>
          <t>FOB</t>
        </is>
      </c>
      <c r="AZ253" s="602" t="inlineStr">
        <is>
          <t>90 DAYS NETT</t>
        </is>
      </c>
      <c r="BA253" s="602" t="n">
        <v>25</v>
      </c>
      <c r="BB253" s="602">
        <f>IFERROR((BM253*(1-Assumptions!$K$3))*(1-BK253),0)</f>
        <v/>
      </c>
      <c r="BC253" s="602" t="n"/>
      <c r="BD253" s="602" t="n"/>
      <c r="BE253" s="602" t="n">
        <v>26</v>
      </c>
      <c r="BF253" s="604">
        <f>IFERROR(((IF(BE253&gt;0, BE253, IF(BD253&gt;0, BD253, 0))))*INDEX(Assumptions!$B:$B,MATCH(AB253,Assumptions!$A:$A,0)),0)</f>
        <v/>
      </c>
      <c r="BG253" s="604">
        <f>IFERROR(((IF(BE253&gt;0, BE253, IF(BD253&gt;0, BD253, 0))))*INDEX(Assumptions!$C:$C,MATCH(AB253,Assumptions!$A:$A,0)),0)</f>
        <v/>
      </c>
      <c r="BH253" s="604">
        <f>IFERROR(((IF(BE253&gt;0, BE253, IF(BD253&gt;0, BD253, 0))))*INDEX(Assumptions!$D:$D,MATCH(AB253,Assumptions!$A:$A,0)),0)</f>
        <v/>
      </c>
      <c r="BI253" s="604">
        <f>IFERROR(((IF(BE253&gt;0, BE253, IF(BD253&gt;0, BD253, 0))))*INDEX(Assumptions!$G:$G,MATCH(AC253,Assumptions!$F:$F,0)),0)</f>
        <v/>
      </c>
      <c r="BJ253" s="604">
        <f>SUM(BF253:BI253)</f>
        <v/>
      </c>
      <c r="BK253" s="383">
        <f>IFERROR(INDEX(Assumptions!$B:$B,MATCH(AB253,Assumptions!$A:$A,0))+INDEX(Assumptions!$C:$C,MATCH(AB253,Assumptions!$A:$A,0))+INDEX(Assumptions!$D:$D,MATCH(AB253,Assumptions!$A:$A,0))+INDEX(Assumptions!$G:$G,MATCH(AC253,Assumptions!$F:$F,0)),0)</f>
        <v/>
      </c>
      <c r="BL253" s="602">
        <f>((IF(BE253&gt;0, BE253, IF(BD253&gt;0, BD253, 0))))+BJ253</f>
        <v/>
      </c>
      <c r="BM253" s="602">
        <f>BP253/BO253</f>
        <v/>
      </c>
      <c r="BN253" s="602">
        <f>BP253/2.38</f>
        <v/>
      </c>
      <c r="BO253" s="374" t="n">
        <v>2.5</v>
      </c>
      <c r="BP253" s="602" t="n">
        <v>139.95</v>
      </c>
      <c r="BQ253" s="384">
        <f>IF(SUM(BD253:BE253)=0,0,(BM253-BL253)/BM253)</f>
        <v/>
      </c>
      <c r="BR253" s="602">
        <f>BC253*CG253</f>
        <v/>
      </c>
      <c r="BS253" s="602" t="n">
        <v>7.3</v>
      </c>
      <c r="BT253" s="602" t="n">
        <v>3.2</v>
      </c>
      <c r="BU253" s="386" t="n"/>
      <c r="BV253" s="605" t="n"/>
      <c r="BW253" s="386" t="n"/>
      <c r="BX253" s="376" t="n"/>
      <c r="BY253" s="386" t="n"/>
      <c r="BZ253" s="433" t="n"/>
      <c r="CA253" s="386" t="n"/>
      <c r="CB253" s="386" t="n"/>
      <c r="CC253" s="386" t="n"/>
      <c r="CD253" s="376" t="n"/>
      <c r="CE253" s="376" t="n"/>
      <c r="CF253" s="376" t="n"/>
      <c r="CG253" s="387" t="n">
        <v>0</v>
      </c>
      <c r="CH253" s="435" t="n"/>
      <c r="CI253" s="387" t="n"/>
      <c r="CJ253" s="387" t="n"/>
      <c r="CK253" s="387" t="n"/>
      <c r="CL253" s="388" t="n"/>
      <c r="CM253" s="389" t="n"/>
      <c r="CN253" s="389" t="n"/>
      <c r="CO253" s="390" t="n"/>
      <c r="CP253" s="391" t="inlineStr">
        <is>
          <t>32/32</t>
        </is>
      </c>
      <c r="CQ253" s="391" t="n"/>
      <c r="CR253" s="391" t="n"/>
      <c r="CS253" s="391" t="n">
        <v>43190</v>
      </c>
      <c r="CT253" s="393" t="inlineStr">
        <is>
          <t>ok</t>
        </is>
      </c>
      <c r="CU253" s="393" t="n"/>
      <c r="CV253" s="440" t="n">
        <v>43199</v>
      </c>
      <c r="CW253" s="393" t="n"/>
      <c r="CX253" s="393" t="n"/>
      <c r="CY253" s="393" t="n"/>
      <c r="CZ253" s="388" t="n"/>
      <c r="DA253" s="388" t="n"/>
      <c r="DB253" s="555" t="n"/>
      <c r="DC253" s="389" t="n"/>
      <c r="DD253" s="389" t="n"/>
      <c r="DE253" s="389" t="n"/>
      <c r="DF253" s="394" t="n">
        <v>741</v>
      </c>
      <c r="DG253" s="550">
        <f>1000-550</f>
        <v/>
      </c>
      <c r="DH253" s="394" t="n">
        <v>4018305</v>
      </c>
      <c r="DI253" s="395">
        <f>DF253*BM253</f>
        <v/>
      </c>
      <c r="DJ253" s="396">
        <f>DI253-(DG253*BL253)</f>
        <v/>
      </c>
    </row>
    <row customFormat="1" customHeight="1" ht="15" r="254" s="397">
      <c r="A254" s="372" t="n">
        <v>1167</v>
      </c>
      <c r="B254" s="372" t="inlineStr">
        <is>
          <t>K180751337</t>
        </is>
      </c>
      <c r="C254" s="372" t="n">
        <v>1010104211</v>
      </c>
      <c r="D254" s="241" t="inlineStr">
        <is>
          <t>Dark used</t>
        </is>
      </c>
      <c r="E254" s="430" t="n">
        <v>3026</v>
      </c>
      <c r="F254" s="372" t="inlineStr">
        <is>
          <t>JOHN</t>
        </is>
      </c>
      <c r="G254" s="372" t="inlineStr">
        <is>
          <t>COATED NIGHT</t>
        </is>
      </c>
      <c r="H254" s="372" t="n">
        <v>2</v>
      </c>
      <c r="I254" s="370" t="n"/>
      <c r="J254" s="600" t="n">
        <v>43063</v>
      </c>
      <c r="K254" s="372" t="n"/>
      <c r="L254" s="372" t="n"/>
      <c r="M254" s="372" t="inlineStr">
        <is>
          <t>Jeans</t>
        </is>
      </c>
      <c r="N254" s="372" t="n">
        <v>62034231</v>
      </c>
      <c r="O254" s="373" t="inlineStr">
        <is>
          <t>Men's or boys' trousers and breeches of cotton denim (excl. knitted or crocheted, industrial and occupational, bib and brace overalls and underpants)</t>
        </is>
      </c>
      <c r="P254" s="584" t="inlineStr">
        <is>
          <t>Mens</t>
        </is>
      </c>
      <c r="Q254" s="372" t="n"/>
      <c r="R254" s="372" t="inlineStr">
        <is>
          <t>ECO7</t>
        </is>
      </c>
      <c r="S254" s="372" t="inlineStr">
        <is>
          <t>-</t>
        </is>
      </c>
      <c r="T254" s="374" t="inlineStr">
        <is>
          <t>COMFORT</t>
        </is>
      </c>
      <c r="U254" s="374" t="inlineStr">
        <is>
          <t>LONG RISE SLIM</t>
        </is>
      </c>
      <c r="V254" s="374" t="inlineStr">
        <is>
          <t>28-38</t>
        </is>
      </c>
      <c r="W254" s="374" t="inlineStr">
        <is>
          <t>32-34</t>
        </is>
      </c>
      <c r="X254" s="518" t="inlineStr">
        <is>
          <t>Mens seasonal</t>
        </is>
      </c>
      <c r="Y254" s="374" t="inlineStr">
        <is>
          <t>C/O</t>
        </is>
      </c>
      <c r="Z254" s="374" t="inlineStr">
        <is>
          <t>-</t>
        </is>
      </c>
      <c r="AA254" s="374" t="inlineStr">
        <is>
          <t>SEASONAL MAIN</t>
        </is>
      </c>
      <c r="AB254" s="240" t="inlineStr">
        <is>
          <t>Tunisia</t>
        </is>
      </c>
      <c r="AC254" s="240" t="inlineStr">
        <is>
          <t>Artlab</t>
        </is>
      </c>
      <c r="AD254" s="240" t="inlineStr">
        <is>
          <t>Artlab</t>
        </is>
      </c>
      <c r="AE254" s="240" t="inlineStr">
        <is>
          <t>Interwashing</t>
        </is>
      </c>
      <c r="AF254" s="372" t="n"/>
      <c r="AG254" s="374" t="inlineStr">
        <is>
          <t>ROYO</t>
        </is>
      </c>
      <c r="AH254" s="374" t="inlineStr">
        <is>
          <t>WILLOW -TPX - 31629</t>
        </is>
      </c>
      <c r="AI254" s="374" t="n"/>
      <c r="AJ254" s="374" t="n"/>
      <c r="AK254" s="417" t="inlineStr">
        <is>
          <t>85% Sustainable fabric</t>
        </is>
      </c>
      <c r="AL254" s="374" t="inlineStr">
        <is>
          <t>75% Organic cotton, 20% recycled jeans, 3% other fibers, 2% elastane</t>
        </is>
      </c>
      <c r="AM254" s="374" t="inlineStr">
        <is>
          <t>10 oz</t>
        </is>
      </c>
      <c r="AN254" s="374" t="n"/>
      <c r="AO254" s="377" t="inlineStr">
        <is>
          <t>5,6 / 140</t>
        </is>
      </c>
      <c r="AP254" s="374" t="n"/>
      <c r="AQ254" s="374" t="n"/>
      <c r="AR254" s="374" t="n"/>
      <c r="AS254" s="378" t="n"/>
      <c r="AT254" s="378" t="n"/>
      <c r="AU254" s="378" t="n"/>
      <c r="AV254" s="379" t="n"/>
      <c r="AW254" s="601" t="n"/>
      <c r="AX254" s="602" t="inlineStr">
        <is>
          <t>EUR</t>
        </is>
      </c>
      <c r="AY254" s="602" t="inlineStr">
        <is>
          <t>FOB</t>
        </is>
      </c>
      <c r="AZ254" s="602" t="inlineStr">
        <is>
          <t>90 DAYS NETT</t>
        </is>
      </c>
      <c r="BA254" s="602" t="n">
        <v>23.1</v>
      </c>
      <c r="BB254" s="602">
        <f>IFERROR((BM254*(1-Assumptions!$K$3))*(1-BK254),0)</f>
        <v/>
      </c>
      <c r="BC254" s="602" t="n"/>
      <c r="BD254" s="602" t="n"/>
      <c r="BE254" s="602" t="n">
        <v>23.1</v>
      </c>
      <c r="BF254" s="604">
        <f>IFERROR(((IF(BE254&gt;0, BE254, IF(BD254&gt;0, BD254, 0))))*INDEX(Assumptions!$B:$B,MATCH(AB254,Assumptions!$A:$A,0)),0)</f>
        <v/>
      </c>
      <c r="BG254" s="604">
        <f>IFERROR(((IF(BE254&gt;0, BE254, IF(BD254&gt;0, BD254, 0))))*INDEX(Assumptions!$C:$C,MATCH(AB254,Assumptions!$A:$A,0)),0)</f>
        <v/>
      </c>
      <c r="BH254" s="604">
        <f>IFERROR(((IF(BE254&gt;0, BE254, IF(BD254&gt;0, BD254, 0))))*INDEX(Assumptions!$D:$D,MATCH(AB254,Assumptions!$A:$A,0)),0)</f>
        <v/>
      </c>
      <c r="BI254" s="604">
        <f>IFERROR(((IF(BE254&gt;0, BE254, IF(BD254&gt;0, BD254, 0))))*INDEX(Assumptions!$G:$G,MATCH(AC254,Assumptions!$F:$F,0)),0)</f>
        <v/>
      </c>
      <c r="BJ254" s="604">
        <f>SUM(BF254:BI254)</f>
        <v/>
      </c>
      <c r="BK254" s="383">
        <f>IFERROR(INDEX(Assumptions!$B:$B,MATCH(AB254,Assumptions!$A:$A,0))+INDEX(Assumptions!$C:$C,MATCH(AB254,Assumptions!$A:$A,0))+INDEX(Assumptions!$D:$D,MATCH(AB254,Assumptions!$A:$A,0))+INDEX(Assumptions!$G:$G,MATCH(AC254,Assumptions!$F:$F,0)),0)</f>
        <v/>
      </c>
      <c r="BL254" s="602">
        <f>((IF(BE254&gt;0, BE254, IF(BD254&gt;0, BD254, 0))))+BJ254</f>
        <v/>
      </c>
      <c r="BM254" s="602">
        <f>BP254/BO254</f>
        <v/>
      </c>
      <c r="BN254" s="602">
        <f>BP254/2.38</f>
        <v/>
      </c>
      <c r="BO254" s="374" t="n">
        <v>2.5</v>
      </c>
      <c r="BP254" s="602" t="n">
        <v>129.95</v>
      </c>
      <c r="BQ254" s="384">
        <f>IF(SUM(BD254:BE254)=0,0,(BM254-BL254)/BM254)</f>
        <v/>
      </c>
      <c r="BR254" s="602">
        <f>BC254*CG254</f>
        <v/>
      </c>
      <c r="BS254" s="602" t="n">
        <v>3.9</v>
      </c>
      <c r="BT254" s="602" t="n"/>
      <c r="BU254" s="386" t="n"/>
      <c r="BV254" s="605" t="n"/>
      <c r="BW254" s="386" t="n"/>
      <c r="BX254" s="376" t="n"/>
      <c r="BY254" s="386" t="n"/>
      <c r="BZ254" s="433" t="n"/>
      <c r="CA254" s="386" t="n"/>
      <c r="CB254" s="386" t="n"/>
      <c r="CC254" s="386" t="n"/>
      <c r="CD254" s="376" t="n"/>
      <c r="CE254" s="376" t="n"/>
      <c r="CF254" s="376" t="n"/>
      <c r="CG254" s="387" t="n">
        <v>0</v>
      </c>
      <c r="CH254" s="435" t="n"/>
      <c r="CI254" s="387" t="n"/>
      <c r="CJ254" s="387" t="n"/>
      <c r="CK254" s="387" t="n"/>
      <c r="CL254" s="388" t="n"/>
      <c r="CM254" s="389" t="n"/>
      <c r="CN254" s="389" t="n"/>
      <c r="CO254" s="390" t="n"/>
      <c r="CP254" s="391" t="inlineStr">
        <is>
          <t>32/32</t>
        </is>
      </c>
      <c r="CQ254" s="391" t="n"/>
      <c r="CR254" s="391" t="n"/>
      <c r="CS254" s="391" t="n">
        <v>43190</v>
      </c>
      <c r="CT254" s="393" t="inlineStr">
        <is>
          <t>ok</t>
        </is>
      </c>
      <c r="CU254" s="393" t="n"/>
      <c r="CV254" s="440" t="n">
        <v>43199</v>
      </c>
      <c r="CW254" s="393" t="n"/>
      <c r="CX254" s="393" t="n"/>
      <c r="CY254" s="393" t="n"/>
      <c r="CZ254" s="388" t="n"/>
      <c r="DA254" s="388" t="n"/>
      <c r="DB254" s="555" t="n"/>
      <c r="DC254" s="389" t="n"/>
      <c r="DD254" s="389" t="inlineStr">
        <is>
          <t>'+2cm on half seat is maximum, +1.7cm on inseam length is max</t>
        </is>
      </c>
      <c r="DE254" s="389" t="n"/>
      <c r="DF254" s="394" t="n">
        <v>161</v>
      </c>
      <c r="DG254" s="394" t="n">
        <v>258</v>
      </c>
      <c r="DH254" s="394" t="n">
        <v>4018307</v>
      </c>
      <c r="DI254" s="395">
        <f>DF254*BM254</f>
        <v/>
      </c>
      <c r="DJ254" s="396">
        <f>DI254-(DG254*BL254)</f>
        <v/>
      </c>
    </row>
    <row customFormat="1" customHeight="1" ht="15" r="255" s="397">
      <c r="A255" s="372" t="n">
        <v>1168</v>
      </c>
      <c r="B255" s="372" t="inlineStr">
        <is>
          <t>K180751338</t>
        </is>
      </c>
      <c r="C255" s="372" t="n">
        <v>1010104212</v>
      </c>
      <c r="D255" s="241" t="inlineStr">
        <is>
          <t>Mid used</t>
        </is>
      </c>
      <c r="E255" s="430" t="n">
        <v>4003</v>
      </c>
      <c r="F255" s="372" t="inlineStr">
        <is>
          <t>JOHN</t>
        </is>
      </c>
      <c r="G255" s="372" t="inlineStr">
        <is>
          <t>MID BLUE</t>
        </is>
      </c>
      <c r="H255" s="372" t="n">
        <v>1</v>
      </c>
      <c r="I255" s="370" t="n"/>
      <c r="J255" s="600" t="n">
        <v>43063</v>
      </c>
      <c r="K255" s="372" t="n"/>
      <c r="L255" s="372" t="n"/>
      <c r="M255" s="372" t="inlineStr">
        <is>
          <t>Jeans</t>
        </is>
      </c>
      <c r="N255" s="372" t="n">
        <v>62034231</v>
      </c>
      <c r="O255" s="373" t="inlineStr">
        <is>
          <t>Men's or boys' trousers and breeches of cotton denim (excl. knitted or crocheted, industrial and occupational, bib and brace overalls and underpants)</t>
        </is>
      </c>
      <c r="P255" s="584" t="inlineStr">
        <is>
          <t>Mens</t>
        </is>
      </c>
      <c r="Q255" s="372" t="n"/>
      <c r="R255" s="372" t="n">
        <v>21</v>
      </c>
      <c r="S255" s="372" t="inlineStr">
        <is>
          <t>-</t>
        </is>
      </c>
      <c r="T255" s="374" t="inlineStr">
        <is>
          <t>STRETCH</t>
        </is>
      </c>
      <c r="U255" s="374" t="inlineStr">
        <is>
          <t>LONG RISE SLIM</t>
        </is>
      </c>
      <c r="V255" s="374" t="inlineStr">
        <is>
          <t>28-38</t>
        </is>
      </c>
      <c r="W255" s="374" t="inlineStr">
        <is>
          <t>32-34</t>
        </is>
      </c>
      <c r="X255" s="518" t="inlineStr">
        <is>
          <t>Mens seasonal</t>
        </is>
      </c>
      <c r="Y255" s="374" t="inlineStr">
        <is>
          <t>C/O</t>
        </is>
      </c>
      <c r="Z255" s="374" t="inlineStr">
        <is>
          <t>-</t>
        </is>
      </c>
      <c r="AA255" s="374" t="inlineStr">
        <is>
          <t>CONVENTIONAL</t>
        </is>
      </c>
      <c r="AB255" s="240" t="inlineStr">
        <is>
          <t>Tunisia</t>
        </is>
      </c>
      <c r="AC255" s="240" t="inlineStr">
        <is>
          <t>Artlab</t>
        </is>
      </c>
      <c r="AD255" s="240" t="inlineStr">
        <is>
          <t>Artlab</t>
        </is>
      </c>
      <c r="AE255" s="240" t="inlineStr">
        <is>
          <t>Interwashing</t>
        </is>
      </c>
      <c r="AF255" s="372" t="n"/>
      <c r="AG255" s="374" t="inlineStr">
        <is>
          <t>ORTA</t>
        </is>
      </c>
      <c r="AH255" s="374" t="n">
        <v>9540</v>
      </c>
      <c r="AI255" s="374" t="n"/>
      <c r="AJ255" s="374" t="n"/>
      <c r="AK255" s="402" t="inlineStr">
        <is>
          <t>98% Sustainable fabric</t>
        </is>
      </c>
      <c r="AL255" s="374" t="inlineStr">
        <is>
          <t>98% Organic cotton, 2% elastane</t>
        </is>
      </c>
      <c r="AM255" s="402" t="inlineStr">
        <is>
          <t>12,7 oz</t>
        </is>
      </c>
      <c r="AN255" s="374" t="n"/>
      <c r="AO255" s="377" t="n">
        <v>5.2</v>
      </c>
      <c r="AP255" s="374" t="n"/>
      <c r="AQ255" s="374" t="n"/>
      <c r="AR255" s="374" t="inlineStr">
        <is>
          <t>TBC 9579 (maybe 9540 /  20% less stretchy than 9579)</t>
        </is>
      </c>
      <c r="AS255" s="378" t="n"/>
      <c r="AT255" s="378" t="n"/>
      <c r="AU255" s="378" t="n"/>
      <c r="AV255" s="379" t="n"/>
      <c r="AW255" s="601" t="n"/>
      <c r="AX255" s="602" t="inlineStr">
        <is>
          <t>EUR</t>
        </is>
      </c>
      <c r="AY255" s="602" t="inlineStr">
        <is>
          <t>FOB</t>
        </is>
      </c>
      <c r="AZ255" s="602" t="inlineStr">
        <is>
          <t>90 DAYS NETT</t>
        </is>
      </c>
      <c r="BA255" s="602" t="n">
        <v>23.3</v>
      </c>
      <c r="BB255" s="602">
        <f>IFERROR((BM255*(1-Assumptions!$K$3))*(1-BK255),0)</f>
        <v/>
      </c>
      <c r="BC255" s="602" t="n"/>
      <c r="BD255" s="602" t="n"/>
      <c r="BE255" s="602" t="n">
        <v>23.5</v>
      </c>
      <c r="BF255" s="604">
        <f>IFERROR(((IF(BE255&gt;0, BE255, IF(BD255&gt;0, BD255, 0))))*INDEX(Assumptions!$B:$B,MATCH(AB255,Assumptions!$A:$A,0)),0)</f>
        <v/>
      </c>
      <c r="BG255" s="604">
        <f>IFERROR(((IF(BE255&gt;0, BE255, IF(BD255&gt;0, BD255, 0))))*INDEX(Assumptions!$C:$C,MATCH(AB255,Assumptions!$A:$A,0)),0)</f>
        <v/>
      </c>
      <c r="BH255" s="604">
        <f>IFERROR(((IF(BE255&gt;0, BE255, IF(BD255&gt;0, BD255, 0))))*INDEX(Assumptions!$D:$D,MATCH(AB255,Assumptions!$A:$A,0)),0)</f>
        <v/>
      </c>
      <c r="BI255" s="604">
        <f>IFERROR(((IF(BE255&gt;0, BE255, IF(BD255&gt;0, BD255, 0))))*INDEX(Assumptions!$G:$G,MATCH(AC255,Assumptions!$F:$F,0)),0)</f>
        <v/>
      </c>
      <c r="BJ255" s="604">
        <f>SUM(BF255:BI255)</f>
        <v/>
      </c>
      <c r="BK255" s="383">
        <f>IFERROR(INDEX(Assumptions!$B:$B,MATCH(AB255,Assumptions!$A:$A,0))+INDEX(Assumptions!$C:$C,MATCH(AB255,Assumptions!$A:$A,0))+INDEX(Assumptions!$D:$D,MATCH(AB255,Assumptions!$A:$A,0))+INDEX(Assumptions!$G:$G,MATCH(AC255,Assumptions!$F:$F,0)),0)</f>
        <v/>
      </c>
      <c r="BL255" s="602">
        <f>((IF(BE255&gt;0, BE255, IF(BD255&gt;0, BD255, 0))))+BJ255</f>
        <v/>
      </c>
      <c r="BM255" s="602">
        <f>BP255/BO255</f>
        <v/>
      </c>
      <c r="BN255" s="602">
        <f>BP255/2.38</f>
        <v/>
      </c>
      <c r="BO255" s="374" t="n">
        <v>2.5</v>
      </c>
      <c r="BP255" s="602" t="n">
        <v>129.95</v>
      </c>
      <c r="BQ255" s="384">
        <f>IF(SUM(BD255:BE255)=0,0,(BM255-BL255)/BM255)</f>
        <v/>
      </c>
      <c r="BR255" s="602">
        <f>BC255*CG255</f>
        <v/>
      </c>
      <c r="BS255" s="602" t="n">
        <v>6.2</v>
      </c>
      <c r="BT255" s="602" t="n">
        <v>3.55</v>
      </c>
      <c r="BU255" s="386" t="n"/>
      <c r="BV255" s="605" t="n"/>
      <c r="BW255" s="386" t="n"/>
      <c r="BX255" s="376" t="n"/>
      <c r="BY255" s="386" t="n"/>
      <c r="BZ255" s="433" t="n"/>
      <c r="CA255" s="386" t="n"/>
      <c r="CB255" s="386" t="n"/>
      <c r="CC255" s="386" t="n"/>
      <c r="CD255" s="376" t="n"/>
      <c r="CE255" s="376" t="n"/>
      <c r="CF255" s="376" t="n"/>
      <c r="CG255" s="387" t="n">
        <v>0</v>
      </c>
      <c r="CH255" s="435" t="n"/>
      <c r="CI255" s="387" t="n"/>
      <c r="CJ255" s="387" t="n"/>
      <c r="CK255" s="387" t="n"/>
      <c r="CL255" s="388" t="n"/>
      <c r="CM255" s="389" t="n"/>
      <c r="CN255" s="389" t="n"/>
      <c r="CO255" s="390" t="n"/>
      <c r="CP255" s="391" t="inlineStr">
        <is>
          <t>32/32</t>
        </is>
      </c>
      <c r="CQ255" s="391" t="n"/>
      <c r="CR255" s="391" t="n"/>
      <c r="CS255" s="391" t="n">
        <v>43190</v>
      </c>
      <c r="CT255" s="393" t="inlineStr">
        <is>
          <t>ok</t>
        </is>
      </c>
      <c r="CU255" s="393" t="inlineStr">
        <is>
          <t>changed on PPS to stretch instead of comfort</t>
        </is>
      </c>
      <c r="CV255" s="440" t="n">
        <v>43199</v>
      </c>
      <c r="CW255" s="393" t="n"/>
      <c r="CX255" s="393" t="n"/>
      <c r="CY255" s="393" t="n"/>
      <c r="CZ255" s="436" t="n">
        <v>43311</v>
      </c>
      <c r="DA255" s="436" t="inlineStr">
        <is>
          <t>HQ</t>
        </is>
      </c>
      <c r="DB255" s="562" t="n">
        <v>0</v>
      </c>
      <c r="DC255" s="389" t="n"/>
      <c r="DD255" s="389" t="inlineStr">
        <is>
          <t>DIDN'T SEE QC OURSELVES</t>
        </is>
      </c>
      <c r="DE255" s="389" t="n"/>
      <c r="DF255" s="394" t="n">
        <v>1197</v>
      </c>
      <c r="DG255" s="550">
        <f>1503-700</f>
        <v/>
      </c>
      <c r="DH255" s="394" t="n">
        <v>4018443</v>
      </c>
      <c r="DI255" s="395">
        <f>DF255*BM255</f>
        <v/>
      </c>
      <c r="DJ255" s="396">
        <f>DI255-(DG255*BL255)</f>
        <v/>
      </c>
    </row>
    <row customFormat="1" customHeight="1" ht="15" r="256" s="397">
      <c r="A256" s="372" t="n">
        <v>1170</v>
      </c>
      <c r="B256" s="372" t="inlineStr">
        <is>
          <t>K180751505</t>
        </is>
      </c>
      <c r="C256" s="372" t="n">
        <v>1010104103</v>
      </c>
      <c r="D256" s="430" t="inlineStr">
        <is>
          <t>Denim black</t>
        </is>
      </c>
      <c r="E256" s="430" t="n">
        <v>6103</v>
      </c>
      <c r="F256" s="372" t="inlineStr">
        <is>
          <t>JOSHUA</t>
        </is>
      </c>
      <c r="G256" s="372" t="inlineStr">
        <is>
          <t>BLACK WORN IN</t>
        </is>
      </c>
      <c r="H256" s="372" t="n">
        <v>1</v>
      </c>
      <c r="I256" s="370" t="n"/>
      <c r="J256" s="600" t="n"/>
      <c r="K256" s="372" t="n"/>
      <c r="L256" s="372" t="n"/>
      <c r="M256" s="372" t="inlineStr">
        <is>
          <t>Jeans</t>
        </is>
      </c>
      <c r="N256" s="372" t="n">
        <v>62034231</v>
      </c>
      <c r="O256" s="373" t="inlineStr">
        <is>
          <t>Men's or boys' trousers and breeches of cotton denim (excl. knitted or crocheted, industrial and occupational, bib and brace overalls and underpants)</t>
        </is>
      </c>
      <c r="P256" s="584" t="inlineStr">
        <is>
          <t>Mens</t>
        </is>
      </c>
      <c r="Q256" s="372" t="n"/>
      <c r="R256" s="372" t="inlineStr">
        <is>
          <t>C/O</t>
        </is>
      </c>
      <c r="S256" s="372" t="inlineStr">
        <is>
          <t xml:space="preserve">PP SPRAY </t>
        </is>
      </c>
      <c r="T256" s="374" t="n"/>
      <c r="U256" s="374" t="inlineStr">
        <is>
          <t>MID RISE TAPERED</t>
        </is>
      </c>
      <c r="V256" s="374" t="inlineStr">
        <is>
          <t>28-38</t>
        </is>
      </c>
      <c r="W256" s="374" t="inlineStr">
        <is>
          <t>32-34</t>
        </is>
      </c>
      <c r="X256" s="518" t="inlineStr">
        <is>
          <t>Mens seasonal</t>
        </is>
      </c>
      <c r="Y256" s="374" t="inlineStr">
        <is>
          <t>NEW/C/O</t>
        </is>
      </c>
      <c r="Z256" s="374" t="inlineStr">
        <is>
          <t>-</t>
        </is>
      </c>
      <c r="AA256" s="374" t="inlineStr">
        <is>
          <t>SEASONAL MAIN</t>
        </is>
      </c>
      <c r="AB256" s="240" t="inlineStr">
        <is>
          <t>Tunisia</t>
        </is>
      </c>
      <c r="AC256" s="240" t="inlineStr">
        <is>
          <t>Artlab</t>
        </is>
      </c>
      <c r="AD256" s="240" t="inlineStr">
        <is>
          <t>Artlab</t>
        </is>
      </c>
      <c r="AE256" s="240" t="inlineStr">
        <is>
          <t>Interwashing</t>
        </is>
      </c>
      <c r="AF256" s="372" t="n"/>
      <c r="AG256" s="374" t="inlineStr">
        <is>
          <t>CALIK</t>
        </is>
      </c>
      <c r="AH256" s="374" t="inlineStr">
        <is>
          <t>71148D Pinus organic + recycled</t>
        </is>
      </c>
      <c r="AI256" s="374" t="inlineStr">
        <is>
          <t>D7924O022 Pinus</t>
        </is>
      </c>
      <c r="AJ256" s="374" t="n"/>
      <c r="AK256" s="374" t="inlineStr">
        <is>
          <t>98% Sustainable fabric</t>
        </is>
      </c>
      <c r="AL256" s="374" t="inlineStr">
        <is>
          <t>83% Organic cotton, 15% recycled cotton, 2% elastane</t>
        </is>
      </c>
      <c r="AM256" s="374" t="inlineStr">
        <is>
          <t>12 oz</t>
        </is>
      </c>
      <c r="AN256" s="374" t="n"/>
      <c r="AO256" s="377" t="inlineStr">
        <is>
          <t>5,2 / 147</t>
        </is>
      </c>
      <c r="AP256" s="374" t="n"/>
      <c r="AQ256" s="374" t="n"/>
      <c r="AR256" s="374" t="inlineStr">
        <is>
          <t>50mts ordered by ARTLAB -  ready week 33</t>
        </is>
      </c>
      <c r="AS256" s="378" t="n"/>
      <c r="AT256" s="378" t="n"/>
      <c r="AU256" s="378" t="n"/>
      <c r="AV256" s="379" t="n">
        <v>1.47</v>
      </c>
      <c r="AW256" s="601" t="n"/>
      <c r="AX256" s="602" t="inlineStr">
        <is>
          <t>EUR</t>
        </is>
      </c>
      <c r="AY256" s="602" t="inlineStr">
        <is>
          <t>FOB</t>
        </is>
      </c>
      <c r="AZ256" s="602" t="inlineStr">
        <is>
          <t>90 DAYS NETT</t>
        </is>
      </c>
      <c r="BA256" s="602" t="inlineStr">
        <is>
          <t>cfmd</t>
        </is>
      </c>
      <c r="BB256" s="602">
        <f>IFERROR((BM256*(1-Assumptions!$K$3))*(1-BK256),0)</f>
        <v/>
      </c>
      <c r="BC256" s="602" t="n">
        <v>45</v>
      </c>
      <c r="BD256" s="602" t="n">
        <v>23.7</v>
      </c>
      <c r="BE256" s="602" t="n">
        <v>23.5</v>
      </c>
      <c r="BF256" s="604">
        <f>IFERROR(((IF(BE256&gt;0, BE256, IF(BD256&gt;0, BD256, 0))))*INDEX(Assumptions!$B:$B,MATCH(AB256,Assumptions!$A:$A,0)),0)</f>
        <v/>
      </c>
      <c r="BG256" s="604">
        <f>IFERROR(((IF(BE256&gt;0, BE256, IF(BD256&gt;0, BD256, 0))))*INDEX(Assumptions!$C:$C,MATCH(AB256,Assumptions!$A:$A,0)),0)</f>
        <v/>
      </c>
      <c r="BH256" s="604">
        <f>IFERROR(((IF(BE256&gt;0, BE256, IF(BD256&gt;0, BD256, 0))))*INDEX(Assumptions!$D:$D,MATCH(AB256,Assumptions!$A:$A,0)),0)</f>
        <v/>
      </c>
      <c r="BI256" s="604">
        <f>IFERROR(((IF(BE256&gt;0, BE256, IF(BD256&gt;0, BD256, 0))))*INDEX(Assumptions!$G:$G,MATCH(AC256,Assumptions!$F:$F,0)),0)</f>
        <v/>
      </c>
      <c r="BJ256" s="604">
        <f>SUM(BF256:BI256)</f>
        <v/>
      </c>
      <c r="BK256" s="383">
        <f>IFERROR(INDEX(Assumptions!$B:$B,MATCH(AB256,Assumptions!$A:$A,0))+INDEX(Assumptions!$C:$C,MATCH(AB256,Assumptions!$A:$A,0))+INDEX(Assumptions!$D:$D,MATCH(AB256,Assumptions!$A:$A,0))+INDEX(Assumptions!$G:$G,MATCH(AC256,Assumptions!$F:$F,0)),0)</f>
        <v/>
      </c>
      <c r="BL256" s="602">
        <f>((IF(BE256&gt;0, BE256, IF(BD256&gt;0, BD256, 0))))+BJ256</f>
        <v/>
      </c>
      <c r="BM256" s="602">
        <f>BP256/BO256</f>
        <v/>
      </c>
      <c r="BN256" s="602">
        <f>BP256/2.38</f>
        <v/>
      </c>
      <c r="BO256" s="374" t="n">
        <v>2.5</v>
      </c>
      <c r="BP256" s="602" t="n">
        <v>129.95</v>
      </c>
      <c r="BQ256" s="384">
        <f>IF(SUM(BD256:BE256)=0,0,(BM256-BL256)/BM256)</f>
        <v/>
      </c>
      <c r="BR256" s="602">
        <f>BC256*CG256</f>
        <v/>
      </c>
      <c r="BS256" s="602" t="n">
        <v>5.65</v>
      </c>
      <c r="BT256" s="602" t="n">
        <v>3.3</v>
      </c>
      <c r="BU256" s="386" t="n"/>
      <c r="BV256" s="605" t="n"/>
      <c r="BW256" s="386" t="n"/>
      <c r="BX256" s="376" t="n"/>
      <c r="BY256" s="386" t="n"/>
      <c r="BZ256" s="433" t="n"/>
      <c r="CA256" s="386" t="n"/>
      <c r="CB256" s="386" t="n"/>
      <c r="CC256" s="386" t="n"/>
      <c r="CD256" s="376" t="n"/>
      <c r="CE256" s="376" t="n"/>
      <c r="CF256" s="376" t="inlineStr">
        <is>
          <t>Push for 23!</t>
        </is>
      </c>
      <c r="CG256" s="387" t="n">
        <v>4</v>
      </c>
      <c r="CH256" s="435" t="n"/>
      <c r="CI256" s="387" t="inlineStr">
        <is>
          <t>32x32</t>
        </is>
      </c>
      <c r="CJ256" s="387" t="n"/>
      <c r="CK256" s="387" t="n"/>
      <c r="CL256" s="388" t="n"/>
      <c r="CM256" s="389" t="n"/>
      <c r="CN256" s="389" t="n"/>
      <c r="CO256" s="390" t="n"/>
      <c r="CP256" s="391" t="inlineStr">
        <is>
          <t>-</t>
        </is>
      </c>
      <c r="CQ256" s="391" t="n"/>
      <c r="CR256" s="391" t="n"/>
      <c r="CS256" s="392" t="n"/>
      <c r="CT256" s="393" t="n"/>
      <c r="CU256" s="393" t="n"/>
      <c r="CV256" s="393" t="n"/>
      <c r="CW256" s="393" t="n"/>
      <c r="CX256" s="393" t="n"/>
      <c r="CY256" s="393" t="n"/>
      <c r="CZ256" s="388" t="n">
        <v>43325</v>
      </c>
      <c r="DA256" s="388" t="inlineStr">
        <is>
          <t>TUNISIA</t>
        </is>
      </c>
      <c r="DB256" s="555" t="inlineStr">
        <is>
          <t>N/A</t>
        </is>
      </c>
      <c r="DC256" s="389" t="n"/>
      <c r="DD256" s="389" t="inlineStr">
        <is>
          <t>INSEAM -1 /1.5 MAX IN AVERAGE. BACKRISE -1.5 AVERAGE</t>
        </is>
      </c>
      <c r="DE256" s="389" t="n"/>
      <c r="DF256" s="394" t="n">
        <v>422</v>
      </c>
      <c r="DG256" s="550">
        <f>603-230</f>
        <v/>
      </c>
      <c r="DH256" s="394" t="n">
        <v>4018376</v>
      </c>
      <c r="DI256" s="395">
        <f>DF256*BM256</f>
        <v/>
      </c>
      <c r="DJ256" s="396">
        <f>DI256-(DG256*BL256)</f>
        <v/>
      </c>
    </row>
    <row customFormat="1" customHeight="1" ht="15" r="257" s="397">
      <c r="A257" s="372" t="n">
        <v>1175</v>
      </c>
      <c r="B257" s="372" t="inlineStr">
        <is>
          <t>K180751510</t>
        </is>
      </c>
      <c r="C257" s="372" t="n">
        <v>1010104104</v>
      </c>
      <c r="D257" s="241" t="inlineStr">
        <is>
          <t>Dark used</t>
        </is>
      </c>
      <c r="E257" s="430" t="n">
        <v>3026</v>
      </c>
      <c r="F257" s="372" t="inlineStr">
        <is>
          <t>JOSHUA</t>
        </is>
      </c>
      <c r="G257" s="372" t="inlineStr">
        <is>
          <t>COATED NIGHT</t>
        </is>
      </c>
      <c r="H257" s="372" t="n">
        <v>2</v>
      </c>
      <c r="I257" s="370" t="n"/>
      <c r="J257" s="600" t="n"/>
      <c r="K257" s="372" t="n"/>
      <c r="L257" s="372" t="n"/>
      <c r="M257" s="372" t="inlineStr">
        <is>
          <t>Jeans</t>
        </is>
      </c>
      <c r="N257" s="372" t="n">
        <v>62034231</v>
      </c>
      <c r="O257" s="373" t="inlineStr">
        <is>
          <t>Men's or boys' trousers and breeches of cotton denim (excl. knitted or crocheted, industrial and occupational, bib and brace overalls and underpants)</t>
        </is>
      </c>
      <c r="P257" s="584" t="inlineStr">
        <is>
          <t>Mens</t>
        </is>
      </c>
      <c r="Q257" s="372" t="n"/>
      <c r="R257" s="372" t="inlineStr">
        <is>
          <t>ECO7</t>
        </is>
      </c>
      <c r="S257" s="372" t="inlineStr">
        <is>
          <t>-</t>
        </is>
      </c>
      <c r="T257" s="374" t="inlineStr">
        <is>
          <t>COMFORT</t>
        </is>
      </c>
      <c r="U257" s="374" t="inlineStr">
        <is>
          <t>MID RISE TAPERED</t>
        </is>
      </c>
      <c r="V257" s="374" t="inlineStr">
        <is>
          <t>28-38</t>
        </is>
      </c>
      <c r="W257" s="374" t="inlineStr">
        <is>
          <t>32-34</t>
        </is>
      </c>
      <c r="X257" s="518" t="inlineStr">
        <is>
          <t>Mens seasonal</t>
        </is>
      </c>
      <c r="Y257" s="374" t="inlineStr">
        <is>
          <t>NEW/C/O</t>
        </is>
      </c>
      <c r="Z257" s="374" t="inlineStr">
        <is>
          <t>-</t>
        </is>
      </c>
      <c r="AA257" s="374" t="inlineStr">
        <is>
          <t>SEASONAL MAIN</t>
        </is>
      </c>
      <c r="AB257" s="240" t="inlineStr">
        <is>
          <t>Tunisia</t>
        </is>
      </c>
      <c r="AC257" s="240" t="inlineStr">
        <is>
          <t>Artlab</t>
        </is>
      </c>
      <c r="AD257" s="240" t="inlineStr">
        <is>
          <t>Artlab</t>
        </is>
      </c>
      <c r="AE257" s="240" t="inlineStr">
        <is>
          <t>Interwashing</t>
        </is>
      </c>
      <c r="AF257" s="372" t="n"/>
      <c r="AG257" s="374" t="inlineStr">
        <is>
          <t>ROYO</t>
        </is>
      </c>
      <c r="AH257" s="374" t="inlineStr">
        <is>
          <t>WILLOW -TPX - 31629</t>
        </is>
      </c>
      <c r="AI257" s="374" t="n"/>
      <c r="AJ257" s="374" t="n"/>
      <c r="AK257" s="417" t="inlineStr">
        <is>
          <t>85% Sustainable fabric</t>
        </is>
      </c>
      <c r="AL257" s="374" t="inlineStr">
        <is>
          <t>75% Organic cotton, 20% recycled jeans, 3% other fibers, 2% elastane</t>
        </is>
      </c>
      <c r="AM257" s="374" t="inlineStr">
        <is>
          <t>10 oz</t>
        </is>
      </c>
      <c r="AN257" s="374" t="n"/>
      <c r="AO257" s="377" t="inlineStr">
        <is>
          <t>5,6 / 140</t>
        </is>
      </c>
      <c r="AP257" s="374" t="n"/>
      <c r="AQ257" s="374" t="n"/>
      <c r="AR257" s="374" t="inlineStr">
        <is>
          <t>TBC</t>
        </is>
      </c>
      <c r="AS257" s="378" t="n"/>
      <c r="AT257" s="378" t="n"/>
      <c r="AU257" s="378" t="n"/>
      <c r="AV257" s="379" t="n">
        <v>1.3</v>
      </c>
      <c r="AW257" s="601" t="n"/>
      <c r="AX257" s="602" t="inlineStr">
        <is>
          <t>EUR</t>
        </is>
      </c>
      <c r="AY257" s="602" t="inlineStr">
        <is>
          <t>FOB</t>
        </is>
      </c>
      <c r="AZ257" s="602" t="inlineStr">
        <is>
          <t>90 DAYS NETT</t>
        </is>
      </c>
      <c r="BA257" s="602" t="inlineStr">
        <is>
          <t>cfmd</t>
        </is>
      </c>
      <c r="BB257" s="602">
        <f>IFERROR((BM257*(1-Assumptions!$K$3))*(1-BK257),0)</f>
        <v/>
      </c>
      <c r="BC257" s="602" t="n">
        <v>45</v>
      </c>
      <c r="BD257" s="602" t="n">
        <v>23.6</v>
      </c>
      <c r="BE257" s="602" t="n">
        <v>23.1</v>
      </c>
      <c r="BF257" s="604">
        <f>IFERROR(((IF(BE257&gt;0, BE257, IF(BD257&gt;0, BD257, 0))))*INDEX(Assumptions!$B:$B,MATCH(AB257,Assumptions!$A:$A,0)),0)</f>
        <v/>
      </c>
      <c r="BG257" s="604">
        <f>IFERROR(((IF(BE257&gt;0, BE257, IF(BD257&gt;0, BD257, 0))))*INDEX(Assumptions!$C:$C,MATCH(AB257,Assumptions!$A:$A,0)),0)</f>
        <v/>
      </c>
      <c r="BH257" s="604">
        <f>IFERROR(((IF(BE257&gt;0, BE257, IF(BD257&gt;0, BD257, 0))))*INDEX(Assumptions!$D:$D,MATCH(AB257,Assumptions!$A:$A,0)),0)</f>
        <v/>
      </c>
      <c r="BI257" s="604">
        <f>IFERROR(((IF(BE257&gt;0, BE257, IF(BD257&gt;0, BD257, 0))))*INDEX(Assumptions!$G:$G,MATCH(AC257,Assumptions!$F:$F,0)),0)</f>
        <v/>
      </c>
      <c r="BJ257" s="604">
        <f>SUM(BF257:BI257)</f>
        <v/>
      </c>
      <c r="BK257" s="383">
        <f>IFERROR(INDEX(Assumptions!$B:$B,MATCH(AB257,Assumptions!$A:$A,0))+INDEX(Assumptions!$C:$C,MATCH(AB257,Assumptions!$A:$A,0))+INDEX(Assumptions!$D:$D,MATCH(AB257,Assumptions!$A:$A,0))+INDEX(Assumptions!$G:$G,MATCH(AC257,Assumptions!$F:$F,0)),0)</f>
        <v/>
      </c>
      <c r="BL257" s="602">
        <f>((IF(BE257&gt;0, BE257, IF(BD257&gt;0, BD257, 0))))+BJ257</f>
        <v/>
      </c>
      <c r="BM257" s="602">
        <f>BP257/BO257</f>
        <v/>
      </c>
      <c r="BN257" s="602">
        <f>BP257/2.38</f>
        <v/>
      </c>
      <c r="BO257" s="374" t="n">
        <v>2.5</v>
      </c>
      <c r="BP257" s="602" t="n">
        <v>129.95</v>
      </c>
      <c r="BQ257" s="384">
        <f>IF(SUM(BD257:BE257)=0,0,(BM257-BL257)/BM257)</f>
        <v/>
      </c>
      <c r="BR257" s="602">
        <f>BC257*CG257</f>
        <v/>
      </c>
      <c r="BS257" s="602" t="n">
        <v>3.9</v>
      </c>
      <c r="BT257" s="602" t="n">
        <v>3.3</v>
      </c>
      <c r="BU257" s="386" t="n"/>
      <c r="BV257" s="605" t="n"/>
      <c r="BW257" s="386" t="n"/>
      <c r="BX257" s="376" t="n"/>
      <c r="BY257" s="386" t="n"/>
      <c r="BZ257" s="433" t="n"/>
      <c r="CA257" s="386" t="n"/>
      <c r="CB257" s="386" t="n"/>
      <c r="CC257" s="386" t="n"/>
      <c r="CD257" s="376" t="n"/>
      <c r="CE257" s="376" t="n"/>
      <c r="CF257" s="376" t="n"/>
      <c r="CG257" s="387" t="n">
        <v>15</v>
      </c>
      <c r="CH257" s="435" t="n"/>
      <c r="CI257" s="387" t="inlineStr">
        <is>
          <t>32x32</t>
        </is>
      </c>
      <c r="CJ257" s="387" t="n"/>
      <c r="CK257" s="387" t="n"/>
      <c r="CL257" s="388" t="n"/>
      <c r="CM257" s="389" t="n"/>
      <c r="CN257" s="389" t="n"/>
      <c r="CO257" s="390" t="n"/>
      <c r="CP257" s="446" t="inlineStr">
        <is>
          <t>32x32</t>
        </is>
      </c>
      <c r="CQ257" s="391" t="n"/>
      <c r="CR257" s="391" t="n"/>
      <c r="CS257" s="391" t="n">
        <v>43168</v>
      </c>
      <c r="CT257" s="393" t="inlineStr">
        <is>
          <t>ok</t>
        </is>
      </c>
      <c r="CU257" s="393" t="inlineStr">
        <is>
          <t xml:space="preserve">CHANGED STRETCH </t>
        </is>
      </c>
      <c r="CV257" s="393" t="n"/>
      <c r="CW257" s="393" t="n"/>
      <c r="CX257" s="393" t="n"/>
      <c r="CY257" s="393" t="n"/>
      <c r="CZ257" s="388" t="n"/>
      <c r="DA257" s="388" t="n"/>
      <c r="DB257" s="555" t="n"/>
      <c r="DC257" s="389" t="n"/>
      <c r="DD257" s="389" t="inlineStr">
        <is>
          <t xml:space="preserve">'-1.5 cm on backrise is maximum / +2cm is maximum for half seat. </t>
        </is>
      </c>
      <c r="DE257" s="389" t="n"/>
      <c r="DF257" s="394" t="n">
        <v>193</v>
      </c>
      <c r="DG257" s="394" t="n">
        <v>249</v>
      </c>
      <c r="DH257" s="394" t="n">
        <v>4018377</v>
      </c>
      <c r="DI257" s="395">
        <f>DF257*BM257</f>
        <v/>
      </c>
      <c r="DJ257" s="396">
        <f>DI257-(DG257*BL257)</f>
        <v/>
      </c>
    </row>
    <row customFormat="1" customHeight="1" ht="15" r="258" s="397">
      <c r="A258" s="372" t="n">
        <v>1180</v>
      </c>
      <c r="B258" s="372" t="inlineStr">
        <is>
          <t>K180751515</t>
        </is>
      </c>
      <c r="C258" s="372" t="n">
        <v>1010104105</v>
      </c>
      <c r="D258" s="241" t="inlineStr">
        <is>
          <t>Dark used</t>
        </is>
      </c>
      <c r="E258" s="430" t="n">
        <v>3035</v>
      </c>
      <c r="F258" s="372" t="inlineStr">
        <is>
          <t>JOSHUA</t>
        </is>
      </c>
      <c r="G258" s="372" t="inlineStr">
        <is>
          <t>SHADOW BLUE</t>
        </is>
      </c>
      <c r="H258" s="372" t="n">
        <v>2</v>
      </c>
      <c r="I258" s="370" t="n"/>
      <c r="J258" s="600" t="n"/>
      <c r="K258" s="372" t="n"/>
      <c r="L258" s="372" t="n"/>
      <c r="M258" s="372" t="inlineStr">
        <is>
          <t>Jeans</t>
        </is>
      </c>
      <c r="N258" s="372" t="n">
        <v>62034231</v>
      </c>
      <c r="O258" s="373" t="inlineStr">
        <is>
          <t>Men's or boys' trousers and breeches of cotton denim (excl. knitted or crocheted, industrial and occupational, bib and brace overalls and underpants)</t>
        </is>
      </c>
      <c r="P258" s="584" t="inlineStr">
        <is>
          <t>Mens</t>
        </is>
      </c>
      <c r="Q258" s="372" t="n"/>
      <c r="R258" s="372" t="n">
        <v>24</v>
      </c>
      <c r="S258" s="372" t="inlineStr">
        <is>
          <t>-</t>
        </is>
      </c>
      <c r="T258" s="374" t="inlineStr">
        <is>
          <t>STRETCH</t>
        </is>
      </c>
      <c r="U258" s="374" t="inlineStr">
        <is>
          <t>MID RISE TAPERED</t>
        </is>
      </c>
      <c r="V258" s="374" t="inlineStr">
        <is>
          <t>28-38</t>
        </is>
      </c>
      <c r="W258" s="374" t="inlineStr">
        <is>
          <t>32-34</t>
        </is>
      </c>
      <c r="X258" s="518" t="inlineStr">
        <is>
          <t>Mens seasonal</t>
        </is>
      </c>
      <c r="Y258" s="374" t="inlineStr">
        <is>
          <t>NEW/C/O</t>
        </is>
      </c>
      <c r="Z258" s="374" t="inlineStr">
        <is>
          <t>-</t>
        </is>
      </c>
      <c r="AA258" s="374" t="inlineStr">
        <is>
          <t>CONVENTIONAL</t>
        </is>
      </c>
      <c r="AB258" s="240" t="inlineStr">
        <is>
          <t>Tunisia</t>
        </is>
      </c>
      <c r="AC258" s="240" t="inlineStr">
        <is>
          <t>Artlab</t>
        </is>
      </c>
      <c r="AD258" s="240" t="inlineStr">
        <is>
          <t>Artlab</t>
        </is>
      </c>
      <c r="AE258" s="240" t="inlineStr">
        <is>
          <t>Interwashing</t>
        </is>
      </c>
      <c r="AF258" s="372" t="n"/>
      <c r="AG258" s="374" t="inlineStr">
        <is>
          <t>CALIK</t>
        </is>
      </c>
      <c r="AH258" s="374" t="inlineStr">
        <is>
          <t>70601D Vanessa TP blue organic + recycled</t>
        </is>
      </c>
      <c r="AI258" s="374" t="n"/>
      <c r="AJ258" s="374" t="n"/>
      <c r="AK258" s="417" t="inlineStr">
        <is>
          <t>95% Sustainable fabric</t>
        </is>
      </c>
      <c r="AL258" s="402" t="inlineStr">
        <is>
          <t>80% Organic cotton, 15% recycled cotton, 4% polyester, 1% elastane</t>
        </is>
      </c>
      <c r="AM258" s="374" t="inlineStr">
        <is>
          <t>13,5 oz</t>
        </is>
      </c>
      <c r="AN258" s="374" t="n"/>
      <c r="AO258" s="402" t="inlineStr">
        <is>
          <t>4,95 / 134</t>
        </is>
      </c>
      <c r="AP258" s="374" t="n"/>
      <c r="AQ258" s="374" t="n"/>
      <c r="AR258" s="374" t="inlineStr">
        <is>
          <t>90mts ordered by ARTLAB - ready week 33</t>
        </is>
      </c>
      <c r="AS258" s="378" t="n"/>
      <c r="AT258" s="378" t="n"/>
      <c r="AU258" s="378" t="n"/>
      <c r="AV258" s="379" t="n">
        <v>1.46</v>
      </c>
      <c r="AW258" s="601" t="n"/>
      <c r="AX258" s="602" t="inlineStr">
        <is>
          <t>EUR</t>
        </is>
      </c>
      <c r="AY258" s="602" t="inlineStr">
        <is>
          <t>FOB</t>
        </is>
      </c>
      <c r="AZ258" s="602" t="inlineStr">
        <is>
          <t>90 DAYS NETT</t>
        </is>
      </c>
      <c r="BA258" s="602" t="inlineStr">
        <is>
          <t>cfmd</t>
        </is>
      </c>
      <c r="BB258" s="602">
        <f>IFERROR((BM258*(1-Assumptions!$K$3))*(1-BK258),0)</f>
        <v/>
      </c>
      <c r="BC258" s="602" t="n">
        <v>45</v>
      </c>
      <c r="BD258" s="602" t="n"/>
      <c r="BE258" s="602" t="n">
        <v>24.1</v>
      </c>
      <c r="BF258" s="604">
        <f>IFERROR(((IF(BE258&gt;0, BE258, IF(BD258&gt;0, BD258, 0))))*INDEX(Assumptions!$B:$B,MATCH(AB258,Assumptions!$A:$A,0)),0)</f>
        <v/>
      </c>
      <c r="BG258" s="604">
        <f>IFERROR(((IF(BE258&gt;0, BE258, IF(BD258&gt;0, BD258, 0))))*INDEX(Assumptions!$C:$C,MATCH(AB258,Assumptions!$A:$A,0)),0)</f>
        <v/>
      </c>
      <c r="BH258" s="604">
        <f>IFERROR(((IF(BE258&gt;0, BE258, IF(BD258&gt;0, BD258, 0))))*INDEX(Assumptions!$D:$D,MATCH(AB258,Assumptions!$A:$A,0)),0)</f>
        <v/>
      </c>
      <c r="BI258" s="604">
        <f>IFERROR(((IF(BE258&gt;0, BE258, IF(BD258&gt;0, BD258, 0))))*INDEX(Assumptions!$G:$G,MATCH(AC258,Assumptions!$F:$F,0)),0)</f>
        <v/>
      </c>
      <c r="BJ258" s="604">
        <f>SUM(BF258:BI258)</f>
        <v/>
      </c>
      <c r="BK258" s="383">
        <f>IFERROR(INDEX(Assumptions!$B:$B,MATCH(AB258,Assumptions!$A:$A,0))+INDEX(Assumptions!$C:$C,MATCH(AB258,Assumptions!$A:$A,0))+INDEX(Assumptions!$D:$D,MATCH(AB258,Assumptions!$A:$A,0))+INDEX(Assumptions!$G:$G,MATCH(AC258,Assumptions!$F:$F,0)),0)</f>
        <v/>
      </c>
      <c r="BL258" s="602">
        <f>((IF(BE258&gt;0, BE258, IF(BD258&gt;0, BD258, 0))))+BJ258</f>
        <v/>
      </c>
      <c r="BM258" s="602">
        <f>BP258/BO258</f>
        <v/>
      </c>
      <c r="BN258" s="602">
        <f>BP258/2.38</f>
        <v/>
      </c>
      <c r="BO258" s="374" t="n">
        <v>2.5</v>
      </c>
      <c r="BP258" s="602" t="n">
        <v>139.95</v>
      </c>
      <c r="BQ258" s="384">
        <f>IF(SUM(BD258:BE258)=0,0,(BM258-BL258)/BM258)</f>
        <v/>
      </c>
      <c r="BR258" s="602">
        <f>BC258*CG258</f>
        <v/>
      </c>
      <c r="BS258" s="602" t="n">
        <v>5.95</v>
      </c>
      <c r="BT258" s="602" t="n">
        <v>3</v>
      </c>
      <c r="BU258" s="386" t="n"/>
      <c r="BV258" s="605" t="n"/>
      <c r="BW258" s="386" t="n"/>
      <c r="BX258" s="376" t="n"/>
      <c r="BY258" s="386" t="n"/>
      <c r="BZ258" s="433" t="n"/>
      <c r="CA258" s="386" t="n"/>
      <c r="CB258" s="386" t="n"/>
      <c r="CC258" s="386" t="n"/>
      <c r="CD258" s="376" t="n"/>
      <c r="CE258" s="376" t="n"/>
      <c r="CF258" s="376" t="n"/>
      <c r="CG258" s="387" t="n">
        <v>15</v>
      </c>
      <c r="CH258" s="435" t="n"/>
      <c r="CI258" s="387" t="inlineStr">
        <is>
          <t>32x32</t>
        </is>
      </c>
      <c r="CJ258" s="387" t="n"/>
      <c r="CK258" s="387" t="n"/>
      <c r="CL258" s="388" t="n"/>
      <c r="CM258" s="389" t="n"/>
      <c r="CN258" s="389" t="n"/>
      <c r="CO258" s="390" t="n"/>
      <c r="CP258" s="391" t="inlineStr">
        <is>
          <t>-</t>
        </is>
      </c>
      <c r="CQ258" s="391" t="n"/>
      <c r="CR258" s="391" t="n"/>
      <c r="CS258" s="392" t="n"/>
      <c r="CT258" s="393" t="n"/>
      <c r="CU258" s="393" t="n"/>
      <c r="CV258" s="393" t="n"/>
      <c r="CW258" s="393" t="n"/>
      <c r="CX258" s="393" t="n"/>
      <c r="CY258" s="393" t="n"/>
      <c r="CZ258" s="388" t="n"/>
      <c r="DA258" s="388" t="n"/>
      <c r="DB258" s="555" t="n"/>
      <c r="DC258" s="389" t="n"/>
      <c r="DD258" s="389" t="n"/>
      <c r="DE258" s="389" t="n"/>
      <c r="DF258" s="394" t="n">
        <v>190</v>
      </c>
      <c r="DG258" s="394" t="n">
        <v>250</v>
      </c>
      <c r="DH258" s="394" t="n">
        <v>4018378</v>
      </c>
      <c r="DI258" s="395">
        <f>DF258*BM258</f>
        <v/>
      </c>
      <c r="DJ258" s="396">
        <f>DI258-(DG258*BL258)</f>
        <v/>
      </c>
    </row>
    <row customFormat="1" customHeight="1" ht="15" r="259" s="397">
      <c r="A259" s="372" t="n">
        <v>1185</v>
      </c>
      <c r="B259" s="372" t="inlineStr">
        <is>
          <t>K180751520</t>
        </is>
      </c>
      <c r="C259" s="372" t="n">
        <v>1010104106</v>
      </c>
      <c r="D259" s="241" t="inlineStr">
        <is>
          <t>Mid used</t>
        </is>
      </c>
      <c r="E259" s="430" t="n">
        <v>4038</v>
      </c>
      <c r="F259" s="372" t="inlineStr">
        <is>
          <t>JOSHUA</t>
        </is>
      </c>
      <c r="G259" s="372" t="inlineStr">
        <is>
          <t>SMOKEY BLUE</t>
        </is>
      </c>
      <c r="H259" s="372" t="n">
        <v>1</v>
      </c>
      <c r="I259" s="370" t="n"/>
      <c r="J259" s="600" t="n"/>
      <c r="K259" s="372" t="n"/>
      <c r="L259" s="372" t="n"/>
      <c r="M259" s="372" t="inlineStr">
        <is>
          <t>Jeans</t>
        </is>
      </c>
      <c r="N259" s="372" t="n">
        <v>62034231</v>
      </c>
      <c r="O259" s="373" t="inlineStr">
        <is>
          <t>Men's or boys' trousers and breeches of cotton denim (excl. knitted or crocheted, industrial and occupational, bib and brace overalls and underpants)</t>
        </is>
      </c>
      <c r="P259" s="584" t="inlineStr">
        <is>
          <t>Mens</t>
        </is>
      </c>
      <c r="Q259" s="372" t="n"/>
      <c r="R259" s="372" t="n">
        <v>21</v>
      </c>
      <c r="S259" s="372" t="inlineStr">
        <is>
          <t>-</t>
        </is>
      </c>
      <c r="T259" s="374" t="inlineStr">
        <is>
          <t>STRETCH</t>
        </is>
      </c>
      <c r="U259" s="374" t="inlineStr">
        <is>
          <t>MID RISE TAPERED</t>
        </is>
      </c>
      <c r="V259" s="374" t="inlineStr">
        <is>
          <t>28-38</t>
        </is>
      </c>
      <c r="W259" s="374" t="inlineStr">
        <is>
          <t>32-34</t>
        </is>
      </c>
      <c r="X259" s="518" t="inlineStr">
        <is>
          <t>Mens seasonal</t>
        </is>
      </c>
      <c r="Y259" s="374" t="inlineStr">
        <is>
          <t>NEW/C/O</t>
        </is>
      </c>
      <c r="Z259" s="374" t="inlineStr">
        <is>
          <t>-</t>
        </is>
      </c>
      <c r="AA259" s="374" t="inlineStr">
        <is>
          <t>CONVENTIONAL</t>
        </is>
      </c>
      <c r="AB259" s="240" t="inlineStr">
        <is>
          <t>Tunisia</t>
        </is>
      </c>
      <c r="AC259" s="240" t="inlineStr">
        <is>
          <t>Artlab</t>
        </is>
      </c>
      <c r="AD259" s="240" t="inlineStr">
        <is>
          <t>Artlab</t>
        </is>
      </c>
      <c r="AE259" s="240" t="inlineStr">
        <is>
          <t>Interwashing</t>
        </is>
      </c>
      <c r="AF259" s="372" t="n"/>
      <c r="AG259" s="374" t="inlineStr">
        <is>
          <t>CALIK</t>
        </is>
      </c>
      <c r="AH259" s="374" t="inlineStr">
        <is>
          <t>D7276O1125 N-marsh plus smoky blue</t>
        </is>
      </c>
      <c r="AI259" s="374" t="n"/>
      <c r="AJ259" s="374" t="n"/>
      <c r="AK259" s="417" t="inlineStr">
        <is>
          <t>85% Sustainable fabric</t>
        </is>
      </c>
      <c r="AL259" s="374" t="inlineStr">
        <is>
          <t>85% Organic cotton, 10% elastomultiester, 4% polyester, 1% elastane</t>
        </is>
      </c>
      <c r="AM259" s="374" t="inlineStr">
        <is>
          <t>12,5 oz</t>
        </is>
      </c>
      <c r="AN259" s="374" t="n"/>
      <c r="AO259" s="402" t="inlineStr">
        <is>
          <t>5,35 / 122</t>
        </is>
      </c>
      <c r="AP259" s="374" t="n"/>
      <c r="AQ259" s="374" t="n"/>
      <c r="AR259" s="374" t="inlineStr">
        <is>
          <t>90mts ordered by ARTLAB - ready week 33</t>
        </is>
      </c>
      <c r="AS259" s="378" t="n"/>
      <c r="AT259" s="378" t="n"/>
      <c r="AU259" s="378" t="n"/>
      <c r="AV259" s="379" t="n">
        <v>1.67</v>
      </c>
      <c r="AW259" s="601" t="n"/>
      <c r="AX259" s="602" t="inlineStr">
        <is>
          <t>EUR</t>
        </is>
      </c>
      <c r="AY259" s="602" t="inlineStr">
        <is>
          <t>FOB</t>
        </is>
      </c>
      <c r="AZ259" s="602" t="inlineStr">
        <is>
          <t>90 DAYS NETT</t>
        </is>
      </c>
      <c r="BA259" s="602" t="inlineStr">
        <is>
          <t>cfmd</t>
        </is>
      </c>
      <c r="BB259" s="602">
        <f>IFERROR((BM259*(1-Assumptions!$K$3))*(1-BK259),0)</f>
        <v/>
      </c>
      <c r="BC259" s="602" t="n">
        <v>45</v>
      </c>
      <c r="BD259" s="602" t="n">
        <v>25.75</v>
      </c>
      <c r="BE259" s="602" t="n">
        <v>25.25</v>
      </c>
      <c r="BF259" s="604">
        <f>IFERROR(((IF(BE259&gt;0, BE259, IF(BD259&gt;0, BD259, 0))))*INDEX(Assumptions!$B:$B,MATCH(AB259,Assumptions!$A:$A,0)),0)</f>
        <v/>
      </c>
      <c r="BG259" s="604">
        <f>IFERROR(((IF(BE259&gt;0, BE259, IF(BD259&gt;0, BD259, 0))))*INDEX(Assumptions!$C:$C,MATCH(AB259,Assumptions!$A:$A,0)),0)</f>
        <v/>
      </c>
      <c r="BH259" s="604">
        <f>IFERROR(((IF(BE259&gt;0, BE259, IF(BD259&gt;0, BD259, 0))))*INDEX(Assumptions!$D:$D,MATCH(AB259,Assumptions!$A:$A,0)),0)</f>
        <v/>
      </c>
      <c r="BI259" s="604">
        <f>IFERROR(((IF(BE259&gt;0, BE259, IF(BD259&gt;0, BD259, 0))))*INDEX(Assumptions!$G:$G,MATCH(AC259,Assumptions!$F:$F,0)),0)</f>
        <v/>
      </c>
      <c r="BJ259" s="604">
        <f>SUM(BF259:BI259)</f>
        <v/>
      </c>
      <c r="BK259" s="383">
        <f>IFERROR(INDEX(Assumptions!$B:$B,MATCH(AB259,Assumptions!$A:$A,0))+INDEX(Assumptions!$C:$C,MATCH(AB259,Assumptions!$A:$A,0))+INDEX(Assumptions!$D:$D,MATCH(AB259,Assumptions!$A:$A,0))+INDEX(Assumptions!$G:$G,MATCH(AC259,Assumptions!$F:$F,0)),0)</f>
        <v/>
      </c>
      <c r="BL259" s="602">
        <f>((IF(BE259&gt;0, BE259, IF(BD259&gt;0, BD259, 0))))+BJ259</f>
        <v/>
      </c>
      <c r="BM259" s="602">
        <f>BP259/BO259</f>
        <v/>
      </c>
      <c r="BN259" s="602">
        <f>BP259/2.38</f>
        <v/>
      </c>
      <c r="BO259" s="374" t="n">
        <v>2.5</v>
      </c>
      <c r="BP259" s="602" t="n">
        <v>139.95</v>
      </c>
      <c r="BQ259" s="384">
        <f>IF(SUM(BD259:BE259)=0,0,(BM259-BL259)/BM259)</f>
        <v/>
      </c>
      <c r="BR259" s="602">
        <f>BC259*CG259</f>
        <v/>
      </c>
      <c r="BS259" s="602" t="n">
        <v>6.2</v>
      </c>
      <c r="BT259" s="602" t="n">
        <v>3</v>
      </c>
      <c r="BU259" s="386" t="n"/>
      <c r="BV259" s="605" t="n"/>
      <c r="BW259" s="386" t="n"/>
      <c r="BX259" s="376" t="n"/>
      <c r="BY259" s="386" t="n"/>
      <c r="BZ259" s="433" t="n"/>
      <c r="CA259" s="386" t="n"/>
      <c r="CB259" s="386" t="n"/>
      <c r="CC259" s="386" t="n"/>
      <c r="CD259" s="376" t="n"/>
      <c r="CE259" s="376" t="n"/>
      <c r="CF259" s="376" t="n"/>
      <c r="CG259" s="387" t="n">
        <v>15</v>
      </c>
      <c r="CH259" s="435" t="n"/>
      <c r="CI259" s="387" t="inlineStr">
        <is>
          <t>32x32</t>
        </is>
      </c>
      <c r="CJ259" s="387" t="n"/>
      <c r="CK259" s="387" t="n"/>
      <c r="CL259" s="388" t="n"/>
      <c r="CM259" s="389" t="n"/>
      <c r="CN259" s="389" t="n"/>
      <c r="CO259" s="390" t="n"/>
      <c r="CP259" s="391" t="inlineStr">
        <is>
          <t>-</t>
        </is>
      </c>
      <c r="CQ259" s="391" t="n"/>
      <c r="CR259" s="391" t="n"/>
      <c r="CS259" s="392" t="n"/>
      <c r="CT259" s="393" t="n"/>
      <c r="CU259" s="393" t="n"/>
      <c r="CV259" s="393" t="n"/>
      <c r="CW259" s="393" t="n"/>
      <c r="CX259" s="393" t="n"/>
      <c r="CY259" s="393" t="n"/>
      <c r="CZ259" s="388" t="n">
        <v>43265</v>
      </c>
      <c r="DA259" s="388" t="inlineStr">
        <is>
          <t>TUNISIA</t>
        </is>
      </c>
      <c r="DB259" s="555" t="inlineStr">
        <is>
          <t>N/A</t>
        </is>
      </c>
      <c r="DC259" s="389" t="n"/>
      <c r="DD259" s="389" t="n"/>
      <c r="DE259" s="389" t="n"/>
      <c r="DF259" s="394" t="n">
        <v>574</v>
      </c>
      <c r="DG259" s="394" t="n">
        <v>756</v>
      </c>
      <c r="DH259" s="394" t="n">
        <v>4018379</v>
      </c>
      <c r="DI259" s="395">
        <f>DF259*BM259</f>
        <v/>
      </c>
      <c r="DJ259" s="396">
        <f>DI259-(DG259*BL259)</f>
        <v/>
      </c>
    </row>
    <row customFormat="1" customHeight="1" ht="15" r="260" s="397">
      <c r="A260" s="372" t="n">
        <v>1190</v>
      </c>
      <c r="B260" s="372" t="inlineStr">
        <is>
          <t>K180751525</t>
        </is>
      </c>
      <c r="C260" s="372" t="n">
        <v>1010104107</v>
      </c>
      <c r="D260" s="241" t="inlineStr">
        <is>
          <t>Mid used</t>
        </is>
      </c>
      <c r="E260" s="430" t="n">
        <v>4040</v>
      </c>
      <c r="F260" s="372" t="inlineStr">
        <is>
          <t>JOSHUA</t>
        </is>
      </c>
      <c r="G260" s="372" t="inlineStr">
        <is>
          <t>STONE BLUE</t>
        </is>
      </c>
      <c r="H260" s="372" t="n">
        <v>1</v>
      </c>
      <c r="I260" s="370" t="n"/>
      <c r="J260" s="600" t="n"/>
      <c r="K260" s="372" t="n"/>
      <c r="L260" s="372" t="n"/>
      <c r="M260" s="372" t="inlineStr">
        <is>
          <t>Jeans</t>
        </is>
      </c>
      <c r="N260" s="372" t="n">
        <v>62034231</v>
      </c>
      <c r="O260" s="373" t="inlineStr">
        <is>
          <t>Men's or boys' trousers and breeches of cotton denim (excl. knitted or crocheted, industrial and occupational, bib and brace overalls and underpants)</t>
        </is>
      </c>
      <c r="P260" s="584" t="inlineStr">
        <is>
          <t>Mens</t>
        </is>
      </c>
      <c r="Q260" s="372" t="n"/>
      <c r="R260" s="372" t="inlineStr">
        <is>
          <t>5009 100/80</t>
        </is>
      </c>
      <c r="S260" s="372" t="inlineStr">
        <is>
          <t>-</t>
        </is>
      </c>
      <c r="T260" s="374" t="inlineStr">
        <is>
          <t>STRETCH</t>
        </is>
      </c>
      <c r="U260" s="374" t="inlineStr">
        <is>
          <t>MID RISE TAPERED</t>
        </is>
      </c>
      <c r="V260" s="374" t="inlineStr">
        <is>
          <t>28-38</t>
        </is>
      </c>
      <c r="W260" s="374" t="inlineStr">
        <is>
          <t>32-34</t>
        </is>
      </c>
      <c r="X260" s="518" t="inlineStr">
        <is>
          <t>Mens seasonal</t>
        </is>
      </c>
      <c r="Y260" s="374" t="inlineStr">
        <is>
          <t>NEW/C/O</t>
        </is>
      </c>
      <c r="Z260" s="374" t="inlineStr">
        <is>
          <t>-</t>
        </is>
      </c>
      <c r="AA260" s="374" t="inlineStr">
        <is>
          <t>SEASONAL MAIN</t>
        </is>
      </c>
      <c r="AB260" s="240" t="inlineStr">
        <is>
          <t>Tunisia</t>
        </is>
      </c>
      <c r="AC260" s="240" t="inlineStr">
        <is>
          <t>Artlab</t>
        </is>
      </c>
      <c r="AD260" s="240" t="inlineStr">
        <is>
          <t>Artlab</t>
        </is>
      </c>
      <c r="AE260" s="240" t="inlineStr">
        <is>
          <t>Interwashing</t>
        </is>
      </c>
      <c r="AF260" s="372" t="n"/>
      <c r="AG260" s="374" t="inlineStr">
        <is>
          <t>ORTA</t>
        </is>
      </c>
      <c r="AH260" s="374" t="n">
        <v>9540</v>
      </c>
      <c r="AI260" s="374" t="n"/>
      <c r="AJ260" s="374" t="n"/>
      <c r="AK260" s="402" t="inlineStr">
        <is>
          <t>98% Sustainable fabric</t>
        </is>
      </c>
      <c r="AL260" s="374" t="inlineStr">
        <is>
          <t>98% Organic cotton, 2% elastane</t>
        </is>
      </c>
      <c r="AM260" s="402" t="inlineStr">
        <is>
          <t>12,7 oz</t>
        </is>
      </c>
      <c r="AN260" s="374" t="n"/>
      <c r="AO260" s="377" t="n">
        <v>5.2</v>
      </c>
      <c r="AP260" s="374" t="n"/>
      <c r="AQ260" s="374" t="n"/>
      <c r="AR260" s="374" t="inlineStr">
        <is>
          <t>TBC 9579 (maybe 9540 /  20% less stretchy than 9579)</t>
        </is>
      </c>
      <c r="AS260" s="378" t="n"/>
      <c r="AT260" s="378" t="n"/>
      <c r="AU260" s="378" t="n"/>
      <c r="AV260" s="379" t="n">
        <v>1.34</v>
      </c>
      <c r="AW260" s="601" t="n"/>
      <c r="AX260" s="602" t="inlineStr">
        <is>
          <t>EUR</t>
        </is>
      </c>
      <c r="AY260" s="602" t="inlineStr">
        <is>
          <t>FOB</t>
        </is>
      </c>
      <c r="AZ260" s="602" t="inlineStr">
        <is>
          <t>90 DAYS NETT</t>
        </is>
      </c>
      <c r="BA260" s="602" t="inlineStr">
        <is>
          <t>cfmd</t>
        </is>
      </c>
      <c r="BB260" s="602">
        <f>IFERROR((BM260*(1-Assumptions!$K$3))*(1-BK260),0)</f>
        <v/>
      </c>
      <c r="BC260" s="602" t="n">
        <v>45</v>
      </c>
      <c r="BD260" s="602" t="n">
        <v>26.3</v>
      </c>
      <c r="BE260" s="602" t="n">
        <v>26</v>
      </c>
      <c r="BF260" s="604">
        <f>IFERROR(((IF(BE260&gt;0, BE260, IF(BD260&gt;0, BD260, 0))))*INDEX(Assumptions!$B:$B,MATCH(AB260,Assumptions!$A:$A,0)),0)</f>
        <v/>
      </c>
      <c r="BG260" s="604">
        <f>IFERROR(((IF(BE260&gt;0, BE260, IF(BD260&gt;0, BD260, 0))))*INDEX(Assumptions!$C:$C,MATCH(AB260,Assumptions!$A:$A,0)),0)</f>
        <v/>
      </c>
      <c r="BH260" s="604">
        <f>IFERROR(((IF(BE260&gt;0, BE260, IF(BD260&gt;0, BD260, 0))))*INDEX(Assumptions!$D:$D,MATCH(AB260,Assumptions!$A:$A,0)),0)</f>
        <v/>
      </c>
      <c r="BI260" s="604">
        <f>IFERROR(((IF(BE260&gt;0, BE260, IF(BD260&gt;0, BD260, 0))))*INDEX(Assumptions!$G:$G,MATCH(AC260,Assumptions!$F:$F,0)),0)</f>
        <v/>
      </c>
      <c r="BJ260" s="604">
        <f>SUM(BF260:BI260)</f>
        <v/>
      </c>
      <c r="BK260" s="383">
        <f>IFERROR(INDEX(Assumptions!$B:$B,MATCH(AB260,Assumptions!$A:$A,0))+INDEX(Assumptions!$C:$C,MATCH(AB260,Assumptions!$A:$A,0))+INDEX(Assumptions!$D:$D,MATCH(AB260,Assumptions!$A:$A,0))+INDEX(Assumptions!$G:$G,MATCH(AC260,Assumptions!$F:$F,0)),0)</f>
        <v/>
      </c>
      <c r="BL260" s="602">
        <f>((IF(BE260&gt;0, BE260, IF(BD260&gt;0, BD260, 0))))+BJ260</f>
        <v/>
      </c>
      <c r="BM260" s="602">
        <f>BP260/BO260</f>
        <v/>
      </c>
      <c r="BN260" s="602">
        <f>BP260/2.38</f>
        <v/>
      </c>
      <c r="BO260" s="374" t="n">
        <v>2.5</v>
      </c>
      <c r="BP260" s="602" t="n">
        <v>149.95</v>
      </c>
      <c r="BQ260" s="384">
        <f>IF(SUM(BD260:BE260)=0,0,(BM260-BL260)/BM260)</f>
        <v/>
      </c>
      <c r="BR260" s="602">
        <f>BC260*CG260</f>
        <v/>
      </c>
      <c r="BS260" s="602" t="n">
        <v>7.4</v>
      </c>
      <c r="BT260" s="602" t="n">
        <v>4.15</v>
      </c>
      <c r="BU260" s="386" t="n"/>
      <c r="BV260" s="605" t="n"/>
      <c r="BW260" s="386" t="n"/>
      <c r="BX260" s="376" t="n"/>
      <c r="BY260" s="386" t="n"/>
      <c r="BZ260" s="433" t="n"/>
      <c r="CA260" s="386" t="n"/>
      <c r="CB260" s="386" t="n"/>
      <c r="CC260" s="386" t="n"/>
      <c r="CD260" s="376" t="n"/>
      <c r="CE260" s="376" t="n"/>
      <c r="CF260" s="376" t="n"/>
      <c r="CG260" s="387" t="n">
        <v>15</v>
      </c>
      <c r="CH260" s="435" t="n"/>
      <c r="CI260" s="387" t="inlineStr">
        <is>
          <t>32x32</t>
        </is>
      </c>
      <c r="CJ260" s="387" t="n"/>
      <c r="CK260" s="387" t="n"/>
      <c r="CL260" s="388" t="n"/>
      <c r="CM260" s="389" t="n"/>
      <c r="CN260" s="389" t="n"/>
      <c r="CO260" s="390" t="n"/>
      <c r="CP260" s="391" t="inlineStr">
        <is>
          <t>-</t>
        </is>
      </c>
      <c r="CQ260" s="391" t="n"/>
      <c r="CR260" s="391" t="n"/>
      <c r="CS260" s="392" t="n"/>
      <c r="CT260" s="393" t="n"/>
      <c r="CU260" s="393" t="n"/>
      <c r="CV260" s="393" t="n"/>
      <c r="CW260" s="393" t="n"/>
      <c r="CX260" s="393" t="n"/>
      <c r="CY260" s="393" t="n"/>
      <c r="CZ260" s="388" t="n">
        <v>43285</v>
      </c>
      <c r="DA260" s="388" t="inlineStr">
        <is>
          <t>TUNISIA</t>
        </is>
      </c>
      <c r="DB260" s="555" t="n">
        <v>5</v>
      </c>
      <c r="DC260" s="389" t="n"/>
      <c r="DD260" s="389" t="inlineStr">
        <is>
          <t>HALF THIGH BIT TOO SMALL - FIT STILL OK</t>
        </is>
      </c>
      <c r="DE260" s="389" t="n"/>
      <c r="DF260" s="394" t="n">
        <v>157</v>
      </c>
      <c r="DG260" s="394" t="n">
        <v>307</v>
      </c>
      <c r="DH260" s="394" t="n">
        <v>4018380</v>
      </c>
      <c r="DI260" s="395">
        <f>DF260*BM260</f>
        <v/>
      </c>
      <c r="DJ260" s="396">
        <f>DI260-(DG260*BL260)</f>
        <v/>
      </c>
    </row>
    <row customFormat="1" customHeight="1" ht="15" r="261" s="397">
      <c r="A261" s="430" t="n">
        <v>1191</v>
      </c>
      <c r="B261" s="372" t="inlineStr">
        <is>
          <t>K180751405</t>
        </is>
      </c>
      <c r="C261" s="430" t="n">
        <v>1010104239</v>
      </c>
      <c r="D261" s="430" t="inlineStr">
        <is>
          <t>Denim black</t>
        </is>
      </c>
      <c r="E261" s="430" t="n">
        <v>6104</v>
      </c>
      <c r="F261" s="430" t="inlineStr">
        <is>
          <t>RYAN</t>
        </is>
      </c>
      <c r="G261" s="430" t="inlineStr">
        <is>
          <t>STAY BLACK</t>
        </is>
      </c>
      <c r="H261" s="430" t="n">
        <v>1</v>
      </c>
      <c r="I261" s="441" t="n"/>
      <c r="J261" s="620" t="n">
        <v>43089</v>
      </c>
      <c r="K261" s="430" t="n"/>
      <c r="L261" s="430" t="n"/>
      <c r="M261" s="372" t="inlineStr">
        <is>
          <t>Jeans</t>
        </is>
      </c>
      <c r="N261" s="372" t="n">
        <v>62034231</v>
      </c>
      <c r="O261" s="372" t="inlineStr">
        <is>
          <t>Men's or boys' trousers and breeches of cotton (excl. denim, cut corduroy, knitted or crocheted, industrial and occupational, bib and brace overalls and underpants)</t>
        </is>
      </c>
      <c r="P261" s="584" t="inlineStr">
        <is>
          <t>Mens</t>
        </is>
      </c>
      <c r="Q261" s="430" t="n"/>
      <c r="R261" s="372" t="inlineStr">
        <is>
          <t>RINSE</t>
        </is>
      </c>
      <c r="S261" s="430" t="n"/>
      <c r="T261" s="402" t="inlineStr">
        <is>
          <t>STRETCH</t>
        </is>
      </c>
      <c r="U261" s="402" t="inlineStr">
        <is>
          <t>MID RISE STRAIGHT</t>
        </is>
      </c>
      <c r="V261" s="374" t="inlineStr">
        <is>
          <t>28-38</t>
        </is>
      </c>
      <c r="W261" s="374" t="inlineStr">
        <is>
          <t>32-34</t>
        </is>
      </c>
      <c r="X261" s="518" t="inlineStr">
        <is>
          <t>Mens seasonal</t>
        </is>
      </c>
      <c r="Y261" s="374" t="inlineStr">
        <is>
          <t>C/O</t>
        </is>
      </c>
      <c r="Z261" s="374" t="inlineStr">
        <is>
          <t>-</t>
        </is>
      </c>
      <c r="AA261" s="374" t="inlineStr">
        <is>
          <t>SEASONAL MAIN</t>
        </is>
      </c>
      <c r="AB261" s="240" t="inlineStr">
        <is>
          <t>Tunisia</t>
        </is>
      </c>
      <c r="AC261" s="240" t="inlineStr">
        <is>
          <t>Artlab</t>
        </is>
      </c>
      <c r="AD261" s="240" t="inlineStr">
        <is>
          <t>Artlab</t>
        </is>
      </c>
      <c r="AE261" s="240" t="inlineStr">
        <is>
          <t>Interwashing</t>
        </is>
      </c>
      <c r="AF261" s="430" t="n"/>
      <c r="AG261" s="402" t="inlineStr">
        <is>
          <t>CALIK</t>
        </is>
      </c>
      <c r="AH261" s="374" t="inlineStr">
        <is>
          <t>30131G Corona stay black organic + recycled</t>
        </is>
      </c>
      <c r="AI261" s="374" t="inlineStr">
        <is>
          <t>30079G CORONA</t>
        </is>
      </c>
      <c r="AJ261" s="402" t="n"/>
      <c r="AK261" s="402" t="inlineStr">
        <is>
          <t>96% Sustainable fabric</t>
        </is>
      </c>
      <c r="AL261" s="374" t="inlineStr">
        <is>
          <t>81% Organic cotton, 15% recycled cotton, 3% polyester, 1% elastane</t>
        </is>
      </c>
      <c r="AM261" s="374" t="inlineStr">
        <is>
          <t>12 oz</t>
        </is>
      </c>
      <c r="AN261" s="374" t="n"/>
      <c r="AO261" s="377" t="inlineStr">
        <is>
          <t>5,40 / 134</t>
        </is>
      </c>
      <c r="AP261" s="402" t="n"/>
      <c r="AQ261" s="402" t="n"/>
      <c r="AR261" s="402" t="n"/>
      <c r="AS261" s="425" t="n"/>
      <c r="AT261" s="425" t="n"/>
      <c r="AU261" s="425" t="n"/>
      <c r="AV261" s="426" t="n"/>
      <c r="AW261" s="628" t="n"/>
      <c r="AX261" s="602" t="inlineStr">
        <is>
          <t>EUR</t>
        </is>
      </c>
      <c r="AY261" s="602" t="inlineStr">
        <is>
          <t>FOB</t>
        </is>
      </c>
      <c r="AZ261" s="602" t="inlineStr">
        <is>
          <t>90 DAYS NETT</t>
        </is>
      </c>
      <c r="BA261" s="618" t="n">
        <v>20</v>
      </c>
      <c r="BB261" s="602">
        <f>IFERROR((BM261*(1-Assumptions!$K$3))*(1-BK261),0)</f>
        <v/>
      </c>
      <c r="BC261" s="618" t="n"/>
      <c r="BD261" s="618" t="n"/>
      <c r="BE261" s="602" t="n">
        <v>20</v>
      </c>
      <c r="BF261" s="604">
        <f>IFERROR(((IF(BE261&gt;0, BE261, IF(BD261&gt;0, BD261, 0))))*INDEX(Assumptions!$B:$B,MATCH(AB261,Assumptions!$A:$A,0)),0)</f>
        <v/>
      </c>
      <c r="BG261" s="604">
        <f>IFERROR(((IF(BE261&gt;0, BE261, IF(BD261&gt;0, BD261, 0))))*INDEX(Assumptions!$C:$C,MATCH(AB261,Assumptions!$A:$A,0)),0)</f>
        <v/>
      </c>
      <c r="BH261" s="604">
        <f>IFERROR(((IF(BE261&gt;0, BE261, IF(BD261&gt;0, BD261, 0))))*INDEX(Assumptions!$D:$D,MATCH(AB261,Assumptions!$A:$A,0)),0)</f>
        <v/>
      </c>
      <c r="BI261" s="604">
        <f>IFERROR(((IF(BE261&gt;0, BE261, IF(BD261&gt;0, BD261, 0))))*INDEX(Assumptions!$G:$G,MATCH(AC261,Assumptions!$F:$F,0)),0)</f>
        <v/>
      </c>
      <c r="BJ261" s="604">
        <f>SUM(BF261:BI261)</f>
        <v/>
      </c>
      <c r="BK261" s="383">
        <f>IFERROR(INDEX(Assumptions!$B:$B,MATCH(AB261,Assumptions!$A:$A,0))+INDEX(Assumptions!$C:$C,MATCH(AB261,Assumptions!$A:$A,0))+INDEX(Assumptions!$D:$D,MATCH(AB261,Assumptions!$A:$A,0))+INDEX(Assumptions!$G:$G,MATCH(AC261,Assumptions!$F:$F,0)),0)</f>
        <v/>
      </c>
      <c r="BL261" s="602">
        <f>((IF(BE261&gt;0, BE261, IF(BD261&gt;0, BD261, 0))))+BJ261</f>
        <v/>
      </c>
      <c r="BM261" s="602">
        <f>BP261/BO261</f>
        <v/>
      </c>
      <c r="BN261" s="602">
        <f>BP261/2.38</f>
        <v/>
      </c>
      <c r="BO261" s="374" t="n">
        <v>2.5</v>
      </c>
      <c r="BP261" s="602" t="n">
        <v>109.95</v>
      </c>
      <c r="BQ261" s="384">
        <f>IF(SUM(BD261:BE261)=0,0,(BM261-BL261)/BM261)</f>
        <v/>
      </c>
      <c r="BR261" s="602">
        <f>BC261*CG261</f>
        <v/>
      </c>
      <c r="BS261" s="602" t="n">
        <v>0.75</v>
      </c>
      <c r="BT261" s="618" t="n">
        <v>3.55</v>
      </c>
      <c r="BU261" s="433" t="n"/>
      <c r="BV261" s="629" t="n"/>
      <c r="BW261" s="433" t="n"/>
      <c r="BX261" s="422" t="n"/>
      <c r="BY261" s="433" t="n"/>
      <c r="BZ261" s="433" t="n"/>
      <c r="CA261" s="433" t="n"/>
      <c r="CB261" s="433" t="n"/>
      <c r="CC261" s="433" t="n"/>
      <c r="CD261" s="422" t="n"/>
      <c r="CE261" s="422" t="n"/>
      <c r="CF261" s="422" t="n"/>
      <c r="CG261" s="444" t="n">
        <v>0</v>
      </c>
      <c r="CH261" s="444" t="n"/>
      <c r="CI261" s="444" t="inlineStr">
        <is>
          <t>-</t>
        </is>
      </c>
      <c r="CJ261" s="435" t="n"/>
      <c r="CK261" s="435" t="n"/>
      <c r="CL261" s="436" t="n"/>
      <c r="CM261" s="437" t="n"/>
      <c r="CN261" s="437" t="n"/>
      <c r="CO261" s="445" t="n"/>
      <c r="CP261" s="446" t="inlineStr">
        <is>
          <t>photo shoot sample</t>
        </is>
      </c>
      <c r="CQ261" s="438" t="n"/>
      <c r="CR261" s="438" t="n"/>
      <c r="CS261" s="391" t="n">
        <v>43190</v>
      </c>
      <c r="CT261" s="440" t="inlineStr">
        <is>
          <t>ok</t>
        </is>
      </c>
      <c r="CU261" s="440" t="inlineStr">
        <is>
          <t>NEW TO ARTLAB - zalando</t>
        </is>
      </c>
      <c r="CV261" s="440" t="n">
        <v>43199</v>
      </c>
      <c r="CW261" s="440" t="n"/>
      <c r="CX261" s="440" t="n"/>
      <c r="CY261" s="440" t="n"/>
      <c r="CZ261" s="436" t="n">
        <v>43311</v>
      </c>
      <c r="DA261" s="436" t="inlineStr">
        <is>
          <t>HQ</t>
        </is>
      </c>
      <c r="DB261" s="562" t="n">
        <v>0</v>
      </c>
      <c r="DC261" s="437" t="n"/>
      <c r="DD261" s="437" t="inlineStr">
        <is>
          <t>DIDN'T SEE QC OURSELVES</t>
        </is>
      </c>
      <c r="DE261" s="437" t="n"/>
      <c r="DF261" s="394" t="n">
        <v>213</v>
      </c>
      <c r="DG261" s="394" t="n">
        <v>290</v>
      </c>
      <c r="DH261" s="394" t="n">
        <v>4018266</v>
      </c>
      <c r="DI261" s="395">
        <f>DF261*BM261</f>
        <v/>
      </c>
      <c r="DJ261" s="395" t="n"/>
    </row>
    <row customFormat="1" customHeight="1" ht="15" r="262" s="397">
      <c r="A262" s="430" t="n">
        <v>1192</v>
      </c>
      <c r="B262" s="372" t="inlineStr">
        <is>
          <t>K180751410</t>
        </is>
      </c>
      <c r="C262" s="430" t="n">
        <v>1010104240</v>
      </c>
      <c r="D262" s="241" t="inlineStr">
        <is>
          <t>Mid used</t>
        </is>
      </c>
      <c r="E262" s="430" t="n">
        <v>4003</v>
      </c>
      <c r="F262" s="430" t="inlineStr">
        <is>
          <t>RYAN</t>
        </is>
      </c>
      <c r="G262" s="430" t="inlineStr">
        <is>
          <t>MID BLUE</t>
        </is>
      </c>
      <c r="H262" s="430" t="n">
        <v>1</v>
      </c>
      <c r="I262" s="441" t="n"/>
      <c r="J262" s="620" t="n">
        <v>43089</v>
      </c>
      <c r="K262" s="430" t="n"/>
      <c r="L262" s="430" t="n"/>
      <c r="M262" s="372" t="inlineStr">
        <is>
          <t>Jeans</t>
        </is>
      </c>
      <c r="N262" s="372" t="n">
        <v>62034231</v>
      </c>
      <c r="O262" s="373" t="inlineStr">
        <is>
          <t>Men's or boys' trousers and breeches of cotton denim (excl. knitted or crocheted, industrial and occupational, bib and brace overalls and underpants)</t>
        </is>
      </c>
      <c r="P262" s="584" t="inlineStr">
        <is>
          <t>Mens</t>
        </is>
      </c>
      <c r="Q262" s="430" t="n"/>
      <c r="R262" s="372" t="n">
        <v>21</v>
      </c>
      <c r="S262" s="430" t="n"/>
      <c r="T262" s="374" t="inlineStr">
        <is>
          <t>STRETCH</t>
        </is>
      </c>
      <c r="U262" s="402" t="inlineStr">
        <is>
          <t>MID RISE STRAIGHT</t>
        </is>
      </c>
      <c r="V262" s="374" t="inlineStr">
        <is>
          <t>28-38</t>
        </is>
      </c>
      <c r="W262" s="374" t="inlineStr">
        <is>
          <t>32-34</t>
        </is>
      </c>
      <c r="X262" s="518" t="inlineStr">
        <is>
          <t>Mens seasonal</t>
        </is>
      </c>
      <c r="Y262" s="374" t="inlineStr">
        <is>
          <t>C/O</t>
        </is>
      </c>
      <c r="Z262" s="374" t="inlineStr">
        <is>
          <t>-</t>
        </is>
      </c>
      <c r="AA262" s="374" t="inlineStr">
        <is>
          <t>CONVENTIONAL</t>
        </is>
      </c>
      <c r="AB262" s="240" t="inlineStr">
        <is>
          <t>Tunisia</t>
        </is>
      </c>
      <c r="AC262" s="240" t="inlineStr">
        <is>
          <t>Artlab</t>
        </is>
      </c>
      <c r="AD262" s="240" t="inlineStr">
        <is>
          <t>Artlab</t>
        </is>
      </c>
      <c r="AE262" s="240" t="inlineStr">
        <is>
          <t>Interwashing</t>
        </is>
      </c>
      <c r="AF262" s="372" t="n"/>
      <c r="AG262" s="374" t="inlineStr">
        <is>
          <t>ORTA</t>
        </is>
      </c>
      <c r="AH262" s="374" t="n">
        <v>9540</v>
      </c>
      <c r="AI262" s="374" t="n"/>
      <c r="AJ262" s="374" t="n"/>
      <c r="AK262" s="402" t="inlineStr">
        <is>
          <t>98% Sustainable fabric</t>
        </is>
      </c>
      <c r="AL262" s="374" t="inlineStr">
        <is>
          <t>98% Organic cotton, 2% elastane</t>
        </is>
      </c>
      <c r="AM262" s="402" t="inlineStr">
        <is>
          <t>12,7 oz</t>
        </is>
      </c>
      <c r="AN262" s="374" t="n"/>
      <c r="AO262" s="377" t="n">
        <v>5.2</v>
      </c>
      <c r="AP262" s="374" t="n"/>
      <c r="AQ262" s="374" t="n"/>
      <c r="AR262" s="374" t="inlineStr">
        <is>
          <t>TBC 9579 (maybe 9540 /  20% less stretchy than 9579)</t>
        </is>
      </c>
      <c r="AS262" s="425" t="n"/>
      <c r="AT262" s="425" t="n"/>
      <c r="AU262" s="425" t="n"/>
      <c r="AV262" s="426" t="n"/>
      <c r="AW262" s="628" t="n"/>
      <c r="AX262" s="602" t="inlineStr">
        <is>
          <t>EUR</t>
        </is>
      </c>
      <c r="AY262" s="602" t="inlineStr">
        <is>
          <t>FOB</t>
        </is>
      </c>
      <c r="AZ262" s="602" t="inlineStr">
        <is>
          <t>90 DAYS NETT</t>
        </is>
      </c>
      <c r="BA262" s="602" t="n">
        <v>23.3</v>
      </c>
      <c r="BB262" s="602">
        <f>IFERROR((BM262*(1-Assumptions!$K$3))*(1-BK262),0)</f>
        <v/>
      </c>
      <c r="BC262" s="618" t="n"/>
      <c r="BD262" s="618" t="n"/>
      <c r="BE262" s="602" t="n">
        <v>23.5</v>
      </c>
      <c r="BF262" s="604">
        <f>IFERROR(((IF(BE262&gt;0, BE262, IF(BD262&gt;0, BD262, 0))))*INDEX(Assumptions!$B:$B,MATCH(AB262,Assumptions!$A:$A,0)),0)</f>
        <v/>
      </c>
      <c r="BG262" s="604">
        <f>IFERROR(((IF(BE262&gt;0, BE262, IF(BD262&gt;0, BD262, 0))))*INDEX(Assumptions!$C:$C,MATCH(AB262,Assumptions!$A:$A,0)),0)</f>
        <v/>
      </c>
      <c r="BH262" s="604">
        <f>IFERROR(((IF(BE262&gt;0, BE262, IF(BD262&gt;0, BD262, 0))))*INDEX(Assumptions!$D:$D,MATCH(AB262,Assumptions!$A:$A,0)),0)</f>
        <v/>
      </c>
      <c r="BI262" s="604">
        <f>IFERROR(((IF(BE262&gt;0, BE262, IF(BD262&gt;0, BD262, 0))))*INDEX(Assumptions!$G:$G,MATCH(AC262,Assumptions!$F:$F,0)),0)</f>
        <v/>
      </c>
      <c r="BJ262" s="604">
        <f>SUM(BF262:BI262)</f>
        <v/>
      </c>
      <c r="BK262" s="383">
        <f>IFERROR(INDEX(Assumptions!$B:$B,MATCH(AB262,Assumptions!$A:$A,0))+INDEX(Assumptions!$C:$C,MATCH(AB262,Assumptions!$A:$A,0))+INDEX(Assumptions!$D:$D,MATCH(AB262,Assumptions!$A:$A,0))+INDEX(Assumptions!$G:$G,MATCH(AC262,Assumptions!$F:$F,0)),0)</f>
        <v/>
      </c>
      <c r="BL262" s="602">
        <f>((IF(BE262&gt;0, BE262, IF(BD262&gt;0, BD262, 0))))+BJ262</f>
        <v/>
      </c>
      <c r="BM262" s="602">
        <f>BP262/BO262</f>
        <v/>
      </c>
      <c r="BN262" s="602">
        <f>BP262/2.38</f>
        <v/>
      </c>
      <c r="BO262" s="374" t="n">
        <v>2.5</v>
      </c>
      <c r="BP262" s="602" t="n">
        <v>129.95</v>
      </c>
      <c r="BQ262" s="384">
        <f>IF(SUM(BD262:BE262)=0,0,(BM262-BL262)/BM262)</f>
        <v/>
      </c>
      <c r="BR262" s="602">
        <f>BC262*CG262</f>
        <v/>
      </c>
      <c r="BS262" s="602" t="n">
        <v>6.2</v>
      </c>
      <c r="BT262" s="618" t="n">
        <v>3.55</v>
      </c>
      <c r="BU262" s="433" t="n"/>
      <c r="BV262" s="629" t="n"/>
      <c r="BW262" s="433" t="n"/>
      <c r="BX262" s="422" t="n"/>
      <c r="BY262" s="433" t="n"/>
      <c r="BZ262" s="433" t="n"/>
      <c r="CA262" s="433" t="n"/>
      <c r="CB262" s="433" t="n"/>
      <c r="CC262" s="433" t="n"/>
      <c r="CD262" s="422" t="n"/>
      <c r="CE262" s="422" t="n"/>
      <c r="CF262" s="422" t="n"/>
      <c r="CG262" s="387" t="n">
        <v>0</v>
      </c>
      <c r="CH262" s="435" t="n"/>
      <c r="CI262" s="444" t="inlineStr">
        <is>
          <t>-</t>
        </is>
      </c>
      <c r="CJ262" s="435" t="n"/>
      <c r="CK262" s="435" t="n"/>
      <c r="CL262" s="436" t="n"/>
      <c r="CM262" s="437" t="n"/>
      <c r="CN262" s="437" t="n"/>
      <c r="CO262" s="445" t="n"/>
      <c r="CP262" s="446" t="inlineStr">
        <is>
          <t>32x32</t>
        </is>
      </c>
      <c r="CQ262" s="438" t="n"/>
      <c r="CR262" s="438" t="n"/>
      <c r="CS262" s="391" t="n">
        <v>43168</v>
      </c>
      <c r="CT262" s="440" t="inlineStr">
        <is>
          <t>ok</t>
        </is>
      </c>
      <c r="CU262" s="440" t="inlineStr">
        <is>
          <t>NEW TO ARTLAB - zalando changed on PPS to stretch instead of comfort</t>
        </is>
      </c>
      <c r="CV262" s="393" t="n">
        <v>43181</v>
      </c>
      <c r="CW262" s="440" t="n"/>
      <c r="CX262" s="440" t="n"/>
      <c r="CY262" s="440" t="n"/>
      <c r="CZ262" s="436" t="n">
        <v>43285</v>
      </c>
      <c r="DA262" s="436" t="inlineStr">
        <is>
          <t>TUNISIA</t>
        </is>
      </c>
      <c r="DB262" s="562" t="n">
        <v>5</v>
      </c>
      <c r="DC262" s="437" t="n"/>
      <c r="DD262" s="437" t="n"/>
      <c r="DE262" s="437" t="n"/>
      <c r="DF262" s="394" t="n">
        <v>205</v>
      </c>
      <c r="DG262" s="394" t="n">
        <v>303</v>
      </c>
      <c r="DH262" s="394" t="n">
        <v>4018267</v>
      </c>
      <c r="DI262" s="395">
        <f>DF262*BM262</f>
        <v/>
      </c>
      <c r="DJ262" s="396">
        <f>DI262-(DG262*BL262)</f>
        <v/>
      </c>
    </row>
    <row customFormat="1" customHeight="1" ht="15" r="263" s="397">
      <c r="A263" s="430" t="n">
        <v>1193</v>
      </c>
      <c r="B263" s="372" t="inlineStr">
        <is>
          <t>K180751415</t>
        </is>
      </c>
      <c r="C263" s="430" t="n">
        <v>1010104241</v>
      </c>
      <c r="D263" s="241" t="inlineStr">
        <is>
          <t>Dark used</t>
        </is>
      </c>
      <c r="E263" s="430" t="n">
        <v>3031</v>
      </c>
      <c r="F263" s="430" t="inlineStr">
        <is>
          <t>RYAN</t>
        </is>
      </c>
      <c r="G263" s="430" t="inlineStr">
        <is>
          <t>DEEP MIDNIGHT</t>
        </is>
      </c>
      <c r="H263" s="430" t="n">
        <v>1</v>
      </c>
      <c r="I263" s="441" t="n"/>
      <c r="J263" s="620" t="n">
        <v>43089</v>
      </c>
      <c r="K263" s="430" t="n"/>
      <c r="L263" s="430" t="n"/>
      <c r="M263" s="372" t="inlineStr">
        <is>
          <t>Jeans</t>
        </is>
      </c>
      <c r="N263" s="372" t="n">
        <v>62034231</v>
      </c>
      <c r="O263" s="373" t="inlineStr">
        <is>
          <t>Men's or boys' trousers and breeches of cotton denim (excl. knitted or crocheted, industrial and occupational, bib and brace overalls and underpants)</t>
        </is>
      </c>
      <c r="P263" s="584" t="inlineStr">
        <is>
          <t>Mens</t>
        </is>
      </c>
      <c r="Q263" s="430" t="n"/>
      <c r="R263" s="372" t="inlineStr">
        <is>
          <t>290.A 120/100</t>
        </is>
      </c>
      <c r="S263" s="430" t="n"/>
      <c r="T263" s="374" t="inlineStr">
        <is>
          <t>STRETCH</t>
        </is>
      </c>
      <c r="U263" s="374" t="inlineStr">
        <is>
          <t>MID RISE SLIM</t>
        </is>
      </c>
      <c r="V263" s="374" t="inlineStr">
        <is>
          <t>28-38</t>
        </is>
      </c>
      <c r="W263" s="374" t="inlineStr">
        <is>
          <t>32-34</t>
        </is>
      </c>
      <c r="X263" s="518" t="inlineStr">
        <is>
          <t>Mens seasonal</t>
        </is>
      </c>
      <c r="Y263" s="374" t="inlineStr">
        <is>
          <t>C/O</t>
        </is>
      </c>
      <c r="Z263" s="374" t="inlineStr">
        <is>
          <t>-</t>
        </is>
      </c>
      <c r="AA263" s="374" t="inlineStr">
        <is>
          <t>SEASONAL MAIN</t>
        </is>
      </c>
      <c r="AB263" s="240" t="inlineStr">
        <is>
          <t>Tunisia</t>
        </is>
      </c>
      <c r="AC263" s="240" t="inlineStr">
        <is>
          <t>Artlab</t>
        </is>
      </c>
      <c r="AD263" s="240" t="inlineStr">
        <is>
          <t>Artlab</t>
        </is>
      </c>
      <c r="AE263" s="240" t="inlineStr">
        <is>
          <t>Interwashing</t>
        </is>
      </c>
      <c r="AF263" s="372" t="n"/>
      <c r="AG263" s="374" t="inlineStr">
        <is>
          <t>ORTA</t>
        </is>
      </c>
      <c r="AH263" s="374" t="inlineStr">
        <is>
          <t>9585B-33</t>
        </is>
      </c>
      <c r="AI263" s="374" t="n"/>
      <c r="AJ263" s="374" t="n"/>
      <c r="AK263" s="417" t="inlineStr">
        <is>
          <t>93% Sustainable fabric</t>
        </is>
      </c>
      <c r="AL263" s="374" t="inlineStr">
        <is>
          <t>78% Organic cotton, 15% tencel lyocell, 5% polyester, 2% elastane</t>
        </is>
      </c>
      <c r="AM263" s="374" t="inlineStr">
        <is>
          <t>12 oz</t>
        </is>
      </c>
      <c r="AN263" s="374" t="n"/>
      <c r="AO263" s="377" t="inlineStr">
        <is>
          <t>5,75 / 127</t>
        </is>
      </c>
      <c r="AP263" s="374" t="n">
        <v>3000</v>
      </c>
      <c r="AQ263" s="374" t="n"/>
      <c r="AR263" s="374" t="inlineStr">
        <is>
          <t>90mts are ordered from ARTLAB - ex turkey week 34</t>
        </is>
      </c>
      <c r="AS263" s="378" t="n"/>
      <c r="AT263" s="378" t="n"/>
      <c r="AU263" s="378" t="n"/>
      <c r="AV263" s="426" t="n"/>
      <c r="AW263" s="628" t="n"/>
      <c r="AX263" s="602" t="inlineStr">
        <is>
          <t>EUR</t>
        </is>
      </c>
      <c r="AY263" s="602" t="inlineStr">
        <is>
          <t>FOB</t>
        </is>
      </c>
      <c r="AZ263" s="602" t="inlineStr">
        <is>
          <t>90 DAYS NETT</t>
        </is>
      </c>
      <c r="BA263" s="602" t="inlineStr">
        <is>
          <t>cfmd</t>
        </is>
      </c>
      <c r="BB263" s="602">
        <f>IFERROR((BM263*(1-Assumptions!$K$3))*(1-BK263),0)</f>
        <v/>
      </c>
      <c r="BC263" s="618" t="n"/>
      <c r="BD263" s="618" t="n"/>
      <c r="BE263" s="602" t="n">
        <v>28.1</v>
      </c>
      <c r="BF263" s="604">
        <f>IFERROR(((IF(BE263&gt;0, BE263, IF(BD263&gt;0, BD263, 0))))*INDEX(Assumptions!$B:$B,MATCH(AB263,Assumptions!$A:$A,0)),0)</f>
        <v/>
      </c>
      <c r="BG263" s="604">
        <f>IFERROR(((IF(BE263&gt;0, BE263, IF(BD263&gt;0, BD263, 0))))*INDEX(Assumptions!$C:$C,MATCH(AB263,Assumptions!$A:$A,0)),0)</f>
        <v/>
      </c>
      <c r="BH263" s="604">
        <f>IFERROR(((IF(BE263&gt;0, BE263, IF(BD263&gt;0, BD263, 0))))*INDEX(Assumptions!$D:$D,MATCH(AB263,Assumptions!$A:$A,0)),0)</f>
        <v/>
      </c>
      <c r="BI263" s="604">
        <f>IFERROR(((IF(BE263&gt;0, BE263, IF(BD263&gt;0, BD263, 0))))*INDEX(Assumptions!$G:$G,MATCH(AC263,Assumptions!$F:$F,0)),0)</f>
        <v/>
      </c>
      <c r="BJ263" s="604">
        <f>SUM(BF263:BI263)</f>
        <v/>
      </c>
      <c r="BK263" s="383">
        <f>IFERROR(INDEX(Assumptions!$B:$B,MATCH(AB263,Assumptions!$A:$A,0))+INDEX(Assumptions!$C:$C,MATCH(AB263,Assumptions!$A:$A,0))+INDEX(Assumptions!$D:$D,MATCH(AB263,Assumptions!$A:$A,0))+INDEX(Assumptions!$G:$G,MATCH(AC263,Assumptions!$F:$F,0)),0)</f>
        <v/>
      </c>
      <c r="BL263" s="602">
        <f>((IF(BE263&gt;0, BE263, IF(BD263&gt;0, BD263, 0))))+BJ263</f>
        <v/>
      </c>
      <c r="BM263" s="602">
        <f>BP263/BO263</f>
        <v/>
      </c>
      <c r="BN263" s="602">
        <f>BP263/2.38</f>
        <v/>
      </c>
      <c r="BO263" s="374" t="n">
        <v>2.5</v>
      </c>
      <c r="BP263" s="602" t="n">
        <v>149.95</v>
      </c>
      <c r="BQ263" s="384">
        <f>IF(SUM(BD263:BE263)=0,0,(BM263-BL263)/BM263)</f>
        <v/>
      </c>
      <c r="BR263" s="602">
        <f>BC263*CG263</f>
        <v/>
      </c>
      <c r="BS263" s="602" t="n">
        <v>7.4</v>
      </c>
      <c r="BT263" s="602" t="n">
        <v>3.45</v>
      </c>
      <c r="BU263" s="433" t="n"/>
      <c r="BV263" s="629" t="n"/>
      <c r="BW263" s="433" t="n"/>
      <c r="BX263" s="422" t="n"/>
      <c r="BY263" s="433" t="n"/>
      <c r="BZ263" s="433" t="n"/>
      <c r="CA263" s="433" t="n"/>
      <c r="CB263" s="433" t="n"/>
      <c r="CC263" s="433" t="n"/>
      <c r="CD263" s="422" t="n"/>
      <c r="CE263" s="422" t="n"/>
      <c r="CF263" s="422" t="n"/>
      <c r="CG263" s="444" t="n">
        <v>0</v>
      </c>
      <c r="CH263" s="444" t="n"/>
      <c r="CI263" s="444" t="inlineStr">
        <is>
          <t>-</t>
        </is>
      </c>
      <c r="CJ263" s="435" t="n"/>
      <c r="CK263" s="435" t="n"/>
      <c r="CL263" s="436" t="n"/>
      <c r="CM263" s="437" t="n"/>
      <c r="CN263" s="437" t="n"/>
      <c r="CO263" s="445" t="n"/>
      <c r="CP263" s="446" t="inlineStr">
        <is>
          <t>32x32</t>
        </is>
      </c>
      <c r="CQ263" s="438" t="n"/>
      <c r="CR263" s="438" t="n"/>
      <c r="CS263" s="391" t="n">
        <v>43168</v>
      </c>
      <c r="CT263" s="440" t="inlineStr">
        <is>
          <t>ok</t>
        </is>
      </c>
      <c r="CU263" s="440" t="inlineStr">
        <is>
          <t>NEW TO ARTLAB - zalando</t>
        </is>
      </c>
      <c r="CV263" s="393" t="n">
        <v>43181</v>
      </c>
      <c r="CW263" s="440" t="n"/>
      <c r="CX263" s="440" t="n"/>
      <c r="CY263" s="440" t="n"/>
      <c r="CZ263" s="436" t="n">
        <v>43353</v>
      </c>
      <c r="DA263" s="436" t="inlineStr">
        <is>
          <t xml:space="preserve">TUNISIA </t>
        </is>
      </c>
      <c r="DB263" s="562" t="n">
        <v>5</v>
      </c>
      <c r="DC263" s="437" t="n"/>
      <c r="DD263" s="437" t="n"/>
      <c r="DE263" s="437" t="n"/>
      <c r="DF263" s="394" t="n">
        <v>132</v>
      </c>
      <c r="DG263" s="394" t="n">
        <v>204</v>
      </c>
      <c r="DH263" s="394" t="n">
        <v>4018269</v>
      </c>
      <c r="DI263" s="395">
        <f>DF263*BM263</f>
        <v/>
      </c>
      <c r="DJ263" s="396">
        <f>DI263-(DG263*BL263)</f>
        <v/>
      </c>
    </row>
    <row customFormat="1" customHeight="1" ht="15" r="264" s="397">
      <c r="A264" s="372" t="n">
        <v>1195</v>
      </c>
      <c r="B264" s="372" t="inlineStr">
        <is>
          <t>K180751605</t>
        </is>
      </c>
      <c r="C264" s="372" t="n">
        <v>1010104126</v>
      </c>
      <c r="D264" s="430" t="inlineStr">
        <is>
          <t>Denim black</t>
        </is>
      </c>
      <c r="E264" s="430" t="n">
        <v>6104</v>
      </c>
      <c r="F264" s="372" t="inlineStr">
        <is>
          <t>DANIEL</t>
        </is>
      </c>
      <c r="G264" s="372" t="inlineStr">
        <is>
          <t>STAY BLACK</t>
        </is>
      </c>
      <c r="H264" s="372" t="n">
        <v>1</v>
      </c>
      <c r="I264" s="370" t="n"/>
      <c r="J264" s="600" t="n"/>
      <c r="K264" s="372" t="n"/>
      <c r="L264" s="372" t="n"/>
      <c r="M264" s="372" t="inlineStr">
        <is>
          <t>Jeans</t>
        </is>
      </c>
      <c r="N264" s="372" t="n">
        <v>62034235</v>
      </c>
      <c r="O264" s="372" t="inlineStr">
        <is>
          <t>Men's or boys' trousers and breeches of cotton (excl. denim, cut corduroy, knitted or crocheted, industrial and occupational, bib and brace overalls and underpants)</t>
        </is>
      </c>
      <c r="P264" s="584" t="inlineStr">
        <is>
          <t>Mens</t>
        </is>
      </c>
      <c r="Q264" s="372" t="n"/>
      <c r="R264" s="372" t="inlineStr">
        <is>
          <t>RINSE</t>
        </is>
      </c>
      <c r="S264" s="372" t="inlineStr">
        <is>
          <t>-</t>
        </is>
      </c>
      <c r="T264" s="374" t="inlineStr">
        <is>
          <t>COMFORT</t>
        </is>
      </c>
      <c r="U264" s="374" t="inlineStr">
        <is>
          <t>RELAXED TAPERED</t>
        </is>
      </c>
      <c r="V264" s="374" t="inlineStr">
        <is>
          <t>28-38</t>
        </is>
      </c>
      <c r="W264" s="374" t="inlineStr">
        <is>
          <t>32-34</t>
        </is>
      </c>
      <c r="X264" s="518" t="inlineStr">
        <is>
          <t>Mens seasonal</t>
        </is>
      </c>
      <c r="Y264" s="374" t="inlineStr">
        <is>
          <t>NEW</t>
        </is>
      </c>
      <c r="Z264" s="374" t="inlineStr">
        <is>
          <t>-</t>
        </is>
      </c>
      <c r="AA264" s="374" t="inlineStr">
        <is>
          <t>SEASONAL MAIN</t>
        </is>
      </c>
      <c r="AB264" s="240" t="inlineStr">
        <is>
          <t>Tunisia</t>
        </is>
      </c>
      <c r="AC264" s="376" t="inlineStr">
        <is>
          <t>Artlab</t>
        </is>
      </c>
      <c r="AD264" s="240" t="inlineStr">
        <is>
          <t>Artlab</t>
        </is>
      </c>
      <c r="AE264" s="240" t="inlineStr">
        <is>
          <t>Interwashing</t>
        </is>
      </c>
      <c r="AF264" s="372" t="n"/>
      <c r="AG264" s="374" t="inlineStr">
        <is>
          <t>CALIK</t>
        </is>
      </c>
      <c r="AH264" s="374" t="inlineStr">
        <is>
          <t>30131G Corona stay black organic + recycled</t>
        </is>
      </c>
      <c r="AI264" s="374" t="inlineStr">
        <is>
          <t>30079G CORONA</t>
        </is>
      </c>
      <c r="AJ264" s="374" t="n"/>
      <c r="AK264" s="402" t="inlineStr">
        <is>
          <t>96% Sustainable fabric</t>
        </is>
      </c>
      <c r="AL264" s="374" t="inlineStr">
        <is>
          <t>81% Organic cotton, 15% recycled cotton, 3% polyester, 1% elastane</t>
        </is>
      </c>
      <c r="AM264" s="374" t="inlineStr">
        <is>
          <t>12 oz</t>
        </is>
      </c>
      <c r="AN264" s="374" t="n"/>
      <c r="AO264" s="377" t="inlineStr">
        <is>
          <t>5,40 / 134</t>
        </is>
      </c>
      <c r="AP264" s="374" t="n"/>
      <c r="AQ264" s="374" t="n"/>
      <c r="AR264" s="374" t="n"/>
      <c r="AS264" s="378" t="n"/>
      <c r="AT264" s="378" t="n"/>
      <c r="AU264" s="378" t="n"/>
      <c r="AV264" s="379" t="n"/>
      <c r="AW264" s="601" t="n"/>
      <c r="AX264" s="602" t="inlineStr">
        <is>
          <t>EUR</t>
        </is>
      </c>
      <c r="AY264" s="602" t="inlineStr">
        <is>
          <t>FOB</t>
        </is>
      </c>
      <c r="AZ264" s="602" t="inlineStr">
        <is>
          <t>90 DAYS NETT</t>
        </is>
      </c>
      <c r="BA264" s="602" t="n">
        <v>20</v>
      </c>
      <c r="BB264" s="602">
        <f>IFERROR((BM264*(1-Assumptions!$K$3))*(1-BK264),0)</f>
        <v/>
      </c>
      <c r="BC264" s="602">
        <f>BD264*2</f>
        <v/>
      </c>
      <c r="BD264" s="602" t="n">
        <v>20.3</v>
      </c>
      <c r="BE264" s="602" t="n">
        <v>20</v>
      </c>
      <c r="BF264" s="604">
        <f>IFERROR(((IF(BE264&gt;0, BE264, IF(BD264&gt;0, BD264, 0))))*INDEX(Assumptions!$B:$B,MATCH(AB264,Assumptions!$A:$A,0)),0)</f>
        <v/>
      </c>
      <c r="BG264" s="604">
        <f>IFERROR(((IF(BE264&gt;0, BE264, IF(BD264&gt;0, BD264, 0))))*INDEX(Assumptions!$C:$C,MATCH(AB264,Assumptions!$A:$A,0)),0)</f>
        <v/>
      </c>
      <c r="BH264" s="604">
        <f>IFERROR(((IF(BE264&gt;0, BE264, IF(BD264&gt;0, BD264, 0))))*INDEX(Assumptions!$D:$D,MATCH(AB264,Assumptions!$A:$A,0)),0)</f>
        <v/>
      </c>
      <c r="BI264" s="604">
        <f>IFERROR(((IF(BE264&gt;0, BE264, IF(BD264&gt;0, BD264, 0))))*INDEX(Assumptions!$G:$G,MATCH(AC264,Assumptions!$F:$F,0)),0)</f>
        <v/>
      </c>
      <c r="BJ264" s="604">
        <f>SUM(BF264:BI264)</f>
        <v/>
      </c>
      <c r="BK264" s="383">
        <f>IFERROR(INDEX(Assumptions!$B:$B,MATCH(AB264,Assumptions!$A:$A,0))+INDEX(Assumptions!$C:$C,MATCH(AB264,Assumptions!$A:$A,0))+INDEX(Assumptions!$D:$D,MATCH(AB264,Assumptions!$A:$A,0))+INDEX(Assumptions!$G:$G,MATCH(AC264,Assumptions!$F:$F,0)),0)</f>
        <v/>
      </c>
      <c r="BL264" s="602">
        <f>((IF(BE264&gt;0, BE264, IF(BD264&gt;0, BD264, 0))))+BJ264</f>
        <v/>
      </c>
      <c r="BM264" s="602">
        <f>BP264/BO264</f>
        <v/>
      </c>
      <c r="BN264" s="602">
        <f>BP264/2.38</f>
        <v/>
      </c>
      <c r="BO264" s="374" t="n">
        <v>2.5</v>
      </c>
      <c r="BP264" s="602" t="n">
        <v>109.95</v>
      </c>
      <c r="BQ264" s="384">
        <f>IF(SUM(BD264:BE264)=0,0,(BM264-BL264)/BM264)</f>
        <v/>
      </c>
      <c r="BR264" s="602">
        <f>BC264*CG264</f>
        <v/>
      </c>
      <c r="BS264" s="602" t="n">
        <v>0.75</v>
      </c>
      <c r="BT264" s="602" t="n">
        <v>3.5</v>
      </c>
      <c r="BU264" s="386" t="inlineStr">
        <is>
          <t>16-08-2017</t>
        </is>
      </c>
      <c r="BV264" s="605" t="n"/>
      <c r="BW264" s="386" t="n"/>
      <c r="BX264" s="376" t="n"/>
      <c r="BY264" s="386" t="n"/>
      <c r="BZ264" s="433" t="n"/>
      <c r="CA264" s="386" t="n">
        <v>42989</v>
      </c>
      <c r="CB264" s="386" t="n"/>
      <c r="CC264" s="386" t="n">
        <v>42989</v>
      </c>
      <c r="CD264" s="376" t="inlineStr">
        <is>
          <t>EX 14-Oct-17</t>
        </is>
      </c>
      <c r="CE264" s="376" t="n"/>
      <c r="CF264" s="376" t="n"/>
      <c r="CG264" s="387" t="n">
        <v>15</v>
      </c>
      <c r="CH264" s="435" t="n"/>
      <c r="CI264" s="387" t="inlineStr">
        <is>
          <t>32x32</t>
        </is>
      </c>
      <c r="CJ264" s="387" t="n"/>
      <c r="CK264" s="387" t="n"/>
      <c r="CL264" s="388" t="n"/>
      <c r="CM264" s="389" t="n"/>
      <c r="CN264" s="389" t="n"/>
      <c r="CO264" s="390" t="n"/>
      <c r="CP264" s="391" t="inlineStr">
        <is>
          <t>32x32</t>
        </is>
      </c>
      <c r="CQ264" s="391" t="n"/>
      <c r="CR264" s="391" t="n"/>
      <c r="CS264" s="392" t="n">
        <v>43216</v>
      </c>
      <c r="CT264" s="440" t="inlineStr">
        <is>
          <t>ok</t>
        </is>
      </c>
      <c r="CU264" s="393" t="inlineStr">
        <is>
          <t xml:space="preserve">NEW TO ARTLAB </t>
        </is>
      </c>
      <c r="CV264" s="393" t="n"/>
      <c r="CW264" s="393" t="n"/>
      <c r="CX264" s="393" t="n"/>
      <c r="CY264" s="393" t="n"/>
      <c r="CZ264" s="436" t="n">
        <v>43311</v>
      </c>
      <c r="DA264" s="436" t="inlineStr">
        <is>
          <t>HQ</t>
        </is>
      </c>
      <c r="DB264" s="562" t="n">
        <v>0</v>
      </c>
      <c r="DC264" s="389" t="n"/>
      <c r="DD264" s="389" t="inlineStr">
        <is>
          <t>DIDN'T SEE QC OURSELVES / WRONG PATTERN HAS BEEN USED (COMFORT I/O STRETCH), MMNTS STILL IN TOLERANCE</t>
        </is>
      </c>
      <c r="DE264" s="389" t="n"/>
      <c r="DF264" s="394" t="n">
        <v>503</v>
      </c>
      <c r="DG264" s="394" t="n">
        <v>698</v>
      </c>
      <c r="DH264" s="394" t="n">
        <v>4018391</v>
      </c>
      <c r="DI264" s="395">
        <f>DF264*BM264</f>
        <v/>
      </c>
      <c r="DJ264" s="396">
        <f>DI264-(DG264*BL264)</f>
        <v/>
      </c>
    </row>
    <row customFormat="1" customHeight="1" hidden="1" ht="15" r="265" s="126">
      <c r="A265" s="223" t="n">
        <v>1200</v>
      </c>
      <c r="B265" s="223" t="inlineStr">
        <is>
          <t>K180751610</t>
        </is>
      </c>
      <c r="C265" s="223" t="n">
        <v>1010104127</v>
      </c>
      <c r="D265" s="223" t="inlineStr">
        <is>
          <t>Dry</t>
        </is>
      </c>
      <c r="E265" s="502" t="inlineStr">
        <is>
          <t>-</t>
        </is>
      </c>
      <c r="F265" s="223" t="inlineStr">
        <is>
          <t>DANIEL</t>
        </is>
      </c>
      <c r="G265" s="223" t="inlineStr">
        <is>
          <t>COATED DRY</t>
        </is>
      </c>
      <c r="H265" s="223" t="n">
        <v>2</v>
      </c>
      <c r="I265" s="219" t="inlineStr">
        <is>
          <t>x</t>
        </is>
      </c>
      <c r="J265" s="606" t="n">
        <v>43172</v>
      </c>
      <c r="K265" s="223" t="n"/>
      <c r="L265" s="223" t="n"/>
      <c r="M265" s="223" t="inlineStr">
        <is>
          <t>JEANS</t>
        </is>
      </c>
      <c r="N265" s="223" t="n">
        <v>62034231</v>
      </c>
      <c r="O265" s="102" t="inlineStr">
        <is>
          <t>Men's or boys' trousers and breeches of cotton denim (excl. knitted or crocheted, industrial and occupational, bib and brace overalls and underpants)</t>
        </is>
      </c>
      <c r="P265" s="103" t="inlineStr">
        <is>
          <t>MEN</t>
        </is>
      </c>
      <c r="Q265" s="223" t="n"/>
      <c r="R265" s="223" t="inlineStr">
        <is>
          <t>-</t>
        </is>
      </c>
      <c r="S265" s="223" t="inlineStr">
        <is>
          <t>-</t>
        </is>
      </c>
      <c r="T265" s="104" t="inlineStr">
        <is>
          <t>STRETCH</t>
        </is>
      </c>
      <c r="U265" s="104" t="inlineStr">
        <is>
          <t>RELAXED TAPERED</t>
        </is>
      </c>
      <c r="V265" s="104" t="inlineStr">
        <is>
          <t>28-38</t>
        </is>
      </c>
      <c r="W265" s="104" t="inlineStr">
        <is>
          <t>32-34</t>
        </is>
      </c>
      <c r="X265" s="255" t="n"/>
      <c r="Y265" s="104" t="inlineStr">
        <is>
          <t>NEW</t>
        </is>
      </c>
      <c r="Z265" s="104" t="inlineStr">
        <is>
          <t>-</t>
        </is>
      </c>
      <c r="AA265" s="104" t="inlineStr">
        <is>
          <t>EVERLASTIN'</t>
        </is>
      </c>
      <c r="AB265" s="105" t="inlineStr">
        <is>
          <t>TUNISIA</t>
        </is>
      </c>
      <c r="AC265" s="106" t="inlineStr">
        <is>
          <t>ARTLAB</t>
        </is>
      </c>
      <c r="AD265" s="106" t="inlineStr">
        <is>
          <t>ARTLAB</t>
        </is>
      </c>
      <c r="AE265" s="106" t="inlineStr">
        <is>
          <t>-</t>
        </is>
      </c>
      <c r="AF265" s="223" t="n"/>
      <c r="AG265" s="104" t="inlineStr">
        <is>
          <t>ROYO</t>
        </is>
      </c>
      <c r="AH265" s="374" t="inlineStr">
        <is>
          <t>WILLOW -TPX - 31629</t>
        </is>
      </c>
      <c r="AI265" s="104" t="n"/>
      <c r="AJ265" s="104" t="n"/>
      <c r="AK265" s="239" t="inlineStr">
        <is>
          <t>85% Sustainable fabric</t>
        </is>
      </c>
      <c r="AL265" s="104" t="inlineStr">
        <is>
          <t>75% Organic cotton, 20% recycled jeans, 3% other fibers, 2% elastane</t>
        </is>
      </c>
      <c r="AM265" s="104" t="inlineStr">
        <is>
          <t>10 oz</t>
        </is>
      </c>
      <c r="AN265" s="374" t="n"/>
      <c r="AO265" s="107" t="inlineStr">
        <is>
          <t>5,6 / 140</t>
        </is>
      </c>
      <c r="AP265" s="104" t="n"/>
      <c r="AQ265" s="104" t="n"/>
      <c r="AR265" s="104" t="inlineStr">
        <is>
          <t>TBC</t>
        </is>
      </c>
      <c r="AS265" s="108" t="n"/>
      <c r="AT265" s="108" t="n"/>
      <c r="AU265" s="108" t="n"/>
      <c r="AV265" s="109" t="n"/>
      <c r="AW265" s="607" t="n"/>
      <c r="AX265" s="608" t="inlineStr">
        <is>
          <t>EUR</t>
        </is>
      </c>
      <c r="AY265" s="608" t="inlineStr">
        <is>
          <t>FOB</t>
        </is>
      </c>
      <c r="AZ265" s="608" t="inlineStr">
        <is>
          <t>90 DAYS NETT</t>
        </is>
      </c>
      <c r="BA265" s="608" t="n">
        <v>18.25</v>
      </c>
      <c r="BB265" s="608">
        <f>IFERROR((BM265*(1-Assumptions!$K$3))*(1-BK265),0)</f>
        <v/>
      </c>
      <c r="BC265" s="608">
        <f>BD265*2</f>
        <v/>
      </c>
      <c r="BD265" s="608" t="n">
        <v>18.25</v>
      </c>
      <c r="BE265" s="608" t="n"/>
      <c r="BF265" s="609">
        <f>IFERROR(((IF(BE265&gt;0, BE265, IF(BD265&gt;0, BD265, 0))))*INDEX(Assumptions!$B:$B,MATCH(AB265,Assumptions!$A:$A,0)),0)</f>
        <v/>
      </c>
      <c r="BG265" s="609">
        <f>IFERROR(((IF(BE265&gt;0, BE265, IF(BD265&gt;0, BD265, 0))))*INDEX(Assumptions!$C:$C,MATCH(AB265,Assumptions!$A:$A,0)),0)</f>
        <v/>
      </c>
      <c r="BH265" s="609">
        <f>IFERROR(((IF(BE265&gt;0, BE265, IF(BD265&gt;0, BD265, 0))))*INDEX(Assumptions!$D:$D,MATCH(AB265,Assumptions!$A:$A,0)),0)</f>
        <v/>
      </c>
      <c r="BI265" s="609">
        <f>IFERROR(((IF(BE265&gt;0, BE265, IF(BD265&gt;0, BD265, 0))))*INDEX(Assumptions!$G:$G,MATCH(AC265,Assumptions!$F:$F,0)),0)</f>
        <v/>
      </c>
      <c r="BJ265" s="609">
        <f>SUM(BF265:BI265)</f>
        <v/>
      </c>
      <c r="BK265" s="113">
        <f>IFERROR(INDEX(Assumptions!$B:$B,MATCH(AB265,Assumptions!$A:$A,0))+INDEX(Assumptions!$C:$C,MATCH(AB265,Assumptions!$A:$A,0))+INDEX(Assumptions!$D:$D,MATCH(AB265,Assumptions!$A:$A,0))+INDEX(Assumptions!$G:$G,MATCH(AC265,Assumptions!$F:$F,0)),0)</f>
        <v/>
      </c>
      <c r="BL265" s="608">
        <f>((IF(BE265&gt;0, BE265, IF(BD265&gt;0, BD265, 0))))+BJ265</f>
        <v/>
      </c>
      <c r="BM265" s="608">
        <f>BP265/BO265</f>
        <v/>
      </c>
      <c r="BN265" s="608">
        <f>BP265/2.38</f>
        <v/>
      </c>
      <c r="BO265" s="104" t="n">
        <v>2.5</v>
      </c>
      <c r="BP265" s="608" t="n">
        <v>109.95</v>
      </c>
      <c r="BQ265" s="114">
        <f>IF(SUM(BD265:BE265)=0,0,(BM265-BL265)/BM265)</f>
        <v/>
      </c>
      <c r="BR265" s="608">
        <f>BC265*CG265</f>
        <v/>
      </c>
      <c r="BS265" s="608" t="inlineStr">
        <is>
          <t>-</t>
        </is>
      </c>
      <c r="BT265" s="608" t="n">
        <v>3.85</v>
      </c>
      <c r="BU265" s="115" t="inlineStr">
        <is>
          <t>16/08/2017</t>
        </is>
      </c>
      <c r="BV265" s="610" t="n"/>
      <c r="BW265" s="115" t="n"/>
      <c r="BX265" s="106" t="n"/>
      <c r="BY265" s="115" t="n"/>
      <c r="BZ265" s="530" t="n"/>
      <c r="CA265" s="115" t="n">
        <v>42989</v>
      </c>
      <c r="CB265" s="115" t="n"/>
      <c r="CC265" s="115" t="n">
        <v>42989</v>
      </c>
      <c r="CD265" s="106" t="inlineStr">
        <is>
          <t>EX 14-Oct-17</t>
        </is>
      </c>
      <c r="CE265" s="106" t="n"/>
      <c r="CF265" s="106" t="n"/>
      <c r="CG265" s="117" t="n">
        <v>7</v>
      </c>
      <c r="CH265" s="538" t="n"/>
      <c r="CI265" s="117" t="inlineStr">
        <is>
          <t>32x32</t>
        </is>
      </c>
      <c r="CJ265" s="117" t="n"/>
      <c r="CK265" s="117" t="n"/>
      <c r="CL265" s="118" t="n"/>
      <c r="CM265" s="119" t="n"/>
      <c r="CN265" s="119" t="n"/>
      <c r="CO265" s="120" t="n"/>
      <c r="CP265" s="121" t="inlineStr">
        <is>
          <t>-</t>
        </is>
      </c>
      <c r="CQ265" s="121" t="n"/>
      <c r="CR265" s="121" t="n"/>
      <c r="CS265" s="122" t="n"/>
      <c r="CT265" s="123" t="n"/>
      <c r="CU265" s="123" t="inlineStr">
        <is>
          <t xml:space="preserve">NEW TO ARTLAB </t>
        </is>
      </c>
      <c r="CV265" s="123" t="n"/>
      <c r="CW265" s="123" t="n"/>
      <c r="CX265" s="123" t="n"/>
      <c r="CY265" s="123" t="n"/>
      <c r="CZ265" s="118" t="n"/>
      <c r="DA265" s="118" t="n"/>
      <c r="DB265" s="575" t="n"/>
      <c r="DC265" s="119" t="n"/>
      <c r="DD265" s="119" t="n"/>
      <c r="DE265" s="119" t="n"/>
      <c r="DF265" s="394" t="n"/>
      <c r="DG265" s="394" t="n"/>
      <c r="DH265" s="394" t="n"/>
      <c r="DI265" s="334">
        <f>DF265*BM265</f>
        <v/>
      </c>
      <c r="DJ265" s="125">
        <f>DI265-(DG265*BL265)</f>
        <v/>
      </c>
    </row>
    <row customFormat="1" customHeight="1" ht="15" r="266" s="397">
      <c r="A266" s="372" t="n">
        <v>1205</v>
      </c>
      <c r="B266" s="372" t="inlineStr">
        <is>
          <t>K180751615</t>
        </is>
      </c>
      <c r="C266" s="372" t="n">
        <v>1010104108</v>
      </c>
      <c r="D266" s="241" t="inlineStr">
        <is>
          <t>Dark used</t>
        </is>
      </c>
      <c r="E266" s="430" t="n">
        <v>3008</v>
      </c>
      <c r="F266" s="372" t="inlineStr">
        <is>
          <t>DANIEL</t>
        </is>
      </c>
      <c r="G266" s="372" t="inlineStr">
        <is>
          <t>DARK GLEEN MARBLE</t>
        </is>
      </c>
      <c r="H266" s="372" t="n">
        <v>2</v>
      </c>
      <c r="I266" s="370" t="n"/>
      <c r="J266" s="600" t="n"/>
      <c r="K266" s="372" t="inlineStr">
        <is>
          <t>RECYCLED METAL</t>
        </is>
      </c>
      <c r="L266" s="372" t="n"/>
      <c r="M266" s="372" t="inlineStr">
        <is>
          <t>Jeans</t>
        </is>
      </c>
      <c r="N266" s="372" t="n">
        <v>62034231</v>
      </c>
      <c r="O266" s="373" t="inlineStr">
        <is>
          <t>Men's or boys' trousers and breeches of cotton denim (excl. knitted or crocheted, industrial and occupational, bib and brace overalls and underpants)</t>
        </is>
      </c>
      <c r="P266" s="584" t="inlineStr">
        <is>
          <t>Mens</t>
        </is>
      </c>
      <c r="Q266" s="372" t="n"/>
      <c r="R266" s="372" t="inlineStr">
        <is>
          <t>-</t>
        </is>
      </c>
      <c r="S266" s="372" t="inlineStr">
        <is>
          <t>-</t>
        </is>
      </c>
      <c r="T266" s="374" t="inlineStr">
        <is>
          <t>NON</t>
        </is>
      </c>
      <c r="U266" s="374" t="inlineStr">
        <is>
          <t>RELAXED TAPERED</t>
        </is>
      </c>
      <c r="V266" s="374" t="inlineStr">
        <is>
          <t>28-38</t>
        </is>
      </c>
      <c r="W266" s="374" t="inlineStr">
        <is>
          <t>32-34</t>
        </is>
      </c>
      <c r="X266" s="518" t="inlineStr">
        <is>
          <t>Mens seasonal</t>
        </is>
      </c>
      <c r="Y266" s="374" t="inlineStr">
        <is>
          <t>NEW</t>
        </is>
      </c>
      <c r="Z266" s="374" t="inlineStr">
        <is>
          <t>-</t>
        </is>
      </c>
      <c r="AA266" s="374" t="inlineStr">
        <is>
          <t>SEASONAL MAIN</t>
        </is>
      </c>
      <c r="AB266" s="398" t="inlineStr">
        <is>
          <t>Tunisia</t>
        </is>
      </c>
      <c r="AC266" s="376" t="inlineStr">
        <is>
          <t>Artlab</t>
        </is>
      </c>
      <c r="AD266" s="240" t="inlineStr">
        <is>
          <t>Elleti Group</t>
        </is>
      </c>
      <c r="AE266" s="240" t="inlineStr">
        <is>
          <t>Elleti</t>
        </is>
      </c>
      <c r="AF266" s="372" t="n"/>
      <c r="AG266" s="374" t="inlineStr">
        <is>
          <t>CALIK</t>
        </is>
      </c>
      <c r="AH266" s="374" t="inlineStr">
        <is>
          <t>71159D Gleen liber blue organic + recycled</t>
        </is>
      </c>
      <c r="AI266" s="374" t="inlineStr">
        <is>
          <t>70748D Gleen liber blue organic + recycled</t>
        </is>
      </c>
      <c r="AJ266" s="374" t="n"/>
      <c r="AK266" s="417" t="inlineStr">
        <is>
          <t>100% Sustainable fabric</t>
        </is>
      </c>
      <c r="AL266" s="374" t="inlineStr">
        <is>
          <t>85% Organic cotton, 15% recycled cotton</t>
        </is>
      </c>
      <c r="AM266" s="374" t="inlineStr">
        <is>
          <t>12,5 oz</t>
        </is>
      </c>
      <c r="AN266" s="374" t="n"/>
      <c r="AO266" s="377" t="inlineStr">
        <is>
          <t>4,50 / 156</t>
        </is>
      </c>
      <c r="AP266" s="374" t="n">
        <v>3000</v>
      </c>
      <c r="AQ266" s="374" t="n"/>
      <c r="AR266" s="374" t="inlineStr">
        <is>
          <t>120mts ordered by ARTLAB (ONLY NON ORGANIC FOR SMS) ready week 34</t>
        </is>
      </c>
      <c r="AS266" s="378" t="n"/>
      <c r="AT266" s="378" t="n"/>
      <c r="AU266" s="378" t="n"/>
      <c r="AV266" s="379" t="n">
        <v>1.26</v>
      </c>
      <c r="AW266" s="601" t="n"/>
      <c r="AX266" s="602" t="inlineStr">
        <is>
          <t>EUR</t>
        </is>
      </c>
      <c r="AY266" s="602" t="inlineStr">
        <is>
          <t>FOB</t>
        </is>
      </c>
      <c r="AZ266" s="602" t="inlineStr">
        <is>
          <t>90 DAYS NETT</t>
        </is>
      </c>
      <c r="BA266" s="602" t="inlineStr">
        <is>
          <t>cfmd</t>
        </is>
      </c>
      <c r="BB266" s="602">
        <f>IFERROR((BM266*(1-Assumptions!$K$3))*(1-BK266),0)</f>
        <v/>
      </c>
      <c r="BC266" s="602" t="n">
        <v>45</v>
      </c>
      <c r="BD266" s="602" t="n">
        <v>26.7</v>
      </c>
      <c r="BE266" s="602" t="n">
        <v>26.7</v>
      </c>
      <c r="BF266" s="604">
        <f>IFERROR(((IF(BE266&gt;0, BE266, IF(BD266&gt;0, BD266, 0))))*INDEX(Assumptions!$B:$B,MATCH(AB266,Assumptions!$A:$A,0)),0)</f>
        <v/>
      </c>
      <c r="BG266" s="604">
        <f>IFERROR(((IF(BE266&gt;0, BE266, IF(BD266&gt;0, BD266, 0))))*INDEX(Assumptions!$C:$C,MATCH(AB266,Assumptions!$A:$A,0)),0)</f>
        <v/>
      </c>
      <c r="BH266" s="604">
        <f>IFERROR(((IF(BE266&gt;0, BE266, IF(BD266&gt;0, BD266, 0))))*INDEX(Assumptions!$D:$D,MATCH(AB266,Assumptions!$A:$A,0)),0)</f>
        <v/>
      </c>
      <c r="BI266" s="604">
        <f>IFERROR(((IF(BE266&gt;0, BE266, IF(BD266&gt;0, BD266, 0))))*INDEX(Assumptions!$G:$G,MATCH(AC266,Assumptions!$F:$F,0)),0)</f>
        <v/>
      </c>
      <c r="BJ266" s="604">
        <f>SUM(BF266:BI266)</f>
        <v/>
      </c>
      <c r="BK266" s="383">
        <f>IFERROR(INDEX(Assumptions!$B:$B,MATCH(AB266,Assumptions!$A:$A,0))+INDEX(Assumptions!$C:$C,MATCH(AB266,Assumptions!$A:$A,0))+INDEX(Assumptions!$D:$D,MATCH(AB266,Assumptions!$A:$A,0))+INDEX(Assumptions!$G:$G,MATCH(AC266,Assumptions!$F:$F,0)),0)</f>
        <v/>
      </c>
      <c r="BL266" s="602">
        <f>((IF(BE266&gt;0, BE266, IF(BD266&gt;0, BD266, 0))))+BJ266</f>
        <v/>
      </c>
      <c r="BM266" s="602">
        <f>BP266/BO266</f>
        <v/>
      </c>
      <c r="BN266" s="602">
        <f>BP266/2.38</f>
        <v/>
      </c>
      <c r="BO266" s="374" t="n">
        <v>2.5</v>
      </c>
      <c r="BP266" s="602" t="n">
        <v>149.95</v>
      </c>
      <c r="BQ266" s="384">
        <f>IF(SUM(BD266:BE266)=0,0,(BM266-BL266)/BM266)</f>
        <v/>
      </c>
      <c r="BR266" s="602">
        <f>BC266*CG266</f>
        <v/>
      </c>
      <c r="BS266" s="602" t="n">
        <v>9</v>
      </c>
      <c r="BT266" s="602" t="n">
        <v>4.05</v>
      </c>
      <c r="BU266" s="386" t="n"/>
      <c r="BV266" s="605" t="n"/>
      <c r="BW266" s="386" t="n"/>
      <c r="BX266" s="376" t="n"/>
      <c r="BY266" s="386" t="n"/>
      <c r="BZ266" s="433" t="n"/>
      <c r="CA266" s="386" t="n"/>
      <c r="CB266" s="386" t="n"/>
      <c r="CC266" s="386" t="n"/>
      <c r="CD266" s="376" t="n"/>
      <c r="CE266" s="376" t="n"/>
      <c r="CF266" s="376" t="n"/>
      <c r="CG266" s="387" t="n">
        <v>12</v>
      </c>
      <c r="CH266" s="435" t="n"/>
      <c r="CI266" s="387" t="inlineStr">
        <is>
          <t>32x32</t>
        </is>
      </c>
      <c r="CJ266" s="387" t="n"/>
      <c r="CK266" s="387" t="n"/>
      <c r="CL266" s="388" t="n"/>
      <c r="CM266" s="389" t="n"/>
      <c r="CN266" s="389" t="n"/>
      <c r="CO266" s="390" t="n"/>
      <c r="CP266" s="391" t="inlineStr">
        <is>
          <t>-</t>
        </is>
      </c>
      <c r="CQ266" s="391" t="n"/>
      <c r="CR266" s="391" t="n"/>
      <c r="CS266" s="392" t="n"/>
      <c r="CT266" s="393" t="n"/>
      <c r="CU266" s="393" t="n"/>
      <c r="CV266" s="393" t="n"/>
      <c r="CW266" s="393" t="n"/>
      <c r="CX266" s="393" t="n"/>
      <c r="CY266" s="393" t="n"/>
      <c r="CZ266" s="388" t="n">
        <v>43353</v>
      </c>
      <c r="DA266" s="436" t="inlineStr">
        <is>
          <t>HQ</t>
        </is>
      </c>
      <c r="DB266" s="555" t="n">
        <v>0</v>
      </c>
      <c r="DC266" s="389" t="n"/>
      <c r="DD266" s="389" t="inlineStr">
        <is>
          <t>OK</t>
        </is>
      </c>
      <c r="DE266" s="389" t="n"/>
      <c r="DF266" s="394" t="n">
        <v>437</v>
      </c>
      <c r="DG266" s="394" t="n">
        <v>601</v>
      </c>
      <c r="DH266" s="394" t="n">
        <v>4018184</v>
      </c>
      <c r="DI266" s="395">
        <f>DF266*BM266</f>
        <v/>
      </c>
      <c r="DJ266" s="396">
        <f>DI266-(DG266*BL266)</f>
        <v/>
      </c>
    </row>
    <row customFormat="1" customHeight="1" ht="15" r="267" s="397">
      <c r="A267" s="372" t="n">
        <v>1210</v>
      </c>
      <c r="B267" s="372" t="inlineStr">
        <is>
          <t>K180751620</t>
        </is>
      </c>
      <c r="C267" s="372" t="n">
        <v>1010104109</v>
      </c>
      <c r="D267" s="241" t="inlineStr">
        <is>
          <t>Dark used</t>
        </is>
      </c>
      <c r="E267" s="430" t="n">
        <v>3036</v>
      </c>
      <c r="F267" s="372" t="inlineStr">
        <is>
          <t>DANIEL</t>
        </is>
      </c>
      <c r="G267" s="372" t="inlineStr">
        <is>
          <t>INDIGO GLEEN MARBLE</t>
        </is>
      </c>
      <c r="H267" s="372" t="n">
        <v>1</v>
      </c>
      <c r="I267" s="370" t="n"/>
      <c r="J267" s="600" t="n"/>
      <c r="K267" s="372" t="inlineStr">
        <is>
          <t>RECYCLED METAL</t>
        </is>
      </c>
      <c r="L267" s="372" t="n"/>
      <c r="M267" s="372" t="inlineStr">
        <is>
          <t>Jeans</t>
        </is>
      </c>
      <c r="N267" s="372" t="n">
        <v>62034231</v>
      </c>
      <c r="O267" s="373" t="inlineStr">
        <is>
          <t>Men's or boys' trousers and breeches of cotton denim (excl. knitted or crocheted, industrial and occupational, bib and brace overalls and underpants)</t>
        </is>
      </c>
      <c r="P267" s="584" t="inlineStr">
        <is>
          <t>Mens</t>
        </is>
      </c>
      <c r="Q267" s="372" t="n"/>
      <c r="R267" s="372" t="inlineStr">
        <is>
          <t>-</t>
        </is>
      </c>
      <c r="S267" s="372" t="inlineStr">
        <is>
          <t>-</t>
        </is>
      </c>
      <c r="T267" s="374" t="inlineStr">
        <is>
          <t>NON</t>
        </is>
      </c>
      <c r="U267" s="374" t="inlineStr">
        <is>
          <t>RELAXED TAPERED</t>
        </is>
      </c>
      <c r="V267" s="374" t="inlineStr">
        <is>
          <t>28-38</t>
        </is>
      </c>
      <c r="W267" s="374" t="inlineStr">
        <is>
          <t>32-34</t>
        </is>
      </c>
      <c r="X267" s="518" t="inlineStr">
        <is>
          <t>Mens seasonal</t>
        </is>
      </c>
      <c r="Y267" s="374" t="inlineStr">
        <is>
          <t>NEW</t>
        </is>
      </c>
      <c r="Z267" s="374" t="inlineStr">
        <is>
          <t>-</t>
        </is>
      </c>
      <c r="AA267" s="374" t="inlineStr">
        <is>
          <t>SEASONAL MAIN</t>
        </is>
      </c>
      <c r="AB267" s="398" t="inlineStr">
        <is>
          <t>Tunisia</t>
        </is>
      </c>
      <c r="AC267" s="376" t="inlineStr">
        <is>
          <t>Artlab</t>
        </is>
      </c>
      <c r="AD267" s="240" t="inlineStr">
        <is>
          <t>Elleti Group</t>
        </is>
      </c>
      <c r="AE267" s="240" t="inlineStr">
        <is>
          <t>Elleti</t>
        </is>
      </c>
      <c r="AF267" s="372" t="n"/>
      <c r="AG267" s="374" t="inlineStr">
        <is>
          <t>CALIK</t>
        </is>
      </c>
      <c r="AH267" s="374" t="inlineStr">
        <is>
          <t>71159D Gleen liber blue organic + recycled</t>
        </is>
      </c>
      <c r="AI267" s="374" t="inlineStr">
        <is>
          <t>70748D Gleen liber blue organic + recycled</t>
        </is>
      </c>
      <c r="AJ267" s="374" t="n"/>
      <c r="AK267" s="417" t="inlineStr">
        <is>
          <t>100% Sustainable fabric</t>
        </is>
      </c>
      <c r="AL267" s="374" t="inlineStr">
        <is>
          <t>85% Organic cotton, 15% recycled cotton</t>
        </is>
      </c>
      <c r="AM267" s="374" t="inlineStr">
        <is>
          <t>12,5 oz</t>
        </is>
      </c>
      <c r="AN267" s="374" t="n"/>
      <c r="AO267" s="377" t="inlineStr">
        <is>
          <t>4,50 / 156</t>
        </is>
      </c>
      <c r="AP267" s="374" t="n">
        <v>3000</v>
      </c>
      <c r="AQ267" s="374" t="n"/>
      <c r="AR267" s="374" t="inlineStr">
        <is>
          <t>120mts ordered by ARTLAB (ONLY NON ORGANIC FOR SMS) ready week 34</t>
        </is>
      </c>
      <c r="AS267" s="378" t="n"/>
      <c r="AT267" s="378" t="n"/>
      <c r="AU267" s="378" t="n"/>
      <c r="AV267" s="379" t="n">
        <v>1.26</v>
      </c>
      <c r="AW267" s="601" t="n"/>
      <c r="AX267" s="602" t="inlineStr">
        <is>
          <t>EUR</t>
        </is>
      </c>
      <c r="AY267" s="602" t="inlineStr">
        <is>
          <t>FOB</t>
        </is>
      </c>
      <c r="AZ267" s="602" t="inlineStr">
        <is>
          <t>90 DAYS NETT</t>
        </is>
      </c>
      <c r="BA267" s="602" t="inlineStr">
        <is>
          <t>cfmd</t>
        </is>
      </c>
      <c r="BB267" s="602">
        <f>IFERROR((BM267*(1-Assumptions!$K$3))*(1-BK267),0)</f>
        <v/>
      </c>
      <c r="BC267" s="602" t="n">
        <v>45</v>
      </c>
      <c r="BD267" s="602" t="n">
        <v>27</v>
      </c>
      <c r="BE267" s="602" t="n">
        <v>27</v>
      </c>
      <c r="BF267" s="604">
        <f>IFERROR(((IF(BE267&gt;0, BE267, IF(BD267&gt;0, BD267, 0))))*INDEX(Assumptions!$B:$B,MATCH(AB267,Assumptions!$A:$A,0)),0)</f>
        <v/>
      </c>
      <c r="BG267" s="604">
        <f>IFERROR(((IF(BE267&gt;0, BE267, IF(BD267&gt;0, BD267, 0))))*INDEX(Assumptions!$C:$C,MATCH(AB267,Assumptions!$A:$A,0)),0)</f>
        <v/>
      </c>
      <c r="BH267" s="604">
        <f>IFERROR(((IF(BE267&gt;0, BE267, IF(BD267&gt;0, BD267, 0))))*INDEX(Assumptions!$D:$D,MATCH(AB267,Assumptions!$A:$A,0)),0)</f>
        <v/>
      </c>
      <c r="BI267" s="604">
        <f>IFERROR(((IF(BE267&gt;0, BE267, IF(BD267&gt;0, BD267, 0))))*INDEX(Assumptions!$G:$G,MATCH(AC267,Assumptions!$F:$F,0)),0)</f>
        <v/>
      </c>
      <c r="BJ267" s="604">
        <f>SUM(BF267:BI267)</f>
        <v/>
      </c>
      <c r="BK267" s="383">
        <f>IFERROR(INDEX(Assumptions!$B:$B,MATCH(AB267,Assumptions!$A:$A,0))+INDEX(Assumptions!$C:$C,MATCH(AB267,Assumptions!$A:$A,0))+INDEX(Assumptions!$D:$D,MATCH(AB267,Assumptions!$A:$A,0))+INDEX(Assumptions!$G:$G,MATCH(AC267,Assumptions!$F:$F,0)),0)</f>
        <v/>
      </c>
      <c r="BL267" s="602">
        <f>((IF(BE267&gt;0, BE267, IF(BD267&gt;0, BD267, 0))))+BJ267</f>
        <v/>
      </c>
      <c r="BM267" s="602">
        <f>BP267/BO267</f>
        <v/>
      </c>
      <c r="BN267" s="602">
        <f>BP267/2.38</f>
        <v/>
      </c>
      <c r="BO267" s="374" t="n">
        <v>2.5</v>
      </c>
      <c r="BP267" s="602" t="n">
        <v>159.95</v>
      </c>
      <c r="BQ267" s="384">
        <f>IF(SUM(BD267:BE267)=0,0,(BM267-BL267)/BM267)</f>
        <v/>
      </c>
      <c r="BR267" s="602">
        <f>BC267*CG267</f>
        <v/>
      </c>
      <c r="BS267" s="602" t="n">
        <v>9.5</v>
      </c>
      <c r="BT267" s="602" t="n">
        <v>4.05</v>
      </c>
      <c r="BU267" s="386" t="n"/>
      <c r="BV267" s="605" t="n"/>
      <c r="BW267" s="386" t="n"/>
      <c r="BX267" s="376" t="n"/>
      <c r="BY267" s="386" t="n"/>
      <c r="BZ267" s="433" t="n"/>
      <c r="CA267" s="386" t="n"/>
      <c r="CB267" s="386" t="n"/>
      <c r="CC267" s="386" t="n"/>
      <c r="CD267" s="376" t="n"/>
      <c r="CE267" s="376" t="n"/>
      <c r="CF267" s="376" t="n"/>
      <c r="CG267" s="387" t="n">
        <v>11</v>
      </c>
      <c r="CH267" s="435" t="n"/>
      <c r="CI267" s="387" t="inlineStr">
        <is>
          <t>32x32</t>
        </is>
      </c>
      <c r="CJ267" s="387" t="n"/>
      <c r="CK267" s="387" t="n"/>
      <c r="CL267" s="388" t="n"/>
      <c r="CM267" s="389" t="n"/>
      <c r="CN267" s="389" t="n"/>
      <c r="CO267" s="390" t="n"/>
      <c r="CP267" s="391" t="inlineStr">
        <is>
          <t>-</t>
        </is>
      </c>
      <c r="CQ267" s="391" t="n"/>
      <c r="CR267" s="391" t="n"/>
      <c r="CS267" s="392" t="n"/>
      <c r="CT267" s="393" t="n"/>
      <c r="CU267" s="393" t="n"/>
      <c r="CV267" s="393" t="n"/>
      <c r="CW267" s="393" t="n"/>
      <c r="CX267" s="393" t="n"/>
      <c r="CY267" s="393" t="n"/>
      <c r="CZ267" s="388" t="n"/>
      <c r="DA267" s="388" t="inlineStr">
        <is>
          <t>SPEC ONLY</t>
        </is>
      </c>
      <c r="DB267" s="555" t="n"/>
      <c r="DC267" s="389" t="n"/>
      <c r="DD267" s="389" t="n"/>
      <c r="DE267" s="389" t="n"/>
      <c r="DF267" s="394" t="n">
        <v>228</v>
      </c>
      <c r="DG267" s="394" t="n">
        <v>295</v>
      </c>
      <c r="DH267" s="394" t="n">
        <v>4018185</v>
      </c>
      <c r="DI267" s="395">
        <f>DF267*BM267</f>
        <v/>
      </c>
      <c r="DJ267" s="396">
        <f>DI267-(DG267*BL267)</f>
        <v/>
      </c>
    </row>
    <row customFormat="1" customHeight="1" ht="15" r="268" s="397">
      <c r="A268" s="372" t="n">
        <v>1215</v>
      </c>
      <c r="B268" s="372" t="inlineStr">
        <is>
          <t>K180751625</t>
        </is>
      </c>
      <c r="C268" s="372" t="n">
        <v>1010104110</v>
      </c>
      <c r="D268" s="241" t="inlineStr">
        <is>
          <t>Mid used</t>
        </is>
      </c>
      <c r="E268" s="430" t="n">
        <v>4034</v>
      </c>
      <c r="F268" s="372" t="inlineStr">
        <is>
          <t>DANIEL</t>
        </is>
      </c>
      <c r="G268" s="372" t="inlineStr">
        <is>
          <t>LIGHT GLEEN DESTROYED</t>
        </is>
      </c>
      <c r="H268" s="372" t="n">
        <v>1</v>
      </c>
      <c r="I268" s="370" t="n"/>
      <c r="J268" s="600" t="n"/>
      <c r="K268" s="372" t="inlineStr">
        <is>
          <t>RECYCLED METAL</t>
        </is>
      </c>
      <c r="L268" s="372" t="n"/>
      <c r="M268" s="372" t="inlineStr">
        <is>
          <t>Jeans</t>
        </is>
      </c>
      <c r="N268" s="372" t="n">
        <v>62034231</v>
      </c>
      <c r="O268" s="373" t="inlineStr">
        <is>
          <t>Men's or boys' trousers and breeches of cotton denim (excl. knitted or crocheted, industrial and occupational, bib and brace overalls and underpants)</t>
        </is>
      </c>
      <c r="P268" s="584" t="inlineStr">
        <is>
          <t>Mens</t>
        </is>
      </c>
      <c r="Q268" s="372" t="n"/>
      <c r="R268" s="372" t="inlineStr">
        <is>
          <t>-</t>
        </is>
      </c>
      <c r="S268" s="372" t="inlineStr">
        <is>
          <t>-</t>
        </is>
      </c>
      <c r="T268" s="374" t="inlineStr">
        <is>
          <t>NON</t>
        </is>
      </c>
      <c r="U268" s="374" t="inlineStr">
        <is>
          <t>RELAXED TAPERED</t>
        </is>
      </c>
      <c r="V268" s="374" t="inlineStr">
        <is>
          <t>28-38</t>
        </is>
      </c>
      <c r="W268" s="374" t="inlineStr">
        <is>
          <t>32-34</t>
        </is>
      </c>
      <c r="X268" s="518" t="inlineStr">
        <is>
          <t>Mens seasonal</t>
        </is>
      </c>
      <c r="Y268" s="374" t="inlineStr">
        <is>
          <t>NEW</t>
        </is>
      </c>
      <c r="Z268" s="374" t="inlineStr">
        <is>
          <t>-</t>
        </is>
      </c>
      <c r="AA268" s="374" t="inlineStr">
        <is>
          <t>SEASONAL MAIN</t>
        </is>
      </c>
      <c r="AB268" s="398" t="inlineStr">
        <is>
          <t>Tunisia</t>
        </is>
      </c>
      <c r="AC268" s="376" t="inlineStr">
        <is>
          <t>Artlab</t>
        </is>
      </c>
      <c r="AD268" s="240" t="inlineStr">
        <is>
          <t>Elleti Group</t>
        </is>
      </c>
      <c r="AE268" s="240" t="inlineStr">
        <is>
          <t>Elleti</t>
        </is>
      </c>
      <c r="AF268" s="372" t="n"/>
      <c r="AG268" s="374" t="inlineStr">
        <is>
          <t>CALIK</t>
        </is>
      </c>
      <c r="AH268" s="374" t="inlineStr">
        <is>
          <t>71159D Gleen liber blue organic + recycled</t>
        </is>
      </c>
      <c r="AI268" s="374" t="inlineStr">
        <is>
          <t>70748D Gleen liber blue organic + recycled</t>
        </is>
      </c>
      <c r="AJ268" s="374" t="n"/>
      <c r="AK268" s="417" t="inlineStr">
        <is>
          <t>100% Sustainable fabric</t>
        </is>
      </c>
      <c r="AL268" s="374" t="inlineStr">
        <is>
          <t>85% Organic cotton, 15% recycled cotton</t>
        </is>
      </c>
      <c r="AM268" s="374" t="inlineStr">
        <is>
          <t>12,5 oz</t>
        </is>
      </c>
      <c r="AN268" s="374" t="n"/>
      <c r="AO268" s="377" t="inlineStr">
        <is>
          <t>4,50 / 156</t>
        </is>
      </c>
      <c r="AP268" s="374" t="n">
        <v>3000</v>
      </c>
      <c r="AQ268" s="374" t="n"/>
      <c r="AR268" s="374" t="inlineStr">
        <is>
          <t>120mts ordered by ARTLAB (ONLY NON ORGANIC FOR SMS) ready week 34</t>
        </is>
      </c>
      <c r="AS268" s="378" t="n"/>
      <c r="AT268" s="378" t="n"/>
      <c r="AU268" s="378" t="n"/>
      <c r="AV268" s="379" t="n">
        <v>1.26</v>
      </c>
      <c r="AW268" s="601" t="n"/>
      <c r="AX268" s="602" t="inlineStr">
        <is>
          <t>EUR</t>
        </is>
      </c>
      <c r="AY268" s="602" t="inlineStr">
        <is>
          <t>FOB</t>
        </is>
      </c>
      <c r="AZ268" s="602" t="inlineStr">
        <is>
          <t>90 DAYS NETT</t>
        </is>
      </c>
      <c r="BA268" s="602" t="n">
        <v>37</v>
      </c>
      <c r="BB268" s="602">
        <f>IFERROR((BM268*(1-Assumptions!$K$3))*(1-BK268),0)</f>
        <v/>
      </c>
      <c r="BC268" s="602" t="n">
        <v>45</v>
      </c>
      <c r="BD268" s="602" t="n">
        <v>43.7</v>
      </c>
      <c r="BE268" s="602" t="n">
        <v>42.7</v>
      </c>
      <c r="BF268" s="604">
        <f>IFERROR(((IF(BE268&gt;0, BE268, IF(BD268&gt;0, BD268, 0))))*INDEX(Assumptions!$B:$B,MATCH(AB268,Assumptions!$A:$A,0)),0)</f>
        <v/>
      </c>
      <c r="BG268" s="604">
        <f>IFERROR(((IF(BE268&gt;0, BE268, IF(BD268&gt;0, BD268, 0))))*INDEX(Assumptions!$C:$C,MATCH(AB268,Assumptions!$A:$A,0)),0)</f>
        <v/>
      </c>
      <c r="BH268" s="604">
        <f>IFERROR(((IF(BE268&gt;0, BE268, IF(BD268&gt;0, BD268, 0))))*INDEX(Assumptions!$D:$D,MATCH(AB268,Assumptions!$A:$A,0)),0)</f>
        <v/>
      </c>
      <c r="BI268" s="604">
        <f>IFERROR(((IF(BE268&gt;0, BE268, IF(BD268&gt;0, BD268, 0))))*INDEX(Assumptions!$G:$G,MATCH(AC268,Assumptions!$F:$F,0)),0)</f>
        <v/>
      </c>
      <c r="BJ268" s="604">
        <f>SUM(BF268:BI268)</f>
        <v/>
      </c>
      <c r="BK268" s="383">
        <f>IFERROR(INDEX(Assumptions!$B:$B,MATCH(AB268,Assumptions!$A:$A,0))+INDEX(Assumptions!$C:$C,MATCH(AB268,Assumptions!$A:$A,0))+INDEX(Assumptions!$D:$D,MATCH(AB268,Assumptions!$A:$A,0))+INDEX(Assumptions!$G:$G,MATCH(AC268,Assumptions!$F:$F,0)),0)</f>
        <v/>
      </c>
      <c r="BL268" s="602">
        <f>((IF(BE268&gt;0, BE268, IF(BD268&gt;0, BD268, 0))))+BJ268</f>
        <v/>
      </c>
      <c r="BM268" s="602">
        <f>BP268/BO268</f>
        <v/>
      </c>
      <c r="BN268" s="602">
        <f>BP268/2.38</f>
        <v/>
      </c>
      <c r="BO268" s="374" t="n">
        <v>2.5</v>
      </c>
      <c r="BP268" s="602" t="n">
        <v>199.95</v>
      </c>
      <c r="BQ268" s="384">
        <f>IF(SUM(BD268:BE268)=0,0,(BM268-BL268)/BM268)</f>
        <v/>
      </c>
      <c r="BR268" s="602">
        <f>BC268*CG268</f>
        <v/>
      </c>
      <c r="BS268" s="602" t="n">
        <v>26</v>
      </c>
      <c r="BT268" s="602" t="n">
        <v>3</v>
      </c>
      <c r="BU268" s="386" t="n"/>
      <c r="BV268" s="605" t="n"/>
      <c r="BW268" s="386" t="n"/>
      <c r="BX268" s="376" t="n"/>
      <c r="BY268" s="386" t="n"/>
      <c r="BZ268" s="433" t="n"/>
      <c r="CA268" s="386" t="n"/>
      <c r="CB268" s="386" t="n"/>
      <c r="CC268" s="386" t="n"/>
      <c r="CD268" s="376" t="n"/>
      <c r="CE268" s="376" t="n"/>
      <c r="CF268" s="376" t="n"/>
      <c r="CG268" s="387" t="n">
        <v>10</v>
      </c>
      <c r="CH268" s="435" t="n"/>
      <c r="CI268" s="387" t="inlineStr">
        <is>
          <t>32x32</t>
        </is>
      </c>
      <c r="CJ268" s="387" t="n"/>
      <c r="CK268" s="387" t="n"/>
      <c r="CL268" s="388" t="n"/>
      <c r="CM268" s="389" t="n"/>
      <c r="CN268" s="389" t="n"/>
      <c r="CO268" s="390" t="n"/>
      <c r="CP268" s="391" t="inlineStr">
        <is>
          <t>-</t>
        </is>
      </c>
      <c r="CQ268" s="391" t="n"/>
      <c r="CR268" s="391" t="n"/>
      <c r="CS268" s="392" t="n"/>
      <c r="CT268" s="393" t="n"/>
      <c r="CU268" s="393" t="n"/>
      <c r="CV268" s="393" t="n"/>
      <c r="CW268" s="393" t="n"/>
      <c r="CX268" s="393" t="n"/>
      <c r="CY268" s="393" t="n"/>
      <c r="CZ268" s="388" t="n"/>
      <c r="DA268" s="388" t="inlineStr">
        <is>
          <t>SPEC ONLY</t>
        </is>
      </c>
      <c r="DB268" s="555" t="n"/>
      <c r="DC268" s="389" t="n"/>
      <c r="DD268" s="389" t="n"/>
      <c r="DE268" s="389" t="n"/>
      <c r="DF268" s="394" t="n">
        <v>89</v>
      </c>
      <c r="DG268" s="394" t="n">
        <v>211</v>
      </c>
      <c r="DH268" s="394" t="n">
        <v>4018186</v>
      </c>
      <c r="DI268" s="395">
        <f>DF268*BM268</f>
        <v/>
      </c>
      <c r="DJ268" s="396">
        <f>DI268-(DG268*BL268)</f>
        <v/>
      </c>
    </row>
    <row customFormat="1" customHeight="1" ht="15" r="269" s="397">
      <c r="A269" s="372" t="n">
        <v>1220</v>
      </c>
      <c r="B269" s="372" t="inlineStr">
        <is>
          <t>K180751630</t>
        </is>
      </c>
      <c r="C269" s="372" t="n">
        <v>1010104188</v>
      </c>
      <c r="D269" s="241" t="inlineStr">
        <is>
          <t>Mid used</t>
        </is>
      </c>
      <c r="E269" s="430" t="n">
        <v>4037</v>
      </c>
      <c r="F269" s="372" t="inlineStr">
        <is>
          <t>DANIEL</t>
        </is>
      </c>
      <c r="G269" s="372" t="inlineStr">
        <is>
          <t>MID VINTAGE MARBLE</t>
        </is>
      </c>
      <c r="H269" s="372" t="n">
        <v>1</v>
      </c>
      <c r="I269" s="370" t="n"/>
      <c r="J269" s="600" t="n">
        <v>43054</v>
      </c>
      <c r="K269" s="372" t="n"/>
      <c r="L269" s="372" t="n"/>
      <c r="M269" s="372" t="inlineStr">
        <is>
          <t>Jeans</t>
        </is>
      </c>
      <c r="N269" s="372" t="n">
        <v>62034231</v>
      </c>
      <c r="O269" s="373" t="inlineStr">
        <is>
          <t>Men's or boys' trousers and breeches of cotton denim (excl. knitted or crocheted, industrial and occupational, bib and brace overalls and underpants)</t>
        </is>
      </c>
      <c r="P269" s="584" t="inlineStr">
        <is>
          <t>Mens</t>
        </is>
      </c>
      <c r="Q269" s="372" t="n"/>
      <c r="R269" s="372" t="inlineStr">
        <is>
          <t>???</t>
        </is>
      </c>
      <c r="S269" s="372" t="inlineStr">
        <is>
          <t>-</t>
        </is>
      </c>
      <c r="T269" s="374" t="inlineStr">
        <is>
          <t>NON</t>
        </is>
      </c>
      <c r="U269" s="374" t="inlineStr">
        <is>
          <t>RELAXED TAPERED</t>
        </is>
      </c>
      <c r="V269" s="374" t="inlineStr">
        <is>
          <t>28-38</t>
        </is>
      </c>
      <c r="W269" s="374" t="inlineStr">
        <is>
          <t>32-34</t>
        </is>
      </c>
      <c r="X269" s="518" t="inlineStr">
        <is>
          <t>Mens seasonal</t>
        </is>
      </c>
      <c r="Y269" s="374" t="inlineStr">
        <is>
          <t>NEW</t>
        </is>
      </c>
      <c r="Z269" s="374" t="inlineStr">
        <is>
          <t>-</t>
        </is>
      </c>
      <c r="AA269" s="374" t="inlineStr">
        <is>
          <t>SEASONAL MAIN</t>
        </is>
      </c>
      <c r="AB269" s="240" t="inlineStr">
        <is>
          <t>Tunisia</t>
        </is>
      </c>
      <c r="AC269" s="376" t="inlineStr">
        <is>
          <t>Artlab</t>
        </is>
      </c>
      <c r="AD269" s="240" t="inlineStr">
        <is>
          <t>Artlab</t>
        </is>
      </c>
      <c r="AE269" s="240" t="inlineStr">
        <is>
          <t>Interwashing</t>
        </is>
      </c>
      <c r="AF269" s="372" t="n"/>
      <c r="AG269" s="374" t="inlineStr">
        <is>
          <t>CANDIANI</t>
        </is>
      </c>
      <c r="AH269" s="374" t="inlineStr">
        <is>
          <t>KR7176 K-old pure organic</t>
        </is>
      </c>
      <c r="AI269" s="374" t="inlineStr">
        <is>
          <t xml:space="preserve">KR7176 K-OLD PURE </t>
        </is>
      </c>
      <c r="AJ269" s="374" t="n"/>
      <c r="AK269" s="417" t="inlineStr">
        <is>
          <t>100% Sustainable fabric</t>
        </is>
      </c>
      <c r="AL269" s="374" t="inlineStr">
        <is>
          <t xml:space="preserve">100% Organic cotton </t>
        </is>
      </c>
      <c r="AM269" s="374" t="inlineStr">
        <is>
          <t>12,25 oz</t>
        </is>
      </c>
      <c r="AN269" s="374" t="n"/>
      <c r="AO269" s="377" t="inlineStr">
        <is>
          <t>4,85 / 156</t>
        </is>
      </c>
      <c r="AP269" s="374" t="n"/>
      <c r="AQ269" s="374" t="n"/>
      <c r="AR269" s="374" t="n"/>
      <c r="AS269" s="378" t="n"/>
      <c r="AT269" s="378" t="n"/>
      <c r="AU269" s="378" t="n"/>
      <c r="AV269" s="379" t="n"/>
      <c r="AW269" s="601" t="n"/>
      <c r="AX269" s="602" t="inlineStr">
        <is>
          <t>EUR</t>
        </is>
      </c>
      <c r="AY269" s="602" t="inlineStr">
        <is>
          <t>FOB</t>
        </is>
      </c>
      <c r="AZ269" s="602" t="inlineStr">
        <is>
          <t>90 DAYS NETT</t>
        </is>
      </c>
      <c r="BA269" s="602" t="n">
        <v>22</v>
      </c>
      <c r="BB269" s="602">
        <f>IFERROR((BM269*(1-Assumptions!$K$3))*(1-BK269),0)</f>
        <v/>
      </c>
      <c r="BC269" s="602" t="n"/>
      <c r="BD269" s="602" t="n">
        <v>22.5</v>
      </c>
      <c r="BE269" s="602" t="n">
        <v>22.5</v>
      </c>
      <c r="BF269" s="604">
        <f>IFERROR(((IF(BE269&gt;0, BE269, IF(BD269&gt;0, BD269, 0))))*INDEX(Assumptions!$B:$B,MATCH(AB269,Assumptions!$A:$A,0)),0)</f>
        <v/>
      </c>
      <c r="BG269" s="604">
        <f>IFERROR(((IF(BE269&gt;0, BE269, IF(BD269&gt;0, BD269, 0))))*INDEX(Assumptions!$C:$C,MATCH(AB269,Assumptions!$A:$A,0)),0)</f>
        <v/>
      </c>
      <c r="BH269" s="604">
        <f>IFERROR(((IF(BE269&gt;0, BE269, IF(BD269&gt;0, BD269, 0))))*INDEX(Assumptions!$D:$D,MATCH(AB269,Assumptions!$A:$A,0)),0)</f>
        <v/>
      </c>
      <c r="BI269" s="604">
        <f>IFERROR(((IF(BE269&gt;0, BE269, IF(BD269&gt;0, BD269, 0))))*INDEX(Assumptions!$G:$G,MATCH(AC269,Assumptions!$F:$F,0)),0)</f>
        <v/>
      </c>
      <c r="BJ269" s="604">
        <f>SUM(BF269:BI269)</f>
        <v/>
      </c>
      <c r="BK269" s="383">
        <f>IFERROR(INDEX(Assumptions!$B:$B,MATCH(AB269,Assumptions!$A:$A,0))+INDEX(Assumptions!$C:$C,MATCH(AB269,Assumptions!$A:$A,0))+INDEX(Assumptions!$D:$D,MATCH(AB269,Assumptions!$A:$A,0))+INDEX(Assumptions!$G:$G,MATCH(AC269,Assumptions!$F:$F,0)),0)</f>
        <v/>
      </c>
      <c r="BL269" s="602">
        <f>((IF(BE269&gt;0, BE269, IF(BD269&gt;0, BD269, 0))))+BJ269</f>
        <v/>
      </c>
      <c r="BM269" s="602">
        <f>BP269/BO269</f>
        <v/>
      </c>
      <c r="BN269" s="602">
        <f>BP269/2.38</f>
        <v/>
      </c>
      <c r="BO269" s="374" t="n">
        <v>2.5</v>
      </c>
      <c r="BP269" s="602" t="n">
        <v>129.95</v>
      </c>
      <c r="BQ269" s="384">
        <f>IF(SUM(BD269:BE269)=0,0,(BM269-BL269)/BM269)</f>
        <v/>
      </c>
      <c r="BR269" s="602">
        <f>BC269*CG269</f>
        <v/>
      </c>
      <c r="BS269" s="602" t="n"/>
      <c r="BT269" s="602" t="n">
        <v>4.1</v>
      </c>
      <c r="BU269" s="386" t="n"/>
      <c r="BV269" s="605" t="n"/>
      <c r="BW269" s="386" t="n"/>
      <c r="BX269" s="376" t="n"/>
      <c r="BY269" s="386" t="n"/>
      <c r="BZ269" s="433" t="n"/>
      <c r="CA269" s="386" t="n"/>
      <c r="CB269" s="386" t="n"/>
      <c r="CC269" s="386" t="n"/>
      <c r="CD269" s="376" t="n"/>
      <c r="CE269" s="376" t="n"/>
      <c r="CF269" s="376" t="n"/>
      <c r="CG269" s="387" t="n">
        <v>0</v>
      </c>
      <c r="CH269" s="435" t="n"/>
      <c r="CI269" s="387" t="n"/>
      <c r="CJ269" s="387" t="n"/>
      <c r="CK269" s="387" t="n"/>
      <c r="CL269" s="388" t="n"/>
      <c r="CM269" s="389" t="n"/>
      <c r="CN269" s="389" t="n"/>
      <c r="CO269" s="390" t="n"/>
      <c r="CP269" s="391" t="inlineStr">
        <is>
          <t>32x32</t>
        </is>
      </c>
      <c r="CQ269" s="391" t="n"/>
      <c r="CR269" s="391" t="n"/>
      <c r="CS269" s="392" t="n"/>
      <c r="CT269" s="440" t="inlineStr">
        <is>
          <t>ok</t>
        </is>
      </c>
      <c r="CU269" s="393" t="inlineStr">
        <is>
          <t xml:space="preserve">NEW TO ARTLAB </t>
        </is>
      </c>
      <c r="CV269" s="393" t="n"/>
      <c r="CW269" s="393" t="n"/>
      <c r="CX269" s="393" t="n"/>
      <c r="CY269" s="393" t="n"/>
      <c r="CZ269" s="436" t="n">
        <v>43311</v>
      </c>
      <c r="DA269" s="436" t="inlineStr">
        <is>
          <t>HQ</t>
        </is>
      </c>
      <c r="DB269" s="562" t="n">
        <v>0</v>
      </c>
      <c r="DC269" s="389" t="n"/>
      <c r="DD269" s="389" t="inlineStr">
        <is>
          <t>DIDN'T SEE QC OURSELVES</t>
        </is>
      </c>
      <c r="DE269" s="389" t="n"/>
      <c r="DF269" s="394" t="n">
        <v>159</v>
      </c>
      <c r="DG269" s="394" t="n">
        <v>254</v>
      </c>
      <c r="DH269" s="394" t="n">
        <v>4018298</v>
      </c>
      <c r="DI269" s="395">
        <f>DF269*BM269</f>
        <v/>
      </c>
      <c r="DJ269" s="396">
        <f>DI269-(DG269*BL269)</f>
        <v/>
      </c>
    </row>
    <row customFormat="1" customHeight="1" ht="15" r="270" s="397">
      <c r="A270" s="372" t="n">
        <v>1225</v>
      </c>
      <c r="B270" s="372" t="inlineStr">
        <is>
          <t>K180751805</t>
        </is>
      </c>
      <c r="C270" s="372" t="n">
        <v>1010104117</v>
      </c>
      <c r="D270" s="372" t="inlineStr">
        <is>
          <t>Dry</t>
        </is>
      </c>
      <c r="E270" s="430" t="n">
        <v>2003</v>
      </c>
      <c r="F270" s="372" t="inlineStr">
        <is>
          <t>HOMER SELVAGE</t>
        </is>
      </c>
      <c r="G270" s="372" t="inlineStr">
        <is>
          <t>13 OZ DRY BLACK</t>
        </is>
      </c>
      <c r="H270" s="372" t="n">
        <v>2</v>
      </c>
      <c r="I270" s="370" t="n"/>
      <c r="J270" s="600" t="n"/>
      <c r="K270" s="372" t="n"/>
      <c r="L270" s="372" t="n"/>
      <c r="M270" s="372" t="inlineStr">
        <is>
          <t>Jeans</t>
        </is>
      </c>
      <c r="N270" s="372" t="n">
        <v>62034231</v>
      </c>
      <c r="O270" s="373" t="inlineStr">
        <is>
          <t>Men's or boys' trousers and breeches of cotton denim (excl. knitted or crocheted, industrial and occupational, bib and brace overalls and underpants)</t>
        </is>
      </c>
      <c r="P270" s="584" t="inlineStr">
        <is>
          <t>Mens</t>
        </is>
      </c>
      <c r="Q270" s="372" t="n"/>
      <c r="R270" s="372" t="inlineStr">
        <is>
          <t>C/O</t>
        </is>
      </c>
      <c r="S270" s="372" t="inlineStr">
        <is>
          <t>-</t>
        </is>
      </c>
      <c r="T270" s="374" t="n"/>
      <c r="U270" s="374" t="inlineStr">
        <is>
          <t>HIGH RISE SLIM</t>
        </is>
      </c>
      <c r="V270" s="374" t="inlineStr">
        <is>
          <t>28-38</t>
        </is>
      </c>
      <c r="W270" s="419" t="inlineStr">
        <is>
          <t>32-34</t>
        </is>
      </c>
      <c r="X270" s="583" t="inlineStr">
        <is>
          <t>Mens seasonal</t>
        </is>
      </c>
      <c r="Y270" s="374" t="inlineStr">
        <is>
          <t>C/O</t>
        </is>
      </c>
      <c r="Z270" s="374" t="inlineStr">
        <is>
          <t>-</t>
        </is>
      </c>
      <c r="AA270" s="374" t="inlineStr">
        <is>
          <t>SHUTTLELOOM</t>
        </is>
      </c>
      <c r="AB270" s="398" t="inlineStr">
        <is>
          <t>Tunisia</t>
        </is>
      </c>
      <c r="AC270" s="376" t="inlineStr">
        <is>
          <t>Artlab</t>
        </is>
      </c>
      <c r="AD270" s="376" t="inlineStr">
        <is>
          <t>Artlab</t>
        </is>
      </c>
      <c r="AE270" s="376" t="inlineStr">
        <is>
          <t>-</t>
        </is>
      </c>
      <c r="AF270" s="372" t="n"/>
      <c r="AG270" s="374" t="inlineStr">
        <is>
          <t>CANDIANI</t>
        </is>
      </c>
      <c r="AH270" s="374" t="inlineStr">
        <is>
          <t>SL7274 N Pitch appeal-preshrunk organic</t>
        </is>
      </c>
      <c r="AI270" s="374" t="n"/>
      <c r="AJ270" s="374" t="n"/>
      <c r="AK270" s="374" t="inlineStr">
        <is>
          <t>100% Sustainable fabric</t>
        </is>
      </c>
      <c r="AL270" s="374" t="inlineStr">
        <is>
          <t>100% Organic cotton</t>
        </is>
      </c>
      <c r="AM270" s="374" t="inlineStr">
        <is>
          <t>13 oz</t>
        </is>
      </c>
      <c r="AN270" s="374" t="n"/>
      <c r="AO270" s="377" t="inlineStr">
        <is>
          <t>5,55 / 80</t>
        </is>
      </c>
      <c r="AP270" s="374" t="n"/>
      <c r="AQ270" s="374" t="n"/>
      <c r="AR270" s="374" t="inlineStr">
        <is>
          <t>TBC</t>
        </is>
      </c>
      <c r="AS270" s="378" t="n"/>
      <c r="AT270" s="378" t="n"/>
      <c r="AU270" s="378" t="n"/>
      <c r="AV270" s="379" t="n">
        <v>2.53</v>
      </c>
      <c r="AW270" s="601" t="n"/>
      <c r="AX270" s="602" t="inlineStr">
        <is>
          <t>EUR</t>
        </is>
      </c>
      <c r="AY270" s="602" t="inlineStr">
        <is>
          <t>FOB</t>
        </is>
      </c>
      <c r="AZ270" s="602" t="inlineStr">
        <is>
          <t>90 DAYS NETT</t>
        </is>
      </c>
      <c r="BA270" s="602" t="inlineStr">
        <is>
          <t>cfmd</t>
        </is>
      </c>
      <c r="BB270" s="602">
        <f>IFERROR((BM270*(1-Assumptions!$K$3))*(1-BK270),0)</f>
        <v/>
      </c>
      <c r="BC270" s="602" t="n">
        <v>45</v>
      </c>
      <c r="BD270" s="602" t="n"/>
      <c r="BE270" s="602" t="n">
        <v>25.5</v>
      </c>
      <c r="BF270" s="604">
        <f>IFERROR(((IF(BE270&gt;0, BE270, IF(BD270&gt;0, BD270, 0))))*INDEX(Assumptions!$B:$B,MATCH(AB270,Assumptions!$A:$A,0)),0)</f>
        <v/>
      </c>
      <c r="BG270" s="604">
        <f>IFERROR(((IF(BE270&gt;0, BE270, IF(BD270&gt;0, BD270, 0))))*INDEX(Assumptions!$C:$C,MATCH(AB270,Assumptions!$A:$A,0)),0)</f>
        <v/>
      </c>
      <c r="BH270" s="604">
        <f>IFERROR(((IF(BE270&gt;0, BE270, IF(BD270&gt;0, BD270, 0))))*INDEX(Assumptions!$D:$D,MATCH(AB270,Assumptions!$A:$A,0)),0)</f>
        <v/>
      </c>
      <c r="BI270" s="604">
        <f>IFERROR(((IF(BE270&gt;0, BE270, IF(BD270&gt;0, BD270, 0))))*INDEX(Assumptions!$G:$G,MATCH(AC270,Assumptions!$F:$F,0)),0)</f>
        <v/>
      </c>
      <c r="BJ270" s="604">
        <f>SUM(BF270:BI270)</f>
        <v/>
      </c>
      <c r="BK270" s="383">
        <f>IFERROR(INDEX(Assumptions!$B:$B,MATCH(AB270,Assumptions!$A:$A,0))+INDEX(Assumptions!$C:$C,MATCH(AB270,Assumptions!$A:$A,0))+INDEX(Assumptions!$D:$D,MATCH(AB270,Assumptions!$A:$A,0))+INDEX(Assumptions!$G:$G,MATCH(AC270,Assumptions!$F:$F,0)),0)</f>
        <v/>
      </c>
      <c r="BL270" s="602">
        <f>((IF(BE270&gt;0, BE270, IF(BD270&gt;0, BD270, 0))))+BJ270</f>
        <v/>
      </c>
      <c r="BM270" s="602">
        <f>BP270/BO270</f>
        <v/>
      </c>
      <c r="BN270" s="602">
        <f>BP270/2.38</f>
        <v/>
      </c>
      <c r="BO270" s="374" t="n">
        <v>2.5</v>
      </c>
      <c r="BP270" s="602" t="n">
        <v>139.95</v>
      </c>
      <c r="BQ270" s="384">
        <f>IF(SUM(BD270:BE270)=0,0,(BM270-BL270)/BM270)</f>
        <v/>
      </c>
      <c r="BR270" s="602">
        <f>BC270*CG270</f>
        <v/>
      </c>
      <c r="BS270" s="602" t="inlineStr">
        <is>
          <t>-</t>
        </is>
      </c>
      <c r="BT270" s="602" t="n">
        <v>3.65</v>
      </c>
      <c r="BU270" s="386" t="n"/>
      <c r="BV270" s="605" t="n"/>
      <c r="BW270" s="386" t="n"/>
      <c r="BX270" s="376" t="n"/>
      <c r="BY270" s="386" t="n"/>
      <c r="BZ270" s="433" t="n"/>
      <c r="CA270" s="386" t="n"/>
      <c r="CB270" s="386" t="n"/>
      <c r="CC270" s="386" t="n"/>
      <c r="CD270" s="376" t="n"/>
      <c r="CE270" s="376" t="n"/>
      <c r="CF270" s="376" t="n"/>
      <c r="CG270" s="387" t="n">
        <v>8</v>
      </c>
      <c r="CH270" s="435" t="n"/>
      <c r="CI270" s="387" t="inlineStr">
        <is>
          <t>32x32</t>
        </is>
      </c>
      <c r="CJ270" s="387" t="n"/>
      <c r="CK270" s="387" t="n"/>
      <c r="CL270" s="388" t="n"/>
      <c r="CM270" s="389" t="n"/>
      <c r="CN270" s="389" t="n"/>
      <c r="CO270" s="390" t="n"/>
      <c r="CP270" s="391" t="inlineStr">
        <is>
          <t>-</t>
        </is>
      </c>
      <c r="CQ270" s="391" t="n"/>
      <c r="CR270" s="391" t="n"/>
      <c r="CS270" s="392" t="n"/>
      <c r="CT270" s="393" t="n"/>
      <c r="CU270" s="393" t="n"/>
      <c r="CV270" s="393" t="n"/>
      <c r="CW270" s="393" t="n"/>
      <c r="CX270" s="393" t="n"/>
      <c r="CY270" s="393" t="n"/>
      <c r="CZ270" s="388" t="n">
        <v>43265</v>
      </c>
      <c r="DA270" s="388" t="inlineStr">
        <is>
          <t>TUNISIA</t>
        </is>
      </c>
      <c r="DB270" s="555" t="inlineStr">
        <is>
          <t>N/A</t>
        </is>
      </c>
      <c r="DC270" s="389" t="n"/>
      <c r="DD270" s="389" t="n"/>
      <c r="DE270" s="389" t="n"/>
      <c r="DF270" s="394" t="n">
        <v>52</v>
      </c>
      <c r="DG270" s="394" t="n">
        <v>129</v>
      </c>
      <c r="DH270" s="394" t="n">
        <v>4018383</v>
      </c>
      <c r="DI270" s="395">
        <f>DF270*BM270</f>
        <v/>
      </c>
      <c r="DJ270" s="396">
        <f>DI270-(DG270*BL270)</f>
        <v/>
      </c>
    </row>
    <row customFormat="1" customHeight="1" hidden="1" ht="15" r="271" s="126">
      <c r="A271" s="223" t="n">
        <v>1230</v>
      </c>
      <c r="B271" s="223" t="inlineStr">
        <is>
          <t>K180751810</t>
        </is>
      </c>
      <c r="C271" s="223" t="n">
        <v>1010104118</v>
      </c>
      <c r="D271" s="223" t="inlineStr">
        <is>
          <t>BLUEBL</t>
        </is>
      </c>
      <c r="E271" s="502" t="inlineStr">
        <is>
          <t>-</t>
        </is>
      </c>
      <c r="F271" s="223" t="inlineStr">
        <is>
          <t>HOMER</t>
        </is>
      </c>
      <c r="G271" s="223" t="inlineStr">
        <is>
          <t>BLUE BLACK STONE</t>
        </is>
      </c>
      <c r="H271" s="223" t="n">
        <v>2</v>
      </c>
      <c r="I271" s="219" t="inlineStr">
        <is>
          <t>x</t>
        </is>
      </c>
      <c r="J271" s="606" t="n">
        <v>43123</v>
      </c>
      <c r="K271" s="223" t="n"/>
      <c r="L271" s="223" t="n"/>
      <c r="M271" s="223" t="inlineStr">
        <is>
          <t>JEANS</t>
        </is>
      </c>
      <c r="N271" s="223" t="n">
        <v>62034231</v>
      </c>
      <c r="O271" s="102" t="inlineStr">
        <is>
          <t>Men's or boys' trousers and breeches of cotton denim (excl. knitted or crocheted, industrial and occupational, bib and brace overalls and underpants)</t>
        </is>
      </c>
      <c r="P271" s="103" t="inlineStr">
        <is>
          <t>MEN</t>
        </is>
      </c>
      <c r="Q271" s="223" t="n"/>
      <c r="R271" s="223" t="inlineStr">
        <is>
          <t>V2140</t>
        </is>
      </c>
      <c r="S271" s="223" t="inlineStr">
        <is>
          <t>-</t>
        </is>
      </c>
      <c r="T271" s="104" t="inlineStr">
        <is>
          <t>NON</t>
        </is>
      </c>
      <c r="U271" s="104" t="inlineStr">
        <is>
          <t>HIGH RISE SLIM</t>
        </is>
      </c>
      <c r="V271" s="104" t="inlineStr">
        <is>
          <t>28-38</t>
        </is>
      </c>
      <c r="W271" s="104" t="inlineStr">
        <is>
          <t>32-34</t>
        </is>
      </c>
      <c r="X271" s="255" t="n"/>
      <c r="Y271" s="104" t="inlineStr">
        <is>
          <t>C/O</t>
        </is>
      </c>
      <c r="Z271" s="104" t="inlineStr">
        <is>
          <t>-</t>
        </is>
      </c>
      <c r="AA271" s="104" t="inlineStr">
        <is>
          <t>SEASONAL MAIN</t>
        </is>
      </c>
      <c r="AB271" s="105" t="inlineStr">
        <is>
          <t>TUNISIA</t>
        </is>
      </c>
      <c r="AC271" s="106" t="inlineStr">
        <is>
          <t>ARTLAB</t>
        </is>
      </c>
      <c r="AD271" s="106" t="inlineStr">
        <is>
          <t>ELLETI GROUP</t>
        </is>
      </c>
      <c r="AE271" s="106" t="inlineStr">
        <is>
          <t>MARTELLI</t>
        </is>
      </c>
      <c r="AF271" s="223" t="n"/>
      <c r="AG271" s="104" t="inlineStr">
        <is>
          <t>ORTA</t>
        </is>
      </c>
      <c r="AH271" s="374" t="inlineStr">
        <is>
          <t>8731A-47 Epic OD</t>
        </is>
      </c>
      <c r="AI271" s="104" t="inlineStr">
        <is>
          <t>8731A-47 EPIC OVERDYE PRESH&amp;KEWED</t>
        </is>
      </c>
      <c r="AJ271" s="104" t="n"/>
      <c r="AK271" s="104" t="inlineStr">
        <is>
          <t>-</t>
        </is>
      </c>
      <c r="AL271" s="104" t="inlineStr">
        <is>
          <t xml:space="preserve">100% Organic cotton </t>
        </is>
      </c>
      <c r="AM271" s="104" t="inlineStr">
        <is>
          <t>13,5 oz</t>
        </is>
      </c>
      <c r="AN271" s="374" t="n"/>
      <c r="AO271" s="107" t="inlineStr">
        <is>
          <t>5,75 / 147</t>
        </is>
      </c>
      <c r="AP271" s="104" t="n">
        <v>3000</v>
      </c>
      <c r="AQ271" s="104" t="n"/>
      <c r="AR271" s="104" t="inlineStr">
        <is>
          <t>120mts ordered form ARTLAB ex turkey week 34</t>
        </is>
      </c>
      <c r="AS271" s="108" t="n"/>
      <c r="AT271" s="108" t="n"/>
      <c r="AU271" s="108" t="n"/>
      <c r="AV271" s="109" t="n">
        <v>1.26</v>
      </c>
      <c r="AW271" s="607" t="n"/>
      <c r="AX271" s="608" t="inlineStr">
        <is>
          <t>EUR</t>
        </is>
      </c>
      <c r="AY271" s="608" t="inlineStr">
        <is>
          <t>FOB</t>
        </is>
      </c>
      <c r="AZ271" s="608" t="inlineStr">
        <is>
          <t>90 DAYS NETT</t>
        </is>
      </c>
      <c r="BA271" s="608" t="n">
        <v>26</v>
      </c>
      <c r="BB271" s="608">
        <f>IFERROR((BM271*(1-Assumptions!$K$3))*(1-BK271),0)</f>
        <v/>
      </c>
      <c r="BC271" s="608" t="n">
        <v>45</v>
      </c>
      <c r="BD271" s="608" t="n">
        <v>27</v>
      </c>
      <c r="BE271" s="608" t="n">
        <v>26.5</v>
      </c>
      <c r="BF271" s="609">
        <f>IFERROR(((IF(BE271&gt;0, BE271, IF(BD271&gt;0, BD271, 0))))*INDEX(Assumptions!$B:$B,MATCH(AB271,Assumptions!$A:$A,0)),0)</f>
        <v/>
      </c>
      <c r="BG271" s="609">
        <f>IFERROR(((IF(BE271&gt;0, BE271, IF(BD271&gt;0, BD271, 0))))*INDEX(Assumptions!$C:$C,MATCH(AB271,Assumptions!$A:$A,0)),0)</f>
        <v/>
      </c>
      <c r="BH271" s="609">
        <f>IFERROR(((IF(BE271&gt;0, BE271, IF(BD271&gt;0, BD271, 0))))*INDEX(Assumptions!$D:$D,MATCH(AB271,Assumptions!$A:$A,0)),0)</f>
        <v/>
      </c>
      <c r="BI271" s="609">
        <f>IFERROR(((IF(BE271&gt;0, BE271, IF(BD271&gt;0, BD271, 0))))*INDEX(Assumptions!$G:$G,MATCH(AC271,Assumptions!$F:$F,0)),0)</f>
        <v/>
      </c>
      <c r="BJ271" s="609">
        <f>SUM(BF271:BI271)</f>
        <v/>
      </c>
      <c r="BK271" s="113">
        <f>IFERROR(INDEX(Assumptions!$B:$B,MATCH(AB271,Assumptions!$A:$A,0))+INDEX(Assumptions!$C:$C,MATCH(AB271,Assumptions!$A:$A,0))+INDEX(Assumptions!$D:$D,MATCH(AB271,Assumptions!$A:$A,0))+INDEX(Assumptions!$G:$G,MATCH(AC271,Assumptions!$F:$F,0)),0)</f>
        <v/>
      </c>
      <c r="BL271" s="608">
        <f>((IF(BE271&gt;0, BE271, IF(BD271&gt;0, BD271, 0))))+BJ271</f>
        <v/>
      </c>
      <c r="BM271" s="608">
        <f>BP271/BO271</f>
        <v/>
      </c>
      <c r="BN271" s="608">
        <f>BP271/2.38</f>
        <v/>
      </c>
      <c r="BO271" s="104" t="n">
        <v>2.5</v>
      </c>
      <c r="BP271" s="608" t="n">
        <v>149.95</v>
      </c>
      <c r="BQ271" s="114">
        <f>IF(SUM(BD271:BE271)=0,0,(BM271-BL271)/BM271)</f>
        <v/>
      </c>
      <c r="BR271" s="608">
        <f>BC271*CG271</f>
        <v/>
      </c>
      <c r="BS271" s="608" t="n">
        <v>7</v>
      </c>
      <c r="BT271" s="608" t="n">
        <v>3.45</v>
      </c>
      <c r="BU271" s="115" t="n"/>
      <c r="BV271" s="610" t="n"/>
      <c r="BW271" s="115" t="n"/>
      <c r="BX271" s="106" t="n"/>
      <c r="BY271" s="115" t="n"/>
      <c r="BZ271" s="530" t="n"/>
      <c r="CA271" s="115" t="n"/>
      <c r="CB271" s="115" t="n"/>
      <c r="CC271" s="115" t="n"/>
      <c r="CD271" s="106" t="n"/>
      <c r="CE271" s="106" t="n"/>
      <c r="CF271" s="106" t="n"/>
      <c r="CG271" s="117" t="n">
        <v>15</v>
      </c>
      <c r="CH271" s="538" t="n"/>
      <c r="CI271" s="117" t="inlineStr">
        <is>
          <t>32x32</t>
        </is>
      </c>
      <c r="CJ271" s="117" t="n"/>
      <c r="CK271" s="117" t="n"/>
      <c r="CL271" s="118" t="n"/>
      <c r="CM271" s="119" t="n"/>
      <c r="CN271" s="119" t="n"/>
      <c r="CO271" s="120" t="n"/>
      <c r="CP271" s="121" t="inlineStr">
        <is>
          <t>-</t>
        </is>
      </c>
      <c r="CQ271" s="121" t="n"/>
      <c r="CR271" s="121" t="n"/>
      <c r="CS271" s="122" t="n"/>
      <c r="CT271" s="123" t="n"/>
      <c r="CU271" s="123" t="n"/>
      <c r="CV271" s="123" t="n"/>
      <c r="CW271" s="123" t="n"/>
      <c r="CX271" s="123" t="n"/>
      <c r="CY271" s="123" t="n"/>
      <c r="CZ271" s="118" t="n"/>
      <c r="DA271" s="118" t="n"/>
      <c r="DB271" s="575" t="n"/>
      <c r="DC271" s="119" t="n"/>
      <c r="DD271" s="119" t="n"/>
      <c r="DE271" s="119" t="n"/>
      <c r="DF271" s="394" t="n"/>
      <c r="DG271" s="394" t="n"/>
      <c r="DH271" s="394" t="n"/>
      <c r="DI271" s="334">
        <f>DF271*BM271</f>
        <v/>
      </c>
      <c r="DJ271" s="125">
        <f>DI271-(DG271*BL271)</f>
        <v/>
      </c>
    </row>
    <row customFormat="1" customHeight="1" hidden="1" ht="15" r="272" s="126">
      <c r="A272" s="223" t="n">
        <v>1235</v>
      </c>
      <c r="B272" s="223" t="inlineStr">
        <is>
          <t>K180751815</t>
        </is>
      </c>
      <c r="C272" s="223" t="n">
        <v>1010104119</v>
      </c>
      <c r="D272" s="223" t="inlineStr">
        <is>
          <t>Denim grey</t>
        </is>
      </c>
      <c r="E272" s="502" t="n">
        <v>6513</v>
      </c>
      <c r="F272" s="223" t="inlineStr">
        <is>
          <t>HOMER</t>
        </is>
      </c>
      <c r="G272" s="223" t="inlineStr">
        <is>
          <t>WASHED GREY</t>
        </is>
      </c>
      <c r="H272" s="223" t="n">
        <v>1</v>
      </c>
      <c r="I272" s="219" t="inlineStr">
        <is>
          <t>x</t>
        </is>
      </c>
      <c r="J272" s="606" t="n">
        <v>43123</v>
      </c>
      <c r="K272" s="223" t="n"/>
      <c r="L272" s="223" t="n"/>
      <c r="M272" s="223" t="inlineStr">
        <is>
          <t>JEANS</t>
        </is>
      </c>
      <c r="N272" s="223" t="n">
        <v>62034231</v>
      </c>
      <c r="O272" s="102" t="inlineStr">
        <is>
          <t>Men's or boys' trousers and breeches of cotton denim (excl. knitted or crocheted, industrial and occupational, bib and brace overalls and underpants)</t>
        </is>
      </c>
      <c r="P272" s="103" t="inlineStr">
        <is>
          <t>MEN</t>
        </is>
      </c>
      <c r="Q272" s="223" t="n"/>
      <c r="R272" s="223" t="n">
        <v>22</v>
      </c>
      <c r="S272" s="223" t="inlineStr">
        <is>
          <t>-</t>
        </is>
      </c>
      <c r="T272" s="104" t="inlineStr">
        <is>
          <t>NON</t>
        </is>
      </c>
      <c r="U272" s="104" t="inlineStr">
        <is>
          <t>HIGH RISE SLIM</t>
        </is>
      </c>
      <c r="V272" s="104" t="inlineStr">
        <is>
          <t>28-38</t>
        </is>
      </c>
      <c r="W272" s="104" t="inlineStr">
        <is>
          <t>32-34</t>
        </is>
      </c>
      <c r="X272" s="255" t="n"/>
      <c r="Y272" s="104" t="inlineStr">
        <is>
          <t>C/O</t>
        </is>
      </c>
      <c r="Z272" s="104" t="inlineStr">
        <is>
          <t>-</t>
        </is>
      </c>
      <c r="AA272" s="104" t="inlineStr">
        <is>
          <t>CONVENTIONAL</t>
        </is>
      </c>
      <c r="AB272" s="105" t="inlineStr">
        <is>
          <t>TUNISIA</t>
        </is>
      </c>
      <c r="AC272" s="106" t="inlineStr">
        <is>
          <t>ARTLAB</t>
        </is>
      </c>
      <c r="AD272" s="106" t="inlineStr">
        <is>
          <t>ARTLAB</t>
        </is>
      </c>
      <c r="AE272" s="106" t="inlineStr">
        <is>
          <t>INTERWASHING</t>
        </is>
      </c>
      <c r="AF272" s="223" t="n"/>
      <c r="AG272" s="104" t="inlineStr">
        <is>
          <t>CANDIANI</t>
        </is>
      </c>
      <c r="AH272" s="374" t="inlineStr">
        <is>
          <t>KR0674 K-planet appeal organic</t>
        </is>
      </c>
      <c r="AI272" s="104" t="inlineStr">
        <is>
          <t>KR0674 K-PLANET APPEAL</t>
        </is>
      </c>
      <c r="AJ272" s="104" t="n"/>
      <c r="AK272" s="104" t="inlineStr">
        <is>
          <t>100% Sustainable fabric</t>
        </is>
      </c>
      <c r="AL272" s="104" t="inlineStr">
        <is>
          <t>100% Organic cotton</t>
        </is>
      </c>
      <c r="AM272" s="104" t="inlineStr">
        <is>
          <t>13,75 oz</t>
        </is>
      </c>
      <c r="AN272" s="374" t="n"/>
      <c r="AO272" s="107" t="inlineStr">
        <is>
          <t>6,40 / 162</t>
        </is>
      </c>
      <c r="AP272" s="104" t="n"/>
      <c r="AQ272" s="104" t="n"/>
      <c r="AR272" s="104" t="inlineStr">
        <is>
          <t>TBC</t>
        </is>
      </c>
      <c r="AS272" s="108" t="n"/>
      <c r="AT272" s="108" t="n"/>
      <c r="AU272" s="108" t="n"/>
      <c r="AV272" s="109" t="n">
        <v>1.21</v>
      </c>
      <c r="AW272" s="607" t="n"/>
      <c r="AX272" s="608" t="inlineStr">
        <is>
          <t>EUR</t>
        </is>
      </c>
      <c r="AY272" s="608" t="inlineStr">
        <is>
          <t>FOB</t>
        </is>
      </c>
      <c r="AZ272" s="608" t="inlineStr">
        <is>
          <t>90 DAYS NETT</t>
        </is>
      </c>
      <c r="BA272" s="608" t="inlineStr">
        <is>
          <t>cfmd</t>
        </is>
      </c>
      <c r="BB272" s="608">
        <f>IFERROR((BM272*(1-Assumptions!$K$3))*(1-BK272),0)</f>
        <v/>
      </c>
      <c r="BC272" s="608" t="n">
        <v>45</v>
      </c>
      <c r="BD272" s="608" t="n"/>
      <c r="BE272" s="608" t="n">
        <v>24.8</v>
      </c>
      <c r="BF272" s="609">
        <f>IFERROR(((IF(BE272&gt;0, BE272, IF(BD272&gt;0, BD272, 0))))*INDEX(Assumptions!$B:$B,MATCH(AB272,Assumptions!$A:$A,0)),0)</f>
        <v/>
      </c>
      <c r="BG272" s="609">
        <f>IFERROR(((IF(BE272&gt;0, BE272, IF(BD272&gt;0, BD272, 0))))*INDEX(Assumptions!$C:$C,MATCH(AB272,Assumptions!$A:$A,0)),0)</f>
        <v/>
      </c>
      <c r="BH272" s="609">
        <f>IFERROR(((IF(BE272&gt;0, BE272, IF(BD272&gt;0, BD272, 0))))*INDEX(Assumptions!$D:$D,MATCH(AB272,Assumptions!$A:$A,0)),0)</f>
        <v/>
      </c>
      <c r="BI272" s="609">
        <f>IFERROR(((IF(BE272&gt;0, BE272, IF(BD272&gt;0, BD272, 0))))*INDEX(Assumptions!$G:$G,MATCH(AC272,Assumptions!$F:$F,0)),0)</f>
        <v/>
      </c>
      <c r="BJ272" s="609">
        <f>SUM(BF272:BI272)</f>
        <v/>
      </c>
      <c r="BK272" s="113">
        <f>IFERROR(INDEX(Assumptions!$B:$B,MATCH(AB272,Assumptions!$A:$A,0))+INDEX(Assumptions!$C:$C,MATCH(AB272,Assumptions!$A:$A,0))+INDEX(Assumptions!$D:$D,MATCH(AB272,Assumptions!$A:$A,0))+INDEX(Assumptions!$G:$G,MATCH(AC272,Assumptions!$F:$F,0)),0)</f>
        <v/>
      </c>
      <c r="BL272" s="608">
        <f>((IF(BE272&gt;0, BE272, IF(BD272&gt;0, BD272, 0))))+BJ272</f>
        <v/>
      </c>
      <c r="BM272" s="608">
        <f>BP272/BO272</f>
        <v/>
      </c>
      <c r="BN272" s="608">
        <f>BP272/2.38</f>
        <v/>
      </c>
      <c r="BO272" s="104" t="n">
        <v>2.5</v>
      </c>
      <c r="BP272" s="608" t="n">
        <v>139.95</v>
      </c>
      <c r="BQ272" s="114">
        <f>IF(SUM(BD272:BE272)=0,0,(BM272-BL272)/BM272)</f>
        <v/>
      </c>
      <c r="BR272" s="608">
        <f>BC272*CG272</f>
        <v/>
      </c>
      <c r="BS272" s="608" t="n">
        <v>6</v>
      </c>
      <c r="BT272" s="608" t="n">
        <v>3.2</v>
      </c>
      <c r="BU272" s="115" t="n"/>
      <c r="BV272" s="610" t="n"/>
      <c r="BW272" s="115" t="n"/>
      <c r="BX272" s="106" t="n"/>
      <c r="BY272" s="115" t="n"/>
      <c r="BZ272" s="530" t="n"/>
      <c r="CA272" s="115" t="n"/>
      <c r="CB272" s="115" t="n"/>
      <c r="CC272" s="115" t="n"/>
      <c r="CD272" s="106" t="n"/>
      <c r="CE272" s="106" t="n"/>
      <c r="CF272" s="106" t="n"/>
      <c r="CG272" s="117" t="n">
        <v>7</v>
      </c>
      <c r="CH272" s="538" t="n"/>
      <c r="CI272" s="117" t="inlineStr">
        <is>
          <t>32x32</t>
        </is>
      </c>
      <c r="CJ272" s="117" t="n"/>
      <c r="CK272" s="117" t="n"/>
      <c r="CL272" s="118" t="n"/>
      <c r="CM272" s="119" t="n"/>
      <c r="CN272" s="119" t="n"/>
      <c r="CO272" s="120" t="n"/>
      <c r="CP272" s="121" t="inlineStr">
        <is>
          <t>-</t>
        </is>
      </c>
      <c r="CQ272" s="121" t="n"/>
      <c r="CR272" s="121" t="n"/>
      <c r="CS272" s="122" t="n"/>
      <c r="CT272" s="123" t="n"/>
      <c r="CU272" s="123" t="n"/>
      <c r="CV272" s="123" t="n"/>
      <c r="CW272" s="123" t="n"/>
      <c r="CX272" s="123" t="n"/>
      <c r="CY272" s="123" t="n"/>
      <c r="CZ272" s="118" t="n"/>
      <c r="DA272" s="118" t="n"/>
      <c r="DB272" s="575" t="n"/>
      <c r="DC272" s="119" t="n"/>
      <c r="DD272" s="119" t="n"/>
      <c r="DE272" s="119" t="n"/>
      <c r="DF272" s="394" t="n"/>
      <c r="DG272" s="394" t="n"/>
      <c r="DH272" s="394" t="n"/>
      <c r="DI272" s="334">
        <f>DF272*BM272</f>
        <v/>
      </c>
      <c r="DJ272" s="125">
        <f>DI272-(DG272*BL272)</f>
        <v/>
      </c>
    </row>
    <row customFormat="1" customHeight="1" hidden="1" ht="15" r="273" s="126">
      <c r="A273" s="223" t="n">
        <v>1240</v>
      </c>
      <c r="B273" s="223" t="inlineStr">
        <is>
          <t>K180751820</t>
        </is>
      </c>
      <c r="C273" s="223" t="n">
        <v>1010104120</v>
      </c>
      <c r="D273" s="223" t="inlineStr">
        <is>
          <t>Mid used</t>
        </is>
      </c>
      <c r="E273" s="502" t="n">
        <v>4041</v>
      </c>
      <c r="F273" s="223" t="inlineStr">
        <is>
          <t>HOMER</t>
        </is>
      </c>
      <c r="G273" s="223" t="inlineStr">
        <is>
          <t>TINTED VINTAGE MARBLE</t>
        </is>
      </c>
      <c r="H273" s="223" t="n">
        <v>1</v>
      </c>
      <c r="I273" s="219" t="inlineStr">
        <is>
          <t>x</t>
        </is>
      </c>
      <c r="J273" s="606" t="n">
        <v>43123</v>
      </c>
      <c r="K273" s="223" t="n"/>
      <c r="L273" s="223" t="n"/>
      <c r="M273" s="223" t="inlineStr">
        <is>
          <t>JEANS</t>
        </is>
      </c>
      <c r="N273" s="223" t="n">
        <v>62034231</v>
      </c>
      <c r="O273" s="102" t="inlineStr">
        <is>
          <t>Men's or boys' trousers and breeches of cotton denim (excl. knitted or crocheted, industrial and occupational, bib and brace overalls and underpants)</t>
        </is>
      </c>
      <c r="P273" s="103" t="inlineStr">
        <is>
          <t>MEN</t>
        </is>
      </c>
      <c r="Q273" s="223" t="n"/>
      <c r="R273" s="223" t="n">
        <v>75</v>
      </c>
      <c r="S273" s="223" t="inlineStr">
        <is>
          <t>-</t>
        </is>
      </c>
      <c r="T273" s="104" t="inlineStr">
        <is>
          <t>NON</t>
        </is>
      </c>
      <c r="U273" s="104" t="inlineStr">
        <is>
          <t>HIGH RISE SLIM</t>
        </is>
      </c>
      <c r="V273" s="104" t="inlineStr">
        <is>
          <t>28-38</t>
        </is>
      </c>
      <c r="W273" s="104" t="inlineStr">
        <is>
          <t>32-34</t>
        </is>
      </c>
      <c r="X273" s="255" t="n"/>
      <c r="Y273" s="104" t="inlineStr">
        <is>
          <t>C/O</t>
        </is>
      </c>
      <c r="Z273" s="104" t="inlineStr">
        <is>
          <t>-</t>
        </is>
      </c>
      <c r="AA273" s="104" t="inlineStr">
        <is>
          <t>CONVENTIONAL</t>
        </is>
      </c>
      <c r="AB273" s="105" t="inlineStr">
        <is>
          <t>TUNISIA</t>
        </is>
      </c>
      <c r="AC273" s="106" t="inlineStr">
        <is>
          <t>ARTLAB</t>
        </is>
      </c>
      <c r="AD273" s="106" t="inlineStr">
        <is>
          <t>ARTLAB</t>
        </is>
      </c>
      <c r="AE273" s="106" t="inlineStr">
        <is>
          <t>INTERWASHING</t>
        </is>
      </c>
      <c r="AF273" s="223" t="n"/>
      <c r="AG273" s="104" t="inlineStr">
        <is>
          <t>CANDIANI</t>
        </is>
      </c>
      <c r="AH273" s="374" t="inlineStr">
        <is>
          <t>KR7176 K-old pure organic</t>
        </is>
      </c>
      <c r="AI273" s="104" t="inlineStr">
        <is>
          <t>KR7176 K-OLD PURE</t>
        </is>
      </c>
      <c r="AJ273" s="104" t="n"/>
      <c r="AK273" s="104" t="inlineStr">
        <is>
          <t>100% Sustainable fabric</t>
        </is>
      </c>
      <c r="AL273" s="104" t="inlineStr">
        <is>
          <t xml:space="preserve">100% Organic cotton </t>
        </is>
      </c>
      <c r="AM273" s="104" t="inlineStr">
        <is>
          <t>12,25 oz</t>
        </is>
      </c>
      <c r="AN273" s="374" t="n"/>
      <c r="AO273" s="107" t="inlineStr">
        <is>
          <t>4,85 / 156</t>
        </is>
      </c>
      <c r="AP273" s="104" t="n"/>
      <c r="AQ273" s="104" t="n"/>
      <c r="AR273" s="104" t="inlineStr">
        <is>
          <t>TBC</t>
        </is>
      </c>
      <c r="AS273" s="108" t="n"/>
      <c r="AT273" s="108" t="n"/>
      <c r="AU273" s="108" t="n"/>
      <c r="AV273" s="109" t="n">
        <v>1.27</v>
      </c>
      <c r="AW273" s="607" t="n"/>
      <c r="AX273" s="608" t="inlineStr">
        <is>
          <t>EUR</t>
        </is>
      </c>
      <c r="AY273" s="608" t="inlineStr">
        <is>
          <t>FOB</t>
        </is>
      </c>
      <c r="AZ273" s="608" t="inlineStr">
        <is>
          <t>90 DAYS NETT</t>
        </is>
      </c>
      <c r="BA273" s="608" t="inlineStr">
        <is>
          <t>cfmd</t>
        </is>
      </c>
      <c r="BB273" s="608">
        <f>IFERROR((BM273*(1-Assumptions!$K$3))*(1-BK273),0)</f>
        <v/>
      </c>
      <c r="BC273" s="608" t="n">
        <v>45</v>
      </c>
      <c r="BD273" s="608" t="n"/>
      <c r="BE273" s="608" t="n">
        <v>24.5</v>
      </c>
      <c r="BF273" s="609">
        <f>IFERROR(((IF(BE273&gt;0, BE273, IF(BD273&gt;0, BD273, 0))))*INDEX(Assumptions!$B:$B,MATCH(AB273,Assumptions!$A:$A,0)),0)</f>
        <v/>
      </c>
      <c r="BG273" s="609">
        <f>IFERROR(((IF(BE273&gt;0, BE273, IF(BD273&gt;0, BD273, 0))))*INDEX(Assumptions!$C:$C,MATCH(AB273,Assumptions!$A:$A,0)),0)</f>
        <v/>
      </c>
      <c r="BH273" s="609">
        <f>IFERROR(((IF(BE273&gt;0, BE273, IF(BD273&gt;0, BD273, 0))))*INDEX(Assumptions!$D:$D,MATCH(AB273,Assumptions!$A:$A,0)),0)</f>
        <v/>
      </c>
      <c r="BI273" s="609">
        <f>IFERROR(((IF(BE273&gt;0, BE273, IF(BD273&gt;0, BD273, 0))))*INDEX(Assumptions!$G:$G,MATCH(AC273,Assumptions!$F:$F,0)),0)</f>
        <v/>
      </c>
      <c r="BJ273" s="609">
        <f>SUM(BF273:BI273)</f>
        <v/>
      </c>
      <c r="BK273" s="113">
        <f>IFERROR(INDEX(Assumptions!$B:$B,MATCH(AB273,Assumptions!$A:$A,0))+INDEX(Assumptions!$C:$C,MATCH(AB273,Assumptions!$A:$A,0))+INDEX(Assumptions!$D:$D,MATCH(AB273,Assumptions!$A:$A,0))+INDEX(Assumptions!$G:$G,MATCH(AC273,Assumptions!$F:$F,0)),0)</f>
        <v/>
      </c>
      <c r="BL273" s="608">
        <f>((IF(BE273&gt;0, BE273, IF(BD273&gt;0, BD273, 0))))+BJ273</f>
        <v/>
      </c>
      <c r="BM273" s="608">
        <f>BP273/BO273</f>
        <v/>
      </c>
      <c r="BN273" s="608">
        <f>BP273/2.38</f>
        <v/>
      </c>
      <c r="BO273" s="104" t="n">
        <v>2.5</v>
      </c>
      <c r="BP273" s="608" t="n">
        <v>139.95</v>
      </c>
      <c r="BQ273" s="114">
        <f>IF(SUM(BD273:BE273)=0,0,(BM273-BL273)/BM273)</f>
        <v/>
      </c>
      <c r="BR273" s="608">
        <f>BC273*CG273</f>
        <v/>
      </c>
      <c r="BS273" s="608" t="n">
        <v>6.7</v>
      </c>
      <c r="BT273" s="608" t="n">
        <v>3.2</v>
      </c>
      <c r="BU273" s="115" t="n"/>
      <c r="BV273" s="610" t="n"/>
      <c r="BW273" s="115" t="n"/>
      <c r="BX273" s="106" t="n"/>
      <c r="BY273" s="115" t="n"/>
      <c r="BZ273" s="530" t="n"/>
      <c r="CA273" s="115" t="n"/>
      <c r="CB273" s="115" t="n"/>
      <c r="CC273" s="115" t="n"/>
      <c r="CD273" s="106" t="n"/>
      <c r="CE273" s="106" t="n"/>
      <c r="CF273" s="106" t="n"/>
      <c r="CG273" s="117" t="n">
        <v>15</v>
      </c>
      <c r="CH273" s="538" t="n"/>
      <c r="CI273" s="117" t="inlineStr">
        <is>
          <t>32x32</t>
        </is>
      </c>
      <c r="CJ273" s="117" t="n">
        <v>10</v>
      </c>
      <c r="CK273" s="117" t="n"/>
      <c r="CL273" s="118" t="n"/>
      <c r="CM273" s="119" t="n"/>
      <c r="CN273" s="119" t="n"/>
      <c r="CO273" s="120" t="n"/>
      <c r="CP273" s="121" t="inlineStr">
        <is>
          <t>-</t>
        </is>
      </c>
      <c r="CQ273" s="121" t="n"/>
      <c r="CR273" s="121" t="n"/>
      <c r="CS273" s="122" t="n"/>
      <c r="CT273" s="123" t="n"/>
      <c r="CU273" s="123" t="n"/>
      <c r="CV273" s="123" t="n"/>
      <c r="CW273" s="123" t="n"/>
      <c r="CX273" s="123" t="n"/>
      <c r="CY273" s="123" t="n"/>
      <c r="CZ273" s="118" t="n"/>
      <c r="DA273" s="118" t="n"/>
      <c r="DB273" s="575" t="n"/>
      <c r="DC273" s="119" t="n"/>
      <c r="DD273" s="119" t="n"/>
      <c r="DE273" s="119" t="n"/>
      <c r="DF273" s="394" t="n"/>
      <c r="DG273" s="394" t="n"/>
      <c r="DH273" s="394" t="n"/>
      <c r="DI273" s="334">
        <f>DF273*BM273</f>
        <v/>
      </c>
      <c r="DJ273" s="125">
        <f>DI273-(DG273*BL273)</f>
        <v/>
      </c>
    </row>
    <row customFormat="1" customHeight="1" ht="15" r="274" s="397">
      <c r="A274" s="372" t="n">
        <v>1245</v>
      </c>
      <c r="B274" s="372" t="inlineStr">
        <is>
          <t>K180751705</t>
        </is>
      </c>
      <c r="C274" s="372" t="n">
        <v>1010104111</v>
      </c>
      <c r="D274" s="372" t="inlineStr">
        <is>
          <t>Dry</t>
        </is>
      </c>
      <c r="E274" s="430" t="n">
        <v>2001</v>
      </c>
      <c r="F274" s="372" t="inlineStr">
        <is>
          <t>LUCIUS SELVAGE</t>
        </is>
      </c>
      <c r="G274" s="372" t="inlineStr">
        <is>
          <t>DRY SELVAGE</t>
        </is>
      </c>
      <c r="H274" s="372" t="n">
        <v>2</v>
      </c>
      <c r="I274" s="370" t="n"/>
      <c r="J274" s="600" t="n"/>
      <c r="K274" s="372" t="n"/>
      <c r="L274" s="372" t="n"/>
      <c r="M274" s="372" t="inlineStr">
        <is>
          <t>Jeans</t>
        </is>
      </c>
      <c r="N274" s="372" t="n">
        <v>62034231</v>
      </c>
      <c r="O274" s="373" t="inlineStr">
        <is>
          <t>Men's or boys' trousers and breeches of cotton denim (excl. knitted or crocheted, industrial and occupational, bib and brace overalls and underpants)</t>
        </is>
      </c>
      <c r="P274" s="584" t="inlineStr">
        <is>
          <t>Mens</t>
        </is>
      </c>
      <c r="Q274" s="372" t="n"/>
      <c r="R274" s="372" t="inlineStr">
        <is>
          <t>C/O</t>
        </is>
      </c>
      <c r="S274" s="372" t="inlineStr">
        <is>
          <t>-</t>
        </is>
      </c>
      <c r="T274" s="374" t="n"/>
      <c r="U274" s="374" t="inlineStr">
        <is>
          <t xml:space="preserve">HIGH RISE STRAIGHT </t>
        </is>
      </c>
      <c r="V274" s="374" t="inlineStr">
        <is>
          <t>28-38</t>
        </is>
      </c>
      <c r="W274" s="419" t="inlineStr">
        <is>
          <t>32-34</t>
        </is>
      </c>
      <c r="X274" s="583" t="inlineStr">
        <is>
          <t>Mens seasonal</t>
        </is>
      </c>
      <c r="Y274" s="374" t="inlineStr">
        <is>
          <t>C/O</t>
        </is>
      </c>
      <c r="Z274" s="374" t="inlineStr">
        <is>
          <t>-</t>
        </is>
      </c>
      <c r="AA274" s="374" t="inlineStr">
        <is>
          <t>SHUTTLELOOM</t>
        </is>
      </c>
      <c r="AB274" s="398" t="inlineStr">
        <is>
          <t>Tunisia</t>
        </is>
      </c>
      <c r="AC274" s="376" t="inlineStr">
        <is>
          <t>Artlab</t>
        </is>
      </c>
      <c r="AD274" s="376" t="inlineStr">
        <is>
          <t>Artlab</t>
        </is>
      </c>
      <c r="AE274" s="376" t="inlineStr">
        <is>
          <t>-</t>
        </is>
      </c>
      <c r="AF274" s="372" t="n"/>
      <c r="AG274" s="374" t="inlineStr">
        <is>
          <t>CANDIANI</t>
        </is>
      </c>
      <c r="AH274" s="374" t="inlineStr">
        <is>
          <t>SL7276 Sioux crispy organic</t>
        </is>
      </c>
      <c r="AI274" s="374" t="inlineStr">
        <is>
          <t>SL7276 Sioux crispy</t>
        </is>
      </c>
      <c r="AJ274" s="374" t="n"/>
      <c r="AK274" s="374" t="inlineStr">
        <is>
          <t>100% Sustainable fabric</t>
        </is>
      </c>
      <c r="AL274" s="374" t="inlineStr">
        <is>
          <t>100% Organic cotton</t>
        </is>
      </c>
      <c r="AM274" s="374" t="inlineStr">
        <is>
          <t>13 oz</t>
        </is>
      </c>
      <c r="AN274" s="374" t="n"/>
      <c r="AO274" s="377" t="inlineStr">
        <is>
          <t>4,95 / 80</t>
        </is>
      </c>
      <c r="AP274" s="374" t="n"/>
      <c r="AQ274" s="374" t="n"/>
      <c r="AR274" s="374" t="inlineStr">
        <is>
          <t>TBC</t>
        </is>
      </c>
      <c r="AS274" s="378" t="n"/>
      <c r="AT274" s="378" t="n"/>
      <c r="AU274" s="378" t="n"/>
      <c r="AV274" s="379" t="n">
        <v>2.48</v>
      </c>
      <c r="AW274" s="601" t="n"/>
      <c r="AX274" s="602" t="inlineStr">
        <is>
          <t>EUR</t>
        </is>
      </c>
      <c r="AY274" s="602" t="inlineStr">
        <is>
          <t>FOB</t>
        </is>
      </c>
      <c r="AZ274" s="602" t="inlineStr">
        <is>
          <t>90 DAYS NETT</t>
        </is>
      </c>
      <c r="BA274" s="602" t="inlineStr">
        <is>
          <t>cfmd</t>
        </is>
      </c>
      <c r="BB274" s="602">
        <f>IFERROR((BM274*(1-Assumptions!$K$3))*(1-BK274),0)</f>
        <v/>
      </c>
      <c r="BC274" s="602" t="n">
        <v>45</v>
      </c>
      <c r="BD274" s="602" t="n"/>
      <c r="BE274" s="602" t="n">
        <v>23.8</v>
      </c>
      <c r="BF274" s="604">
        <f>IFERROR(((IF(BE274&gt;0, BE274, IF(BD274&gt;0, BD274, 0))))*INDEX(Assumptions!$B:$B,MATCH(AB274,Assumptions!$A:$A,0)),0)</f>
        <v/>
      </c>
      <c r="BG274" s="604">
        <f>IFERROR(((IF(BE274&gt;0, BE274, IF(BD274&gt;0, BD274, 0))))*INDEX(Assumptions!$C:$C,MATCH(AB274,Assumptions!$A:$A,0)),0)</f>
        <v/>
      </c>
      <c r="BH274" s="604">
        <f>IFERROR(((IF(BE274&gt;0, BE274, IF(BD274&gt;0, BD274, 0))))*INDEX(Assumptions!$D:$D,MATCH(AB274,Assumptions!$A:$A,0)),0)</f>
        <v/>
      </c>
      <c r="BI274" s="604">
        <f>IFERROR(((IF(BE274&gt;0, BE274, IF(BD274&gt;0, BD274, 0))))*INDEX(Assumptions!$G:$G,MATCH(AC274,Assumptions!$F:$F,0)),0)</f>
        <v/>
      </c>
      <c r="BJ274" s="604">
        <f>SUM(BF274:BI274)</f>
        <v/>
      </c>
      <c r="BK274" s="383">
        <f>IFERROR(INDEX(Assumptions!$B:$B,MATCH(AB274,Assumptions!$A:$A,0))+INDEX(Assumptions!$C:$C,MATCH(AB274,Assumptions!$A:$A,0))+INDEX(Assumptions!$D:$D,MATCH(AB274,Assumptions!$A:$A,0))+INDEX(Assumptions!$G:$G,MATCH(AC274,Assumptions!$F:$F,0)),0)</f>
        <v/>
      </c>
      <c r="BL274" s="602">
        <f>((IF(BE274&gt;0, BE274, IF(BD274&gt;0, BD274, 0))))+BJ274</f>
        <v/>
      </c>
      <c r="BM274" s="602">
        <f>BP274/BO274</f>
        <v/>
      </c>
      <c r="BN274" s="602">
        <f>BP274/2.38</f>
        <v/>
      </c>
      <c r="BO274" s="374" t="n">
        <v>2.5</v>
      </c>
      <c r="BP274" s="602" t="n">
        <v>149.95</v>
      </c>
      <c r="BQ274" s="384">
        <f>IF(SUM(BD274:BE274)=0,0,(BM274-BL274)/BM274)</f>
        <v/>
      </c>
      <c r="BR274" s="602">
        <f>BC274*CG274</f>
        <v/>
      </c>
      <c r="BS274" s="602" t="inlineStr">
        <is>
          <t>-</t>
        </is>
      </c>
      <c r="BT274" s="602" t="n">
        <v>3.7</v>
      </c>
      <c r="BU274" s="386" t="n"/>
      <c r="BV274" s="605" t="n"/>
      <c r="BW274" s="386" t="n"/>
      <c r="BX274" s="376" t="n"/>
      <c r="BY274" s="386" t="n"/>
      <c r="BZ274" s="433" t="n"/>
      <c r="CA274" s="386" t="n"/>
      <c r="CB274" s="386" t="n"/>
      <c r="CC274" s="386" t="n"/>
      <c r="CD274" s="376" t="n"/>
      <c r="CE274" s="376" t="n"/>
      <c r="CF274" s="376" t="n"/>
      <c r="CG274" s="387" t="n">
        <v>9</v>
      </c>
      <c r="CH274" s="435" t="n"/>
      <c r="CI274" s="387" t="inlineStr">
        <is>
          <t>32x32</t>
        </is>
      </c>
      <c r="CJ274" s="387" t="n"/>
      <c r="CK274" s="387" t="n"/>
      <c r="CL274" s="388" t="n"/>
      <c r="CM274" s="389" t="n"/>
      <c r="CN274" s="389" t="n"/>
      <c r="CO274" s="390" t="n"/>
      <c r="CP274" s="391" t="inlineStr">
        <is>
          <t>-</t>
        </is>
      </c>
      <c r="CQ274" s="391" t="n"/>
      <c r="CR274" s="391" t="n"/>
      <c r="CS274" s="392" t="n"/>
      <c r="CT274" s="393" t="n"/>
      <c r="CU274" s="393" t="n"/>
      <c r="CV274" s="393" t="n"/>
      <c r="CW274" s="393" t="n"/>
      <c r="CX274" s="393" t="n"/>
      <c r="CY274" s="393" t="n"/>
      <c r="CZ274" s="388" t="n">
        <v>43265</v>
      </c>
      <c r="DA274" s="388" t="inlineStr">
        <is>
          <t>TUNISIA</t>
        </is>
      </c>
      <c r="DB274" s="555" t="inlineStr">
        <is>
          <t>N/A</t>
        </is>
      </c>
      <c r="DC274" s="389" t="n"/>
      <c r="DD274" s="389" t="n"/>
      <c r="DE274" s="389" t="n"/>
      <c r="DF274" s="394" t="n">
        <v>151</v>
      </c>
      <c r="DG274" s="394" t="n">
        <v>253</v>
      </c>
      <c r="DH274" s="394" t="n">
        <v>4018381</v>
      </c>
      <c r="DI274" s="395">
        <f>DF274*BM274</f>
        <v/>
      </c>
      <c r="DJ274" s="396">
        <f>DI274-(DG274*BL274)</f>
        <v/>
      </c>
    </row>
    <row customFormat="1" customHeight="1" ht="15" r="275" s="397">
      <c r="A275" s="372" t="n">
        <v>1250</v>
      </c>
      <c r="B275" s="372" t="inlineStr">
        <is>
          <t>K180751710</t>
        </is>
      </c>
      <c r="C275" s="372" t="n">
        <v>1010104112</v>
      </c>
      <c r="D275" s="430" t="inlineStr">
        <is>
          <t>Denim black</t>
        </is>
      </c>
      <c r="E275" s="430" t="n">
        <v>6110</v>
      </c>
      <c r="F275" s="372" t="inlineStr">
        <is>
          <t>LUCIUS</t>
        </is>
      </c>
      <c r="G275" s="372" t="inlineStr">
        <is>
          <t>COMPACT BLACK</t>
        </is>
      </c>
      <c r="H275" s="372" t="n">
        <v>2</v>
      </c>
      <c r="I275" s="370" t="n"/>
      <c r="J275" s="600" t="n"/>
      <c r="K275" s="372" t="n"/>
      <c r="L275" s="372" t="n"/>
      <c r="M275" s="372" t="inlineStr">
        <is>
          <t>Jeans</t>
        </is>
      </c>
      <c r="N275" s="372" t="n">
        <v>62034231</v>
      </c>
      <c r="O275" s="373" t="inlineStr">
        <is>
          <t>Men's or boys' trousers and breeches of cotton denim (excl. knitted or crocheted, industrial and occupational, bib and brace overalls and underpants)</t>
        </is>
      </c>
      <c r="P275" s="584" t="inlineStr">
        <is>
          <t>Mens</t>
        </is>
      </c>
      <c r="Q275" s="372" t="n"/>
      <c r="R275" s="372" t="inlineStr">
        <is>
          <t>V2578</t>
        </is>
      </c>
      <c r="S275" s="372" t="inlineStr">
        <is>
          <t>-</t>
        </is>
      </c>
      <c r="T275" s="374" t="inlineStr">
        <is>
          <t>NON</t>
        </is>
      </c>
      <c r="U275" s="374" t="inlineStr">
        <is>
          <t xml:space="preserve">HIGH RISE STRAIGHT </t>
        </is>
      </c>
      <c r="V275" s="374" t="inlineStr">
        <is>
          <t>28-38</t>
        </is>
      </c>
      <c r="W275" s="374" t="inlineStr">
        <is>
          <t>32-34</t>
        </is>
      </c>
      <c r="X275" s="518" t="inlineStr">
        <is>
          <t>Mens seasonal</t>
        </is>
      </c>
      <c r="Y275" s="374" t="inlineStr">
        <is>
          <t>C/O</t>
        </is>
      </c>
      <c r="Z275" s="374" t="inlineStr">
        <is>
          <t>-</t>
        </is>
      </c>
      <c r="AA275" s="374" t="inlineStr">
        <is>
          <t>SEASONAL MAIN</t>
        </is>
      </c>
      <c r="AB275" s="398" t="inlineStr">
        <is>
          <t>Tunisia</t>
        </is>
      </c>
      <c r="AC275" s="376" t="inlineStr">
        <is>
          <t>Artlab</t>
        </is>
      </c>
      <c r="AD275" s="240" t="inlineStr">
        <is>
          <t>Elleti Group</t>
        </is>
      </c>
      <c r="AE275" s="240" t="inlineStr">
        <is>
          <t>Elleti</t>
        </is>
      </c>
      <c r="AF275" s="372" t="n"/>
      <c r="AG275" s="374" t="inlineStr">
        <is>
          <t>CANDIANI</t>
        </is>
      </c>
      <c r="AH275" s="374" t="inlineStr">
        <is>
          <t>KR0674 K-planet appeal</t>
        </is>
      </c>
      <c r="AI275" s="374" t="inlineStr">
        <is>
          <t>KR0674 K-PLANET APPEAL</t>
        </is>
      </c>
      <c r="AJ275" s="374" t="n"/>
      <c r="AK275" s="374" t="inlineStr">
        <is>
          <t>-</t>
        </is>
      </c>
      <c r="AL275" s="374" t="inlineStr">
        <is>
          <t>100% Organic cotton</t>
        </is>
      </c>
      <c r="AM275" s="374" t="inlineStr">
        <is>
          <t>13,75 oz</t>
        </is>
      </c>
      <c r="AN275" s="374" t="n"/>
      <c r="AO275" s="377" t="inlineStr">
        <is>
          <t>6,40 / 162</t>
        </is>
      </c>
      <c r="AP275" s="374" t="n"/>
      <c r="AQ275" s="374" t="n"/>
      <c r="AR275" s="374" t="inlineStr">
        <is>
          <t>TBC</t>
        </is>
      </c>
      <c r="AS275" s="378" t="n"/>
      <c r="AT275" s="378" t="n"/>
      <c r="AU275" s="378" t="n"/>
      <c r="AV275" s="379" t="n">
        <v>1.22</v>
      </c>
      <c r="AW275" s="601" t="n"/>
      <c r="AX275" s="602" t="inlineStr">
        <is>
          <t>EUR</t>
        </is>
      </c>
      <c r="AY275" s="602" t="inlineStr">
        <is>
          <t>FOB</t>
        </is>
      </c>
      <c r="AZ275" s="602" t="inlineStr">
        <is>
          <t>90 DAYS NETT</t>
        </is>
      </c>
      <c r="BA275" s="602" t="n">
        <v>24</v>
      </c>
      <c r="BB275" s="602">
        <f>IFERROR((BM275*(1-Assumptions!$K$3))*(1-BK275),0)</f>
        <v/>
      </c>
      <c r="BC275" s="602" t="n">
        <v>45</v>
      </c>
      <c r="BD275" s="602" t="n">
        <v>26.2</v>
      </c>
      <c r="BE275" s="602" t="n">
        <v>26.2</v>
      </c>
      <c r="BF275" s="604">
        <f>IFERROR(((IF(BE275&gt;0, BE275, IF(BD275&gt;0, BD275, 0))))*INDEX(Assumptions!$B:$B,MATCH(AB275,Assumptions!$A:$A,0)),0)</f>
        <v/>
      </c>
      <c r="BG275" s="604">
        <f>IFERROR(((IF(BE275&gt;0, BE275, IF(BD275&gt;0, BD275, 0))))*INDEX(Assumptions!$C:$C,MATCH(AB275,Assumptions!$A:$A,0)),0)</f>
        <v/>
      </c>
      <c r="BH275" s="604">
        <f>IFERROR(((IF(BE275&gt;0, BE275, IF(BD275&gt;0, BD275, 0))))*INDEX(Assumptions!$D:$D,MATCH(AB275,Assumptions!$A:$A,0)),0)</f>
        <v/>
      </c>
      <c r="BI275" s="604">
        <f>IFERROR(((IF(BE275&gt;0, BE275, IF(BD275&gt;0, BD275, 0))))*INDEX(Assumptions!$G:$G,MATCH(AC275,Assumptions!$F:$F,0)),0)</f>
        <v/>
      </c>
      <c r="BJ275" s="604">
        <f>SUM(BF275:BI275)</f>
        <v/>
      </c>
      <c r="BK275" s="383">
        <f>IFERROR(INDEX(Assumptions!$B:$B,MATCH(AB275,Assumptions!$A:$A,0))+INDEX(Assumptions!$C:$C,MATCH(AB275,Assumptions!$A:$A,0))+INDEX(Assumptions!$D:$D,MATCH(AB275,Assumptions!$A:$A,0))+INDEX(Assumptions!$G:$G,MATCH(AC275,Assumptions!$F:$F,0)),0)</f>
        <v/>
      </c>
      <c r="BL275" s="602">
        <f>((IF(BE275&gt;0, BE275, IF(BD275&gt;0, BD275, 0))))+BJ275</f>
        <v/>
      </c>
      <c r="BM275" s="602">
        <f>BP275/BO275</f>
        <v/>
      </c>
      <c r="BN275" s="602">
        <f>BP275/2.38</f>
        <v/>
      </c>
      <c r="BO275" s="374" t="n">
        <v>2.5</v>
      </c>
      <c r="BP275" s="602" t="n">
        <v>129.95</v>
      </c>
      <c r="BQ275" s="384">
        <f>IF(SUM(BD275:BE275)=0,0,(BM275-BL275)/BM275)</f>
        <v/>
      </c>
      <c r="BR275" s="602">
        <f>BC275*CG275</f>
        <v/>
      </c>
      <c r="BS275" s="602" t="n">
        <v>7</v>
      </c>
      <c r="BT275" s="602" t="n">
        <v>3.3</v>
      </c>
      <c r="BU275" s="386" t="n"/>
      <c r="BV275" s="605" t="n"/>
      <c r="BW275" s="386" t="n"/>
      <c r="BX275" s="376" t="n"/>
      <c r="BY275" s="386" t="n"/>
      <c r="BZ275" s="433" t="n"/>
      <c r="CA275" s="386" t="n"/>
      <c r="CB275" s="386" t="n"/>
      <c r="CC275" s="386" t="n"/>
      <c r="CD275" s="376" t="n"/>
      <c r="CE275" s="376" t="n"/>
      <c r="CF275" s="376" t="inlineStr">
        <is>
          <t>Move to Tunisia!</t>
        </is>
      </c>
      <c r="CG275" s="387" t="n">
        <v>15</v>
      </c>
      <c r="CH275" s="435" t="n"/>
      <c r="CI275" s="387" t="inlineStr">
        <is>
          <t>32x32</t>
        </is>
      </c>
      <c r="CJ275" s="387" t="n"/>
      <c r="CK275" s="387" t="n"/>
      <c r="CL275" s="388" t="n"/>
      <c r="CM275" s="389" t="n"/>
      <c r="CN275" s="389" t="n"/>
      <c r="CO275" s="390" t="n"/>
      <c r="CP275" s="391" t="inlineStr">
        <is>
          <t>-</t>
        </is>
      </c>
      <c r="CQ275" s="391" t="n"/>
      <c r="CR275" s="391" t="n"/>
      <c r="CS275" s="392" t="n"/>
      <c r="CT275" s="393" t="n"/>
      <c r="CU275" s="393" t="n"/>
      <c r="CV275" s="393" t="n"/>
      <c r="CW275" s="393" t="n"/>
      <c r="CX275" s="393" t="n"/>
      <c r="CY275" s="393" t="n"/>
      <c r="CZ275" s="388" t="n"/>
      <c r="DA275" s="388" t="inlineStr">
        <is>
          <t>SPEC ONLY</t>
        </is>
      </c>
      <c r="DB275" s="555" t="n"/>
      <c r="DC275" s="389" t="n"/>
      <c r="DD275" s="389" t="n"/>
      <c r="DE275" s="389" t="n"/>
      <c r="DF275" s="394" t="n">
        <v>104</v>
      </c>
      <c r="DG275" s="394" t="n">
        <v>211</v>
      </c>
      <c r="DH275" s="394" t="n">
        <v>4018187</v>
      </c>
      <c r="DI275" s="395">
        <f>DF275*BM275</f>
        <v/>
      </c>
      <c r="DJ275" s="396">
        <f>DI275-(DG275*BL275)</f>
        <v/>
      </c>
    </row>
    <row customFormat="1" customHeight="1" ht="15" r="276" s="397">
      <c r="A276" s="372" t="n">
        <v>1255</v>
      </c>
      <c r="B276" s="372" t="inlineStr">
        <is>
          <t>K180751715</t>
        </is>
      </c>
      <c r="C276" s="372" t="n">
        <v>1010104113</v>
      </c>
      <c r="D276" s="241" t="inlineStr">
        <is>
          <t>Denim grey</t>
        </is>
      </c>
      <c r="E276" s="430" t="n">
        <v>6513</v>
      </c>
      <c r="F276" s="372" t="inlineStr">
        <is>
          <t>LUCIUS</t>
        </is>
      </c>
      <c r="G276" s="372" t="inlineStr">
        <is>
          <t>WASHED GREY</t>
        </is>
      </c>
      <c r="H276" s="372" t="n">
        <v>2</v>
      </c>
      <c r="I276" s="370" t="n"/>
      <c r="J276" s="600" t="n"/>
      <c r="K276" s="372" t="n"/>
      <c r="L276" s="372" t="n"/>
      <c r="M276" s="372" t="inlineStr">
        <is>
          <t>Jeans</t>
        </is>
      </c>
      <c r="N276" s="372" t="n">
        <v>62034231</v>
      </c>
      <c r="O276" s="373" t="inlineStr">
        <is>
          <t>Men's or boys' trousers and breeches of cotton denim (excl. knitted or crocheted, industrial and occupational, bib and brace overalls and underpants)</t>
        </is>
      </c>
      <c r="P276" s="584" t="inlineStr">
        <is>
          <t>Mens</t>
        </is>
      </c>
      <c r="Q276" s="372" t="n"/>
      <c r="R276" s="372" t="n">
        <v>22</v>
      </c>
      <c r="S276" s="372" t="inlineStr">
        <is>
          <t>-</t>
        </is>
      </c>
      <c r="T276" s="374" t="inlineStr">
        <is>
          <t>NON</t>
        </is>
      </c>
      <c r="U276" s="374" t="inlineStr">
        <is>
          <t xml:space="preserve">HIGH RISE STRAIGHT </t>
        </is>
      </c>
      <c r="V276" s="374" t="inlineStr">
        <is>
          <t>28-38</t>
        </is>
      </c>
      <c r="W276" s="374" t="inlineStr">
        <is>
          <t>32-34</t>
        </is>
      </c>
      <c r="X276" s="518" t="inlineStr">
        <is>
          <t>Mens seasonal</t>
        </is>
      </c>
      <c r="Y276" s="374" t="inlineStr">
        <is>
          <t>C/O</t>
        </is>
      </c>
      <c r="Z276" s="374" t="inlineStr">
        <is>
          <t>-</t>
        </is>
      </c>
      <c r="AA276" s="374" t="inlineStr">
        <is>
          <t>CONVENTIONAL</t>
        </is>
      </c>
      <c r="AB276" s="240" t="inlineStr">
        <is>
          <t>Tunisia</t>
        </is>
      </c>
      <c r="AC276" s="240" t="inlineStr">
        <is>
          <t>Artlab</t>
        </is>
      </c>
      <c r="AD276" s="240" t="inlineStr">
        <is>
          <t>Artlab</t>
        </is>
      </c>
      <c r="AE276" s="240" t="inlineStr">
        <is>
          <t>Interwashing</t>
        </is>
      </c>
      <c r="AF276" s="372" t="n"/>
      <c r="AG276" s="374" t="inlineStr">
        <is>
          <t>CANDIANI</t>
        </is>
      </c>
      <c r="AH276" s="374" t="inlineStr">
        <is>
          <t>KR0674 K-planet appeal</t>
        </is>
      </c>
      <c r="AI276" s="374" t="inlineStr">
        <is>
          <t>KR0674 K-PLANET APPEAL</t>
        </is>
      </c>
      <c r="AJ276" s="374" t="n"/>
      <c r="AK276" s="374" t="inlineStr">
        <is>
          <t>-</t>
        </is>
      </c>
      <c r="AL276" s="374" t="inlineStr">
        <is>
          <t>100% Organic cotton</t>
        </is>
      </c>
      <c r="AM276" s="374" t="inlineStr">
        <is>
          <t>13,75 oz</t>
        </is>
      </c>
      <c r="AN276" s="374" t="n"/>
      <c r="AO276" s="377" t="inlineStr">
        <is>
          <t>6,40 / 162</t>
        </is>
      </c>
      <c r="AP276" s="374" t="n"/>
      <c r="AQ276" s="374" t="n"/>
      <c r="AR276" s="374" t="inlineStr">
        <is>
          <t>TBC</t>
        </is>
      </c>
      <c r="AS276" s="378" t="n"/>
      <c r="AT276" s="378" t="n"/>
      <c r="AU276" s="378" t="n"/>
      <c r="AV276" s="379" t="n">
        <v>1.22</v>
      </c>
      <c r="AW276" s="601" t="n"/>
      <c r="AX276" s="602" t="inlineStr">
        <is>
          <t>EUR</t>
        </is>
      </c>
      <c r="AY276" s="602" t="inlineStr">
        <is>
          <t>FOB</t>
        </is>
      </c>
      <c r="AZ276" s="602" t="inlineStr">
        <is>
          <t>90 DAYS NETT</t>
        </is>
      </c>
      <c r="BA276" s="602" t="inlineStr">
        <is>
          <t>cfmd</t>
        </is>
      </c>
      <c r="BB276" s="602">
        <f>IFERROR((BM276*(1-Assumptions!$K$3))*(1-BK276),0)</f>
        <v/>
      </c>
      <c r="BC276" s="602" t="n">
        <v>45</v>
      </c>
      <c r="BD276" s="602" t="n"/>
      <c r="BE276" s="602" t="n">
        <v>24.8</v>
      </c>
      <c r="BF276" s="604">
        <f>IFERROR(((IF(BE276&gt;0, BE276, IF(BD276&gt;0, BD276, 0))))*INDEX(Assumptions!$B:$B,MATCH(AB276,Assumptions!$A:$A,0)),0)</f>
        <v/>
      </c>
      <c r="BG276" s="604">
        <f>IFERROR(((IF(BE276&gt;0, BE276, IF(BD276&gt;0, BD276, 0))))*INDEX(Assumptions!$C:$C,MATCH(AB276,Assumptions!$A:$A,0)),0)</f>
        <v/>
      </c>
      <c r="BH276" s="604">
        <f>IFERROR(((IF(BE276&gt;0, BE276, IF(BD276&gt;0, BD276, 0))))*INDEX(Assumptions!$D:$D,MATCH(AB276,Assumptions!$A:$A,0)),0)</f>
        <v/>
      </c>
      <c r="BI276" s="604">
        <f>IFERROR(((IF(BE276&gt;0, BE276, IF(BD276&gt;0, BD276, 0))))*INDEX(Assumptions!$G:$G,MATCH(AC276,Assumptions!$F:$F,0)),0)</f>
        <v/>
      </c>
      <c r="BJ276" s="604">
        <f>SUM(BF276:BI276)</f>
        <v/>
      </c>
      <c r="BK276" s="383">
        <f>IFERROR(INDEX(Assumptions!$B:$B,MATCH(AB276,Assumptions!$A:$A,0))+INDEX(Assumptions!$C:$C,MATCH(AB276,Assumptions!$A:$A,0))+INDEX(Assumptions!$D:$D,MATCH(AB276,Assumptions!$A:$A,0))+INDEX(Assumptions!$G:$G,MATCH(AC276,Assumptions!$F:$F,0)),0)</f>
        <v/>
      </c>
      <c r="BL276" s="602">
        <f>((IF(BE276&gt;0, BE276, IF(BD276&gt;0, BD276, 0))))+BJ276</f>
        <v/>
      </c>
      <c r="BM276" s="602">
        <f>BP276/BO276</f>
        <v/>
      </c>
      <c r="BN276" s="602">
        <f>BP276/2.38</f>
        <v/>
      </c>
      <c r="BO276" s="374" t="n">
        <v>2.5</v>
      </c>
      <c r="BP276" s="602" t="n">
        <v>139.95</v>
      </c>
      <c r="BQ276" s="384">
        <f>IF(SUM(BD276:BE276)=0,0,(BM276-BL276)/BM276)</f>
        <v/>
      </c>
      <c r="BR276" s="602">
        <f>BC276*CG276</f>
        <v/>
      </c>
      <c r="BS276" s="602" t="n">
        <v>6</v>
      </c>
      <c r="BT276" s="602" t="n">
        <v>3</v>
      </c>
      <c r="BU276" s="386" t="n"/>
      <c r="BV276" s="605" t="n"/>
      <c r="BW276" s="386" t="n"/>
      <c r="BX276" s="376" t="n"/>
      <c r="BY276" s="386" t="n"/>
      <c r="BZ276" s="433" t="n"/>
      <c r="CA276" s="386" t="n"/>
      <c r="CB276" s="386" t="n"/>
      <c r="CC276" s="386" t="n"/>
      <c r="CD276" s="376" t="n"/>
      <c r="CE276" s="376" t="n"/>
      <c r="CF276" s="376" t="n"/>
      <c r="CG276" s="387" t="n">
        <v>11</v>
      </c>
      <c r="CH276" s="435" t="n"/>
      <c r="CI276" s="387" t="inlineStr">
        <is>
          <t>32x32</t>
        </is>
      </c>
      <c r="CJ276" s="387" t="n">
        <v>10</v>
      </c>
      <c r="CK276" s="387" t="n"/>
      <c r="CL276" s="388" t="n"/>
      <c r="CM276" s="389" t="n"/>
      <c r="CN276" s="389" t="n"/>
      <c r="CO276" s="390" t="n"/>
      <c r="CP276" s="391" t="inlineStr">
        <is>
          <t>-</t>
        </is>
      </c>
      <c r="CQ276" s="391" t="n"/>
      <c r="CR276" s="391" t="n"/>
      <c r="CS276" s="392" t="n"/>
      <c r="CT276" s="393" t="n"/>
      <c r="CU276" s="393" t="n"/>
      <c r="CV276" s="393" t="n"/>
      <c r="CW276" s="393" t="n"/>
      <c r="CX276" s="393" t="n"/>
      <c r="CY276" s="393" t="n"/>
      <c r="CZ276" s="389" t="n">
        <v>43285</v>
      </c>
      <c r="DA276" s="388" t="inlineStr">
        <is>
          <t>TUNISIA</t>
        </is>
      </c>
      <c r="DB276" s="555" t="n">
        <v>5</v>
      </c>
      <c r="DC276" s="389" t="n"/>
      <c r="DD276" s="389" t="n"/>
      <c r="DE276" s="389" t="n"/>
      <c r="DF276" s="394" t="n">
        <v>99</v>
      </c>
      <c r="DG276" s="394" t="n">
        <v>253</v>
      </c>
      <c r="DH276" s="394" t="n">
        <v>4018382</v>
      </c>
      <c r="DI276" s="395">
        <f>DF276*BM276</f>
        <v/>
      </c>
      <c r="DJ276" s="396">
        <f>DI276-(DG276*BL276)</f>
        <v/>
      </c>
    </row>
    <row customFormat="1" customHeight="1" ht="15" r="277" s="397">
      <c r="A277" s="372" t="n">
        <v>1260</v>
      </c>
      <c r="B277" s="372" t="inlineStr">
        <is>
          <t>K180751720</t>
        </is>
      </c>
      <c r="C277" s="372" t="n">
        <v>1010104114</v>
      </c>
      <c r="D277" s="241" t="inlineStr">
        <is>
          <t>Dark used</t>
        </is>
      </c>
      <c r="E277" s="430" t="n">
        <v>3030</v>
      </c>
      <c r="F277" s="372" t="inlineStr">
        <is>
          <t>LUCIUS</t>
        </is>
      </c>
      <c r="G277" s="372" t="inlineStr">
        <is>
          <t>DEEP MARBLE</t>
        </is>
      </c>
      <c r="H277" s="372" t="n">
        <v>1</v>
      </c>
      <c r="I277" s="370" t="n"/>
      <c r="J277" s="600" t="n"/>
      <c r="K277" s="372" t="inlineStr">
        <is>
          <t>RECYCLED METAL</t>
        </is>
      </c>
      <c r="L277" s="372" t="n"/>
      <c r="M277" s="372" t="inlineStr">
        <is>
          <t>Jeans</t>
        </is>
      </c>
      <c r="N277" s="372" t="n">
        <v>62034231</v>
      </c>
      <c r="O277" s="373" t="inlineStr">
        <is>
          <t>Men's or boys' trousers and breeches of cotton denim (excl. knitted or crocheted, industrial and occupational, bib and brace overalls and underpants)</t>
        </is>
      </c>
      <c r="P277" s="584" t="inlineStr">
        <is>
          <t>Mens</t>
        </is>
      </c>
      <c r="Q277" s="372" t="n"/>
      <c r="R277" s="372" t="inlineStr">
        <is>
          <t>V2139</t>
        </is>
      </c>
      <c r="S277" s="372" t="inlineStr">
        <is>
          <t>-</t>
        </is>
      </c>
      <c r="T277" s="374" t="inlineStr">
        <is>
          <t>NON</t>
        </is>
      </c>
      <c r="U277" s="374" t="inlineStr">
        <is>
          <t xml:space="preserve">HIGH RISE STRAIGHT </t>
        </is>
      </c>
      <c r="V277" s="374" t="inlineStr">
        <is>
          <t>28-38</t>
        </is>
      </c>
      <c r="W277" s="374" t="inlineStr">
        <is>
          <t>32-34</t>
        </is>
      </c>
      <c r="X277" s="518" t="inlineStr">
        <is>
          <t>Mens seasonal</t>
        </is>
      </c>
      <c r="Y277" s="374" t="inlineStr">
        <is>
          <t>C/O</t>
        </is>
      </c>
      <c r="Z277" s="374" t="inlineStr">
        <is>
          <t>-</t>
        </is>
      </c>
      <c r="AA277" s="374" t="inlineStr">
        <is>
          <t>SEASONAL MAIN</t>
        </is>
      </c>
      <c r="AB277" s="398" t="inlineStr">
        <is>
          <t>Tunisia</t>
        </is>
      </c>
      <c r="AC277" s="376" t="inlineStr">
        <is>
          <t>Artlab</t>
        </is>
      </c>
      <c r="AD277" s="240" t="inlineStr">
        <is>
          <t>Elleti Group</t>
        </is>
      </c>
      <c r="AE277" s="240" t="inlineStr">
        <is>
          <t>Elleti</t>
        </is>
      </c>
      <c r="AF277" s="372" t="n"/>
      <c r="AG277" s="374" t="inlineStr">
        <is>
          <t>CANDIANI</t>
        </is>
      </c>
      <c r="AH277" s="374" t="inlineStr">
        <is>
          <t>KR7176 K-old pure organic</t>
        </is>
      </c>
      <c r="AI277" s="374" t="n"/>
      <c r="AJ277" s="374" t="n"/>
      <c r="AK277" s="374" t="inlineStr">
        <is>
          <t>100% Sustainable fabric</t>
        </is>
      </c>
      <c r="AL277" s="374" t="inlineStr">
        <is>
          <t>100% Organic cotton</t>
        </is>
      </c>
      <c r="AM277" s="374" t="inlineStr">
        <is>
          <t>12,25 oz</t>
        </is>
      </c>
      <c r="AN277" s="374" t="n"/>
      <c r="AO277" s="377" t="inlineStr">
        <is>
          <t>4,85 / 156</t>
        </is>
      </c>
      <c r="AP277" s="374" t="n"/>
      <c r="AQ277" s="374" t="n"/>
      <c r="AR277" s="374" t="inlineStr">
        <is>
          <t>400mts ordered by ARTLAB- ex turkey week34</t>
        </is>
      </c>
      <c r="AS277" s="378" t="n"/>
      <c r="AT277" s="378" t="n"/>
      <c r="AU277" s="378" t="n"/>
      <c r="AV277" s="379" t="n">
        <v>1.36</v>
      </c>
      <c r="AW277" s="601" t="n"/>
      <c r="AX277" s="602" t="inlineStr">
        <is>
          <t>EUR</t>
        </is>
      </c>
      <c r="AY277" s="602" t="inlineStr">
        <is>
          <t>FOB</t>
        </is>
      </c>
      <c r="AZ277" s="602" t="inlineStr">
        <is>
          <t>90 DAYS NETT</t>
        </is>
      </c>
      <c r="BA277" s="602" t="inlineStr">
        <is>
          <t>cfmd</t>
        </is>
      </c>
      <c r="BB277" s="602">
        <f>IFERROR((BM277*(1-Assumptions!$K$3))*(1-BK277),0)</f>
        <v/>
      </c>
      <c r="BC277" s="602" t="n">
        <v>45</v>
      </c>
      <c r="BD277" s="602" t="n">
        <v>29</v>
      </c>
      <c r="BE277" s="602" t="n">
        <v>28.85</v>
      </c>
      <c r="BF277" s="604">
        <f>IFERROR(((IF(BE277&gt;0, BE277, IF(BD277&gt;0, BD277, 0))))*INDEX(Assumptions!$B:$B,MATCH(AB277,Assumptions!$A:$A,0)),0)</f>
        <v/>
      </c>
      <c r="BG277" s="604">
        <f>IFERROR(((IF(BE277&gt;0, BE277, IF(BD277&gt;0, BD277, 0))))*INDEX(Assumptions!$C:$C,MATCH(AB277,Assumptions!$A:$A,0)),0)</f>
        <v/>
      </c>
      <c r="BH277" s="604">
        <f>IFERROR(((IF(BE277&gt;0, BE277, IF(BD277&gt;0, BD277, 0))))*INDEX(Assumptions!$D:$D,MATCH(AB277,Assumptions!$A:$A,0)),0)</f>
        <v/>
      </c>
      <c r="BI277" s="604">
        <f>IFERROR(((IF(BE277&gt;0, BE277, IF(BD277&gt;0, BD277, 0))))*INDEX(Assumptions!$G:$G,MATCH(AC277,Assumptions!$F:$F,0)),0)</f>
        <v/>
      </c>
      <c r="BJ277" s="604">
        <f>SUM(BF277:BI277)</f>
        <v/>
      </c>
      <c r="BK277" s="383">
        <f>IFERROR(INDEX(Assumptions!$B:$B,MATCH(AB277,Assumptions!$A:$A,0))+INDEX(Assumptions!$C:$C,MATCH(AB277,Assumptions!$A:$A,0))+INDEX(Assumptions!$D:$D,MATCH(AB277,Assumptions!$A:$A,0))+INDEX(Assumptions!$G:$G,MATCH(AC277,Assumptions!$F:$F,0)),0)</f>
        <v/>
      </c>
      <c r="BL277" s="602">
        <f>((IF(BE277&gt;0, BE277, IF(BD277&gt;0, BD277, 0))))+BJ277</f>
        <v/>
      </c>
      <c r="BM277" s="602">
        <f>BP277/BO277</f>
        <v/>
      </c>
      <c r="BN277" s="602">
        <f>BP277/2.38</f>
        <v/>
      </c>
      <c r="BO277" s="374" t="n">
        <v>2.5</v>
      </c>
      <c r="BP277" s="602" t="n">
        <v>149.95</v>
      </c>
      <c r="BQ277" s="384">
        <f>IF(SUM(BD277:BE277)=0,0,(BM277-BL277)/BM277)</f>
        <v/>
      </c>
      <c r="BR277" s="602">
        <f>BC277*CG277</f>
        <v/>
      </c>
      <c r="BS277" s="602" t="n">
        <v>9</v>
      </c>
      <c r="BT277" s="602" t="n">
        <v>4.15</v>
      </c>
      <c r="BU277" s="386" t="n"/>
      <c r="BV277" s="605" t="n"/>
      <c r="BW277" s="386" t="n"/>
      <c r="BX277" s="376" t="n"/>
      <c r="BY277" s="386" t="n"/>
      <c r="BZ277" s="433" t="n"/>
      <c r="CA277" s="386" t="n"/>
      <c r="CB277" s="386" t="n"/>
      <c r="CC277" s="386" t="n"/>
      <c r="CD277" s="376" t="n"/>
      <c r="CE277" s="376" t="n"/>
      <c r="CF277" s="376" t="inlineStr">
        <is>
          <t>Push wash price!</t>
        </is>
      </c>
      <c r="CG277" s="387" t="n">
        <v>12</v>
      </c>
      <c r="CH277" s="435" t="n"/>
      <c r="CI277" s="387" t="inlineStr">
        <is>
          <t>32x32</t>
        </is>
      </c>
      <c r="CJ277" s="387" t="n">
        <v>10</v>
      </c>
      <c r="CK277" s="387" t="n"/>
      <c r="CL277" s="388" t="n"/>
      <c r="CM277" s="389" t="n"/>
      <c r="CN277" s="389" t="n"/>
      <c r="CO277" s="390" t="n"/>
      <c r="CP277" s="391" t="inlineStr">
        <is>
          <t>-</t>
        </is>
      </c>
      <c r="CQ277" s="391" t="n"/>
      <c r="CR277" s="391" t="n"/>
      <c r="CS277" s="392" t="n"/>
      <c r="CT277" s="393" t="n"/>
      <c r="CU277" s="393" t="n"/>
      <c r="CV277" s="393" t="n"/>
      <c r="CW277" s="393" t="n"/>
      <c r="CX277" s="393" t="n"/>
      <c r="CY277" s="393" t="n"/>
      <c r="CZ277" s="388" t="n">
        <v>43285</v>
      </c>
      <c r="DA277" s="388" t="inlineStr">
        <is>
          <t>HQ</t>
        </is>
      </c>
      <c r="DB277" s="555" t="n">
        <v>0</v>
      </c>
      <c r="DC277" s="389" t="n"/>
      <c r="DD277" s="389" t="inlineStr">
        <is>
          <t>DIDN'T SEE QC OURSELVES - REST IS OK</t>
        </is>
      </c>
      <c r="DE277" s="389" t="n"/>
      <c r="DF277" s="394" t="n">
        <v>292</v>
      </c>
      <c r="DG277" s="394" t="n">
        <v>360</v>
      </c>
      <c r="DH277" s="394" t="n">
        <v>4018188</v>
      </c>
      <c r="DI277" s="395">
        <f>DF277*BM277</f>
        <v/>
      </c>
      <c r="DJ277" s="396">
        <f>DI277-(DG277*BL277)</f>
        <v/>
      </c>
    </row>
    <row customFormat="1" customHeight="1" hidden="1" ht="15" r="278" s="126">
      <c r="A278" s="223" t="n">
        <v>1265</v>
      </c>
      <c r="B278" s="223" t="inlineStr">
        <is>
          <t>K180751725</t>
        </is>
      </c>
      <c r="C278" s="223" t="n">
        <v>1010104115</v>
      </c>
      <c r="D278" s="502" t="inlineStr">
        <is>
          <t>Dark used</t>
        </is>
      </c>
      <c r="E278" s="502" t="inlineStr">
        <is>
          <t>-</t>
        </is>
      </c>
      <c r="F278" s="223" t="inlineStr">
        <is>
          <t>LUCIUS</t>
        </is>
      </c>
      <c r="G278" s="223" t="inlineStr">
        <is>
          <t>INDIGO MARBLE</t>
        </is>
      </c>
      <c r="H278" s="223" t="n">
        <v>1</v>
      </c>
      <c r="I278" s="219" t="inlineStr">
        <is>
          <t>x</t>
        </is>
      </c>
      <c r="J278" s="606" t="n">
        <v>43123</v>
      </c>
      <c r="K278" s="223" t="n"/>
      <c r="L278" s="223" t="n"/>
      <c r="M278" s="223" t="inlineStr">
        <is>
          <t>JEANS</t>
        </is>
      </c>
      <c r="N278" s="223" t="n">
        <v>62034231</v>
      </c>
      <c r="O278" s="102" t="inlineStr">
        <is>
          <t>Men's or boys' trousers and breeches of cotton denim (excl. knitted or crocheted, industrial and occupational, bib and brace overalls and underpants)</t>
        </is>
      </c>
      <c r="P278" s="103" t="inlineStr">
        <is>
          <t>MEN</t>
        </is>
      </c>
      <c r="Q278" s="223" t="n"/>
      <c r="R278" s="223" t="inlineStr">
        <is>
          <t>V2138</t>
        </is>
      </c>
      <c r="S278" s="223" t="inlineStr">
        <is>
          <t>-</t>
        </is>
      </c>
      <c r="T278" s="104" t="inlineStr">
        <is>
          <t>NON</t>
        </is>
      </c>
      <c r="U278" s="104" t="inlineStr">
        <is>
          <t xml:space="preserve">HIGH RISE STRAIGHT </t>
        </is>
      </c>
      <c r="V278" s="104" t="inlineStr">
        <is>
          <t>28-38</t>
        </is>
      </c>
      <c r="W278" s="104" t="inlineStr">
        <is>
          <t>32-34</t>
        </is>
      </c>
      <c r="X278" s="255" t="n"/>
      <c r="Y278" s="104" t="inlineStr">
        <is>
          <t>C/O</t>
        </is>
      </c>
      <c r="Z278" s="104" t="inlineStr">
        <is>
          <t>-</t>
        </is>
      </c>
      <c r="AA278" s="104" t="inlineStr">
        <is>
          <t>SEASONAL MAIN</t>
        </is>
      </c>
      <c r="AB278" s="105" t="inlineStr">
        <is>
          <t>TUNISIA</t>
        </is>
      </c>
      <c r="AC278" s="106" t="inlineStr">
        <is>
          <t>ARTLAB</t>
        </is>
      </c>
      <c r="AD278" s="106" t="inlineStr">
        <is>
          <t>ELLETI GROUP</t>
        </is>
      </c>
      <c r="AE278" s="238" t="inlineStr">
        <is>
          <t>ELLETI</t>
        </is>
      </c>
      <c r="AF278" s="223" t="n"/>
      <c r="AG278" s="104" t="inlineStr">
        <is>
          <t>ORTA</t>
        </is>
      </c>
      <c r="AH278" s="104" t="inlineStr">
        <is>
          <t>9560A-50</t>
        </is>
      </c>
      <c r="AI278" s="104" t="n"/>
      <c r="AJ278" s="104" t="n"/>
      <c r="AK278" s="239" t="inlineStr">
        <is>
          <t>56% Sustainable fabric</t>
        </is>
      </c>
      <c r="AL278" s="104" t="inlineStr">
        <is>
          <t>56% Organic cotton (warp), 44% cotton (weft)</t>
        </is>
      </c>
      <c r="AM278" s="104" t="inlineStr">
        <is>
          <t>15 oz</t>
        </is>
      </c>
      <c r="AN278" s="374" t="n"/>
      <c r="AO278" s="107" t="inlineStr">
        <is>
          <t>5,35 / 150</t>
        </is>
      </c>
      <c r="AP278" s="104" t="n"/>
      <c r="AQ278" s="104" t="n"/>
      <c r="AR278" s="104" t="inlineStr">
        <is>
          <t>400mts ordered by ARTLAB- ex turkey week34</t>
        </is>
      </c>
      <c r="AS278" s="108" t="n"/>
      <c r="AT278" s="108" t="n"/>
      <c r="AU278" s="108" t="n"/>
      <c r="AV278" s="109" t="n">
        <v>1.36</v>
      </c>
      <c r="AW278" s="607" t="n"/>
      <c r="AX278" s="608" t="inlineStr">
        <is>
          <t>EUR</t>
        </is>
      </c>
      <c r="AY278" s="608" t="inlineStr">
        <is>
          <t>FOB</t>
        </is>
      </c>
      <c r="AZ278" s="608" t="inlineStr">
        <is>
          <t>90 DAYS NETT</t>
        </is>
      </c>
      <c r="BA278" s="608" t="n">
        <v>30</v>
      </c>
      <c r="BB278" s="608">
        <f>IFERROR((BM278*(1-Assumptions!$K$3))*(1-BK278),0)</f>
        <v/>
      </c>
      <c r="BC278" s="608" t="n">
        <v>45</v>
      </c>
      <c r="BD278" s="608" t="n">
        <v>35.8</v>
      </c>
      <c r="BE278" s="608" t="n">
        <v>35.4</v>
      </c>
      <c r="BF278" s="609">
        <f>IFERROR(((IF(BE278&gt;0, BE278, IF(BD278&gt;0, BD278, 0))))*INDEX(Assumptions!$B:$B,MATCH(AB278,Assumptions!$A:$A,0)),0)</f>
        <v/>
      </c>
      <c r="BG278" s="609">
        <f>IFERROR(((IF(BE278&gt;0, BE278, IF(BD278&gt;0, BD278, 0))))*INDEX(Assumptions!$C:$C,MATCH(AB278,Assumptions!$A:$A,0)),0)</f>
        <v/>
      </c>
      <c r="BH278" s="609">
        <f>IFERROR(((IF(BE278&gt;0, BE278, IF(BD278&gt;0, BD278, 0))))*INDEX(Assumptions!$D:$D,MATCH(AB278,Assumptions!$A:$A,0)),0)</f>
        <v/>
      </c>
      <c r="BI278" s="609">
        <f>IFERROR(((IF(BE278&gt;0, BE278, IF(BD278&gt;0, BD278, 0))))*INDEX(Assumptions!$G:$G,MATCH(AC278,Assumptions!$F:$F,0)),0)</f>
        <v/>
      </c>
      <c r="BJ278" s="609">
        <f>SUM(BF278:BI278)</f>
        <v/>
      </c>
      <c r="BK278" s="113">
        <f>IFERROR(INDEX(Assumptions!$B:$B,MATCH(AB278,Assumptions!$A:$A,0))+INDEX(Assumptions!$C:$C,MATCH(AB278,Assumptions!$A:$A,0))+INDEX(Assumptions!$D:$D,MATCH(AB278,Assumptions!$A:$A,0))+INDEX(Assumptions!$G:$G,MATCH(AC278,Assumptions!$F:$F,0)),0)</f>
        <v/>
      </c>
      <c r="BL278" s="608">
        <f>((IF(BE278&gt;0, BE278, IF(BD278&gt;0, BD278, 0))))+BJ278</f>
        <v/>
      </c>
      <c r="BM278" s="608">
        <f>BP278/BO278</f>
        <v/>
      </c>
      <c r="BN278" s="608">
        <f>BP278/2.38</f>
        <v/>
      </c>
      <c r="BO278" s="104" t="n">
        <v>2.5</v>
      </c>
      <c r="BP278" s="608" t="n">
        <v>169.95</v>
      </c>
      <c r="BQ278" s="114">
        <f>IF(SUM(BD278:BE278)=0,0,(BM278-BL278)/BM278)</f>
        <v/>
      </c>
      <c r="BR278" s="608">
        <f>BC278*CG278</f>
        <v/>
      </c>
      <c r="BS278" s="608" t="n">
        <v>15</v>
      </c>
      <c r="BT278" s="608" t="n">
        <v>4.15</v>
      </c>
      <c r="BU278" s="115" t="n"/>
      <c r="BV278" s="610" t="n"/>
      <c r="BW278" s="115" t="n"/>
      <c r="BX278" s="106" t="n"/>
      <c r="BY278" s="115" t="n"/>
      <c r="BZ278" s="530" t="n"/>
      <c r="CA278" s="115" t="n"/>
      <c r="CB278" s="115" t="n"/>
      <c r="CC278" s="115" t="n"/>
      <c r="CD278" s="106" t="n"/>
      <c r="CE278" s="106" t="n"/>
      <c r="CF278" s="106" t="inlineStr">
        <is>
          <t>Wash price very high!!</t>
        </is>
      </c>
      <c r="CG278" s="117" t="n">
        <v>6</v>
      </c>
      <c r="CH278" s="538" t="n"/>
      <c r="CI278" s="117" t="inlineStr">
        <is>
          <t>32x32</t>
        </is>
      </c>
      <c r="CJ278" s="117" t="n"/>
      <c r="CK278" s="117" t="n"/>
      <c r="CL278" s="118" t="n"/>
      <c r="CM278" s="119" t="n"/>
      <c r="CN278" s="119" t="n"/>
      <c r="CO278" s="120" t="n"/>
      <c r="CP278" s="121" t="inlineStr">
        <is>
          <t>-</t>
        </is>
      </c>
      <c r="CQ278" s="121" t="n"/>
      <c r="CR278" s="121" t="n"/>
      <c r="CS278" s="122" t="n"/>
      <c r="CT278" s="123" t="n"/>
      <c r="CU278" s="123" t="n"/>
      <c r="CV278" s="123" t="n"/>
      <c r="CW278" s="123" t="n"/>
      <c r="CX278" s="123" t="n"/>
      <c r="CY278" s="123" t="n"/>
      <c r="CZ278" s="118" t="n"/>
      <c r="DA278" s="118" t="n"/>
      <c r="DB278" s="575" t="n"/>
      <c r="DC278" s="119" t="n"/>
      <c r="DD278" s="119" t="n"/>
      <c r="DE278" s="119" t="n"/>
      <c r="DF278" s="394" t="n"/>
      <c r="DG278" s="394" t="n"/>
      <c r="DH278" s="394" t="n"/>
      <c r="DI278" s="334">
        <f>DF278*BM278</f>
        <v/>
      </c>
      <c r="DJ278" s="125">
        <f>DI278-(DG278*BL278)</f>
        <v/>
      </c>
    </row>
    <row customFormat="1" customHeight="1" ht="15" r="279" s="397">
      <c r="A279" s="372" t="n">
        <v>1270</v>
      </c>
      <c r="B279" s="372" t="inlineStr">
        <is>
          <t>K180751730</t>
        </is>
      </c>
      <c r="C279" s="372" t="n">
        <v>1010104116</v>
      </c>
      <c r="D279" s="241" t="inlineStr">
        <is>
          <t>Light used</t>
        </is>
      </c>
      <c r="E279" s="430" t="n">
        <v>5023</v>
      </c>
      <c r="F279" s="372" t="inlineStr">
        <is>
          <t>LUCIUS</t>
        </is>
      </c>
      <c r="G279" s="372" t="inlineStr">
        <is>
          <t>LIGHT VINTAGE DESTROYED</t>
        </is>
      </c>
      <c r="H279" s="372" t="n">
        <v>1</v>
      </c>
      <c r="I279" s="370" t="n"/>
      <c r="J279" s="600" t="n"/>
      <c r="K279" s="372" t="inlineStr">
        <is>
          <t>RECYCLED METAL</t>
        </is>
      </c>
      <c r="L279" s="372" t="n"/>
      <c r="M279" s="372" t="inlineStr">
        <is>
          <t>Jeans</t>
        </is>
      </c>
      <c r="N279" s="372" t="n">
        <v>62034231</v>
      </c>
      <c r="O279" s="373" t="inlineStr">
        <is>
          <t>Men's or boys' trousers and breeches of cotton denim (excl. knitted or crocheted, industrial and occupational, bib and brace overalls and underpants)</t>
        </is>
      </c>
      <c r="P279" s="584" t="inlineStr">
        <is>
          <t>Mens</t>
        </is>
      </c>
      <c r="Q279" s="372" t="n"/>
      <c r="R279" s="372" t="inlineStr">
        <is>
          <t>LT19015/B</t>
        </is>
      </c>
      <c r="S279" s="372" t="inlineStr">
        <is>
          <t>-</t>
        </is>
      </c>
      <c r="T279" s="374" t="inlineStr">
        <is>
          <t>NON</t>
        </is>
      </c>
      <c r="U279" s="374" t="inlineStr">
        <is>
          <t xml:space="preserve">HIGH RISE STRAIGHT </t>
        </is>
      </c>
      <c r="V279" s="374" t="inlineStr">
        <is>
          <t>28-38</t>
        </is>
      </c>
      <c r="W279" s="374" t="inlineStr">
        <is>
          <t>32-34</t>
        </is>
      </c>
      <c r="X279" s="518" t="inlineStr">
        <is>
          <t>Mens seasonal</t>
        </is>
      </c>
      <c r="Y279" s="374" t="inlineStr">
        <is>
          <t>C/O</t>
        </is>
      </c>
      <c r="Z279" s="374" t="inlineStr">
        <is>
          <t>-</t>
        </is>
      </c>
      <c r="AA279" s="374" t="inlineStr">
        <is>
          <t>SEASONAL MAIN</t>
        </is>
      </c>
      <c r="AB279" s="398" t="inlineStr">
        <is>
          <t>Tunisia</t>
        </is>
      </c>
      <c r="AC279" s="376" t="inlineStr">
        <is>
          <t>Artlab</t>
        </is>
      </c>
      <c r="AD279" s="240" t="inlineStr">
        <is>
          <t>Elleti Group</t>
        </is>
      </c>
      <c r="AE279" s="240" t="inlineStr">
        <is>
          <t>Elleti</t>
        </is>
      </c>
      <c r="AF279" s="372" t="n"/>
      <c r="AG279" s="374" t="inlineStr">
        <is>
          <t>ORTA</t>
        </is>
      </c>
      <c r="AH279" s="374" t="inlineStr">
        <is>
          <t>9560A-50</t>
        </is>
      </c>
      <c r="AI279" s="374" t="n"/>
      <c r="AJ279" s="374" t="n"/>
      <c r="AK279" s="417" t="inlineStr">
        <is>
          <t>56% Sustainable fabric</t>
        </is>
      </c>
      <c r="AL279" s="374" t="inlineStr">
        <is>
          <t>56% Organic cotton (warp), 44% cotton (weft)</t>
        </is>
      </c>
      <c r="AM279" s="374" t="inlineStr">
        <is>
          <t>15 oz</t>
        </is>
      </c>
      <c r="AN279" s="374" t="n"/>
      <c r="AO279" s="377" t="inlineStr">
        <is>
          <t>5,35 / 150</t>
        </is>
      </c>
      <c r="AP279" s="374" t="n"/>
      <c r="AQ279" s="374" t="n"/>
      <c r="AR279" s="374" t="inlineStr">
        <is>
          <t>400mts ordered by ARTLAB- ex turkey week34</t>
        </is>
      </c>
      <c r="AS279" s="378" t="n"/>
      <c r="AT279" s="378" t="n"/>
      <c r="AU279" s="378" t="n"/>
      <c r="AV279" s="379" t="n">
        <v>1.39</v>
      </c>
      <c r="AW279" s="601" t="n"/>
      <c r="AX279" s="602" t="inlineStr">
        <is>
          <t>EUR</t>
        </is>
      </c>
      <c r="AY279" s="602" t="inlineStr">
        <is>
          <t>FOB</t>
        </is>
      </c>
      <c r="AZ279" s="602" t="inlineStr">
        <is>
          <t>90 DAYS NETT</t>
        </is>
      </c>
      <c r="BA279" s="602" t="n">
        <v>40</v>
      </c>
      <c r="BB279" s="602">
        <f>IFERROR((BM279*(1-Assumptions!$K$3))*(1-BK279),0)</f>
        <v/>
      </c>
      <c r="BC279" s="602" t="n">
        <v>45</v>
      </c>
      <c r="BD279" s="602" t="n">
        <v>46.7</v>
      </c>
      <c r="BE279" s="602" t="n">
        <v>46.2</v>
      </c>
      <c r="BF279" s="604">
        <f>IFERROR(((IF(BE279&gt;0, BE279, IF(BD279&gt;0, BD279, 0))))*INDEX(Assumptions!$B:$B,MATCH(AB279,Assumptions!$A:$A,0)),0)</f>
        <v/>
      </c>
      <c r="BG279" s="604">
        <f>IFERROR(((IF(BE279&gt;0, BE279, IF(BD279&gt;0, BD279, 0))))*INDEX(Assumptions!$C:$C,MATCH(AB279,Assumptions!$A:$A,0)),0)</f>
        <v/>
      </c>
      <c r="BH279" s="604">
        <f>IFERROR(((IF(BE279&gt;0, BE279, IF(BD279&gt;0, BD279, 0))))*INDEX(Assumptions!$D:$D,MATCH(AB279,Assumptions!$A:$A,0)),0)</f>
        <v/>
      </c>
      <c r="BI279" s="604">
        <f>IFERROR(((IF(BE279&gt;0, BE279, IF(BD279&gt;0, BD279, 0))))*INDEX(Assumptions!$G:$G,MATCH(AC279,Assumptions!$F:$F,0)),0)</f>
        <v/>
      </c>
      <c r="BJ279" s="604">
        <f>SUM(BF279:BI279)</f>
        <v/>
      </c>
      <c r="BK279" s="383">
        <f>IFERROR(INDEX(Assumptions!$B:$B,MATCH(AB279,Assumptions!$A:$A,0))+INDEX(Assumptions!$C:$C,MATCH(AB279,Assumptions!$A:$A,0))+INDEX(Assumptions!$D:$D,MATCH(AB279,Assumptions!$A:$A,0))+INDEX(Assumptions!$G:$G,MATCH(AC279,Assumptions!$F:$F,0)),0)</f>
        <v/>
      </c>
      <c r="BL279" s="602">
        <f>((IF(BE279&gt;0, BE279, IF(BD279&gt;0, BD279, 0))))+BJ279</f>
        <v/>
      </c>
      <c r="BM279" s="602">
        <f>BP279/BO279</f>
        <v/>
      </c>
      <c r="BN279" s="602">
        <f>BP279/2.38</f>
        <v/>
      </c>
      <c r="BO279" s="374" t="n">
        <v>2.5</v>
      </c>
      <c r="BP279" s="602" t="n">
        <v>199.95</v>
      </c>
      <c r="BQ279" s="384">
        <f>IF(SUM(BD279:BE279)=0,0,(BM279-BL279)/BM279)</f>
        <v/>
      </c>
      <c r="BR279" s="602">
        <f>BC279*CG279</f>
        <v/>
      </c>
      <c r="BS279" s="602" t="n">
        <v>26</v>
      </c>
      <c r="BT279" s="602" t="n">
        <v>4.15</v>
      </c>
      <c r="BU279" s="386" t="n"/>
      <c r="BV279" s="605" t="n"/>
      <c r="BW279" s="386" t="n"/>
      <c r="BX279" s="376" t="n"/>
      <c r="BY279" s="386" t="n"/>
      <c r="BZ279" s="433" t="n"/>
      <c r="CA279" s="386" t="n"/>
      <c r="CB279" s="386" t="n"/>
      <c r="CC279" s="386" t="n"/>
      <c r="CD279" s="376" t="n"/>
      <c r="CE279" s="376" t="n"/>
      <c r="CF279" s="376" t="n"/>
      <c r="CG279" s="387" t="n">
        <v>12</v>
      </c>
      <c r="CH279" s="435" t="n"/>
      <c r="CI279" s="387" t="inlineStr">
        <is>
          <t>32x32</t>
        </is>
      </c>
      <c r="CJ279" s="387" t="n"/>
      <c r="CK279" s="387" t="n"/>
      <c r="CL279" s="388" t="n"/>
      <c r="CM279" s="389" t="n"/>
      <c r="CN279" s="389" t="n"/>
      <c r="CO279" s="390" t="n"/>
      <c r="CP279" s="391" t="inlineStr">
        <is>
          <t>-</t>
        </is>
      </c>
      <c r="CQ279" s="391" t="n"/>
      <c r="CR279" s="391" t="n"/>
      <c r="CS279" s="392" t="n"/>
      <c r="CT279" s="393" t="n"/>
      <c r="CU279" s="393" t="n"/>
      <c r="CV279" s="393" t="n"/>
      <c r="CW279" s="393" t="n"/>
      <c r="CX279" s="393" t="n"/>
      <c r="CY279" s="393" t="n"/>
      <c r="CZ279" s="388" t="n"/>
      <c r="DA279" s="388" t="inlineStr">
        <is>
          <t>SPEC ONLY</t>
        </is>
      </c>
      <c r="DB279" s="555" t="n"/>
      <c r="DC279" s="389" t="n"/>
      <c r="DD279" s="389" t="n"/>
      <c r="DE279" s="389" t="n"/>
      <c r="DF279" s="394" t="n">
        <v>45</v>
      </c>
      <c r="DG279" s="394" t="n">
        <v>139</v>
      </c>
      <c r="DH279" s="394" t="n">
        <v>4018189</v>
      </c>
      <c r="DI279" s="395">
        <f>DF279*BM279</f>
        <v/>
      </c>
      <c r="DJ279" s="396">
        <f>DI279-(DG279*BL279)</f>
        <v/>
      </c>
    </row>
    <row customFormat="1" customHeight="1" ht="15" r="280" s="397">
      <c r="A280" s="372" t="n">
        <v>1275</v>
      </c>
      <c r="B280" s="372" t="inlineStr">
        <is>
          <t>K180751905</t>
        </is>
      </c>
      <c r="C280" s="372" t="n">
        <v>1010200012</v>
      </c>
      <c r="D280" s="372" t="inlineStr">
        <is>
          <t>Green</t>
        </is>
      </c>
      <c r="E280" s="241" t="n">
        <v>7607</v>
      </c>
      <c r="F280" s="372" t="inlineStr">
        <is>
          <t>THOR CROPPED</t>
        </is>
      </c>
      <c r="G280" s="372" t="inlineStr">
        <is>
          <t>DARK PINE</t>
        </is>
      </c>
      <c r="H280" s="372" t="n">
        <v>2</v>
      </c>
      <c r="I280" s="370" t="n"/>
      <c r="J280" s="600" t="n"/>
      <c r="K280" s="372" t="n"/>
      <c r="L280" s="372" t="n"/>
      <c r="M280" s="372" t="inlineStr">
        <is>
          <t>Jeans</t>
        </is>
      </c>
      <c r="N280" s="372" t="n">
        <v>62034235</v>
      </c>
      <c r="O280" s="372" t="inlineStr">
        <is>
          <t>Men's or boys' trousers and breeches of cotton (excl. denim, cut corduroy, knitted or crocheted, industrial and occupational, bib and brace overalls and underpants)</t>
        </is>
      </c>
      <c r="P280" s="584" t="inlineStr">
        <is>
          <t>Mens</t>
        </is>
      </c>
      <c r="Q280" s="372" t="n"/>
      <c r="R280" s="372" t="inlineStr">
        <is>
          <t>-</t>
        </is>
      </c>
      <c r="S280" s="372" t="inlineStr">
        <is>
          <t>-</t>
        </is>
      </c>
      <c r="T280" s="374" t="inlineStr">
        <is>
          <t>NON</t>
        </is>
      </c>
      <c r="U280" s="374" t="inlineStr">
        <is>
          <t>HIGH RISE WIDE LEG</t>
        </is>
      </c>
      <c r="V280" s="374" t="inlineStr">
        <is>
          <t>28-38</t>
        </is>
      </c>
      <c r="W280" s="374" t="inlineStr">
        <is>
          <t>ONE INSEAM</t>
        </is>
      </c>
      <c r="X280" s="518" t="inlineStr">
        <is>
          <t>Mens cropped</t>
        </is>
      </c>
      <c r="Y280" s="374" t="inlineStr">
        <is>
          <t>C/O</t>
        </is>
      </c>
      <c r="Z280" s="374" t="inlineStr">
        <is>
          <t>-</t>
        </is>
      </c>
      <c r="AA280" s="374" t="inlineStr">
        <is>
          <t>SEASONAL MAIN</t>
        </is>
      </c>
      <c r="AB280" s="398" t="inlineStr">
        <is>
          <t>Tunisia</t>
        </is>
      </c>
      <c r="AC280" s="376" t="inlineStr">
        <is>
          <t>Artlab</t>
        </is>
      </c>
      <c r="AD280" s="376" t="inlineStr">
        <is>
          <t>Artlab</t>
        </is>
      </c>
      <c r="AE280" s="376" t="inlineStr">
        <is>
          <t>Blue &amp; Dye</t>
        </is>
      </c>
      <c r="AF280" s="372" t="n"/>
      <c r="AG280" s="374" t="inlineStr">
        <is>
          <t>ROYO</t>
        </is>
      </c>
      <c r="AH280" s="374" t="inlineStr">
        <is>
          <t>CHANTAL- M-RQT DARKPINE P.19-5212/A - 70583</t>
        </is>
      </c>
      <c r="AI280" s="374" t="n"/>
      <c r="AJ280" s="374" t="n"/>
      <c r="AK280" s="374" t="inlineStr">
        <is>
          <t>100% Sustainable fabric</t>
        </is>
      </c>
      <c r="AL280" s="374" t="inlineStr">
        <is>
          <t xml:space="preserve">100% Organic cotton </t>
        </is>
      </c>
      <c r="AM280" s="374" t="inlineStr">
        <is>
          <t>11,5 oz</t>
        </is>
      </c>
      <c r="AN280" s="374" t="n"/>
      <c r="AO280" s="377" t="n">
        <v>6.15</v>
      </c>
      <c r="AP280" s="374" t="n"/>
      <c r="AQ280" s="374" t="n"/>
      <c r="AR280" s="374" t="inlineStr">
        <is>
          <t>TBC</t>
        </is>
      </c>
      <c r="AS280" s="378" t="n"/>
      <c r="AT280" s="378" t="n"/>
      <c r="AU280" s="378" t="n"/>
      <c r="AV280" s="379" t="n">
        <v>1.28</v>
      </c>
      <c r="AW280" s="601" t="n"/>
      <c r="AX280" s="602" t="inlineStr">
        <is>
          <t>EUR</t>
        </is>
      </c>
      <c r="AY280" s="602" t="inlineStr">
        <is>
          <t>FOB</t>
        </is>
      </c>
      <c r="AZ280" s="602" t="inlineStr">
        <is>
          <t>90 DAYS NETT</t>
        </is>
      </c>
      <c r="BA280" s="602" t="inlineStr">
        <is>
          <t>cfmd</t>
        </is>
      </c>
      <c r="BB280" s="602">
        <f>IFERROR((BM280*(1-Assumptions!$K$3))*(1-BK280),0)</f>
        <v/>
      </c>
      <c r="BC280" s="602" t="n">
        <v>45</v>
      </c>
      <c r="BD280" s="602" t="n"/>
      <c r="BE280" s="602" t="n">
        <v>21</v>
      </c>
      <c r="BF280" s="604">
        <f>IFERROR(((IF(BE280&gt;0, BE280, IF(BD280&gt;0, BD280, 0))))*INDEX(Assumptions!$B:$B,MATCH(AB280,Assumptions!$A:$A,0)),0)</f>
        <v/>
      </c>
      <c r="BG280" s="604">
        <f>IFERROR(((IF(BE280&gt;0, BE280, IF(BD280&gt;0, BD280, 0))))*INDEX(Assumptions!$C:$C,MATCH(AB280,Assumptions!$A:$A,0)),0)</f>
        <v/>
      </c>
      <c r="BH280" s="604">
        <f>IFERROR(((IF(BE280&gt;0, BE280, IF(BD280&gt;0, BD280, 0))))*INDEX(Assumptions!$D:$D,MATCH(AB280,Assumptions!$A:$A,0)),0)</f>
        <v/>
      </c>
      <c r="BI280" s="604">
        <f>IFERROR(((IF(BE280&gt;0, BE280, IF(BD280&gt;0, BD280, 0))))*INDEX(Assumptions!$G:$G,MATCH(AC280,Assumptions!$F:$F,0)),0)</f>
        <v/>
      </c>
      <c r="BJ280" s="604">
        <f>SUM(BF280:BI280)</f>
        <v/>
      </c>
      <c r="BK280" s="383">
        <f>IFERROR(INDEX(Assumptions!$B:$B,MATCH(AB280,Assumptions!$A:$A,0))+INDEX(Assumptions!$C:$C,MATCH(AB280,Assumptions!$A:$A,0))+INDEX(Assumptions!$D:$D,MATCH(AB280,Assumptions!$A:$A,0))+INDEX(Assumptions!$G:$G,MATCH(AC280,Assumptions!$F:$F,0)),0)</f>
        <v/>
      </c>
      <c r="BL280" s="602">
        <f>((IF(BE280&gt;0, BE280, IF(BD280&gt;0, BD280, 0))))+BJ280</f>
        <v/>
      </c>
      <c r="BM280" s="602">
        <f>BP280/BO280</f>
        <v/>
      </c>
      <c r="BN280" s="602">
        <f>BP280/2.38</f>
        <v/>
      </c>
      <c r="BO280" s="374" t="n">
        <v>2.5</v>
      </c>
      <c r="BP280" s="602" t="n">
        <v>119.95</v>
      </c>
      <c r="BQ280" s="384">
        <f>IF(SUM(BD280:BE280)=0,0,(BM280-BL280)/BM280)</f>
        <v/>
      </c>
      <c r="BR280" s="602">
        <f>BC280*CG280</f>
        <v/>
      </c>
      <c r="BS280" s="602" t="inlineStr">
        <is>
          <t>-</t>
        </is>
      </c>
      <c r="BT280" s="602" t="n">
        <v>3.25</v>
      </c>
      <c r="BU280" s="386" t="n"/>
      <c r="BV280" s="605" t="n"/>
      <c r="BW280" s="386" t="n"/>
      <c r="BX280" s="376" t="n"/>
      <c r="BY280" s="386" t="n"/>
      <c r="BZ280" s="433" t="n"/>
      <c r="CA280" s="386" t="n"/>
      <c r="CB280" s="386" t="n"/>
      <c r="CC280" s="386" t="n"/>
      <c r="CD280" s="376" t="n"/>
      <c r="CE280" s="376" t="n"/>
      <c r="CF280" s="376" t="n"/>
      <c r="CG280" s="387" t="n">
        <v>4</v>
      </c>
      <c r="CH280" s="435" t="n"/>
      <c r="CI280" s="387" t="inlineStr">
        <is>
          <t>32 - one inseam</t>
        </is>
      </c>
      <c r="CJ280" s="387" t="n"/>
      <c r="CK280" s="387" t="n"/>
      <c r="CL280" s="388" t="n"/>
      <c r="CM280" s="389" t="n"/>
      <c r="CN280" s="389" t="n"/>
      <c r="CO280" s="390" t="n"/>
      <c r="CP280" s="391" t="inlineStr">
        <is>
          <t>-</t>
        </is>
      </c>
      <c r="CQ280" s="391" t="n"/>
      <c r="CR280" s="391" t="n"/>
      <c r="CS280" s="392" t="n"/>
      <c r="CT280" s="393" t="n"/>
      <c r="CU280" s="393" t="n"/>
      <c r="CV280" s="393" t="n"/>
      <c r="CW280" s="393" t="n"/>
      <c r="CX280" s="393" t="n"/>
      <c r="CY280" s="393" t="n"/>
      <c r="CZ280" s="388" t="n">
        <v>43325</v>
      </c>
      <c r="DA280" s="388" t="n">
        <v>5</v>
      </c>
      <c r="DB280" s="555" t="inlineStr">
        <is>
          <t>N/A</t>
        </is>
      </c>
      <c r="DC280" s="389" t="n"/>
      <c r="DD280" s="389" t="inlineStr">
        <is>
          <t>SOME LIGHT PARTS ON COATING BECAUSE OF STITCHING MACHINE</t>
        </is>
      </c>
      <c r="DE280" s="389" t="n"/>
      <c r="DF280" s="394" t="n">
        <v>112</v>
      </c>
      <c r="DG280" s="394" t="n">
        <v>325</v>
      </c>
      <c r="DH280" s="394" t="n">
        <v>4018384</v>
      </c>
      <c r="DI280" s="395">
        <f>DF280*BM280</f>
        <v/>
      </c>
      <c r="DJ280" s="396">
        <f>DI280-(DG280*BL280)</f>
        <v/>
      </c>
    </row>
    <row customFormat="1" customHeight="1" hidden="1" ht="15" r="281" s="126">
      <c r="A281" s="223" t="n">
        <v>1280</v>
      </c>
      <c r="B281" s="223" t="inlineStr">
        <is>
          <t>K180751910</t>
        </is>
      </c>
      <c r="C281" s="223" t="n">
        <v>1010200013</v>
      </c>
      <c r="D281" s="223" t="inlineStr">
        <is>
          <t>Yellow</t>
        </is>
      </c>
      <c r="E281" s="502" t="n">
        <v>7706</v>
      </c>
      <c r="F281" s="223" t="inlineStr">
        <is>
          <t>THOR CROPPED</t>
        </is>
      </c>
      <c r="G281" s="223" t="inlineStr">
        <is>
          <t>RICH CARAMEL</t>
        </is>
      </c>
      <c r="H281" s="223" t="n">
        <v>1</v>
      </c>
      <c r="I281" s="219" t="inlineStr">
        <is>
          <t>x</t>
        </is>
      </c>
      <c r="J281" s="606" t="n">
        <v>43172</v>
      </c>
      <c r="K281" s="223" t="n"/>
      <c r="L281" s="223" t="n"/>
      <c r="M281" s="223" t="inlineStr">
        <is>
          <t>JEANS</t>
        </is>
      </c>
      <c r="N281" s="223" t="n">
        <v>62034235</v>
      </c>
      <c r="O281" s="223" t="inlineStr">
        <is>
          <t>Men's or boys' trousers and breeches of cotton (excl. denim, cut corduroy, knitted or crocheted, industrial and occupational, bib and brace overalls and underpants)</t>
        </is>
      </c>
      <c r="P281" s="103" t="inlineStr">
        <is>
          <t>MEN</t>
        </is>
      </c>
      <c r="Q281" s="223" t="n"/>
      <c r="R281" s="223" t="inlineStr">
        <is>
          <t>-</t>
        </is>
      </c>
      <c r="S281" s="223" t="inlineStr">
        <is>
          <t>-</t>
        </is>
      </c>
      <c r="T281" s="104" t="inlineStr">
        <is>
          <t>NON</t>
        </is>
      </c>
      <c r="U281" s="104" t="inlineStr">
        <is>
          <t>HIGH RISE WIDE LEG</t>
        </is>
      </c>
      <c r="V281" s="104" t="inlineStr">
        <is>
          <t>28-38</t>
        </is>
      </c>
      <c r="W281" s="104" t="inlineStr">
        <is>
          <t>ONE INSEAM</t>
        </is>
      </c>
      <c r="X281" s="255" t="n"/>
      <c r="Y281" s="104" t="inlineStr">
        <is>
          <t>C/O</t>
        </is>
      </c>
      <c r="Z281" s="104" t="inlineStr">
        <is>
          <t>-</t>
        </is>
      </c>
      <c r="AA281" s="104" t="inlineStr">
        <is>
          <t>SEASONAL MAIN</t>
        </is>
      </c>
      <c r="AB281" s="105" t="inlineStr">
        <is>
          <t>TUNISIA</t>
        </is>
      </c>
      <c r="AC281" s="106" t="inlineStr">
        <is>
          <t>ARTLAB</t>
        </is>
      </c>
      <c r="AD281" s="106" t="inlineStr">
        <is>
          <t>ARTLAB</t>
        </is>
      </c>
      <c r="AE281" s="106" t="inlineStr">
        <is>
          <t>-</t>
        </is>
      </c>
      <c r="AF281" s="223" t="n"/>
      <c r="AG281" s="104" t="inlineStr">
        <is>
          <t>ROYO</t>
        </is>
      </c>
      <c r="AH281" s="104" t="inlineStr">
        <is>
          <t>CHANTAL-M-RQT RICH CARAMEL P.18-1160/C  - 70640</t>
        </is>
      </c>
      <c r="AI281" s="104" t="n"/>
      <c r="AJ281" s="104" t="n"/>
      <c r="AK281" s="104" t="inlineStr">
        <is>
          <t>100% Sustainable fabric</t>
        </is>
      </c>
      <c r="AL281" s="104" t="inlineStr">
        <is>
          <t xml:space="preserve">100% Organic cotton </t>
        </is>
      </c>
      <c r="AM281" s="104" t="inlineStr">
        <is>
          <t>11,5 oz</t>
        </is>
      </c>
      <c r="AN281" s="374" t="n"/>
      <c r="AO281" s="107" t="n">
        <v>6.15</v>
      </c>
      <c r="AP281" s="104" t="n"/>
      <c r="AQ281" s="104" t="n"/>
      <c r="AR281" s="104" t="inlineStr">
        <is>
          <t>TBC</t>
        </is>
      </c>
      <c r="AS281" s="108" t="n"/>
      <c r="AT281" s="108" t="n"/>
      <c r="AU281" s="108" t="n"/>
      <c r="AV281" s="109" t="n">
        <v>1.28</v>
      </c>
      <c r="AW281" s="607" t="n"/>
      <c r="AX281" s="608" t="inlineStr">
        <is>
          <t>EUR</t>
        </is>
      </c>
      <c r="AY281" s="608" t="inlineStr">
        <is>
          <t>FOB</t>
        </is>
      </c>
      <c r="AZ281" s="608" t="inlineStr">
        <is>
          <t>90 DAYS NETT</t>
        </is>
      </c>
      <c r="BA281" s="608" t="inlineStr">
        <is>
          <t>cfmd</t>
        </is>
      </c>
      <c r="BB281" s="608">
        <f>IFERROR((BM281*(1-Assumptions!$K$3))*(1-BK281),0)</f>
        <v/>
      </c>
      <c r="BC281" s="608" t="n">
        <v>45</v>
      </c>
      <c r="BD281" s="608" t="n"/>
      <c r="BE281" s="608" t="n">
        <v>21</v>
      </c>
      <c r="BF281" s="609">
        <f>IFERROR(((IF(BE281&gt;0, BE281, IF(BD281&gt;0, BD281, 0))))*INDEX(Assumptions!$B:$B,MATCH(AB281,Assumptions!$A:$A,0)),0)</f>
        <v/>
      </c>
      <c r="BG281" s="609">
        <f>IFERROR(((IF(BE281&gt;0, BE281, IF(BD281&gt;0, BD281, 0))))*INDEX(Assumptions!$C:$C,MATCH(AB281,Assumptions!$A:$A,0)),0)</f>
        <v/>
      </c>
      <c r="BH281" s="609">
        <f>IFERROR(((IF(BE281&gt;0, BE281, IF(BD281&gt;0, BD281, 0))))*INDEX(Assumptions!$D:$D,MATCH(AB281,Assumptions!$A:$A,0)),0)</f>
        <v/>
      </c>
      <c r="BI281" s="609">
        <f>IFERROR(((IF(BE281&gt;0, BE281, IF(BD281&gt;0, BD281, 0))))*INDEX(Assumptions!$G:$G,MATCH(AC281,Assumptions!$F:$F,0)),0)</f>
        <v/>
      </c>
      <c r="BJ281" s="609">
        <f>SUM(BF281:BI281)</f>
        <v/>
      </c>
      <c r="BK281" s="113">
        <f>IFERROR(INDEX(Assumptions!$B:$B,MATCH(AB281,Assumptions!$A:$A,0))+INDEX(Assumptions!$C:$C,MATCH(AB281,Assumptions!$A:$A,0))+INDEX(Assumptions!$D:$D,MATCH(AB281,Assumptions!$A:$A,0))+INDEX(Assumptions!$G:$G,MATCH(AC281,Assumptions!$F:$F,0)),0)</f>
        <v/>
      </c>
      <c r="BL281" s="608">
        <f>((IF(BE281&gt;0, BE281, IF(BD281&gt;0, BD281, 0))))+BJ281</f>
        <v/>
      </c>
      <c r="BM281" s="608">
        <f>BP281/BO281</f>
        <v/>
      </c>
      <c r="BN281" s="608">
        <f>BP281/2.38</f>
        <v/>
      </c>
      <c r="BO281" s="104" t="n">
        <v>2.5</v>
      </c>
      <c r="BP281" s="608" t="n">
        <v>119.95</v>
      </c>
      <c r="BQ281" s="114">
        <f>IF(SUM(BD281:BE281)=0,0,(BM281-BL281)/BM281)</f>
        <v/>
      </c>
      <c r="BR281" s="608">
        <f>BC281*CG281</f>
        <v/>
      </c>
      <c r="BS281" s="608" t="inlineStr">
        <is>
          <t>-</t>
        </is>
      </c>
      <c r="BT281" s="608" t="n">
        <v>3.25</v>
      </c>
      <c r="BU281" s="115" t="n"/>
      <c r="BV281" s="610" t="n"/>
      <c r="BW281" s="115" t="n"/>
      <c r="BX281" s="106" t="n"/>
      <c r="BY281" s="115" t="n"/>
      <c r="BZ281" s="530" t="n"/>
      <c r="CA281" s="115" t="n"/>
      <c r="CB281" s="115" t="n"/>
      <c r="CC281" s="115" t="n"/>
      <c r="CD281" s="106" t="n"/>
      <c r="CE281" s="106" t="n"/>
      <c r="CF281" s="106" t="n"/>
      <c r="CG281" s="117" t="n">
        <v>15</v>
      </c>
      <c r="CH281" s="538" t="n"/>
      <c r="CI281" s="117" t="inlineStr">
        <is>
          <t>32 - one inseam</t>
        </is>
      </c>
      <c r="CJ281" s="117" t="n"/>
      <c r="CK281" s="117" t="n"/>
      <c r="CL281" s="118" t="n"/>
      <c r="CM281" s="119" t="n"/>
      <c r="CN281" s="119" t="n"/>
      <c r="CO281" s="120" t="n"/>
      <c r="CP281" s="121" t="inlineStr">
        <is>
          <t>-</t>
        </is>
      </c>
      <c r="CQ281" s="121" t="n"/>
      <c r="CR281" s="121" t="n"/>
      <c r="CS281" s="122" t="n"/>
      <c r="CT281" s="123" t="n"/>
      <c r="CU281" s="123" t="n"/>
      <c r="CV281" s="123" t="n"/>
      <c r="CW281" s="123" t="n"/>
      <c r="CX281" s="123" t="n"/>
      <c r="CY281" s="123" t="n"/>
      <c r="CZ281" s="118" t="n"/>
      <c r="DA281" s="118" t="n"/>
      <c r="DB281" s="575" t="n"/>
      <c r="DC281" s="119" t="n"/>
      <c r="DD281" s="119" t="n"/>
      <c r="DE281" s="119" t="n"/>
      <c r="DF281" s="394" t="n"/>
      <c r="DG281" s="394" t="n"/>
      <c r="DH281" s="394" t="n"/>
      <c r="DI281" s="334">
        <f>DF281*BM281</f>
        <v/>
      </c>
      <c r="DJ281" s="125">
        <f>DI281-(DG281*BL281)</f>
        <v/>
      </c>
    </row>
    <row customFormat="1" customHeight="1" hidden="1" ht="15" r="282" s="126">
      <c r="A282" s="223" t="n">
        <v>1285</v>
      </c>
      <c r="B282" s="223" t="inlineStr">
        <is>
          <t>K180751915</t>
        </is>
      </c>
      <c r="C282" s="223" t="n">
        <v>1010200014</v>
      </c>
      <c r="D282" s="223" t="inlineStr">
        <is>
          <t>BLUE</t>
        </is>
      </c>
      <c r="E282" s="502" t="n">
        <v>8123</v>
      </c>
      <c r="F282" s="223" t="inlineStr">
        <is>
          <t>THOR CROPPED</t>
        </is>
      </c>
      <c r="G282" s="223" t="inlineStr">
        <is>
          <t>PERFORMANCE BLUE</t>
        </is>
      </c>
      <c r="H282" s="223" t="n">
        <v>1</v>
      </c>
      <c r="I282" s="219" t="inlineStr">
        <is>
          <t>x</t>
        </is>
      </c>
      <c r="J282" s="606" t="n">
        <v>43123</v>
      </c>
      <c r="K282" s="223" t="n"/>
      <c r="L282" s="223" t="n"/>
      <c r="M282" s="223" t="inlineStr">
        <is>
          <t>JEANS</t>
        </is>
      </c>
      <c r="N282" s="223" t="n">
        <v>62034235</v>
      </c>
      <c r="O282" s="223" t="inlineStr">
        <is>
          <t>Men's or boys' trousers and breeches of cotton (excl. denim, cut corduroy, knitted or crocheted, industrial and occupational, bib and brace overalls and underpants)</t>
        </is>
      </c>
      <c r="P282" s="103" t="inlineStr">
        <is>
          <t>MEN</t>
        </is>
      </c>
      <c r="Q282" s="223" t="n"/>
      <c r="R282" s="223" t="inlineStr">
        <is>
          <t>-</t>
        </is>
      </c>
      <c r="S282" s="223" t="inlineStr">
        <is>
          <t>-</t>
        </is>
      </c>
      <c r="T282" s="104" t="inlineStr">
        <is>
          <t>NON</t>
        </is>
      </c>
      <c r="U282" s="104" t="inlineStr">
        <is>
          <t>HIGH RISE WIDE LEG</t>
        </is>
      </c>
      <c r="V282" s="104" t="inlineStr">
        <is>
          <t>28-38</t>
        </is>
      </c>
      <c r="W282" s="104" t="inlineStr">
        <is>
          <t>ONE INSEAM</t>
        </is>
      </c>
      <c r="X282" s="255" t="n"/>
      <c r="Y282" s="104" t="inlineStr">
        <is>
          <t>C/O</t>
        </is>
      </c>
      <c r="Z282" s="104" t="inlineStr">
        <is>
          <t>-</t>
        </is>
      </c>
      <c r="AA282" s="104" t="inlineStr">
        <is>
          <t>SEASONAL MAIN</t>
        </is>
      </c>
      <c r="AB282" s="105" t="inlineStr">
        <is>
          <t>TUNISIA</t>
        </is>
      </c>
      <c r="AC282" s="106" t="inlineStr">
        <is>
          <t>ARTLAB</t>
        </is>
      </c>
      <c r="AD282" s="106" t="inlineStr">
        <is>
          <t>ARTLAB</t>
        </is>
      </c>
      <c r="AE282" s="106" t="inlineStr">
        <is>
          <t>-</t>
        </is>
      </c>
      <c r="AF282" s="223" t="n"/>
      <c r="AG282" s="104" t="inlineStr">
        <is>
          <t>ROYO</t>
        </is>
      </c>
      <c r="AH282" s="104" t="inlineStr">
        <is>
          <t>CHANTAL-M-RQT PERFORMANCE BLUE P.19-4049/A - 73094</t>
        </is>
      </c>
      <c r="AI282" s="104" t="n"/>
      <c r="AJ282" s="104" t="n"/>
      <c r="AK282" s="104" t="inlineStr">
        <is>
          <t>100% Sustainable fabric</t>
        </is>
      </c>
      <c r="AL282" s="104" t="inlineStr">
        <is>
          <t xml:space="preserve">100% Organic cotton </t>
        </is>
      </c>
      <c r="AM282" s="104" t="inlineStr">
        <is>
          <t>11,5 oz</t>
        </is>
      </c>
      <c r="AN282" s="374" t="n"/>
      <c r="AO282" s="107" t="n">
        <v>6.15</v>
      </c>
      <c r="AP282" s="104" t="n"/>
      <c r="AQ282" s="104" t="n"/>
      <c r="AR282" s="104" t="inlineStr">
        <is>
          <t>TBC</t>
        </is>
      </c>
      <c r="AS282" s="108" t="n"/>
      <c r="AT282" s="108" t="n"/>
      <c r="AU282" s="108" t="n"/>
      <c r="AV282" s="109" t="n">
        <v>1.28</v>
      </c>
      <c r="AW282" s="607" t="n"/>
      <c r="AX282" s="608" t="inlineStr">
        <is>
          <t>EUR</t>
        </is>
      </c>
      <c r="AY282" s="608" t="inlineStr">
        <is>
          <t>FOB</t>
        </is>
      </c>
      <c r="AZ282" s="608" t="inlineStr">
        <is>
          <t>90 DAYS NETT</t>
        </is>
      </c>
      <c r="BA282" s="608" t="inlineStr">
        <is>
          <t>cfmd</t>
        </is>
      </c>
      <c r="BB282" s="608">
        <f>IFERROR((BM282*(1-Assumptions!$K$3))*(1-BK282),0)</f>
        <v/>
      </c>
      <c r="BC282" s="608" t="n">
        <v>45</v>
      </c>
      <c r="BD282" s="608" t="n"/>
      <c r="BE282" s="608" t="n">
        <v>21</v>
      </c>
      <c r="BF282" s="609">
        <f>IFERROR(((IF(BE282&gt;0, BE282, IF(BD282&gt;0, BD282, 0))))*INDEX(Assumptions!$B:$B,MATCH(AB282,Assumptions!$A:$A,0)),0)</f>
        <v/>
      </c>
      <c r="BG282" s="609">
        <f>IFERROR(((IF(BE282&gt;0, BE282, IF(BD282&gt;0, BD282, 0))))*INDEX(Assumptions!$C:$C,MATCH(AB282,Assumptions!$A:$A,0)),0)</f>
        <v/>
      </c>
      <c r="BH282" s="609">
        <f>IFERROR(((IF(BE282&gt;0, BE282, IF(BD282&gt;0, BD282, 0))))*INDEX(Assumptions!$D:$D,MATCH(AB282,Assumptions!$A:$A,0)),0)</f>
        <v/>
      </c>
      <c r="BI282" s="609">
        <f>IFERROR(((IF(BE282&gt;0, BE282, IF(BD282&gt;0, BD282, 0))))*INDEX(Assumptions!$G:$G,MATCH(AC282,Assumptions!$F:$F,0)),0)</f>
        <v/>
      </c>
      <c r="BJ282" s="609">
        <f>SUM(BF282:BI282)</f>
        <v/>
      </c>
      <c r="BK282" s="113">
        <f>IFERROR(INDEX(Assumptions!$B:$B,MATCH(AB282,Assumptions!$A:$A,0))+INDEX(Assumptions!$C:$C,MATCH(AB282,Assumptions!$A:$A,0))+INDEX(Assumptions!$D:$D,MATCH(AB282,Assumptions!$A:$A,0))+INDEX(Assumptions!$G:$G,MATCH(AC282,Assumptions!$F:$F,0)),0)</f>
        <v/>
      </c>
      <c r="BL282" s="608">
        <f>((IF(BE282&gt;0, BE282, IF(BD282&gt;0, BD282, 0))))+BJ282</f>
        <v/>
      </c>
      <c r="BM282" s="608">
        <f>BP282/BO282</f>
        <v/>
      </c>
      <c r="BN282" s="608">
        <f>BP282/2.38</f>
        <v/>
      </c>
      <c r="BO282" s="104" t="n">
        <v>2.5</v>
      </c>
      <c r="BP282" s="608" t="n">
        <v>119.95</v>
      </c>
      <c r="BQ282" s="114">
        <f>IF(SUM(BD282:BE282)=0,0,(BM282-BL282)/BM282)</f>
        <v/>
      </c>
      <c r="BR282" s="608">
        <f>BC282*CG282</f>
        <v/>
      </c>
      <c r="BS282" s="608" t="inlineStr">
        <is>
          <t>-</t>
        </is>
      </c>
      <c r="BT282" s="608" t="n">
        <v>3.3</v>
      </c>
      <c r="BU282" s="115" t="n"/>
      <c r="BV282" s="610" t="n"/>
      <c r="BW282" s="115" t="n"/>
      <c r="BX282" s="106" t="n"/>
      <c r="BY282" s="115" t="n"/>
      <c r="BZ282" s="530" t="n"/>
      <c r="CA282" s="115" t="n"/>
      <c r="CB282" s="115" t="n"/>
      <c r="CC282" s="115" t="n"/>
      <c r="CD282" s="106" t="n"/>
      <c r="CE282" s="106" t="n"/>
      <c r="CF282" s="106" t="n"/>
      <c r="CG282" s="117" t="n">
        <v>6</v>
      </c>
      <c r="CH282" s="538" t="n"/>
      <c r="CI282" s="117" t="inlineStr">
        <is>
          <t>32 - one inseam</t>
        </is>
      </c>
      <c r="CJ282" s="117" t="n"/>
      <c r="CK282" s="117" t="n"/>
      <c r="CL282" s="118" t="n"/>
      <c r="CM282" s="119" t="n"/>
      <c r="CN282" s="119" t="n"/>
      <c r="CO282" s="120" t="n"/>
      <c r="CP282" s="121" t="inlineStr">
        <is>
          <t>-</t>
        </is>
      </c>
      <c r="CQ282" s="121" t="n"/>
      <c r="CR282" s="121" t="n"/>
      <c r="CS282" s="122" t="n"/>
      <c r="CT282" s="123" t="n"/>
      <c r="CU282" s="123" t="n"/>
      <c r="CV282" s="123" t="n"/>
      <c r="CW282" s="123" t="n"/>
      <c r="CX282" s="123" t="n"/>
      <c r="CY282" s="123" t="n"/>
      <c r="CZ282" s="118" t="n"/>
      <c r="DA282" s="118" t="n"/>
      <c r="DB282" s="575" t="n"/>
      <c r="DC282" s="119" t="n"/>
      <c r="DD282" s="119" t="n"/>
      <c r="DE282" s="119" t="n"/>
      <c r="DF282" s="394" t="n"/>
      <c r="DG282" s="394" t="n"/>
      <c r="DH282" s="394" t="n"/>
      <c r="DI282" s="334">
        <f>DF282*BM282</f>
        <v/>
      </c>
      <c r="DJ282" s="125">
        <f>DI282-(DG282*BL282)</f>
        <v/>
      </c>
    </row>
    <row customFormat="1" customHeight="1" hidden="1" ht="15" r="283" s="126">
      <c r="A283" s="223" t="n">
        <v>1290</v>
      </c>
      <c r="B283" s="223" t="inlineStr">
        <is>
          <t>K180751920</t>
        </is>
      </c>
      <c r="C283" s="223" t="n">
        <v>1010104121</v>
      </c>
      <c r="D283" s="502" t="inlineStr">
        <is>
          <t>Dark used</t>
        </is>
      </c>
      <c r="E283" s="502" t="inlineStr">
        <is>
          <t>-</t>
        </is>
      </c>
      <c r="F283" s="223" t="inlineStr">
        <is>
          <t>THOR</t>
        </is>
      </c>
      <c r="G283" s="223" t="inlineStr">
        <is>
          <t>INDIGO MARBLE DESTROYED</t>
        </is>
      </c>
      <c r="H283" s="223" t="n">
        <v>1</v>
      </c>
      <c r="I283" s="219" t="inlineStr">
        <is>
          <t>x</t>
        </is>
      </c>
      <c r="J283" s="606" t="n">
        <v>43172</v>
      </c>
      <c r="K283" s="223" t="n"/>
      <c r="L283" s="223" t="n"/>
      <c r="M283" s="223" t="inlineStr">
        <is>
          <t>JEANS</t>
        </is>
      </c>
      <c r="N283" s="223" t="n">
        <v>62034231</v>
      </c>
      <c r="O283" s="102" t="inlineStr">
        <is>
          <t>Men's or boys' trousers and breeches of cotton denim (excl. knitted or crocheted, industrial and occupational, bib and brace overalls and underpants)</t>
        </is>
      </c>
      <c r="P283" s="103" t="inlineStr">
        <is>
          <t>MEN</t>
        </is>
      </c>
      <c r="Q283" s="223" t="n"/>
      <c r="R283" s="223" t="inlineStr">
        <is>
          <t>LT19015</t>
        </is>
      </c>
      <c r="S283" s="223" t="inlineStr">
        <is>
          <t>-</t>
        </is>
      </c>
      <c r="T283" s="104" t="inlineStr">
        <is>
          <t>NON</t>
        </is>
      </c>
      <c r="U283" s="104" t="inlineStr">
        <is>
          <t>HIGH RISE WIDE LEG</t>
        </is>
      </c>
      <c r="V283" s="104" t="inlineStr">
        <is>
          <t>28-38</t>
        </is>
      </c>
      <c r="W283" s="104" t="inlineStr">
        <is>
          <t>32-34</t>
        </is>
      </c>
      <c r="X283" s="255" t="n"/>
      <c r="Y283" s="104" t="inlineStr">
        <is>
          <t>C/O</t>
        </is>
      </c>
      <c r="Z283" s="104" t="inlineStr">
        <is>
          <t>-</t>
        </is>
      </c>
      <c r="AA283" s="104" t="inlineStr">
        <is>
          <t>SEASONAL MAIN</t>
        </is>
      </c>
      <c r="AB283" s="105" t="inlineStr">
        <is>
          <t>TUNISIA</t>
        </is>
      </c>
      <c r="AC283" s="106" t="inlineStr">
        <is>
          <t>ARTLAB</t>
        </is>
      </c>
      <c r="AD283" s="106" t="inlineStr">
        <is>
          <t>ELLETI GROUP</t>
        </is>
      </c>
      <c r="AE283" s="106" t="inlineStr">
        <is>
          <t>ELLETI</t>
        </is>
      </c>
      <c r="AF283" s="223" t="n"/>
      <c r="AG283" s="104" t="inlineStr">
        <is>
          <t>ORTA</t>
        </is>
      </c>
      <c r="AH283" s="104" t="inlineStr">
        <is>
          <t>9560A-50</t>
        </is>
      </c>
      <c r="AI283" s="104" t="n"/>
      <c r="AJ283" s="104" t="n"/>
      <c r="AK283" s="239" t="inlineStr">
        <is>
          <t>56% Sustainable fabric</t>
        </is>
      </c>
      <c r="AL283" s="104" t="inlineStr">
        <is>
          <t>56% Organic cotton (warp), 44% cotton (weft)</t>
        </is>
      </c>
      <c r="AM283" s="104" t="inlineStr">
        <is>
          <t>15 oz</t>
        </is>
      </c>
      <c r="AN283" s="374" t="n"/>
      <c r="AO283" s="107" t="inlineStr">
        <is>
          <t>5,35 / 150</t>
        </is>
      </c>
      <c r="AP283" s="104" t="n"/>
      <c r="AQ283" s="104" t="n"/>
      <c r="AR283" s="104" t="inlineStr">
        <is>
          <t>400mts ordered by ARTLAB- ex turkey week34</t>
        </is>
      </c>
      <c r="AS283" s="108" t="n"/>
      <c r="AT283" s="108" t="n"/>
      <c r="AU283" s="108" t="n"/>
      <c r="AV283" s="109" t="n">
        <v>1.4</v>
      </c>
      <c r="AW283" s="607" t="n"/>
      <c r="AX283" s="608" t="inlineStr">
        <is>
          <t>EUR</t>
        </is>
      </c>
      <c r="AY283" s="608" t="inlineStr">
        <is>
          <t>FOB</t>
        </is>
      </c>
      <c r="AZ283" s="608" t="inlineStr">
        <is>
          <t>90 DAYS NETT</t>
        </is>
      </c>
      <c r="BA283" s="608" t="n">
        <v>37</v>
      </c>
      <c r="BB283" s="608">
        <f>IFERROR((BM283*(1-Assumptions!$K$3))*(1-BK283),0)</f>
        <v/>
      </c>
      <c r="BC283" s="608" t="n">
        <v>45</v>
      </c>
      <c r="BD283" s="608" t="n">
        <v>43</v>
      </c>
      <c r="BE283" s="608" t="n">
        <v>42.6</v>
      </c>
      <c r="BF283" s="609">
        <f>IFERROR(((IF(BE283&gt;0, BE283, IF(BD283&gt;0, BD283, 0))))*INDEX(Assumptions!$B:$B,MATCH(AB283,Assumptions!$A:$A,0)),0)</f>
        <v/>
      </c>
      <c r="BG283" s="609">
        <f>IFERROR(((IF(BE283&gt;0, BE283, IF(BD283&gt;0, BD283, 0))))*INDEX(Assumptions!$C:$C,MATCH(AB283,Assumptions!$A:$A,0)),0)</f>
        <v/>
      </c>
      <c r="BH283" s="609">
        <f>IFERROR(((IF(BE283&gt;0, BE283, IF(BD283&gt;0, BD283, 0))))*INDEX(Assumptions!$D:$D,MATCH(AB283,Assumptions!$A:$A,0)),0)</f>
        <v/>
      </c>
      <c r="BI283" s="609">
        <f>IFERROR(((IF(BE283&gt;0, BE283, IF(BD283&gt;0, BD283, 0))))*INDEX(Assumptions!$G:$G,MATCH(AC283,Assumptions!$F:$F,0)),0)</f>
        <v/>
      </c>
      <c r="BJ283" s="609">
        <f>SUM(BF283:BI283)</f>
        <v/>
      </c>
      <c r="BK283" s="113">
        <f>IFERROR(INDEX(Assumptions!$B:$B,MATCH(AB283,Assumptions!$A:$A,0))+INDEX(Assumptions!$C:$C,MATCH(AB283,Assumptions!$A:$A,0))+INDEX(Assumptions!$D:$D,MATCH(AB283,Assumptions!$A:$A,0))+INDEX(Assumptions!$G:$G,MATCH(AC283,Assumptions!$F:$F,0)),0)</f>
        <v/>
      </c>
      <c r="BL283" s="608">
        <f>((IF(BE283&gt;0, BE283, IF(BD283&gt;0, BD283, 0))))+BJ283</f>
        <v/>
      </c>
      <c r="BM283" s="608">
        <f>BP283/BO283</f>
        <v/>
      </c>
      <c r="BN283" s="608">
        <f>BP283/2.38</f>
        <v/>
      </c>
      <c r="BO283" s="104" t="n">
        <v>2.5</v>
      </c>
      <c r="BP283" s="608" t="n">
        <v>199.95</v>
      </c>
      <c r="BQ283" s="114">
        <f>IF(SUM(BD283:BE283)=0,0,(BM283-BL283)/BM283)</f>
        <v/>
      </c>
      <c r="BR283" s="608">
        <f>BC283*CG283</f>
        <v/>
      </c>
      <c r="BS283" s="608" t="n">
        <v>22</v>
      </c>
      <c r="BT283" s="608" t="n">
        <v>4.15</v>
      </c>
      <c r="BU283" s="115" t="n"/>
      <c r="BV283" s="610" t="n"/>
      <c r="BW283" s="115" t="n"/>
      <c r="BX283" s="106" t="n"/>
      <c r="BY283" s="115" t="n"/>
      <c r="BZ283" s="530" t="n"/>
      <c r="CA283" s="115" t="n"/>
      <c r="CB283" s="115" t="n"/>
      <c r="CC283" s="115" t="n"/>
      <c r="CD283" s="106" t="n"/>
      <c r="CE283" s="106" t="n"/>
      <c r="CF283" s="106" t="n"/>
      <c r="CG283" s="117" t="n">
        <v>9</v>
      </c>
      <c r="CH283" s="538" t="n"/>
      <c r="CI283" s="117" t="inlineStr">
        <is>
          <t>32x32</t>
        </is>
      </c>
      <c r="CJ283" s="117" t="n"/>
      <c r="CK283" s="117" t="n"/>
      <c r="CL283" s="118" t="n"/>
      <c r="CM283" s="119" t="n"/>
      <c r="CN283" s="119" t="n"/>
      <c r="CO283" s="120" t="n"/>
      <c r="CP283" s="121" t="inlineStr">
        <is>
          <t>-</t>
        </is>
      </c>
      <c r="CQ283" s="121" t="n"/>
      <c r="CR283" s="121" t="n"/>
      <c r="CS283" s="122" t="n"/>
      <c r="CT283" s="123" t="n"/>
      <c r="CU283" s="123" t="n"/>
      <c r="CV283" s="123" t="n"/>
      <c r="CW283" s="123" t="n"/>
      <c r="CX283" s="123" t="n"/>
      <c r="CY283" s="123" t="n"/>
      <c r="CZ283" s="118" t="n"/>
      <c r="DA283" s="118" t="n"/>
      <c r="DB283" s="575" t="n"/>
      <c r="DC283" s="119" t="n"/>
      <c r="DD283" s="119" t="n"/>
      <c r="DE283" s="119" t="n"/>
      <c r="DF283" s="394" t="n"/>
      <c r="DG283" s="394" t="n"/>
      <c r="DH283" s="394" t="n"/>
      <c r="DI283" s="334">
        <f>DF283*BM283</f>
        <v/>
      </c>
      <c r="DJ283" s="125">
        <f>DI283-(DG283*BL283)</f>
        <v/>
      </c>
    </row>
    <row customFormat="1" customHeight="1" hidden="1" ht="15" r="284" s="126">
      <c r="A284" s="223" t="n">
        <v>1295</v>
      </c>
      <c r="B284" s="223" t="inlineStr">
        <is>
          <t>K180751925</t>
        </is>
      </c>
      <c r="C284" s="223" t="n">
        <v>1010104122</v>
      </c>
      <c r="D284" s="223" t="inlineStr">
        <is>
          <t>Denim grey</t>
        </is>
      </c>
      <c r="E284" s="502" t="inlineStr">
        <is>
          <t>-</t>
        </is>
      </c>
      <c r="F284" s="223" t="inlineStr">
        <is>
          <t>THOR</t>
        </is>
      </c>
      <c r="G284" s="223" t="inlineStr">
        <is>
          <t>VINTAGE GREY MARBLE</t>
        </is>
      </c>
      <c r="H284" s="223" t="n">
        <v>1</v>
      </c>
      <c r="I284" s="219" t="inlineStr">
        <is>
          <t>x</t>
        </is>
      </c>
      <c r="J284" s="606" t="n">
        <v>43172</v>
      </c>
      <c r="K284" s="223" t="n"/>
      <c r="L284" s="223" t="n"/>
      <c r="M284" s="223" t="inlineStr">
        <is>
          <t>JEANS</t>
        </is>
      </c>
      <c r="N284" s="223" t="n">
        <v>62034231</v>
      </c>
      <c r="O284" s="102" t="inlineStr">
        <is>
          <t>Men's or boys' trousers and breeches of cotton denim (excl. knitted or crocheted, industrial and occupational, bib and brace overalls and underpants)</t>
        </is>
      </c>
      <c r="P284" s="103" t="inlineStr">
        <is>
          <t>MEN</t>
        </is>
      </c>
      <c r="Q284" s="223" t="n"/>
      <c r="R284" s="223" t="n">
        <v>17</v>
      </c>
      <c r="S284" s="223" t="inlineStr">
        <is>
          <t>-</t>
        </is>
      </c>
      <c r="T284" s="104" t="inlineStr">
        <is>
          <t>NON</t>
        </is>
      </c>
      <c r="U284" s="104" t="inlineStr">
        <is>
          <t>HIGH RISE WIDE LEG</t>
        </is>
      </c>
      <c r="V284" s="104" t="inlineStr">
        <is>
          <t>28-38</t>
        </is>
      </c>
      <c r="W284" s="104" t="inlineStr">
        <is>
          <t>32-34</t>
        </is>
      </c>
      <c r="X284" s="255" t="n"/>
      <c r="Y284" s="104" t="inlineStr">
        <is>
          <t>C/O</t>
        </is>
      </c>
      <c r="Z284" s="104" t="inlineStr">
        <is>
          <t>-</t>
        </is>
      </c>
      <c r="AA284" s="104" t="inlineStr">
        <is>
          <t>SEASONAL MAIN</t>
        </is>
      </c>
      <c r="AB284" s="105" t="inlineStr">
        <is>
          <t>TUNISIA</t>
        </is>
      </c>
      <c r="AC284" s="106" t="inlineStr">
        <is>
          <t>ARTLAB</t>
        </is>
      </c>
      <c r="AD284" s="106" t="inlineStr">
        <is>
          <t>ARTLAB</t>
        </is>
      </c>
      <c r="AE284" s="106" t="inlineStr">
        <is>
          <t>INTERWASHING</t>
        </is>
      </c>
      <c r="AF284" s="223" t="n"/>
      <c r="AG284" s="104" t="inlineStr">
        <is>
          <t>CANDIANI</t>
        </is>
      </c>
      <c r="AH284" s="104" t="inlineStr">
        <is>
          <t>KR0674 K-planet appeal organic</t>
        </is>
      </c>
      <c r="AI284" s="104" t="inlineStr">
        <is>
          <t>KR0674 K-PLANET APPEAL</t>
        </is>
      </c>
      <c r="AJ284" s="104" t="n"/>
      <c r="AK284" s="104" t="inlineStr">
        <is>
          <t>100% Sustainable fabric</t>
        </is>
      </c>
      <c r="AL284" s="104" t="inlineStr">
        <is>
          <t>100% Organic cotton</t>
        </is>
      </c>
      <c r="AM284" s="104" t="inlineStr">
        <is>
          <t>13,75 oz</t>
        </is>
      </c>
      <c r="AN284" s="374" t="n"/>
      <c r="AO284" s="107" t="inlineStr">
        <is>
          <t>6,40 / 162</t>
        </is>
      </c>
      <c r="AP284" s="104" t="n"/>
      <c r="AQ284" s="104" t="n"/>
      <c r="AR284" s="104" t="inlineStr">
        <is>
          <t>TBC</t>
        </is>
      </c>
      <c r="AS284" s="108" t="n"/>
      <c r="AT284" s="108" t="n"/>
      <c r="AU284" s="108" t="n"/>
      <c r="AV284" s="109" t="n">
        <v>1.25</v>
      </c>
      <c r="AW284" s="607" t="n"/>
      <c r="AX284" s="608" t="inlineStr">
        <is>
          <t>EUR</t>
        </is>
      </c>
      <c r="AY284" s="608" t="inlineStr">
        <is>
          <t>FOB</t>
        </is>
      </c>
      <c r="AZ284" s="608" t="inlineStr">
        <is>
          <t>90 DAYS NETT</t>
        </is>
      </c>
      <c r="BA284" s="608" t="inlineStr">
        <is>
          <t>cfmd</t>
        </is>
      </c>
      <c r="BB284" s="608">
        <f>IFERROR((BM284*(1-Assumptions!$K$3))*(1-BK284),0)</f>
        <v/>
      </c>
      <c r="BC284" s="608" t="n">
        <v>45</v>
      </c>
      <c r="BD284" s="608" t="n"/>
      <c r="BE284" s="608" t="n">
        <v>23.1</v>
      </c>
      <c r="BF284" s="609">
        <f>IFERROR(((IF(BE284&gt;0, BE284, IF(BD284&gt;0, BD284, 0))))*INDEX(Assumptions!$B:$B,MATCH(AB284,Assumptions!$A:$A,0)),0)</f>
        <v/>
      </c>
      <c r="BG284" s="609">
        <f>IFERROR(((IF(BE284&gt;0, BE284, IF(BD284&gt;0, BD284, 0))))*INDEX(Assumptions!$C:$C,MATCH(AB284,Assumptions!$A:$A,0)),0)</f>
        <v/>
      </c>
      <c r="BH284" s="609">
        <f>IFERROR(((IF(BE284&gt;0, BE284, IF(BD284&gt;0, BD284, 0))))*INDEX(Assumptions!$D:$D,MATCH(AB284,Assumptions!$A:$A,0)),0)</f>
        <v/>
      </c>
      <c r="BI284" s="609">
        <f>IFERROR(((IF(BE284&gt;0, BE284, IF(BD284&gt;0, BD284, 0))))*INDEX(Assumptions!$G:$G,MATCH(AC284,Assumptions!$F:$F,0)),0)</f>
        <v/>
      </c>
      <c r="BJ284" s="609">
        <f>SUM(BF284:BI284)</f>
        <v/>
      </c>
      <c r="BK284" s="113">
        <f>IFERROR(INDEX(Assumptions!$B:$B,MATCH(AB284,Assumptions!$A:$A,0))+INDEX(Assumptions!$C:$C,MATCH(AB284,Assumptions!$A:$A,0))+INDEX(Assumptions!$D:$D,MATCH(AB284,Assumptions!$A:$A,0))+INDEX(Assumptions!$G:$G,MATCH(AC284,Assumptions!$F:$F,0)),0)</f>
        <v/>
      </c>
      <c r="BL284" s="608">
        <f>((IF(BE284&gt;0, BE284, IF(BD284&gt;0, BD284, 0))))+BJ284</f>
        <v/>
      </c>
      <c r="BM284" s="608">
        <f>BP284/BO284</f>
        <v/>
      </c>
      <c r="BN284" s="608">
        <f>BP284/2.38</f>
        <v/>
      </c>
      <c r="BO284" s="104" t="n">
        <v>2.5</v>
      </c>
      <c r="BP284" s="608" t="n">
        <v>139.95</v>
      </c>
      <c r="BQ284" s="114">
        <f>IF(SUM(BD284:BE284)=0,0,(BM284-BL284)/BM284)</f>
        <v/>
      </c>
      <c r="BR284" s="608">
        <f>BC284*CG284</f>
        <v/>
      </c>
      <c r="BS284" s="608" t="n">
        <v>4</v>
      </c>
      <c r="BT284" s="608" t="n">
        <v>3.3</v>
      </c>
      <c r="BU284" s="115" t="n"/>
      <c r="BV284" s="610" t="n"/>
      <c r="BW284" s="115" t="n"/>
      <c r="BX284" s="106" t="n"/>
      <c r="BY284" s="115" t="n"/>
      <c r="BZ284" s="530" t="n"/>
      <c r="CA284" s="115" t="n"/>
      <c r="CB284" s="115" t="n"/>
      <c r="CC284" s="115" t="n"/>
      <c r="CD284" s="106" t="n"/>
      <c r="CE284" s="106" t="n"/>
      <c r="CF284" s="106" t="n"/>
      <c r="CG284" s="117" t="n">
        <v>15</v>
      </c>
      <c r="CH284" s="538" t="n"/>
      <c r="CI284" s="117" t="inlineStr">
        <is>
          <t>32x32</t>
        </is>
      </c>
      <c r="CJ284" s="117" t="n"/>
      <c r="CK284" s="117" t="n"/>
      <c r="CL284" s="118" t="n"/>
      <c r="CM284" s="119" t="n"/>
      <c r="CN284" s="119" t="n"/>
      <c r="CO284" s="120" t="n"/>
      <c r="CP284" s="121" t="inlineStr">
        <is>
          <t>-</t>
        </is>
      </c>
      <c r="CQ284" s="121" t="n"/>
      <c r="CR284" s="121" t="n"/>
      <c r="CS284" s="122" t="n"/>
      <c r="CT284" s="123" t="n"/>
      <c r="CU284" s="123" t="n"/>
      <c r="CV284" s="123" t="n"/>
      <c r="CW284" s="123" t="n"/>
      <c r="CX284" s="123" t="n"/>
      <c r="CY284" s="123" t="n"/>
      <c r="CZ284" s="118" t="n"/>
      <c r="DA284" s="118" t="n"/>
      <c r="DB284" s="575" t="n"/>
      <c r="DC284" s="119" t="n"/>
      <c r="DD284" s="119" t="n"/>
      <c r="DE284" s="119" t="n"/>
      <c r="DF284" s="394" t="n"/>
      <c r="DG284" s="394" t="n"/>
      <c r="DH284" s="394" t="n"/>
      <c r="DI284" s="334">
        <f>DF284*BM284</f>
        <v/>
      </c>
      <c r="DJ284" s="125">
        <f>DI284-(DG284*BL284)</f>
        <v/>
      </c>
    </row>
    <row customFormat="1" customHeight="1" hidden="1" ht="15" r="285" s="126">
      <c r="A285" s="223" t="n">
        <v>1300</v>
      </c>
      <c r="B285" s="223" t="inlineStr">
        <is>
          <t>K180751930</t>
        </is>
      </c>
      <c r="C285" s="223" t="n">
        <v>1010104123</v>
      </c>
      <c r="D285" s="502" t="inlineStr">
        <is>
          <t>Dark used</t>
        </is>
      </c>
      <c r="E285" s="502" t="inlineStr">
        <is>
          <t>-</t>
        </is>
      </c>
      <c r="F285" s="223" t="inlineStr">
        <is>
          <t>THOR</t>
        </is>
      </c>
      <c r="G285" s="223" t="inlineStr">
        <is>
          <t>DARK MARBLE</t>
        </is>
      </c>
      <c r="H285" s="223" t="n">
        <v>1</v>
      </c>
      <c r="I285" s="219" t="inlineStr">
        <is>
          <t>x</t>
        </is>
      </c>
      <c r="J285" s="606" t="n">
        <v>43172</v>
      </c>
      <c r="K285" s="223" t="n"/>
      <c r="L285" s="223" t="n"/>
      <c r="M285" s="223" t="inlineStr">
        <is>
          <t>JEANS</t>
        </is>
      </c>
      <c r="N285" s="223" t="n">
        <v>62034231</v>
      </c>
      <c r="O285" s="102" t="inlineStr">
        <is>
          <t>Men's or boys' trousers and breeches of cotton denim (excl. knitted or crocheted, industrial and occupational, bib and brace overalls and underpants)</t>
        </is>
      </c>
      <c r="P285" s="103" t="inlineStr">
        <is>
          <t>MEN</t>
        </is>
      </c>
      <c r="Q285" s="223" t="n"/>
      <c r="R285" s="223" t="inlineStr">
        <is>
          <t>V2139</t>
        </is>
      </c>
      <c r="S285" s="223" t="inlineStr">
        <is>
          <t>-</t>
        </is>
      </c>
      <c r="T285" s="104" t="inlineStr">
        <is>
          <t>NON</t>
        </is>
      </c>
      <c r="U285" s="104" t="inlineStr">
        <is>
          <t>HIGH RISE WIDE LEG</t>
        </is>
      </c>
      <c r="V285" s="104" t="inlineStr">
        <is>
          <t>28-38</t>
        </is>
      </c>
      <c r="W285" s="104" t="inlineStr">
        <is>
          <t>32-34</t>
        </is>
      </c>
      <c r="X285" s="255" t="n"/>
      <c r="Y285" s="104" t="inlineStr">
        <is>
          <t>C/O</t>
        </is>
      </c>
      <c r="Z285" s="104" t="inlineStr">
        <is>
          <t>-</t>
        </is>
      </c>
      <c r="AA285" s="104" t="inlineStr">
        <is>
          <t>SEASONAL MAIN</t>
        </is>
      </c>
      <c r="AB285" s="105" t="inlineStr">
        <is>
          <t>TUNISIA</t>
        </is>
      </c>
      <c r="AC285" s="106" t="inlineStr">
        <is>
          <t>ARTLAB</t>
        </is>
      </c>
      <c r="AD285" s="106" t="inlineStr">
        <is>
          <t>ELLETI GROUP</t>
        </is>
      </c>
      <c r="AE285" s="106" t="inlineStr">
        <is>
          <t>MARTELLI</t>
        </is>
      </c>
      <c r="AF285" s="223" t="n"/>
      <c r="AG285" s="104" t="inlineStr">
        <is>
          <t>ROYO</t>
        </is>
      </c>
      <c r="AH285" s="104" t="inlineStr">
        <is>
          <t xml:space="preserve">CIDREN CRUDO - 31410  </t>
        </is>
      </c>
      <c r="AI285" s="104" t="n"/>
      <c r="AJ285" s="104" t="n"/>
      <c r="AK285" s="104" t="inlineStr">
        <is>
          <t>100% Sustainable fabric</t>
        </is>
      </c>
      <c r="AL285" s="104" t="inlineStr">
        <is>
          <t>82% Organic cotton, 18% recycled jeans</t>
        </is>
      </c>
      <c r="AM285" s="104" t="inlineStr">
        <is>
          <t>12,5 oz</t>
        </is>
      </c>
      <c r="AN285" s="374" t="n"/>
      <c r="AO285" s="402" t="inlineStr">
        <is>
          <t>4,90 / 162</t>
        </is>
      </c>
      <c r="AP285" s="104" t="n"/>
      <c r="AQ285" s="104" t="n"/>
      <c r="AR285" s="104" t="inlineStr">
        <is>
          <t xml:space="preserve">50 mts ordred by ARTLAB ex turkey week 39 </t>
        </is>
      </c>
      <c r="AS285" s="108" t="n"/>
      <c r="AT285" s="108" t="n"/>
      <c r="AU285" s="108" t="n"/>
      <c r="AV285" s="109" t="n">
        <v>1.21</v>
      </c>
      <c r="AW285" s="607" t="n"/>
      <c r="AX285" s="608" t="inlineStr">
        <is>
          <t>EUR</t>
        </is>
      </c>
      <c r="AY285" s="608" t="inlineStr">
        <is>
          <t>FOB</t>
        </is>
      </c>
      <c r="AZ285" s="608" t="inlineStr">
        <is>
          <t>90 DAYS NETT</t>
        </is>
      </c>
      <c r="BA285" s="608" t="inlineStr">
        <is>
          <t>cfmd</t>
        </is>
      </c>
      <c r="BB285" s="608">
        <f>IFERROR((BM285*(1-Assumptions!$K$3))*(1-BK285),0)</f>
        <v/>
      </c>
      <c r="BC285" s="608" t="n">
        <v>45</v>
      </c>
      <c r="BD285" s="608" t="n">
        <v>29</v>
      </c>
      <c r="BE285" s="608" t="n">
        <v>28.65</v>
      </c>
      <c r="BF285" s="609">
        <f>IFERROR(((IF(BE285&gt;0, BE285, IF(BD285&gt;0, BD285, 0))))*INDEX(Assumptions!$B:$B,MATCH(AB285,Assumptions!$A:$A,0)),0)</f>
        <v/>
      </c>
      <c r="BG285" s="609">
        <f>IFERROR(((IF(BE285&gt;0, BE285, IF(BD285&gt;0, BD285, 0))))*INDEX(Assumptions!$C:$C,MATCH(AB285,Assumptions!$A:$A,0)),0)</f>
        <v/>
      </c>
      <c r="BH285" s="609">
        <f>IFERROR(((IF(BE285&gt;0, BE285, IF(BD285&gt;0, BD285, 0))))*INDEX(Assumptions!$D:$D,MATCH(AB285,Assumptions!$A:$A,0)),0)</f>
        <v/>
      </c>
      <c r="BI285" s="609">
        <f>IFERROR(((IF(BE285&gt;0, BE285, IF(BD285&gt;0, BD285, 0))))*INDEX(Assumptions!$G:$G,MATCH(AC285,Assumptions!$F:$F,0)),0)</f>
        <v/>
      </c>
      <c r="BJ285" s="609">
        <f>SUM(BF285:BI285)</f>
        <v/>
      </c>
      <c r="BK285" s="113">
        <f>IFERROR(INDEX(Assumptions!$B:$B,MATCH(AB285,Assumptions!$A:$A,0))+INDEX(Assumptions!$C:$C,MATCH(AB285,Assumptions!$A:$A,0))+INDEX(Assumptions!$D:$D,MATCH(AB285,Assumptions!$A:$A,0))+INDEX(Assumptions!$G:$G,MATCH(AC285,Assumptions!$F:$F,0)),0)</f>
        <v/>
      </c>
      <c r="BL285" s="608">
        <f>((IF(BE285&gt;0, BE285, IF(BD285&gt;0, BD285, 0))))+BJ285</f>
        <v/>
      </c>
      <c r="BM285" s="608">
        <f>BP285/BO285</f>
        <v/>
      </c>
      <c r="BN285" s="608">
        <f>BP285/2.38</f>
        <v/>
      </c>
      <c r="BO285" s="104" t="n">
        <v>2.5</v>
      </c>
      <c r="BP285" s="608" t="n">
        <v>159.95</v>
      </c>
      <c r="BQ285" s="114">
        <f>IF(SUM(BD285:BE285)=0,0,(BM285-BL285)/BM285)</f>
        <v/>
      </c>
      <c r="BR285" s="608">
        <f>BC285*CG285</f>
        <v/>
      </c>
      <c r="BS285" s="608" t="n">
        <v>9</v>
      </c>
      <c r="BT285" s="608" t="n">
        <v>4.15</v>
      </c>
      <c r="BU285" s="115" t="n"/>
      <c r="BV285" s="610" t="n"/>
      <c r="BW285" s="115" t="n"/>
      <c r="BX285" s="106" t="n"/>
      <c r="BY285" s="115" t="n"/>
      <c r="BZ285" s="530" t="n"/>
      <c r="CA285" s="115" t="n"/>
      <c r="CB285" s="115" t="n"/>
      <c r="CC285" s="115" t="n"/>
      <c r="CD285" s="106" t="n"/>
      <c r="CE285" s="106" t="n"/>
      <c r="CF285" s="106" t="n"/>
      <c r="CG285" s="117" t="n">
        <v>13</v>
      </c>
      <c r="CH285" s="538" t="n"/>
      <c r="CI285" s="117" t="inlineStr">
        <is>
          <t>32x32</t>
        </is>
      </c>
      <c r="CJ285" s="117" t="n"/>
      <c r="CK285" s="117" t="n"/>
      <c r="CL285" s="118" t="n"/>
      <c r="CM285" s="119" t="n"/>
      <c r="CN285" s="119" t="n"/>
      <c r="CO285" s="120" t="n"/>
      <c r="CP285" s="121" t="inlineStr">
        <is>
          <t>-</t>
        </is>
      </c>
      <c r="CQ285" s="121" t="n"/>
      <c r="CR285" s="121" t="n"/>
      <c r="CS285" s="122" t="n"/>
      <c r="CT285" s="123" t="n"/>
      <c r="CU285" s="123" t="n"/>
      <c r="CV285" s="123" t="n"/>
      <c r="CW285" s="123" t="n"/>
      <c r="CX285" s="123" t="n"/>
      <c r="CY285" s="123" t="n"/>
      <c r="CZ285" s="118" t="n"/>
      <c r="DA285" s="118" t="n"/>
      <c r="DB285" s="575" t="n"/>
      <c r="DC285" s="119" t="n"/>
      <c r="DD285" s="119" t="n"/>
      <c r="DE285" s="119" t="n"/>
      <c r="DF285" s="394" t="n"/>
      <c r="DG285" s="394" t="n"/>
      <c r="DH285" s="394" t="n"/>
      <c r="DI285" s="334">
        <f>DF285*BM285</f>
        <v/>
      </c>
      <c r="DJ285" s="125">
        <f>DI285-(DG285*BL285)</f>
        <v/>
      </c>
    </row>
    <row customFormat="1" customHeight="1" hidden="1" ht="15" r="286" s="126">
      <c r="A286" s="223" t="n">
        <v>1305</v>
      </c>
      <c r="B286" s="223" t="inlineStr">
        <is>
          <t>K180791005</t>
        </is>
      </c>
      <c r="C286" s="223" t="n">
        <v>5109900826</v>
      </c>
      <c r="D286" s="223" t="inlineStr">
        <is>
          <t>Denim black</t>
        </is>
      </c>
      <c r="E286" s="502" t="n">
        <v>6104</v>
      </c>
      <c r="F286" s="223" t="inlineStr">
        <is>
          <t>BABY KOI</t>
        </is>
      </c>
      <c r="G286" s="223" t="inlineStr">
        <is>
          <t>STAY BLACK</t>
        </is>
      </c>
      <c r="H286" s="223" t="n">
        <v>2</v>
      </c>
      <c r="I286" s="219" t="inlineStr">
        <is>
          <t>x</t>
        </is>
      </c>
      <c r="J286" s="606" t="n">
        <v>43172</v>
      </c>
      <c r="K286" s="223" t="n"/>
      <c r="L286" s="223" t="n"/>
      <c r="M286" s="223" t="inlineStr">
        <is>
          <t>JEANS</t>
        </is>
      </c>
      <c r="N286" s="223" t="n">
        <v>62034235</v>
      </c>
      <c r="O286" s="102" t="inlineStr">
        <is>
          <t>Men's or boys' trousers and breeches of cotton (excl. denim, cut corduroy, knitted or crocheted, industrial and occupational, bib and brace overalls and underpants)</t>
        </is>
      </c>
      <c r="P286" s="103" t="inlineStr">
        <is>
          <t>UNISEX</t>
        </is>
      </c>
      <c r="Q286" s="223" t="n"/>
      <c r="R286" s="223" t="inlineStr">
        <is>
          <t>RINSE</t>
        </is>
      </c>
      <c r="S286" s="223" t="n"/>
      <c r="T286" s="104" t="n"/>
      <c r="U286" s="104" t="n"/>
      <c r="V286" s="104" t="inlineStr">
        <is>
          <t>74-92</t>
        </is>
      </c>
      <c r="W286" s="104" t="inlineStr">
        <is>
          <t>ONE INSEAM</t>
        </is>
      </c>
      <c r="X286" s="255" t="n"/>
      <c r="Y286" s="104" t="inlineStr">
        <is>
          <t>C/O</t>
        </is>
      </c>
      <c r="Z286" s="104" t="n"/>
      <c r="AA286" s="104" t="inlineStr">
        <is>
          <t>-</t>
        </is>
      </c>
      <c r="AB286" s="105" t="inlineStr">
        <is>
          <t>TUNISIA</t>
        </is>
      </c>
      <c r="AC286" s="106" t="inlineStr">
        <is>
          <t>ARTLAB</t>
        </is>
      </c>
      <c r="AD286" s="106" t="inlineStr">
        <is>
          <t>ARTLAB</t>
        </is>
      </c>
      <c r="AE286" s="106" t="inlineStr">
        <is>
          <t>BLUE &amp; DYE</t>
        </is>
      </c>
      <c r="AF286" s="223" t="n"/>
      <c r="AG286" s="104" t="inlineStr">
        <is>
          <t>CALIK</t>
        </is>
      </c>
      <c r="AH286" s="104" t="inlineStr">
        <is>
          <t>30131G Corona stay black organic + recycled</t>
        </is>
      </c>
      <c r="AI286" s="104" t="inlineStr">
        <is>
          <t>30079G CORONA</t>
        </is>
      </c>
      <c r="AJ286" s="104" t="n"/>
      <c r="AK286" s="402" t="inlineStr">
        <is>
          <t>96% Sustainable fabric</t>
        </is>
      </c>
      <c r="AL286" s="374" t="inlineStr">
        <is>
          <t>81% Organic cotton, 15% recycled cotton, 3% polyester, 1% elastane</t>
        </is>
      </c>
      <c r="AM286" s="104" t="inlineStr">
        <is>
          <t>12 oz</t>
        </is>
      </c>
      <c r="AN286" s="374" t="n"/>
      <c r="AO286" s="107" t="inlineStr">
        <is>
          <t>5,40 / 134</t>
        </is>
      </c>
      <c r="AP286" s="104" t="n"/>
      <c r="AQ286" s="104" t="n"/>
      <c r="AR286" s="104" t="n"/>
      <c r="AS286" s="108" t="n"/>
      <c r="AT286" s="108" t="n"/>
      <c r="AU286" s="108" t="n"/>
      <c r="AV286" s="109" t="n">
        <v>0.6</v>
      </c>
      <c r="AW286" s="607" t="n"/>
      <c r="AX286" s="608" t="inlineStr">
        <is>
          <t>EUR</t>
        </is>
      </c>
      <c r="AY286" s="608" t="inlineStr">
        <is>
          <t>FOB</t>
        </is>
      </c>
      <c r="AZ286" s="608" t="inlineStr">
        <is>
          <t>90 DAYS NETT</t>
        </is>
      </c>
      <c r="BA286" s="608" t="n">
        <v>16</v>
      </c>
      <c r="BB286" s="608">
        <f>IFERROR((BM286*(1-Assumptions!$K$3))*(1-BK286),0)</f>
        <v/>
      </c>
      <c r="BC286" s="608" t="n">
        <v>45</v>
      </c>
      <c r="BD286" s="608" t="n">
        <v>15.5</v>
      </c>
      <c r="BE286" s="608" t="n">
        <v>15.5</v>
      </c>
      <c r="BF286" s="609">
        <f>IFERROR(((IF(BE286&gt;0, BE286, IF(BD286&gt;0, BD286, 0))))*INDEX(Assumptions!$B:$B,MATCH(AB286,Assumptions!$A:$A,0)),0)</f>
        <v/>
      </c>
      <c r="BG286" s="609">
        <f>IFERROR(((IF(BE286&gt;0, BE286, IF(BD286&gt;0, BD286, 0))))*INDEX(Assumptions!$C:$C,MATCH(AB286,Assumptions!$A:$A,0)),0)</f>
        <v/>
      </c>
      <c r="BH286" s="609">
        <f>IFERROR(((IF(BE286&gt;0, BE286, IF(BD286&gt;0, BD286, 0))))*INDEX(Assumptions!$D:$D,MATCH(AB286,Assumptions!$A:$A,0)),0)</f>
        <v/>
      </c>
      <c r="BI286" s="609">
        <f>IFERROR(((IF(BE286&gt;0, BE286, IF(BD286&gt;0, BD286, 0))))*INDEX(Assumptions!$G:$G,MATCH(AC286,Assumptions!$F:$F,0)),0)</f>
        <v/>
      </c>
      <c r="BJ286" s="609">
        <f>SUM(BF286:BI286)</f>
        <v/>
      </c>
      <c r="BK286" s="113">
        <f>IFERROR(INDEX(Assumptions!$B:$B,MATCH(AB286,Assumptions!$A:$A,0))+INDEX(Assumptions!$C:$C,MATCH(AB286,Assumptions!$A:$A,0))+INDEX(Assumptions!$D:$D,MATCH(AB286,Assumptions!$A:$A,0))+INDEX(Assumptions!$G:$G,MATCH(AC286,Assumptions!$F:$F,0)),0)</f>
        <v/>
      </c>
      <c r="BL286" s="608">
        <f>((IF(BE286&gt;0, BE286, IF(BD286&gt;0, BD286, 0))))+BJ286</f>
        <v/>
      </c>
      <c r="BM286" s="608">
        <f>BP286/BO286</f>
        <v/>
      </c>
      <c r="BN286" s="608">
        <f>BP286/2.38</f>
        <v/>
      </c>
      <c r="BO286" s="104" t="n">
        <v>2.5</v>
      </c>
      <c r="BP286" s="608" t="n">
        <v>79.95</v>
      </c>
      <c r="BQ286" s="114">
        <f>IF(SUM(BD286:BE286)=0,0,(BM286-BL286)/BM286)</f>
        <v/>
      </c>
      <c r="BR286" s="608">
        <f>BC286*CG286</f>
        <v/>
      </c>
      <c r="BS286" s="608" t="n">
        <v>0.75</v>
      </c>
      <c r="BT286" s="608" t="n">
        <v>3.7</v>
      </c>
      <c r="BU286" s="115" t="n"/>
      <c r="BV286" s="610" t="n"/>
      <c r="BW286" s="115" t="n"/>
      <c r="BX286" s="106" t="n"/>
      <c r="BY286" s="115" t="n"/>
      <c r="BZ286" s="530" t="n"/>
      <c r="CA286" s="115" t="n"/>
      <c r="CB286" s="115" t="n"/>
      <c r="CC286" s="115" t="n"/>
      <c r="CD286" s="106" t="n"/>
      <c r="CE286" s="106" t="n"/>
      <c r="CF286" s="106" t="n"/>
      <c r="CG286" s="117" t="n">
        <v>15</v>
      </c>
      <c r="CH286" s="538" t="n"/>
      <c r="CI286" s="117" t="n">
        <v>86</v>
      </c>
      <c r="CJ286" s="117" t="n"/>
      <c r="CK286" s="117" t="n"/>
      <c r="CL286" s="118" t="n"/>
      <c r="CM286" s="119" t="n"/>
      <c r="CN286" s="119" t="n"/>
      <c r="CO286" s="120" t="n"/>
      <c r="CP286" s="121" t="inlineStr">
        <is>
          <t>-</t>
        </is>
      </c>
      <c r="CQ286" s="121" t="n"/>
      <c r="CR286" s="121" t="n"/>
      <c r="CS286" s="122" t="n"/>
      <c r="CT286" s="123" t="n"/>
      <c r="CU286" s="123" t="n"/>
      <c r="CV286" s="123" t="n"/>
      <c r="CW286" s="123" t="n"/>
      <c r="CX286" s="123" t="n"/>
      <c r="CY286" s="123" t="n"/>
      <c r="CZ286" s="118" t="n"/>
      <c r="DA286" s="118" t="n"/>
      <c r="DB286" s="575" t="n"/>
      <c r="DC286" s="119" t="n"/>
      <c r="DD286" s="119" t="n"/>
      <c r="DE286" s="119" t="n"/>
      <c r="DF286" s="394" t="n"/>
      <c r="DG286" s="394" t="n"/>
      <c r="DH286" s="394" t="n"/>
      <c r="DI286" s="334">
        <f>DF286*BM286</f>
        <v/>
      </c>
      <c r="DJ286" s="125">
        <f>DI286-(DG286*BL286)</f>
        <v/>
      </c>
    </row>
    <row customFormat="1" customHeight="1" ht="15" r="287" s="397">
      <c r="A287" s="372" t="n">
        <v>1310</v>
      </c>
      <c r="B287" s="372" t="inlineStr">
        <is>
          <t>K170750001</t>
        </is>
      </c>
      <c r="C287" s="372" t="n">
        <v>5109900068</v>
      </c>
      <c r="D287" s="372" t="inlineStr">
        <is>
          <t>Dry</t>
        </is>
      </c>
      <c r="E287" s="430" t="n">
        <v>2001</v>
      </c>
      <c r="F287" s="372" t="inlineStr">
        <is>
          <t>BABY KOI</t>
        </is>
      </c>
      <c r="G287" s="372" t="inlineStr">
        <is>
          <t>DRY SELVAGE</t>
        </is>
      </c>
      <c r="H287" s="372" t="n">
        <v>2</v>
      </c>
      <c r="I287" s="370" t="n"/>
      <c r="J287" s="600" t="n"/>
      <c r="K287" s="372" t="inlineStr">
        <is>
          <t>Seasonal C/O</t>
        </is>
      </c>
      <c r="L287" s="372" t="n"/>
      <c r="M287" s="372" t="inlineStr">
        <is>
          <t>Jeans</t>
        </is>
      </c>
      <c r="N287" s="372" t="n">
        <v>62034231</v>
      </c>
      <c r="O287" s="373" t="inlineStr">
        <is>
          <t>Men's or boys' trousers and breeches of cotton denim (excl. knitted or crocheted, industrial and occupational, bib and brace overalls and underpants)</t>
        </is>
      </c>
      <c r="P287" s="584" t="inlineStr">
        <is>
          <t>Unisex</t>
        </is>
      </c>
      <c r="Q287" s="372" t="n"/>
      <c r="R287" s="372" t="n"/>
      <c r="S287" s="372" t="n"/>
      <c r="T287" s="374" t="inlineStr">
        <is>
          <t>NON</t>
        </is>
      </c>
      <c r="U287" s="374" t="inlineStr">
        <is>
          <t>BABY KOI</t>
        </is>
      </c>
      <c r="V287" s="374" t="inlineStr">
        <is>
          <t>74-92</t>
        </is>
      </c>
      <c r="W287" s="374" t="inlineStr">
        <is>
          <t>ONE INSEAM</t>
        </is>
      </c>
      <c r="X287" s="518" t="inlineStr">
        <is>
          <t>Baby KOI</t>
        </is>
      </c>
      <c r="Y287" s="374" t="inlineStr">
        <is>
          <t>C/O</t>
        </is>
      </c>
      <c r="Z287" s="374" t="inlineStr">
        <is>
          <t>C/O</t>
        </is>
      </c>
      <c r="AA287" s="374" t="inlineStr">
        <is>
          <t>-</t>
        </is>
      </c>
      <c r="AB287" s="398" t="inlineStr">
        <is>
          <t>Tunisia</t>
        </is>
      </c>
      <c r="AC287" s="376" t="inlineStr">
        <is>
          <t>Artlab</t>
        </is>
      </c>
      <c r="AD287" s="376" t="inlineStr">
        <is>
          <t>Artlab</t>
        </is>
      </c>
      <c r="AE287" s="376" t="inlineStr">
        <is>
          <t>-</t>
        </is>
      </c>
      <c r="AF287" s="372" t="n"/>
      <c r="AG287" s="374" t="inlineStr">
        <is>
          <t>CANDIANI</t>
        </is>
      </c>
      <c r="AH287" s="374" t="inlineStr">
        <is>
          <t>SL7276 Sioux crispy organic</t>
        </is>
      </c>
      <c r="AI287" s="374" t="inlineStr">
        <is>
          <t>SL7276 Sioux crispy</t>
        </is>
      </c>
      <c r="AJ287" s="374" t="n"/>
      <c r="AK287" s="374" t="inlineStr">
        <is>
          <t>100% Sustainable fabric</t>
        </is>
      </c>
      <c r="AL287" s="374" t="inlineStr">
        <is>
          <t>100% Organic cotton</t>
        </is>
      </c>
      <c r="AM287" s="374" t="inlineStr">
        <is>
          <t>13 oz</t>
        </is>
      </c>
      <c r="AN287" s="374" t="n"/>
      <c r="AO287" s="377" t="inlineStr">
        <is>
          <t>4,95 / 80</t>
        </is>
      </c>
      <c r="AP287" s="374" t="n">
        <v>1500</v>
      </c>
      <c r="AQ287" s="374" t="inlineStr">
        <is>
          <t>6-7W</t>
        </is>
      </c>
      <c r="AR287" s="374" t="n"/>
      <c r="AS287" s="378" t="n"/>
      <c r="AT287" s="378" t="n"/>
      <c r="AU287" s="378" t="n"/>
      <c r="AV287" s="379" t="n">
        <v>1.04</v>
      </c>
      <c r="AW287" s="601" t="inlineStr">
        <is>
          <t>HH</t>
        </is>
      </c>
      <c r="AX287" s="602" t="inlineStr">
        <is>
          <t>EUR</t>
        </is>
      </c>
      <c r="AY287" s="602" t="inlineStr">
        <is>
          <t>FOB</t>
        </is>
      </c>
      <c r="AZ287" s="602" t="inlineStr">
        <is>
          <t>90 DAYS NETT</t>
        </is>
      </c>
      <c r="BA287" s="602" t="inlineStr">
        <is>
          <t>cfmd</t>
        </is>
      </c>
      <c r="BB287" s="602">
        <f>IFERROR((BM287*(1-Assumptions!$K$3))*(1-BK287),0)</f>
        <v/>
      </c>
      <c r="BC287" s="428" t="n"/>
      <c r="BD287" s="602" t="n"/>
      <c r="BE287" s="602" t="n">
        <v>16.9</v>
      </c>
      <c r="BF287" s="604">
        <f>IFERROR(((IF(BE287&gt;0, BE287, IF(BD287&gt;0, BD287, 0))))*INDEX(Assumptions!$B:$B,MATCH(AB287,Assumptions!$A:$A,0)),0)</f>
        <v/>
      </c>
      <c r="BG287" s="604">
        <f>IFERROR(((IF(BE287&gt;0, BE287, IF(BD287&gt;0, BD287, 0))))*INDEX(Assumptions!$C:$C,MATCH(AB287,Assumptions!$A:$A,0)),0)</f>
        <v/>
      </c>
      <c r="BH287" s="604">
        <f>IFERROR(((IF(BE287&gt;0, BE287, IF(BD287&gt;0, BD287, 0))))*INDEX(Assumptions!$D:$D,MATCH(AB287,Assumptions!$A:$A,0)),0)</f>
        <v/>
      </c>
      <c r="BI287" s="604">
        <f>IFERROR(((IF(BE287&gt;0, BE287, IF(BD287&gt;0, BD287, 0))))*INDEX(Assumptions!$G:$G,MATCH(AC287,Assumptions!$F:$F,0)),0)</f>
        <v/>
      </c>
      <c r="BJ287" s="604">
        <f>SUM(BF287:BI287)</f>
        <v/>
      </c>
      <c r="BK287" s="383">
        <f>IFERROR(INDEX(Assumptions!$B:$B,MATCH(AB287,Assumptions!$A:$A,0))+INDEX(Assumptions!$C:$C,MATCH(AB287,Assumptions!$A:$A,0))+INDEX(Assumptions!$D:$D,MATCH(AB287,Assumptions!$A:$A,0))+INDEX(Assumptions!$G:$G,MATCH(AC287,Assumptions!$F:$F,0)),0)</f>
        <v/>
      </c>
      <c r="BL287" s="602">
        <f>((IF(BE287&gt;0, BE287, IF(BD287&gt;0, BD287, 0))))+BJ287</f>
        <v/>
      </c>
      <c r="BM287" s="602">
        <f>BP287/BO287</f>
        <v/>
      </c>
      <c r="BN287" s="602">
        <f>BP287/2.38</f>
        <v/>
      </c>
      <c r="BO287" s="374" t="n">
        <v>2.5</v>
      </c>
      <c r="BP287" s="602" t="n">
        <v>79.95</v>
      </c>
      <c r="BQ287" s="384">
        <f>IF(SUM(BD287:BE287)=0,0,(BM287-BL287)/BM287)</f>
        <v/>
      </c>
      <c r="BR287" s="602" t="n">
        <v>0</v>
      </c>
      <c r="BS287" s="602" t="inlineStr">
        <is>
          <t>-</t>
        </is>
      </c>
      <c r="BT287" s="602" t="n">
        <v>3.65</v>
      </c>
      <c r="BU287" s="386" t="n"/>
      <c r="BV287" s="605" t="n"/>
      <c r="BW287" s="386" t="n"/>
      <c r="BX287" s="376" t="n"/>
      <c r="BY287" s="386" t="n"/>
      <c r="BZ287" s="433" t="n"/>
      <c r="CA287" s="386" t="n"/>
      <c r="CB287" s="386" t="n"/>
      <c r="CC287" s="386" t="n"/>
      <c r="CD287" s="376" t="n"/>
      <c r="CE287" s="376" t="n"/>
      <c r="CF287" s="376" t="n"/>
      <c r="CG287" s="387" t="inlineStr">
        <is>
          <t>-</t>
        </is>
      </c>
      <c r="CH287" s="435" t="n"/>
      <c r="CI287" s="387" t="n">
        <v>86</v>
      </c>
      <c r="CJ287" s="387" t="n"/>
      <c r="CK287" s="387" t="n"/>
      <c r="CL287" s="388" t="n"/>
      <c r="CM287" s="389" t="n"/>
      <c r="CN287" s="389" t="n"/>
      <c r="CO287" s="390" t="n"/>
      <c r="CP287" s="391" t="inlineStr">
        <is>
          <t>-</t>
        </is>
      </c>
      <c r="CQ287" s="391" t="n"/>
      <c r="CR287" s="391" t="n"/>
      <c r="CS287" s="392" t="n"/>
      <c r="CT287" s="393" t="n"/>
      <c r="CU287" s="393" t="n"/>
      <c r="CV287" s="393" t="n"/>
      <c r="CW287" s="393" t="n"/>
      <c r="CX287" s="393" t="n"/>
      <c r="CY287" s="393" t="n"/>
      <c r="CZ287" s="388" t="n"/>
      <c r="DA287" s="388" t="n"/>
      <c r="DB287" s="555" t="n"/>
      <c r="DC287" s="389" t="n"/>
      <c r="DD287" s="389" t="n"/>
      <c r="DE287" s="389" t="n"/>
      <c r="DF287" s="394" t="n"/>
      <c r="DG287" s="394" t="n"/>
      <c r="DH287" s="394" t="n"/>
      <c r="DI287" s="395">
        <f>DF287*BM287</f>
        <v/>
      </c>
      <c r="DJ287" s="396">
        <f>DI287-(DG287*BL287)</f>
        <v/>
      </c>
    </row>
    <row customFormat="1" customHeight="1" hidden="1" ht="15" r="288" s="126">
      <c r="A288" s="223" t="n">
        <v>1315</v>
      </c>
      <c r="B288" s="223" t="inlineStr">
        <is>
          <t>K180791010</t>
        </is>
      </c>
      <c r="C288" s="223" t="n">
        <v>5109900827</v>
      </c>
      <c r="D288" s="223" t="inlineStr">
        <is>
          <t>Denim black</t>
        </is>
      </c>
      <c r="E288" s="502" t="n">
        <v>6104</v>
      </c>
      <c r="F288" s="223" t="inlineStr">
        <is>
          <t>KIDS KOI</t>
        </is>
      </c>
      <c r="G288" s="223" t="inlineStr">
        <is>
          <t>STAY BLACK</t>
        </is>
      </c>
      <c r="H288" s="223" t="n">
        <v>2</v>
      </c>
      <c r="I288" s="219" t="inlineStr">
        <is>
          <t>x</t>
        </is>
      </c>
      <c r="J288" s="606" t="n">
        <v>43172</v>
      </c>
      <c r="K288" s="223" t="n"/>
      <c r="L288" s="223" t="n"/>
      <c r="M288" s="223" t="inlineStr">
        <is>
          <t>JEANS</t>
        </is>
      </c>
      <c r="N288" s="223" t="n">
        <v>62034235</v>
      </c>
      <c r="O288" s="102" t="inlineStr">
        <is>
          <t>Men's or boys' trousers and breeches of cotton (excl. denim, cut corduroy, knitted or crocheted, industrial and occupational, bib and brace overalls and underpants)</t>
        </is>
      </c>
      <c r="P288" s="103" t="inlineStr">
        <is>
          <t>UNISEX</t>
        </is>
      </c>
      <c r="Q288" s="223" t="n"/>
      <c r="R288" s="223" t="inlineStr">
        <is>
          <t>RINSE</t>
        </is>
      </c>
      <c r="S288" s="223" t="n"/>
      <c r="T288" s="104" t="n"/>
      <c r="U288" s="104" t="n"/>
      <c r="V288" s="104" t="inlineStr">
        <is>
          <t>98-152</t>
        </is>
      </c>
      <c r="W288" s="104" t="inlineStr">
        <is>
          <t>ONE INSEAM</t>
        </is>
      </c>
      <c r="X288" s="255" t="n"/>
      <c r="Y288" s="104" t="inlineStr">
        <is>
          <t>C/O</t>
        </is>
      </c>
      <c r="Z288" s="104" t="n"/>
      <c r="AA288" s="104" t="inlineStr">
        <is>
          <t>-</t>
        </is>
      </c>
      <c r="AB288" s="105" t="inlineStr">
        <is>
          <t>TUNISIA</t>
        </is>
      </c>
      <c r="AC288" s="106" t="inlineStr">
        <is>
          <t>ARTLAB</t>
        </is>
      </c>
      <c r="AD288" s="106" t="inlineStr">
        <is>
          <t>ARTLAB</t>
        </is>
      </c>
      <c r="AE288" s="106" t="inlineStr">
        <is>
          <t>BLUE &amp; DYE</t>
        </is>
      </c>
      <c r="AF288" s="223" t="n"/>
      <c r="AG288" s="104" t="inlineStr">
        <is>
          <t>CALIK</t>
        </is>
      </c>
      <c r="AH288" s="104" t="inlineStr">
        <is>
          <t>30131G Corona stay black organic + recycled</t>
        </is>
      </c>
      <c r="AI288" s="104" t="inlineStr">
        <is>
          <t>30079G CORONA</t>
        </is>
      </c>
      <c r="AJ288" s="104" t="n"/>
      <c r="AK288" s="402" t="inlineStr">
        <is>
          <t>96% Sustainable fabric</t>
        </is>
      </c>
      <c r="AL288" s="374" t="inlineStr">
        <is>
          <t>81% Organic cotton, 15% recycled cotton, 3% polyester, 1% elastane</t>
        </is>
      </c>
      <c r="AM288" s="104" t="inlineStr">
        <is>
          <t>12 oz</t>
        </is>
      </c>
      <c r="AN288" s="374" t="n"/>
      <c r="AO288" s="107" t="inlineStr">
        <is>
          <t>5,40 / 134</t>
        </is>
      </c>
      <c r="AP288" s="104" t="n"/>
      <c r="AQ288" s="104" t="n"/>
      <c r="AR288" s="104" t="n"/>
      <c r="AS288" s="108" t="n"/>
      <c r="AT288" s="108" t="n"/>
      <c r="AU288" s="108" t="n"/>
      <c r="AV288" s="109" t="n">
        <v>1</v>
      </c>
      <c r="AW288" s="607" t="n"/>
      <c r="AX288" s="608" t="inlineStr">
        <is>
          <t>EUR</t>
        </is>
      </c>
      <c r="AY288" s="608" t="inlineStr">
        <is>
          <t>FOB</t>
        </is>
      </c>
      <c r="AZ288" s="608" t="inlineStr">
        <is>
          <t>90 DAYS NETT</t>
        </is>
      </c>
      <c r="BA288" s="608" t="n">
        <v>16</v>
      </c>
      <c r="BB288" s="608">
        <f>IFERROR((BM288*(1-Assumptions!$K$3))*(1-BK288),0)</f>
        <v/>
      </c>
      <c r="BC288" s="608" t="n">
        <v>45</v>
      </c>
      <c r="BD288" s="608" t="n">
        <v>17.3</v>
      </c>
      <c r="BE288" s="608">
        <f>17.9+4.1</f>
        <v/>
      </c>
      <c r="BF288" s="609">
        <f>IFERROR(((IF(BE288&gt;0, BE288, IF(BD288&gt;0, BD288, 0))))*INDEX(Assumptions!$B:$B,MATCH(AB288,Assumptions!$A:$A,0)),0)</f>
        <v/>
      </c>
      <c r="BG288" s="609">
        <f>IFERROR(((IF(BE288&gt;0, BE288, IF(BD288&gt;0, BD288, 0))))*INDEX(Assumptions!$C:$C,MATCH(AB288,Assumptions!$A:$A,0)),0)</f>
        <v/>
      </c>
      <c r="BH288" s="609">
        <f>IFERROR(((IF(BE288&gt;0, BE288, IF(BD288&gt;0, BD288, 0))))*INDEX(Assumptions!$D:$D,MATCH(AB288,Assumptions!$A:$A,0)),0)</f>
        <v/>
      </c>
      <c r="BI288" s="609">
        <f>IFERROR(((IF(BE288&gt;0, BE288, IF(BD288&gt;0, BD288, 0))))*INDEX(Assumptions!$G:$G,MATCH(AC288,Assumptions!$F:$F,0)),0)</f>
        <v/>
      </c>
      <c r="BJ288" s="609">
        <f>SUM(BF288:BI288)</f>
        <v/>
      </c>
      <c r="BK288" s="113">
        <f>IFERROR(INDEX(Assumptions!$B:$B,MATCH(AB288,Assumptions!$A:$A,0))+INDEX(Assumptions!$C:$C,MATCH(AB288,Assumptions!$A:$A,0))+INDEX(Assumptions!$D:$D,MATCH(AB288,Assumptions!$A:$A,0))+INDEX(Assumptions!$G:$G,MATCH(AC288,Assumptions!$F:$F,0)),0)</f>
        <v/>
      </c>
      <c r="BL288" s="608">
        <f>((IF(BE288&gt;0, BE288, IF(BD288&gt;0, BD288, 0))))+BJ288</f>
        <v/>
      </c>
      <c r="BM288" s="608">
        <f>BP288/BO288</f>
        <v/>
      </c>
      <c r="BN288" s="608">
        <f>BP288/2.38</f>
        <v/>
      </c>
      <c r="BO288" s="104" t="n">
        <v>2.5</v>
      </c>
      <c r="BP288" s="608" t="n">
        <v>79.95</v>
      </c>
      <c r="BQ288" s="114">
        <f>IF(SUM(BD288:BE288)=0,0,(BM288-BL288)/BM288)</f>
        <v/>
      </c>
      <c r="BR288" s="608">
        <f>BC288*CG288</f>
        <v/>
      </c>
      <c r="BS288" s="608" t="n">
        <v>0.75</v>
      </c>
      <c r="BT288" s="608">
        <f>3.5+4.1</f>
        <v/>
      </c>
      <c r="BU288" s="115" t="n"/>
      <c r="BV288" s="610" t="n"/>
      <c r="BW288" s="115" t="n"/>
      <c r="BX288" s="106" t="n"/>
      <c r="BY288" s="115" t="n"/>
      <c r="BZ288" s="530" t="n"/>
      <c r="CA288" s="115" t="n"/>
      <c r="CB288" s="115" t="n"/>
      <c r="CC288" s="115" t="n"/>
      <c r="CD288" s="106" t="n"/>
      <c r="CE288" s="106" t="n"/>
      <c r="CF288" s="106" t="inlineStr">
        <is>
          <t>3,50 bag to add!</t>
        </is>
      </c>
      <c r="CG288" s="117" t="n">
        <v>15</v>
      </c>
      <c r="CH288" s="538" t="n"/>
      <c r="CI288" s="117" t="inlineStr">
        <is>
          <t>104 TBC</t>
        </is>
      </c>
      <c r="CJ288" s="117" t="n"/>
      <c r="CK288" s="117" t="n"/>
      <c r="CL288" s="118" t="n"/>
      <c r="CM288" s="119" t="n"/>
      <c r="CN288" s="119" t="n"/>
      <c r="CO288" s="120" t="n"/>
      <c r="CP288" s="121" t="inlineStr">
        <is>
          <t>-</t>
        </is>
      </c>
      <c r="CQ288" s="121" t="n"/>
      <c r="CR288" s="121" t="n"/>
      <c r="CS288" s="122" t="n"/>
      <c r="CT288" s="123" t="n"/>
      <c r="CU288" s="123" t="n"/>
      <c r="CV288" s="123" t="n"/>
      <c r="CW288" s="123" t="n"/>
      <c r="CX288" s="123" t="n"/>
      <c r="CY288" s="123" t="n"/>
      <c r="CZ288" s="118" t="n"/>
      <c r="DA288" s="118" t="n"/>
      <c r="DB288" s="575" t="n"/>
      <c r="DC288" s="119" t="n"/>
      <c r="DD288" s="119" t="n"/>
      <c r="DE288" s="119" t="n"/>
      <c r="DF288" s="394" t="n"/>
      <c r="DG288" s="394" t="n"/>
      <c r="DH288" s="394" t="n"/>
      <c r="DI288" s="334">
        <f>DF288*BM288</f>
        <v/>
      </c>
      <c r="DJ288" s="125">
        <f>DI288-(DG288*BL288)</f>
        <v/>
      </c>
    </row>
    <row customFormat="1" customHeight="1" ht="15" r="289" s="397">
      <c r="A289" s="372" t="n">
        <v>1320</v>
      </c>
      <c r="B289" s="372" t="inlineStr">
        <is>
          <t>K180150003</t>
        </is>
      </c>
      <c r="C289" s="372" t="n">
        <v>5109900816</v>
      </c>
      <c r="D289" s="372" t="inlineStr">
        <is>
          <t>Dry</t>
        </is>
      </c>
      <c r="E289" s="430" t="n">
        <v>2001</v>
      </c>
      <c r="F289" s="372" t="inlineStr">
        <is>
          <t>KIDS KOI</t>
        </is>
      </c>
      <c r="G289" s="372" t="inlineStr">
        <is>
          <t>DRY SELVAGE</t>
        </is>
      </c>
      <c r="H289" s="372" t="n">
        <v>2</v>
      </c>
      <c r="I289" s="370" t="n"/>
      <c r="J289" s="600" t="n"/>
      <c r="K289" s="372" t="inlineStr">
        <is>
          <t>Seasonal C/O</t>
        </is>
      </c>
      <c r="L289" s="372" t="n"/>
      <c r="M289" s="372" t="inlineStr">
        <is>
          <t>Jeans</t>
        </is>
      </c>
      <c r="N289" s="372" t="n">
        <v>62034231</v>
      </c>
      <c r="O289" s="373" t="inlineStr">
        <is>
          <t>Men's or boys' trousers and breeches of cotton denim (excl. knitted or crocheted, industrial and occupational, bib and brace overalls and underpants)</t>
        </is>
      </c>
      <c r="P289" s="584" t="inlineStr">
        <is>
          <t>Unisex</t>
        </is>
      </c>
      <c r="Q289" s="372" t="n"/>
      <c r="R289" s="372" t="n"/>
      <c r="S289" s="372" t="n"/>
      <c r="T289" s="374" t="inlineStr">
        <is>
          <t>NON</t>
        </is>
      </c>
      <c r="U289" s="374" t="inlineStr">
        <is>
          <t>BABY KOI</t>
        </is>
      </c>
      <c r="V289" s="374" t="inlineStr">
        <is>
          <t>98-152</t>
        </is>
      </c>
      <c r="W289" s="374" t="inlineStr">
        <is>
          <t>ONE INSEAM</t>
        </is>
      </c>
      <c r="X289" s="402" t="inlineStr">
        <is>
          <t>Kids KOI</t>
        </is>
      </c>
      <c r="Y289" s="374" t="inlineStr">
        <is>
          <t>C/O</t>
        </is>
      </c>
      <c r="Z289" s="374" t="inlineStr">
        <is>
          <t>C/O</t>
        </is>
      </c>
      <c r="AA289" s="374" t="inlineStr">
        <is>
          <t>-</t>
        </is>
      </c>
      <c r="AB289" s="398" t="inlineStr">
        <is>
          <t>Tunisia</t>
        </is>
      </c>
      <c r="AC289" s="376" t="inlineStr">
        <is>
          <t>Artlab</t>
        </is>
      </c>
      <c r="AD289" s="376" t="inlineStr">
        <is>
          <t>Artlab</t>
        </is>
      </c>
      <c r="AE289" s="376" t="inlineStr">
        <is>
          <t>-</t>
        </is>
      </c>
      <c r="AF289" s="372" t="n"/>
      <c r="AG289" s="374" t="inlineStr">
        <is>
          <t>CANDIANI</t>
        </is>
      </c>
      <c r="AH289" s="374" t="inlineStr">
        <is>
          <t>SL7276 Sioux crispy organic</t>
        </is>
      </c>
      <c r="AI289" s="374" t="inlineStr">
        <is>
          <t>SL7276 Sioux crispy</t>
        </is>
      </c>
      <c r="AJ289" s="374" t="n"/>
      <c r="AK289" s="374" t="inlineStr">
        <is>
          <t>100% Sustainable fabric</t>
        </is>
      </c>
      <c r="AL289" s="374" t="inlineStr">
        <is>
          <t>100% Organic cotton</t>
        </is>
      </c>
      <c r="AM289" s="374" t="inlineStr">
        <is>
          <t>13 oz</t>
        </is>
      </c>
      <c r="AN289" s="374" t="n"/>
      <c r="AO289" s="377" t="inlineStr">
        <is>
          <t>4,95 / 80</t>
        </is>
      </c>
      <c r="AP289" s="374" t="n">
        <v>1500</v>
      </c>
      <c r="AQ289" s="374" t="inlineStr">
        <is>
          <t>6-7W</t>
        </is>
      </c>
      <c r="AR289" s="374" t="n"/>
      <c r="AS289" s="378" t="n"/>
      <c r="AT289" s="378" t="n"/>
      <c r="AU289" s="378" t="n"/>
      <c r="AV289" s="379" t="n">
        <v>1.22</v>
      </c>
      <c r="AW289" s="601" t="n"/>
      <c r="AX289" s="602" t="inlineStr">
        <is>
          <t>EUR</t>
        </is>
      </c>
      <c r="AY289" s="602" t="inlineStr">
        <is>
          <t>FOB</t>
        </is>
      </c>
      <c r="AZ289" s="602" t="inlineStr">
        <is>
          <t>90 DAYS NETT</t>
        </is>
      </c>
      <c r="BA289" s="602" t="inlineStr">
        <is>
          <t>cfmd</t>
        </is>
      </c>
      <c r="BB289" s="602">
        <f>IFERROR((BM289*(1-Assumptions!$K$3))*(1-BK289),0)</f>
        <v/>
      </c>
      <c r="BC289" s="428" t="n"/>
      <c r="BD289" s="602" t="n"/>
      <c r="BE289" s="602">
        <f>16.9+4.1</f>
        <v/>
      </c>
      <c r="BF289" s="604">
        <f>IFERROR(((IF(BE289&gt;0, BE289, IF(BD289&gt;0, BD289, 0))))*INDEX(Assumptions!$B:$B,MATCH(AB289,Assumptions!$A:$A,0)),0)</f>
        <v/>
      </c>
      <c r="BG289" s="604">
        <f>IFERROR(((IF(BE289&gt;0, BE289, IF(BD289&gt;0, BD289, 0))))*INDEX(Assumptions!$C:$C,MATCH(AB289,Assumptions!$A:$A,0)),0)</f>
        <v/>
      </c>
      <c r="BH289" s="604">
        <f>IFERROR(((IF(BE289&gt;0, BE289, IF(BD289&gt;0, BD289, 0))))*INDEX(Assumptions!$D:$D,MATCH(AB289,Assumptions!$A:$A,0)),0)</f>
        <v/>
      </c>
      <c r="BI289" s="604">
        <f>IFERROR(((IF(BE289&gt;0, BE289, IF(BD289&gt;0, BD289, 0))))*INDEX(Assumptions!$G:$G,MATCH(AC289,Assumptions!$F:$F,0)),0)</f>
        <v/>
      </c>
      <c r="BJ289" s="604">
        <f>SUM(BF289:BI289)</f>
        <v/>
      </c>
      <c r="BK289" s="383">
        <f>IFERROR(INDEX(Assumptions!$B:$B,MATCH(AB289,Assumptions!$A:$A,0))+INDEX(Assumptions!$C:$C,MATCH(AB289,Assumptions!$A:$A,0))+INDEX(Assumptions!$D:$D,MATCH(AB289,Assumptions!$A:$A,0))+INDEX(Assumptions!$G:$G,MATCH(AC289,Assumptions!$F:$F,0)),0)</f>
        <v/>
      </c>
      <c r="BL289" s="602">
        <f>((IF(BE289&gt;0, BE289, IF(BD289&gt;0, BD289, 0))))+BJ289</f>
        <v/>
      </c>
      <c r="BM289" s="602">
        <f>BP289/BO289</f>
        <v/>
      </c>
      <c r="BN289" s="602">
        <f>BP289/2.38</f>
        <v/>
      </c>
      <c r="BO289" s="374" t="n">
        <v>2.5</v>
      </c>
      <c r="BP289" s="602" t="n">
        <v>79.95</v>
      </c>
      <c r="BQ289" s="384">
        <f>IF(SUM(BD289:BE289)=0,0,(BM289-BL289)/BM289)</f>
        <v/>
      </c>
      <c r="BR289" s="602" t="n">
        <v>0</v>
      </c>
      <c r="BS289" s="602" t="inlineStr">
        <is>
          <t>-</t>
        </is>
      </c>
      <c r="BT289" s="602">
        <f>3.5+4.1</f>
        <v/>
      </c>
      <c r="BU289" s="386" t="n"/>
      <c r="BV289" s="605" t="n"/>
      <c r="BW289" s="386" t="n"/>
      <c r="BX289" s="376" t="n"/>
      <c r="BY289" s="386" t="n"/>
      <c r="BZ289" s="433" t="n"/>
      <c r="CA289" s="386" t="n"/>
      <c r="CB289" s="386" t="n"/>
      <c r="CC289" s="386" t="n"/>
      <c r="CD289" s="376" t="n"/>
      <c r="CE289" s="376" t="n"/>
      <c r="CF289" s="376" t="inlineStr">
        <is>
          <t>3,50 bag to add!</t>
        </is>
      </c>
      <c r="CG289" s="387" t="inlineStr">
        <is>
          <t>-</t>
        </is>
      </c>
      <c r="CH289" s="435" t="n"/>
      <c r="CI289" s="387" t="inlineStr">
        <is>
          <t>104 TBC</t>
        </is>
      </c>
      <c r="CJ289" s="387" t="n"/>
      <c r="CK289" s="387" t="n"/>
      <c r="CL289" s="388" t="n"/>
      <c r="CM289" s="389" t="n"/>
      <c r="CN289" s="389" t="n"/>
      <c r="CO289" s="390" t="n"/>
      <c r="CP289" s="391" t="inlineStr">
        <is>
          <t>-</t>
        </is>
      </c>
      <c r="CQ289" s="391" t="n"/>
      <c r="CR289" s="391" t="n"/>
      <c r="CS289" s="392" t="n"/>
      <c r="CT289" s="393" t="n"/>
      <c r="CU289" s="393" t="n"/>
      <c r="CV289" s="393" t="n"/>
      <c r="CW289" s="393" t="n"/>
      <c r="CX289" s="393" t="n"/>
      <c r="CY289" s="393" t="n"/>
      <c r="CZ289" s="388" t="n"/>
      <c r="DA289" s="388" t="n"/>
      <c r="DB289" s="555" t="n"/>
      <c r="DC289" s="389" t="n"/>
      <c r="DD289" s="389" t="n"/>
      <c r="DE289" s="389" t="n"/>
      <c r="DF289" s="394" t="n"/>
      <c r="DG289" s="394" t="n"/>
      <c r="DH289" s="394" t="n"/>
      <c r="DI289" s="395">
        <f>DF289*BM289</f>
        <v/>
      </c>
      <c r="DJ289" s="396">
        <f>DI289-(DG289*BL289)</f>
        <v/>
      </c>
    </row>
    <row customFormat="1" customHeight="1" hidden="1" ht="15" r="290" s="397">
      <c r="A290" s="372" t="n">
        <v>1325</v>
      </c>
      <c r="B290" s="372" t="inlineStr">
        <is>
          <t>K180794005</t>
        </is>
      </c>
      <c r="C290" s="372" t="n">
        <v>5109900839</v>
      </c>
      <c r="D290" s="372" t="inlineStr">
        <is>
          <t>White</t>
        </is>
      </c>
      <c r="E290" s="430" t="n">
        <v>7100</v>
      </c>
      <c r="F290" s="372" t="inlineStr">
        <is>
          <t>KIDS KOI TEE</t>
        </is>
      </c>
      <c r="G290" s="372" t="inlineStr">
        <is>
          <t>WHITE</t>
        </is>
      </c>
      <c r="H290" s="372" t="n">
        <v>2</v>
      </c>
      <c r="I290" s="370" t="n"/>
      <c r="J290" s="600" t="n"/>
      <c r="K290" s="372" t="n"/>
      <c r="L290" s="372" t="n"/>
      <c r="M290" s="372" t="inlineStr">
        <is>
          <t xml:space="preserve">Tee S/S </t>
        </is>
      </c>
      <c r="N290" s="372" t="n">
        <v>61091000</v>
      </c>
      <c r="O290" s="373" t="inlineStr">
        <is>
          <t>T-shirts, singlets and other vests of cotton, knitted or crocheted</t>
        </is>
      </c>
      <c r="P290" s="584" t="inlineStr">
        <is>
          <t>Unisex</t>
        </is>
      </c>
      <c r="Q290" s="372" t="n"/>
      <c r="R290" s="372" t="n"/>
      <c r="S290" s="372" t="n"/>
      <c r="T290" s="374" t="inlineStr">
        <is>
          <t>NON</t>
        </is>
      </c>
      <c r="U290" s="374" t="n"/>
      <c r="V290" s="374" t="inlineStr">
        <is>
          <t>XS-XL</t>
        </is>
      </c>
      <c r="W290" s="374" t="inlineStr">
        <is>
          <t>-</t>
        </is>
      </c>
      <c r="X290" s="518" t="inlineStr">
        <is>
          <t>XS-XL kids</t>
        </is>
      </c>
      <c r="Y290" s="374" t="n"/>
      <c r="Z290" s="374" t="n"/>
      <c r="AA290" s="374" t="n"/>
      <c r="AB290" s="405" t="inlineStr">
        <is>
          <t>FYROM</t>
        </is>
      </c>
      <c r="AC290" s="240" t="inlineStr">
        <is>
          <t>Uni Textiles</t>
        </is>
      </c>
      <c r="AD290" s="240" t="inlineStr">
        <is>
          <t>New Power</t>
        </is>
      </c>
      <c r="AE290" s="376" t="inlineStr">
        <is>
          <t>ALEXANDROS</t>
        </is>
      </c>
      <c r="AF290" s="372" t="n"/>
      <c r="AG290" s="374" t="inlineStr">
        <is>
          <t>HELLAS COTTON</t>
        </is>
      </c>
      <c r="AH290" s="374" t="inlineStr">
        <is>
          <t>FORMER DARIUS FABRIC QUALITY IN 180GSM</t>
        </is>
      </c>
      <c r="AI290" s="374" t="n"/>
      <c r="AJ290" s="374" t="n"/>
      <c r="AK290" s="374" t="inlineStr">
        <is>
          <t>100% Sustainable fabric</t>
        </is>
      </c>
      <c r="AL290" s="374" t="inlineStr">
        <is>
          <t>100% Organic cotton</t>
        </is>
      </c>
      <c r="AM290" s="374" t="inlineStr">
        <is>
          <t>180g</t>
        </is>
      </c>
      <c r="AN290" s="374" t="n">
        <v>95</v>
      </c>
      <c r="AO290" s="377" t="n"/>
      <c r="AP290" s="374" t="n"/>
      <c r="AQ290" s="374" t="n"/>
      <c r="AR290" s="374" t="n"/>
      <c r="AS290" s="378" t="n"/>
      <c r="AT290" s="378" t="n"/>
      <c r="AU290" s="378" t="n"/>
      <c r="AV290" s="379" t="n"/>
      <c r="AW290" s="601" t="inlineStr">
        <is>
          <t>NEW POWER</t>
        </is>
      </c>
      <c r="AX290" s="602" t="inlineStr">
        <is>
          <t>EUR</t>
        </is>
      </c>
      <c r="AY290" s="602" t="inlineStr">
        <is>
          <t>CIF</t>
        </is>
      </c>
      <c r="AZ290" s="602" t="inlineStr">
        <is>
          <t>30 DAYS NETT</t>
        </is>
      </c>
      <c r="BA290" s="602" t="n">
        <v>7</v>
      </c>
      <c r="BB290" s="602">
        <f>IFERROR((BM290*(1-Assumptions!$K$3))*(1-BK290),0)</f>
        <v/>
      </c>
      <c r="BC290" s="602">
        <f>BD290*2</f>
        <v/>
      </c>
      <c r="BD290" s="602" t="n">
        <v>7.5</v>
      </c>
      <c r="BE290" s="602" t="n">
        <v>7.5</v>
      </c>
      <c r="BF290" s="617">
        <f>IFERROR(((IF(BE290&gt;0, BE290, IF(BD290&gt;0, BD290, 0))))*INDEX(Assumptions!$B:$B,MATCH(AB290,Assumptions!$A:$A,0)),0)</f>
        <v/>
      </c>
      <c r="BG290" s="604">
        <f>IFERROR(((IF(BE290&gt;0, BE290, IF(BD290&gt;0, BD290, 0))))*INDEX(Assumptions!$C:$C,MATCH(AB290,Assumptions!$A:$A,0)),0)</f>
        <v/>
      </c>
      <c r="BH290" s="604">
        <f>IFERROR(((IF(BE290&gt;0, BE290, IF(BD290&gt;0, BD290, 0))))*INDEX(Assumptions!$D:$D,MATCH(AB290,Assumptions!$A:$A,0)),0)</f>
        <v/>
      </c>
      <c r="BI290" s="604">
        <f>IFERROR(((IF(BE290&gt;0, BE290, IF(BD290&gt;0, BD290, 0))))*INDEX(Assumptions!$G:$G,MATCH(AC290,Assumptions!$F:$F,0)),0)</f>
        <v/>
      </c>
      <c r="BJ290" s="604">
        <f>SUM(BF290:BI290)</f>
        <v/>
      </c>
      <c r="BK290" s="383">
        <f>IFERROR(INDEX(Assumptions!$B:$B,MATCH(AB290,Assumptions!$A:$A,0))+INDEX(Assumptions!$C:$C,MATCH(AB290,Assumptions!$A:$A,0))+INDEX(Assumptions!$D:$D,MATCH(AB290,Assumptions!$A:$A,0))+INDEX(Assumptions!$G:$G,MATCH(AC290,Assumptions!$F:$F,0)),0)</f>
        <v/>
      </c>
      <c r="BL290" s="602">
        <f>((IF(BE290&gt;0, BE290, IF(BD290&gt;0, BD290, 0))))+BJ290</f>
        <v/>
      </c>
      <c r="BM290" s="602">
        <f>BP290/BO290</f>
        <v/>
      </c>
      <c r="BN290" s="602">
        <f>BP290/2.38</f>
        <v/>
      </c>
      <c r="BO290" s="374" t="n">
        <v>2.5</v>
      </c>
      <c r="BP290" s="602" t="n">
        <v>39.95</v>
      </c>
      <c r="BQ290" s="384">
        <f>IF(SUM(BD290:BE290)=0,0,(BM290-BL290)/BM290)</f>
        <v/>
      </c>
      <c r="BR290" s="602">
        <f>BC290*CG290</f>
        <v/>
      </c>
      <c r="BS290" s="602" t="n"/>
      <c r="BT290" s="602" t="n"/>
      <c r="BU290" s="386" t="n"/>
      <c r="BV290" s="605" t="n"/>
      <c r="BW290" s="386" t="n"/>
      <c r="BX290" s="376" t="n"/>
      <c r="BY290" s="386" t="n"/>
      <c r="BZ290" s="433" t="n"/>
      <c r="CA290" s="386" t="n"/>
      <c r="CB290" s="386" t="n"/>
      <c r="CC290" s="386" t="n"/>
      <c r="CD290" s="376" t="inlineStr">
        <is>
          <t>TBC</t>
        </is>
      </c>
      <c r="CE290" s="376" t="n"/>
      <c r="CF290" s="376" t="n"/>
      <c r="CG290" s="387" t="n">
        <v>15</v>
      </c>
      <c r="CH290" s="435" t="n"/>
      <c r="CI290" s="387" t="inlineStr">
        <is>
          <t>XS (98/104)</t>
        </is>
      </c>
      <c r="CJ290" s="387" t="n"/>
      <c r="CK290" s="387" t="n"/>
      <c r="CL290" s="388" t="n"/>
      <c r="CM290" s="389" t="n"/>
      <c r="CN290" s="389" t="n"/>
      <c r="CO290" s="390" t="n"/>
      <c r="CP290" s="391" t="n"/>
      <c r="CQ290" s="391" t="n"/>
      <c r="CR290" s="391" t="n"/>
      <c r="CS290" s="392" t="n"/>
      <c r="CT290" s="393" t="n"/>
      <c r="CU290" s="393" t="n"/>
      <c r="CV290" s="393" t="n"/>
      <c r="CW290" s="393" t="n"/>
      <c r="CX290" s="393" t="n"/>
      <c r="CY290" s="393" t="n"/>
      <c r="CZ290" s="388" t="n">
        <v>43252</v>
      </c>
      <c r="DA290" s="388" t="inlineStr">
        <is>
          <t>HQ</t>
        </is>
      </c>
      <c r="DB290" s="576" t="inlineStr">
        <is>
          <t>5</t>
        </is>
      </c>
      <c r="DC290" s="389" t="n"/>
      <c r="DD290" s="389" t="n"/>
      <c r="DE290" s="389" t="n"/>
      <c r="DF290" s="394" t="n">
        <v>18</v>
      </c>
      <c r="DG290" s="394" t="n">
        <v>100</v>
      </c>
      <c r="DH290" s="394" t="n">
        <v>4018337</v>
      </c>
      <c r="DI290" s="395">
        <f>DF290*BM290</f>
        <v/>
      </c>
      <c r="DJ290" s="396">
        <f>DI290-(DG290*BL290)</f>
        <v/>
      </c>
    </row>
    <row customFormat="1" customHeight="1" hidden="1" ht="15" r="291" s="126">
      <c r="A291" s="223" t="n">
        <v>1330</v>
      </c>
      <c r="B291" s="223" t="inlineStr">
        <is>
          <t>K180799005</t>
        </is>
      </c>
      <c r="C291" s="223" t="n">
        <v>5109900828</v>
      </c>
      <c r="D291" s="223" t="inlineStr">
        <is>
          <t>Indigo</t>
        </is>
      </c>
      <c r="E291" s="502" t="inlineStr">
        <is>
          <t>-</t>
        </is>
      </c>
      <c r="F291" s="223" t="inlineStr">
        <is>
          <t>PEN HOLDER</t>
        </is>
      </c>
      <c r="G291" s="223" t="inlineStr">
        <is>
          <t>DENIM CHENILLE</t>
        </is>
      </c>
      <c r="H291" s="223" t="n"/>
      <c r="I291" s="219" t="inlineStr">
        <is>
          <t>x</t>
        </is>
      </c>
      <c r="J291" s="606" t="n">
        <v>43047</v>
      </c>
      <c r="K291" s="223" t="n"/>
      <c r="L291" s="223" t="n"/>
      <c r="M291" s="223" t="inlineStr">
        <is>
          <t>ACCESSORIES</t>
        </is>
      </c>
      <c r="N291" s="223" t="n">
        <v>42023290</v>
      </c>
      <c r="O291" s="102" t="inlineStr">
        <is>
          <t>Wallets, purses, key-pouches, cigarette-cases, tobacco-pouches and similar articles carried in the pocket or handbag, with outer surface of textile materials</t>
        </is>
      </c>
      <c r="P291" s="103" t="inlineStr">
        <is>
          <t>UNISEX</t>
        </is>
      </c>
      <c r="Q291" s="223" t="n"/>
      <c r="R291" s="223" t="n"/>
      <c r="S291" s="223" t="n"/>
      <c r="T291" s="104" t="inlineStr">
        <is>
          <t>NON</t>
        </is>
      </c>
      <c r="U291" s="104" t="n"/>
      <c r="V291" s="104" t="inlineStr">
        <is>
          <t>ONE SIZE</t>
        </is>
      </c>
      <c r="W291" s="104" t="inlineStr">
        <is>
          <t>-</t>
        </is>
      </c>
      <c r="X291" s="255" t="n"/>
      <c r="Y291" s="104" t="n"/>
      <c r="Z291" s="104" t="n"/>
      <c r="AA291" s="104" t="n"/>
      <c r="AB291" s="105" t="inlineStr">
        <is>
          <t>TUNISIA</t>
        </is>
      </c>
      <c r="AC291" s="106" t="inlineStr">
        <is>
          <t>ARTLAB</t>
        </is>
      </c>
      <c r="AD291" s="106" t="inlineStr">
        <is>
          <t>ARTLAB</t>
        </is>
      </c>
      <c r="AE291" s="106" t="inlineStr">
        <is>
          <t>-</t>
        </is>
      </c>
      <c r="AF291" s="223" t="n"/>
      <c r="AG291" s="104" t="inlineStr">
        <is>
          <t>ORTA</t>
        </is>
      </c>
      <c r="AH291" s="104" t="inlineStr">
        <is>
          <t>9529A-40</t>
        </is>
      </c>
      <c r="AI291" s="104" t="n"/>
      <c r="AJ291" s="104" t="n"/>
      <c r="AK291" s="104" t="inlineStr">
        <is>
          <t>100% Sustainable fabric</t>
        </is>
      </c>
      <c r="AL291" s="104" t="inlineStr">
        <is>
          <t>100% Organic cotton</t>
        </is>
      </c>
      <c r="AM291" s="104" t="n"/>
      <c r="AN291" s="374" t="n"/>
      <c r="AO291" s="107" t="n"/>
      <c r="AP291" s="104" t="n"/>
      <c r="AQ291" s="104" t="n"/>
      <c r="AR291" s="104" t="n"/>
      <c r="AS291" s="108" t="n"/>
      <c r="AT291" s="108" t="n"/>
      <c r="AU291" s="108" t="n"/>
      <c r="AV291" s="109" t="n">
        <v>0.05</v>
      </c>
      <c r="AW291" s="607" t="n"/>
      <c r="AX291" s="608" t="inlineStr">
        <is>
          <t>EUR</t>
        </is>
      </c>
      <c r="AY291" s="608" t="inlineStr">
        <is>
          <t>FOB</t>
        </is>
      </c>
      <c r="AZ291" s="608" t="inlineStr">
        <is>
          <t>90 DAYS NETT</t>
        </is>
      </c>
      <c r="BA291" s="608" t="inlineStr">
        <is>
          <t>-</t>
        </is>
      </c>
      <c r="BB291" s="608">
        <f>IFERROR((BM291*(1-Assumptions!$K$3))*(1-BK291),0)</f>
        <v/>
      </c>
      <c r="BC291" s="608" t="n">
        <v>25</v>
      </c>
      <c r="BD291" s="608" t="n"/>
      <c r="BE291" s="608" t="n"/>
      <c r="BF291" s="609">
        <f>IFERROR(((IF(BE291&gt;0, BE291, IF(BD291&gt;0, BD291, 0))))*INDEX(Assumptions!$B:$B,MATCH(AB291,Assumptions!$A:$A,0)),0)</f>
        <v/>
      </c>
      <c r="BG291" s="609">
        <f>IFERROR(((IF(BE291&gt;0, BE291, IF(BD291&gt;0, BD291, 0))))*INDEX(Assumptions!$C:$C,MATCH(AB291,Assumptions!$A:$A,0)),0)</f>
        <v/>
      </c>
      <c r="BH291" s="609">
        <f>IFERROR(((IF(BE291&gt;0, BE291, IF(BD291&gt;0, BD291, 0))))*INDEX(Assumptions!$D:$D,MATCH(AB291,Assumptions!$A:$A,0)),0)</f>
        <v/>
      </c>
      <c r="BI291" s="609">
        <f>IFERROR(((IF(BE291&gt;0, BE291, IF(BD291&gt;0, BD291, 0))))*INDEX(Assumptions!$G:$G,MATCH(AC291,Assumptions!$F:$F,0)),0)</f>
        <v/>
      </c>
      <c r="BJ291" s="609">
        <f>SUM(BF291:BI291)</f>
        <v/>
      </c>
      <c r="BK291" s="113">
        <f>IFERROR(INDEX(Assumptions!$B:$B,MATCH(AB291,Assumptions!$A:$A,0))+INDEX(Assumptions!$C:$C,MATCH(AB291,Assumptions!$A:$A,0))+INDEX(Assumptions!$D:$D,MATCH(AB291,Assumptions!$A:$A,0))+INDEX(Assumptions!$G:$G,MATCH(AC291,Assumptions!$F:$F,0)),0)</f>
        <v/>
      </c>
      <c r="BL291" s="608">
        <f>((IF(BE291&gt;0, BE291, IF(BD291&gt;0, BD291, 0))))+BJ291</f>
        <v/>
      </c>
      <c r="BM291" s="608">
        <f>BP291/BO291</f>
        <v/>
      </c>
      <c r="BN291" s="608">
        <f>BP291/2.38</f>
        <v/>
      </c>
      <c r="BO291" s="104" t="n">
        <v>2.5</v>
      </c>
      <c r="BP291" s="608" t="n">
        <v>29.95</v>
      </c>
      <c r="BQ291" s="114">
        <f>IF(SUM(BD291:BE291)=0,0,(BM291-BL291)/BM291)</f>
        <v/>
      </c>
      <c r="BR291" s="608">
        <f>BC291*CG291</f>
        <v/>
      </c>
      <c r="BS291" s="608" t="inlineStr">
        <is>
          <t>-</t>
        </is>
      </c>
      <c r="BT291" s="608" t="n">
        <v>3.6</v>
      </c>
      <c r="BU291" s="115" t="n"/>
      <c r="BV291" s="610" t="n"/>
      <c r="BW291" s="115" t="n"/>
      <c r="BX291" s="106" t="n"/>
      <c r="BY291" s="115" t="n"/>
      <c r="BZ291" s="530" t="n"/>
      <c r="CA291" s="115" t="n"/>
      <c r="CB291" s="115" t="n"/>
      <c r="CC291" s="115" t="n"/>
      <c r="CD291" s="106" t="n"/>
      <c r="CE291" s="106" t="n"/>
      <c r="CF291" s="106" t="n"/>
      <c r="CG291" s="117" t="n">
        <v>15</v>
      </c>
      <c r="CH291" s="538" t="n"/>
      <c r="CI291" s="117" t="inlineStr">
        <is>
          <t>-</t>
        </is>
      </c>
      <c r="CJ291" s="117" t="n"/>
      <c r="CK291" s="117" t="n"/>
      <c r="CL291" s="118" t="n"/>
      <c r="CM291" s="119" t="n"/>
      <c r="CN291" s="119" t="n"/>
      <c r="CO291" s="120" t="n"/>
      <c r="CP291" s="121" t="n"/>
      <c r="CQ291" s="121" t="n"/>
      <c r="CR291" s="121" t="n"/>
      <c r="CS291" s="122" t="n"/>
      <c r="CT291" s="123" t="n"/>
      <c r="CU291" s="123" t="n"/>
      <c r="CV291" s="123" t="n"/>
      <c r="CW291" s="123" t="n"/>
      <c r="CX291" s="123" t="n"/>
      <c r="CY291" s="123" t="n"/>
      <c r="CZ291" s="118" t="n"/>
      <c r="DA291" s="118" t="n"/>
      <c r="DB291" s="575" t="n"/>
      <c r="DC291" s="119" t="n"/>
      <c r="DD291" s="119" t="n"/>
      <c r="DE291" s="119" t="n"/>
      <c r="DF291" s="394" t="n"/>
      <c r="DG291" s="394" t="n"/>
      <c r="DH291" s="394" t="n"/>
      <c r="DI291" s="334">
        <f>DF291*BM291</f>
        <v/>
      </c>
      <c r="DJ291" s="125">
        <f>DI291-(DG291*BL291)</f>
        <v/>
      </c>
    </row>
    <row customFormat="1" customHeight="1" ht="15" r="292" s="397">
      <c r="A292" s="372" t="n">
        <v>1335</v>
      </c>
      <c r="B292" s="372" t="inlineStr">
        <is>
          <t>K180799010</t>
        </is>
      </c>
      <c r="C292" s="372" t="n">
        <v>5100500061</v>
      </c>
      <c r="D292" s="372" t="inlineStr">
        <is>
          <t>Dry</t>
        </is>
      </c>
      <c r="E292" s="430" t="n">
        <v>2000</v>
      </c>
      <c r="F292" s="372" t="inlineStr">
        <is>
          <t>TOTE BAG FISH</t>
        </is>
      </c>
      <c r="G292" s="372" t="inlineStr">
        <is>
          <t>DRY</t>
        </is>
      </c>
      <c r="H292" s="372" t="n">
        <v>2</v>
      </c>
      <c r="I292" s="370" t="n"/>
      <c r="J292" s="600" t="n"/>
      <c r="K292" s="372" t="n"/>
      <c r="L292" s="372" t="n"/>
      <c r="M292" s="568" t="inlineStr">
        <is>
          <t>Accessories</t>
        </is>
      </c>
      <c r="N292" s="372" t="n">
        <v>63052000</v>
      </c>
      <c r="O292" s="373" t="inlineStr">
        <is>
          <t>Sacks and bags, for the packing of goods, of cotton</t>
        </is>
      </c>
      <c r="P292" s="584" t="inlineStr">
        <is>
          <t>Unisex</t>
        </is>
      </c>
      <c r="Q292" s="372" t="n"/>
      <c r="R292" s="372" t="n"/>
      <c r="S292" s="372" t="n"/>
      <c r="T292" s="374" t="inlineStr">
        <is>
          <t>NON</t>
        </is>
      </c>
      <c r="U292" s="374" t="n"/>
      <c r="V292" s="374" t="inlineStr">
        <is>
          <t>ONE SIZE</t>
        </is>
      </c>
      <c r="W292" s="374" t="inlineStr">
        <is>
          <t>-</t>
        </is>
      </c>
      <c r="X292" s="518" t="inlineStr">
        <is>
          <t>Accessories</t>
        </is>
      </c>
      <c r="Y292" s="374" t="n"/>
      <c r="Z292" s="374" t="n"/>
      <c r="AA292" s="374" t="n"/>
      <c r="AB292" s="398" t="inlineStr">
        <is>
          <t>Tunisia</t>
        </is>
      </c>
      <c r="AC292" s="376" t="inlineStr">
        <is>
          <t>Artlab</t>
        </is>
      </c>
      <c r="AD292" s="376" t="inlineStr">
        <is>
          <t>Artlab</t>
        </is>
      </c>
      <c r="AE292" s="376" t="inlineStr">
        <is>
          <t>-</t>
        </is>
      </c>
      <c r="AF292" s="372" t="n"/>
      <c r="AG292" s="374" t="inlineStr">
        <is>
          <t>ROYO</t>
        </is>
      </c>
      <c r="AH292" s="374" t="inlineStr">
        <is>
          <t>CIDREN CRUDO - 31410</t>
        </is>
      </c>
      <c r="AI292" s="374" t="n"/>
      <c r="AJ292" s="374" t="n"/>
      <c r="AK292" s="374" t="inlineStr">
        <is>
          <t>100% Sustainable fabric</t>
        </is>
      </c>
      <c r="AL292" s="374" t="inlineStr">
        <is>
          <t>82% Organic cotton, 18% recycled jeans</t>
        </is>
      </c>
      <c r="AM292" s="374" t="inlineStr">
        <is>
          <t>12,5 oz</t>
        </is>
      </c>
      <c r="AN292" s="374" t="n"/>
      <c r="AO292" s="402" t="inlineStr">
        <is>
          <t>4,90 / 162</t>
        </is>
      </c>
      <c r="AP292" s="374" t="n"/>
      <c r="AQ292" s="374" t="n"/>
      <c r="AR292" s="374" t="n"/>
      <c r="AS292" s="378" t="n"/>
      <c r="AT292" s="378" t="n"/>
      <c r="AU292" s="378" t="n"/>
      <c r="AV292" s="379" t="n">
        <v>0.35</v>
      </c>
      <c r="AW292" s="601" t="n"/>
      <c r="AX292" s="602" t="inlineStr">
        <is>
          <t>EUR</t>
        </is>
      </c>
      <c r="AY292" s="602" t="inlineStr">
        <is>
          <t>FOB</t>
        </is>
      </c>
      <c r="AZ292" s="602" t="inlineStr">
        <is>
          <t>90 DAYS NETT</t>
        </is>
      </c>
      <c r="BA292" s="602" t="n">
        <v>11</v>
      </c>
      <c r="BB292" s="602">
        <f>IFERROR((BM292*(1-Assumptions!$K$3))*(1-BK292),0)</f>
        <v/>
      </c>
      <c r="BC292" s="602" t="n">
        <v>25</v>
      </c>
      <c r="BD292" s="602" t="n">
        <v>12</v>
      </c>
      <c r="BE292" s="602" t="n">
        <v>12</v>
      </c>
      <c r="BF292" s="604">
        <f>IFERROR(((IF(BE292&gt;0, BE292, IF(BD292&gt;0, BD292, 0))))*INDEX(Assumptions!$B:$B,MATCH(AB292,Assumptions!$A:$A,0)),0)</f>
        <v/>
      </c>
      <c r="BG292" s="604">
        <f>IFERROR(((IF(BE292&gt;0, BE292, IF(BD292&gt;0, BD292, 0))))*INDEX(Assumptions!$C:$C,MATCH(AB292,Assumptions!$A:$A,0)),0)</f>
        <v/>
      </c>
      <c r="BH292" s="604">
        <f>IFERROR(((IF(BE292&gt;0, BE292, IF(BD292&gt;0, BD292, 0))))*INDEX(Assumptions!$D:$D,MATCH(AB292,Assumptions!$A:$A,0)),0)</f>
        <v/>
      </c>
      <c r="BI292" s="604">
        <f>IFERROR(((IF(BE292&gt;0, BE292, IF(BD292&gt;0, BD292, 0))))*INDEX(Assumptions!$G:$G,MATCH(AC292,Assumptions!$F:$F,0)),0)</f>
        <v/>
      </c>
      <c r="BJ292" s="604">
        <f>SUM(BF292:BI292)</f>
        <v/>
      </c>
      <c r="BK292" s="383">
        <f>IFERROR(INDEX(Assumptions!$B:$B,MATCH(AB292,Assumptions!$A:$A,0))+INDEX(Assumptions!$C:$C,MATCH(AB292,Assumptions!$A:$A,0))+INDEX(Assumptions!$D:$D,MATCH(AB292,Assumptions!$A:$A,0))+INDEX(Assumptions!$G:$G,MATCH(AC292,Assumptions!$F:$F,0)),0)</f>
        <v/>
      </c>
      <c r="BL292" s="602">
        <f>((IF(BE292&gt;0, BE292, IF(BD292&gt;0, BD292, 0))))+BJ292</f>
        <v/>
      </c>
      <c r="BM292" s="602">
        <f>BP292/BO292</f>
        <v/>
      </c>
      <c r="BN292" s="602">
        <f>BP292/2.38</f>
        <v/>
      </c>
      <c r="BO292" s="374" t="n">
        <v>2.5</v>
      </c>
      <c r="BP292" s="602" t="n">
        <v>59.95</v>
      </c>
      <c r="BQ292" s="384">
        <f>IF(SUM(BD292:BE292)=0,0,(BM292-BL292)/BM292)</f>
        <v/>
      </c>
      <c r="BR292" s="602">
        <f>BC292*CG292</f>
        <v/>
      </c>
      <c r="BS292" s="602" t="inlineStr">
        <is>
          <t>-</t>
        </is>
      </c>
      <c r="BT292" s="602" t="n">
        <v>5.4</v>
      </c>
      <c r="BU292" s="386" t="n"/>
      <c r="BV292" s="605" t="n"/>
      <c r="BW292" s="386" t="n"/>
      <c r="BX292" s="376" t="n"/>
      <c r="BY292" s="386" t="n"/>
      <c r="BZ292" s="433" t="n"/>
      <c r="CA292" s="386" t="n"/>
      <c r="CB292" s="386" t="n"/>
      <c r="CC292" s="386" t="n"/>
      <c r="CD292" s="376" t="n"/>
      <c r="CE292" s="376" t="n"/>
      <c r="CF292" s="376" t="inlineStr">
        <is>
          <t>Cost sheet missing</t>
        </is>
      </c>
      <c r="CG292" s="387" t="n">
        <v>15</v>
      </c>
      <c r="CH292" s="435" t="n"/>
      <c r="CI292" s="387" t="inlineStr">
        <is>
          <t>-</t>
        </is>
      </c>
      <c r="CJ292" s="387" t="n"/>
      <c r="CK292" s="387" t="n"/>
      <c r="CL292" s="388" t="n"/>
      <c r="CM292" s="389" t="n"/>
      <c r="CN292" s="389" t="n"/>
      <c r="CO292" s="390" t="n"/>
      <c r="CP292" s="391" t="inlineStr">
        <is>
          <t>-</t>
        </is>
      </c>
      <c r="CQ292" s="391" t="n"/>
      <c r="CR292" s="391" t="n"/>
      <c r="CS292" s="392" t="n"/>
      <c r="CT292" s="393" t="n"/>
      <c r="CU292" s="393" t="n"/>
      <c r="CV292" s="393" t="n"/>
      <c r="CW292" s="393" t="n"/>
      <c r="CX292" s="393" t="n"/>
      <c r="CY292" s="393" t="n"/>
      <c r="CZ292" s="436" t="n">
        <v>43311</v>
      </c>
      <c r="DA292" s="436" t="inlineStr">
        <is>
          <t>HQ</t>
        </is>
      </c>
      <c r="DB292" s="562" t="n">
        <v>0</v>
      </c>
      <c r="DC292" s="389" t="n"/>
      <c r="DD292" s="389" t="inlineStr">
        <is>
          <t>DIDN'T SEE QC OURSELVES</t>
        </is>
      </c>
      <c r="DE292" s="389" t="n"/>
      <c r="DF292" s="394" t="n">
        <v>49</v>
      </c>
      <c r="DG292" s="394" t="n">
        <v>100</v>
      </c>
      <c r="DH292" s="394" t="n">
        <v>4018385</v>
      </c>
      <c r="DI292" s="395">
        <f>DF292*BM292</f>
        <v/>
      </c>
      <c r="DJ292" s="396">
        <f>DI292-(DG292*BL292)</f>
        <v/>
      </c>
    </row>
    <row customFormat="1" customHeight="1" hidden="1" ht="15" r="293" s="126">
      <c r="A293" s="223" t="n">
        <v>1340</v>
      </c>
      <c r="B293" s="223" t="inlineStr">
        <is>
          <t>K180799015</t>
        </is>
      </c>
      <c r="C293" s="223" t="n">
        <v>5100500062</v>
      </c>
      <c r="D293" s="223" t="inlineStr">
        <is>
          <t>Dry</t>
        </is>
      </c>
      <c r="E293" s="502" t="n">
        <v>2000</v>
      </c>
      <c r="F293" s="223" t="inlineStr">
        <is>
          <t>TOTE BAG KINGS OF INDIGO</t>
        </is>
      </c>
      <c r="G293" s="223" t="inlineStr">
        <is>
          <t>DRY</t>
        </is>
      </c>
      <c r="H293" s="223" t="n">
        <v>2</v>
      </c>
      <c r="I293" s="219" t="inlineStr">
        <is>
          <t>x</t>
        </is>
      </c>
      <c r="J293" s="606" t="n">
        <v>43172</v>
      </c>
      <c r="K293" s="223" t="n"/>
      <c r="L293" s="223" t="n"/>
      <c r="M293" s="223" t="inlineStr">
        <is>
          <t>ACCESSORIES</t>
        </is>
      </c>
      <c r="N293" s="223" t="n">
        <v>63052000</v>
      </c>
      <c r="O293" s="102" t="inlineStr">
        <is>
          <t>Sacks and bags, for the packing of goods, of cotton</t>
        </is>
      </c>
      <c r="P293" s="103" t="inlineStr">
        <is>
          <t>UNISEX</t>
        </is>
      </c>
      <c r="Q293" s="223" t="n"/>
      <c r="R293" s="223" t="n"/>
      <c r="S293" s="223" t="n"/>
      <c r="T293" s="104" t="inlineStr">
        <is>
          <t>NON</t>
        </is>
      </c>
      <c r="U293" s="104" t="n"/>
      <c r="V293" s="104" t="inlineStr">
        <is>
          <t>ONE SIZE</t>
        </is>
      </c>
      <c r="W293" s="104" t="inlineStr">
        <is>
          <t>-</t>
        </is>
      </c>
      <c r="X293" s="255" t="n"/>
      <c r="Y293" s="104" t="n"/>
      <c r="Z293" s="104" t="n"/>
      <c r="AA293" s="104" t="n"/>
      <c r="AB293" s="105" t="inlineStr">
        <is>
          <t>TUNISIA</t>
        </is>
      </c>
      <c r="AC293" s="106" t="inlineStr">
        <is>
          <t>ARTLAB</t>
        </is>
      </c>
      <c r="AD293" s="106" t="inlineStr">
        <is>
          <t>ARTLAB</t>
        </is>
      </c>
      <c r="AE293" s="106" t="inlineStr">
        <is>
          <t>-</t>
        </is>
      </c>
      <c r="AF293" s="223" t="n"/>
      <c r="AG293" s="104" t="inlineStr">
        <is>
          <t>ROYO</t>
        </is>
      </c>
      <c r="AH293" s="104" t="inlineStr">
        <is>
          <t>CIDREN CRUDO - 31410</t>
        </is>
      </c>
      <c r="AI293" s="104" t="n"/>
      <c r="AJ293" s="104" t="n"/>
      <c r="AK293" s="104" t="inlineStr">
        <is>
          <t>100% Sustainable fabric</t>
        </is>
      </c>
      <c r="AL293" s="104" t="inlineStr">
        <is>
          <t>82% Organic cotton, 18% recycled jeans</t>
        </is>
      </c>
      <c r="AM293" s="104" t="inlineStr">
        <is>
          <t>12,5 oz</t>
        </is>
      </c>
      <c r="AN293" s="374" t="n"/>
      <c r="AO293" s="402" t="inlineStr">
        <is>
          <t>4,90 / 162</t>
        </is>
      </c>
      <c r="AP293" s="104" t="n"/>
      <c r="AQ293" s="104" t="n"/>
      <c r="AR293" s="104" t="n"/>
      <c r="AS293" s="108" t="n"/>
      <c r="AT293" s="108" t="n"/>
      <c r="AU293" s="108" t="n"/>
      <c r="AV293" s="109" t="n">
        <v>0.35</v>
      </c>
      <c r="AW293" s="607" t="n"/>
      <c r="AX293" s="608" t="inlineStr">
        <is>
          <t>EUR</t>
        </is>
      </c>
      <c r="AY293" s="608" t="inlineStr">
        <is>
          <t>FOB</t>
        </is>
      </c>
      <c r="AZ293" s="608" t="inlineStr">
        <is>
          <t>90 DAYS NETT</t>
        </is>
      </c>
      <c r="BA293" s="608" t="inlineStr">
        <is>
          <t>cfmd</t>
        </is>
      </c>
      <c r="BB293" s="608">
        <f>IFERROR((BM293*(1-Assumptions!$K$3))*(1-BK293),0)</f>
        <v/>
      </c>
      <c r="BC293" s="608" t="n">
        <v>25</v>
      </c>
      <c r="BD293" s="608" t="n">
        <v>10</v>
      </c>
      <c r="BE293" s="608" t="n">
        <v>10</v>
      </c>
      <c r="BF293" s="609">
        <f>IFERROR(((IF(BE293&gt;0, BE293, IF(BD293&gt;0, BD293, 0))))*INDEX(Assumptions!$B:$B,MATCH(AB293,Assumptions!$A:$A,0)),0)</f>
        <v/>
      </c>
      <c r="BG293" s="609">
        <f>IFERROR(((IF(BE293&gt;0, BE293, IF(BD293&gt;0, BD293, 0))))*INDEX(Assumptions!$C:$C,MATCH(AB293,Assumptions!$A:$A,0)),0)</f>
        <v/>
      </c>
      <c r="BH293" s="609">
        <f>IFERROR(((IF(BE293&gt;0, BE293, IF(BD293&gt;0, BD293, 0))))*INDEX(Assumptions!$D:$D,MATCH(AB293,Assumptions!$A:$A,0)),0)</f>
        <v/>
      </c>
      <c r="BI293" s="609">
        <f>IFERROR(((IF(BE293&gt;0, BE293, IF(BD293&gt;0, BD293, 0))))*INDEX(Assumptions!$G:$G,MATCH(AC293,Assumptions!$F:$F,0)),0)</f>
        <v/>
      </c>
      <c r="BJ293" s="609">
        <f>SUM(BF293:BI293)</f>
        <v/>
      </c>
      <c r="BK293" s="113">
        <f>IFERROR(INDEX(Assumptions!$B:$B,MATCH(AB293,Assumptions!$A:$A,0))+INDEX(Assumptions!$C:$C,MATCH(AB293,Assumptions!$A:$A,0))+INDEX(Assumptions!$D:$D,MATCH(AB293,Assumptions!$A:$A,0))+INDEX(Assumptions!$G:$G,MATCH(AC293,Assumptions!$F:$F,0)),0)</f>
        <v/>
      </c>
      <c r="BL293" s="608">
        <f>((IF(BE293&gt;0, BE293, IF(BD293&gt;0, BD293, 0))))+BJ293</f>
        <v/>
      </c>
      <c r="BM293" s="608">
        <f>BP293/BO293</f>
        <v/>
      </c>
      <c r="BN293" s="608">
        <f>BP293/2.38</f>
        <v/>
      </c>
      <c r="BO293" s="104" t="n">
        <v>2.5</v>
      </c>
      <c r="BP293" s="608" t="n">
        <v>59.95</v>
      </c>
      <c r="BQ293" s="114">
        <f>IF(SUM(BD293:BE293)=0,0,(BM293-BL293)/BM293)</f>
        <v/>
      </c>
      <c r="BR293" s="608">
        <f>BC293*CG293</f>
        <v/>
      </c>
      <c r="BS293" s="608" t="inlineStr">
        <is>
          <t>-</t>
        </is>
      </c>
      <c r="BT293" s="608" t="n"/>
      <c r="BU293" s="115" t="n"/>
      <c r="BV293" s="610" t="n"/>
      <c r="BW293" s="115" t="n"/>
      <c r="BX293" s="106" t="n"/>
      <c r="BY293" s="115" t="n"/>
      <c r="BZ293" s="530" t="n"/>
      <c r="CA293" s="115" t="n"/>
      <c r="CB293" s="115" t="n"/>
      <c r="CC293" s="115" t="n"/>
      <c r="CD293" s="106" t="n"/>
      <c r="CE293" s="106" t="n"/>
      <c r="CF293" s="106" t="n"/>
      <c r="CG293" s="117" t="n">
        <v>15</v>
      </c>
      <c r="CH293" s="538" t="n"/>
      <c r="CI293" s="117" t="inlineStr">
        <is>
          <t>-</t>
        </is>
      </c>
      <c r="CJ293" s="117" t="n"/>
      <c r="CK293" s="117" t="n"/>
      <c r="CL293" s="118" t="n"/>
      <c r="CM293" s="119" t="n"/>
      <c r="CN293" s="119" t="n"/>
      <c r="CO293" s="120" t="n"/>
      <c r="CP293" s="121" t="inlineStr">
        <is>
          <t>-</t>
        </is>
      </c>
      <c r="CQ293" s="121" t="n"/>
      <c r="CR293" s="121" t="n"/>
      <c r="CS293" s="122" t="n"/>
      <c r="CT293" s="123" t="n"/>
      <c r="CU293" s="123" t="n"/>
      <c r="CV293" s="123" t="n"/>
      <c r="CW293" s="123" t="n"/>
      <c r="CX293" s="123" t="n"/>
      <c r="CY293" s="123" t="n"/>
      <c r="CZ293" s="118" t="n"/>
      <c r="DA293" s="118" t="n"/>
      <c r="DB293" s="575" t="n"/>
      <c r="DC293" s="119" t="n"/>
      <c r="DD293" s="119" t="n"/>
      <c r="DE293" s="119" t="n"/>
      <c r="DF293" s="394" t="n"/>
      <c r="DG293" s="394" t="n"/>
      <c r="DH293" s="394" t="n"/>
      <c r="DI293" s="334">
        <f>DF293*BM293</f>
        <v/>
      </c>
      <c r="DJ293" s="125">
        <f>DI293-(DG293*BL293)</f>
        <v/>
      </c>
    </row>
    <row customFormat="1" customHeight="1" hidden="1" ht="15" r="294" s="126">
      <c r="A294" s="223" t="n">
        <v>1345</v>
      </c>
      <c r="B294" s="223" t="inlineStr">
        <is>
          <t>K180799016</t>
        </is>
      </c>
      <c r="C294" s="223" t="n">
        <v>5100500063</v>
      </c>
      <c r="D294" s="223" t="inlineStr">
        <is>
          <t>Off white</t>
        </is>
      </c>
      <c r="E294" s="502" t="n">
        <v>7200</v>
      </c>
      <c r="F294" s="223" t="inlineStr">
        <is>
          <t>TOTE BAG PRINT</t>
        </is>
      </c>
      <c r="G294" s="223" t="inlineStr">
        <is>
          <t>OFF WHITE</t>
        </is>
      </c>
      <c r="H294" s="223" t="n"/>
      <c r="I294" s="219" t="inlineStr">
        <is>
          <t>x</t>
        </is>
      </c>
      <c r="J294" s="606" t="n">
        <v>43047</v>
      </c>
      <c r="K294" s="223" t="n"/>
      <c r="L294" s="223" t="n"/>
      <c r="M294" s="223" t="inlineStr">
        <is>
          <t>ACCESSORIES</t>
        </is>
      </c>
      <c r="N294" s="223" t="n">
        <v>63052000</v>
      </c>
      <c r="O294" s="102" t="inlineStr">
        <is>
          <t>Sacks and bags, for the packing of goods, of cotton</t>
        </is>
      </c>
      <c r="P294" s="103" t="inlineStr">
        <is>
          <t>UNISEX</t>
        </is>
      </c>
      <c r="Q294" s="223" t="n"/>
      <c r="R294" s="223" t="n"/>
      <c r="S294" s="223" t="n"/>
      <c r="T294" s="104" t="inlineStr">
        <is>
          <t>NON</t>
        </is>
      </c>
      <c r="U294" s="104" t="n"/>
      <c r="V294" s="104" t="inlineStr">
        <is>
          <t>ONE SIZE</t>
        </is>
      </c>
      <c r="W294" s="104" t="inlineStr">
        <is>
          <t>-</t>
        </is>
      </c>
      <c r="X294" s="255" t="n"/>
      <c r="Y294" s="104" t="n"/>
      <c r="Z294" s="104" t="n"/>
      <c r="AA294" s="104" t="n"/>
      <c r="AB294" s="105" t="inlineStr">
        <is>
          <t>TUNISIA</t>
        </is>
      </c>
      <c r="AC294" s="106" t="inlineStr">
        <is>
          <t>CARTHAGO</t>
        </is>
      </c>
      <c r="AD294" s="106" t="inlineStr">
        <is>
          <t>CARTHAGO</t>
        </is>
      </c>
      <c r="AE294" s="106" t="n"/>
      <c r="AF294" s="223" t="n"/>
      <c r="AG294" s="104" t="inlineStr">
        <is>
          <t>COPEN</t>
        </is>
      </c>
      <c r="AH294" s="104" t="inlineStr">
        <is>
          <t>Encino natural (MEN)</t>
        </is>
      </c>
      <c r="AI294" s="104" t="n"/>
      <c r="AJ294" s="104" t="n"/>
      <c r="AK294" s="104" t="inlineStr">
        <is>
          <t>100% Sustainable fabric</t>
        </is>
      </c>
      <c r="AL294" s="104" t="inlineStr">
        <is>
          <t>100% Organic cotton</t>
        </is>
      </c>
      <c r="AM294" s="104" t="n"/>
      <c r="AN294" s="374" t="n"/>
      <c r="AO294" s="107" t="n"/>
      <c r="AP294" s="104" t="n"/>
      <c r="AQ294" s="104" t="n"/>
      <c r="AR294" s="104" t="n"/>
      <c r="AS294" s="108" t="n"/>
      <c r="AT294" s="108" t="n"/>
      <c r="AU294" s="108" t="n"/>
      <c r="AV294" s="109" t="inlineStr">
        <is>
          <t>-</t>
        </is>
      </c>
      <c r="AW294" s="607" t="n"/>
      <c r="AX294" s="608" t="inlineStr">
        <is>
          <t>EUR</t>
        </is>
      </c>
      <c r="AY294" s="608" t="inlineStr">
        <is>
          <t>FOB</t>
        </is>
      </c>
      <c r="AZ294" s="608" t="inlineStr">
        <is>
          <t>60 DAYS NETT</t>
        </is>
      </c>
      <c r="BA294" s="608" t="n"/>
      <c r="BB294" s="608">
        <f>IFERROR((BM294*(1-Assumptions!$K$3))*(1-BK294),0)</f>
        <v/>
      </c>
      <c r="BC294" s="608">
        <f>BD294*2</f>
        <v/>
      </c>
      <c r="BD294" s="608" t="n">
        <v>13.65</v>
      </c>
      <c r="BE294" s="608" t="n">
        <v>13.65</v>
      </c>
      <c r="BF294" s="609">
        <f>IFERROR(((IF(BE294&gt;0, BE294, IF(BD294&gt;0, BD294, 0))))*INDEX(Assumptions!$B:$B,MATCH(AB294,Assumptions!$A:$A,0)),0)</f>
        <v/>
      </c>
      <c r="BG294" s="609">
        <f>IFERROR(((IF(BE294&gt;0, BE294, IF(BD294&gt;0, BD294, 0))))*INDEX(Assumptions!$C:$C,MATCH(AB294,Assumptions!$A:$A,0)),0)</f>
        <v/>
      </c>
      <c r="BH294" s="609">
        <f>IFERROR(((IF(BE294&gt;0, BE294, IF(BD294&gt;0, BD294, 0))))*INDEX(Assumptions!$D:$D,MATCH(AB294,Assumptions!$A:$A,0)),0)</f>
        <v/>
      </c>
      <c r="BI294" s="609">
        <f>IFERROR(((IF(BE294&gt;0, BE294, IF(BD294&gt;0, BD294, 0))))*INDEX(Assumptions!$G:$G,MATCH(AC294,Assumptions!$F:$F,0)),0)</f>
        <v/>
      </c>
      <c r="BJ294" s="609">
        <f>SUM(BF294:BI294)</f>
        <v/>
      </c>
      <c r="BK294" s="113">
        <f>IFERROR(INDEX(Assumptions!$B:$B,MATCH(AB294,Assumptions!$A:$A,0))+INDEX(Assumptions!$C:$C,MATCH(AB294,Assumptions!$A:$A,0))+INDEX(Assumptions!$D:$D,MATCH(AB294,Assumptions!$A:$A,0))+INDEX(Assumptions!$G:$G,MATCH(AC294,Assumptions!$F:$F,0)),0)</f>
        <v/>
      </c>
      <c r="BL294" s="608">
        <f>((IF(BE294&gt;0, BE294, IF(BD294&gt;0, BD294, 0))))+BJ294</f>
        <v/>
      </c>
      <c r="BM294" s="608">
        <f>BP294/BO294</f>
        <v/>
      </c>
      <c r="BN294" s="608">
        <f>BP294/2.38</f>
        <v/>
      </c>
      <c r="BO294" s="104" t="n">
        <v>2.5</v>
      </c>
      <c r="BP294" s="608" t="n"/>
      <c r="BQ294" s="114">
        <f>IF(SUM(BD294:BE294)=0,0,(BM294-BL294)/BM294)</f>
        <v/>
      </c>
      <c r="BR294" s="608">
        <f>BC294*CG294</f>
        <v/>
      </c>
      <c r="BS294" s="608" t="inlineStr">
        <is>
          <t>-</t>
        </is>
      </c>
      <c r="BT294" s="608" t="n"/>
      <c r="BU294" s="115" t="inlineStr">
        <is>
          <t>13/09/2017</t>
        </is>
      </c>
      <c r="BV294" s="115" t="n"/>
      <c r="BW294" s="115" t="n"/>
      <c r="BX294" s="115" t="n"/>
      <c r="BY294" s="115" t="n"/>
      <c r="BZ294" s="530" t="n"/>
      <c r="CA294" s="115" t="inlineStr">
        <is>
          <t>TBA</t>
        </is>
      </c>
      <c r="CB294" s="115" t="n"/>
      <c r="CC294" s="115" t="n"/>
      <c r="CD294" s="106" t="inlineStr">
        <is>
          <t>EX 14-Oct-17</t>
        </is>
      </c>
      <c r="CE294" s="106" t="n"/>
      <c r="CF294" s="106" t="inlineStr">
        <is>
          <t>CXL</t>
        </is>
      </c>
      <c r="CG294" s="117" t="n">
        <v>20</v>
      </c>
      <c r="CH294" s="538" t="n"/>
      <c r="CI294" s="117" t="inlineStr">
        <is>
          <t>-</t>
        </is>
      </c>
      <c r="CJ294" s="117" t="n"/>
      <c r="CK294" s="117" t="n"/>
      <c r="CL294" s="118" t="n"/>
      <c r="CM294" s="119" t="n"/>
      <c r="CN294" s="119" t="n"/>
      <c r="CO294" s="120" t="n"/>
      <c r="CP294" s="121" t="n"/>
      <c r="CQ294" s="121" t="n"/>
      <c r="CR294" s="121" t="n"/>
      <c r="CS294" s="122" t="n"/>
      <c r="CT294" s="123" t="n"/>
      <c r="CU294" s="123" t="n"/>
      <c r="CV294" s="123" t="n"/>
      <c r="CW294" s="123" t="n"/>
      <c r="CX294" s="123" t="n"/>
      <c r="CY294" s="123" t="n"/>
      <c r="CZ294" s="118" t="n"/>
      <c r="DA294" s="118" t="n"/>
      <c r="DB294" s="575" t="n"/>
      <c r="DC294" s="119" t="n"/>
      <c r="DD294" s="119" t="n"/>
      <c r="DE294" s="119" t="n"/>
      <c r="DF294" s="394" t="n"/>
      <c r="DG294" s="394" t="n"/>
      <c r="DH294" s="394" t="n"/>
      <c r="DI294" s="334">
        <f>DF294*BM294</f>
        <v/>
      </c>
      <c r="DJ294" s="125">
        <f>DI294-(DG294*BL294)</f>
        <v/>
      </c>
    </row>
    <row customFormat="1" customHeight="1" hidden="1" ht="15" r="295" s="126">
      <c r="A295" s="223" t="n">
        <v>1350</v>
      </c>
      <c r="B295" s="223" t="inlineStr">
        <is>
          <t>K180799020</t>
        </is>
      </c>
      <c r="C295" s="223" t="n">
        <v>5100900009</v>
      </c>
      <c r="D295" s="223" t="inlineStr">
        <is>
          <t>Dry</t>
        </is>
      </c>
      <c r="E295" s="502" t="n">
        <v>2000</v>
      </c>
      <c r="F295" s="223" t="inlineStr">
        <is>
          <t>BANDANA</t>
        </is>
      </c>
      <c r="G295" s="223" t="inlineStr">
        <is>
          <t>DRY</t>
        </is>
      </c>
      <c r="H295" s="223" t="n">
        <v>2</v>
      </c>
      <c r="I295" s="219" t="inlineStr">
        <is>
          <t>x</t>
        </is>
      </c>
      <c r="J295" s="606" t="n">
        <v>43172</v>
      </c>
      <c r="K295" s="223" t="n"/>
      <c r="L295" s="223" t="n"/>
      <c r="M295" s="223" t="inlineStr">
        <is>
          <t>ACCESSORIES</t>
        </is>
      </c>
      <c r="N295" s="223" t="n">
        <v>61171000</v>
      </c>
      <c r="O295" s="102" t="inlineStr">
        <is>
          <t>Shawls, scarves, mufflers, mantillas, veils and the like, knitted or crocheted</t>
        </is>
      </c>
      <c r="P295" s="103" t="inlineStr">
        <is>
          <t>UNISEX</t>
        </is>
      </c>
      <c r="Q295" s="223" t="n"/>
      <c r="R295" s="223" t="n"/>
      <c r="S295" s="223" t="n"/>
      <c r="T295" s="104" t="inlineStr">
        <is>
          <t>NON</t>
        </is>
      </c>
      <c r="U295" s="104" t="n"/>
      <c r="V295" s="104" t="inlineStr">
        <is>
          <t>ONE SIZE</t>
        </is>
      </c>
      <c r="W295" s="104" t="inlineStr">
        <is>
          <t>-</t>
        </is>
      </c>
      <c r="X295" s="255" t="n"/>
      <c r="Y295" s="104" t="n"/>
      <c r="Z295" s="104" t="n"/>
      <c r="AA295" s="104" t="n"/>
      <c r="AB295" s="105" t="inlineStr">
        <is>
          <t>TUNISIA</t>
        </is>
      </c>
      <c r="AC295" s="106" t="inlineStr">
        <is>
          <t>ARTLAB</t>
        </is>
      </c>
      <c r="AD295" s="106" t="inlineStr">
        <is>
          <t>ARTLAB</t>
        </is>
      </c>
      <c r="AE295" s="106" t="inlineStr">
        <is>
          <t>-</t>
        </is>
      </c>
      <c r="AF295" s="223" t="n"/>
      <c r="AG295" s="104" t="inlineStr">
        <is>
          <t>UNITIN</t>
        </is>
      </c>
      <c r="AH295" s="104" t="inlineStr">
        <is>
          <t>NIZA 1111</t>
        </is>
      </c>
      <c r="AI295" s="104" t="n"/>
      <c r="AJ295" s="104" t="n"/>
      <c r="AK295" s="104" t="inlineStr">
        <is>
          <t>100% Sustainable fabric</t>
        </is>
      </c>
      <c r="AL295" s="104" t="inlineStr">
        <is>
          <t>52% Tencel lyocell, 48% linen</t>
        </is>
      </c>
      <c r="AM295" s="104" t="n"/>
      <c r="AN295" s="374" t="n"/>
      <c r="AO295" s="107" t="n">
        <v>8.65</v>
      </c>
      <c r="AP295" s="104" t="n"/>
      <c r="AQ295" s="104" t="n"/>
      <c r="AR295" s="104" t="n"/>
      <c r="AS295" s="108" t="n"/>
      <c r="AT295" s="108" t="n"/>
      <c r="AU295" s="108" t="n"/>
      <c r="AV295" s="109" t="n">
        <v>0.27</v>
      </c>
      <c r="AW295" s="607" t="n"/>
      <c r="AX295" s="608" t="inlineStr">
        <is>
          <t>EUR</t>
        </is>
      </c>
      <c r="AY295" s="608" t="inlineStr">
        <is>
          <t>FOB</t>
        </is>
      </c>
      <c r="AZ295" s="608" t="inlineStr">
        <is>
          <t>90 DAYS NETT</t>
        </is>
      </c>
      <c r="BA295" s="608" t="inlineStr">
        <is>
          <t>cfmd</t>
        </is>
      </c>
      <c r="BB295" s="608">
        <f>IFERROR((BM295*(1-Assumptions!$K$3))*(1-BK295),0)</f>
        <v/>
      </c>
      <c r="BC295" s="608" t="n">
        <v>25</v>
      </c>
      <c r="BD295" s="608" t="n">
        <v>6</v>
      </c>
      <c r="BE295" s="608" t="n">
        <v>6</v>
      </c>
      <c r="BF295" s="609">
        <f>IFERROR(((IF(BE295&gt;0, BE295, IF(BD295&gt;0, BD295, 0))))*INDEX(Assumptions!$B:$B,MATCH(AB295,Assumptions!$A:$A,0)),0)</f>
        <v/>
      </c>
      <c r="BG295" s="609">
        <f>IFERROR(((IF(BE295&gt;0, BE295, IF(BD295&gt;0, BD295, 0))))*INDEX(Assumptions!$C:$C,MATCH(AB295,Assumptions!$A:$A,0)),0)</f>
        <v/>
      </c>
      <c r="BH295" s="609">
        <f>IFERROR(((IF(BE295&gt;0, BE295, IF(BD295&gt;0, BD295, 0))))*INDEX(Assumptions!$D:$D,MATCH(AB295,Assumptions!$A:$A,0)),0)</f>
        <v/>
      </c>
      <c r="BI295" s="609">
        <f>IFERROR(((IF(BE295&gt;0, BE295, IF(BD295&gt;0, BD295, 0))))*INDEX(Assumptions!$G:$G,MATCH(AC295,Assumptions!$F:$F,0)),0)</f>
        <v/>
      </c>
      <c r="BJ295" s="609">
        <f>SUM(BF295:BI295)</f>
        <v/>
      </c>
      <c r="BK295" s="113">
        <f>IFERROR(INDEX(Assumptions!$B:$B,MATCH(AB295,Assumptions!$A:$A,0))+INDEX(Assumptions!$C:$C,MATCH(AB295,Assumptions!$A:$A,0))+INDEX(Assumptions!$D:$D,MATCH(AB295,Assumptions!$A:$A,0))+INDEX(Assumptions!$G:$G,MATCH(AC295,Assumptions!$F:$F,0)),0)</f>
        <v/>
      </c>
      <c r="BL295" s="608">
        <f>((IF(BE295&gt;0, BE295, IF(BD295&gt;0, BD295, 0))))+BJ295</f>
        <v/>
      </c>
      <c r="BM295" s="608">
        <f>BP295/BO295</f>
        <v/>
      </c>
      <c r="BN295" s="608">
        <f>BP295/2.38</f>
        <v/>
      </c>
      <c r="BO295" s="104" t="n">
        <v>2.5</v>
      </c>
      <c r="BP295" s="608" t="n">
        <v>59.95</v>
      </c>
      <c r="BQ295" s="114">
        <f>IF(SUM(BD295:BE295)=0,0,(BM295-BL295)/BM295)</f>
        <v/>
      </c>
      <c r="BR295" s="608">
        <f>BC295*CG295</f>
        <v/>
      </c>
      <c r="BS295" s="608" t="inlineStr">
        <is>
          <t>-</t>
        </is>
      </c>
      <c r="BT295" s="608" t="n"/>
      <c r="BU295" s="115" t="n"/>
      <c r="BV295" s="610" t="n"/>
      <c r="BW295" s="115" t="n"/>
      <c r="BX295" s="106" t="n"/>
      <c r="BY295" s="115" t="n"/>
      <c r="BZ295" s="530" t="n"/>
      <c r="CA295" s="115" t="n"/>
      <c r="CB295" s="115" t="n"/>
      <c r="CC295" s="115" t="n"/>
      <c r="CD295" s="106" t="n"/>
      <c r="CE295" s="106" t="n"/>
      <c r="CF295" s="106" t="n"/>
      <c r="CG295" s="117" t="n">
        <v>15</v>
      </c>
      <c r="CH295" s="538" t="n"/>
      <c r="CI295" s="117" t="inlineStr">
        <is>
          <t>-</t>
        </is>
      </c>
      <c r="CJ295" s="117" t="n"/>
      <c r="CK295" s="117" t="n"/>
      <c r="CL295" s="118" t="n"/>
      <c r="CM295" s="119" t="n"/>
      <c r="CN295" s="119" t="n"/>
      <c r="CO295" s="120" t="n"/>
      <c r="CP295" s="121" t="inlineStr">
        <is>
          <t>-</t>
        </is>
      </c>
      <c r="CQ295" s="121" t="n"/>
      <c r="CR295" s="121" t="n"/>
      <c r="CS295" s="122" t="n"/>
      <c r="CT295" s="123" t="n"/>
      <c r="CU295" s="123" t="n"/>
      <c r="CV295" s="123" t="n"/>
      <c r="CW295" s="123" t="n"/>
      <c r="CX295" s="123" t="n"/>
      <c r="CY295" s="123" t="n"/>
      <c r="CZ295" s="118" t="n"/>
      <c r="DA295" s="118" t="n"/>
      <c r="DB295" s="575" t="n"/>
      <c r="DC295" s="119" t="n"/>
      <c r="DD295" s="119" t="n"/>
      <c r="DE295" s="119" t="n"/>
      <c r="DF295" s="394" t="n"/>
      <c r="DG295" s="394" t="n"/>
      <c r="DH295" s="394" t="n"/>
      <c r="DI295" s="334">
        <f>DF295*BM295</f>
        <v/>
      </c>
      <c r="DJ295" s="125">
        <f>DI295-(DG295*BL295)</f>
        <v/>
      </c>
    </row>
    <row customFormat="1" customHeight="1" hidden="1" ht="15" r="296" s="126">
      <c r="A296" s="223" t="n">
        <v>1355</v>
      </c>
      <c r="B296" s="223" t="inlineStr">
        <is>
          <t>K180799025</t>
        </is>
      </c>
      <c r="C296" s="223" t="n">
        <v>5100900010</v>
      </c>
      <c r="D296" s="223" t="inlineStr">
        <is>
          <t>Rinse</t>
        </is>
      </c>
      <c r="E296" s="502" t="n">
        <v>2500</v>
      </c>
      <c r="F296" s="223" t="inlineStr">
        <is>
          <t>BANDANA TRIPLE R</t>
        </is>
      </c>
      <c r="G296" s="223" t="inlineStr">
        <is>
          <t>RINSE</t>
        </is>
      </c>
      <c r="H296" s="223" t="n">
        <v>2</v>
      </c>
      <c r="I296" s="219" t="inlineStr">
        <is>
          <t>x</t>
        </is>
      </c>
      <c r="J296" s="606" t="n">
        <v>43172</v>
      </c>
      <c r="K296" s="223" t="n"/>
      <c r="L296" s="223" t="n"/>
      <c r="M296" s="223" t="inlineStr">
        <is>
          <t>ACCESSORIES</t>
        </is>
      </c>
      <c r="N296" s="223" t="n">
        <v>61171000</v>
      </c>
      <c r="O296" s="102" t="inlineStr">
        <is>
          <t>Shawls, scarves, mufflers, mantillas, veils and the like, knitted or crocheted</t>
        </is>
      </c>
      <c r="P296" s="103" t="inlineStr">
        <is>
          <t>UNISEX</t>
        </is>
      </c>
      <c r="Q296" s="223" t="n"/>
      <c r="R296" s="223" t="n"/>
      <c r="S296" s="223" t="n"/>
      <c r="T296" s="104" t="inlineStr">
        <is>
          <t>NON</t>
        </is>
      </c>
      <c r="U296" s="104" t="n"/>
      <c r="V296" s="104" t="inlineStr">
        <is>
          <t>ONE SIZE</t>
        </is>
      </c>
      <c r="W296" s="104" t="inlineStr">
        <is>
          <t>-</t>
        </is>
      </c>
      <c r="X296" s="255" t="n"/>
      <c r="Y296" s="104" t="n"/>
      <c r="Z296" s="104" t="n"/>
      <c r="AA296" s="104" t="n"/>
      <c r="AB296" s="105" t="inlineStr">
        <is>
          <t>TUNISIA</t>
        </is>
      </c>
      <c r="AC296" s="106" t="inlineStr">
        <is>
          <t>ARTLAB</t>
        </is>
      </c>
      <c r="AD296" s="106" t="inlineStr">
        <is>
          <t>ARTLAB</t>
        </is>
      </c>
      <c r="AE296" s="106" t="inlineStr">
        <is>
          <t>-</t>
        </is>
      </c>
      <c r="AF296" s="223" t="n"/>
      <c r="AG296" s="104" t="inlineStr">
        <is>
          <t>UNITIN</t>
        </is>
      </c>
      <c r="AH296" s="104" t="inlineStr">
        <is>
          <t>NIZA 1111</t>
        </is>
      </c>
      <c r="AI296" s="104" t="n"/>
      <c r="AJ296" s="104" t="n"/>
      <c r="AK296" s="104" t="inlineStr">
        <is>
          <t>100% Sustainable fabric</t>
        </is>
      </c>
      <c r="AL296" s="104" t="inlineStr">
        <is>
          <t>52% Tencel lyocell, 48% linen</t>
        </is>
      </c>
      <c r="AM296" s="104" t="n"/>
      <c r="AN296" s="374" t="n"/>
      <c r="AO296" s="107" t="n">
        <v>8.65</v>
      </c>
      <c r="AP296" s="104" t="n"/>
      <c r="AQ296" s="104" t="n"/>
      <c r="AR296" s="104" t="n"/>
      <c r="AS296" s="108" t="n"/>
      <c r="AT296" s="108" t="n"/>
      <c r="AU296" s="108" t="n"/>
      <c r="AV296" s="109" t="n">
        <v>0.27</v>
      </c>
      <c r="AW296" s="607" t="n"/>
      <c r="AX296" s="608" t="inlineStr">
        <is>
          <t>EUR</t>
        </is>
      </c>
      <c r="AY296" s="608" t="inlineStr">
        <is>
          <t>FOB</t>
        </is>
      </c>
      <c r="AZ296" s="608" t="inlineStr">
        <is>
          <t>90 DAYS NETT</t>
        </is>
      </c>
      <c r="BA296" s="608" t="inlineStr">
        <is>
          <t>cfmd</t>
        </is>
      </c>
      <c r="BB296" s="608">
        <f>IFERROR((BM296*(1-Assumptions!$K$3))*(1-BK296),0)</f>
        <v/>
      </c>
      <c r="BC296" s="608" t="n">
        <v>25</v>
      </c>
      <c r="BD296" s="608" t="n">
        <v>6</v>
      </c>
      <c r="BE296" s="608" t="n">
        <v>6</v>
      </c>
      <c r="BF296" s="609">
        <f>IFERROR(((IF(BE296&gt;0, BE296, IF(BD296&gt;0, BD296, 0))))*INDEX(Assumptions!$B:$B,MATCH(AB296,Assumptions!$A:$A,0)),0)</f>
        <v/>
      </c>
      <c r="BG296" s="609">
        <f>IFERROR(((IF(BE296&gt;0, BE296, IF(BD296&gt;0, BD296, 0))))*INDEX(Assumptions!$C:$C,MATCH(AB296,Assumptions!$A:$A,0)),0)</f>
        <v/>
      </c>
      <c r="BH296" s="609">
        <f>IFERROR(((IF(BE296&gt;0, BE296, IF(BD296&gt;0, BD296, 0))))*INDEX(Assumptions!$D:$D,MATCH(AB296,Assumptions!$A:$A,0)),0)</f>
        <v/>
      </c>
      <c r="BI296" s="609">
        <f>IFERROR(((IF(BE296&gt;0, BE296, IF(BD296&gt;0, BD296, 0))))*INDEX(Assumptions!$G:$G,MATCH(AC296,Assumptions!$F:$F,0)),0)</f>
        <v/>
      </c>
      <c r="BJ296" s="609">
        <f>SUM(BF296:BI296)</f>
        <v/>
      </c>
      <c r="BK296" s="113">
        <f>IFERROR(INDEX(Assumptions!$B:$B,MATCH(AB296,Assumptions!$A:$A,0))+INDEX(Assumptions!$C:$C,MATCH(AB296,Assumptions!$A:$A,0))+INDEX(Assumptions!$D:$D,MATCH(AB296,Assumptions!$A:$A,0))+INDEX(Assumptions!$G:$G,MATCH(AC296,Assumptions!$F:$F,0)),0)</f>
        <v/>
      </c>
      <c r="BL296" s="608">
        <f>((IF(BE296&gt;0, BE296, IF(BD296&gt;0, BD296, 0))))+BJ296</f>
        <v/>
      </c>
      <c r="BM296" s="608">
        <f>BP296/BO296</f>
        <v/>
      </c>
      <c r="BN296" s="608">
        <f>BP296/2.38</f>
        <v/>
      </c>
      <c r="BO296" s="104" t="n">
        <v>2.5</v>
      </c>
      <c r="BP296" s="608" t="n">
        <v>59.95</v>
      </c>
      <c r="BQ296" s="114">
        <f>IF(SUM(BD296:BE296)=0,0,(BM296-BL296)/BM296)</f>
        <v/>
      </c>
      <c r="BR296" s="608">
        <f>BC296*CG296</f>
        <v/>
      </c>
      <c r="BS296" s="608" t="n">
        <v>0.75</v>
      </c>
      <c r="BT296" s="608" t="n"/>
      <c r="BU296" s="115" t="n"/>
      <c r="BV296" s="610" t="n"/>
      <c r="BW296" s="115" t="n"/>
      <c r="BX296" s="106" t="n"/>
      <c r="BY296" s="115" t="n"/>
      <c r="BZ296" s="530" t="n"/>
      <c r="CA296" s="115" t="n"/>
      <c r="CB296" s="115" t="n"/>
      <c r="CC296" s="115" t="n"/>
      <c r="CD296" s="106" t="n"/>
      <c r="CE296" s="106" t="n"/>
      <c r="CF296" s="106" t="n"/>
      <c r="CG296" s="117" t="n">
        <v>15</v>
      </c>
      <c r="CH296" s="538" t="n"/>
      <c r="CI296" s="117" t="inlineStr">
        <is>
          <t>-</t>
        </is>
      </c>
      <c r="CJ296" s="117" t="n"/>
      <c r="CK296" s="117" t="n"/>
      <c r="CL296" s="118" t="n"/>
      <c r="CM296" s="119" t="n"/>
      <c r="CN296" s="119" t="n"/>
      <c r="CO296" s="120" t="n"/>
      <c r="CP296" s="121" t="inlineStr">
        <is>
          <t>-</t>
        </is>
      </c>
      <c r="CQ296" s="121" t="n"/>
      <c r="CR296" s="121" t="n"/>
      <c r="CS296" s="122" t="n"/>
      <c r="CT296" s="123" t="n"/>
      <c r="CU296" s="123" t="n"/>
      <c r="CV296" s="123" t="n"/>
      <c r="CW296" s="123" t="n"/>
      <c r="CX296" s="123" t="n"/>
      <c r="CY296" s="123" t="n"/>
      <c r="CZ296" s="118" t="n"/>
      <c r="DA296" s="118" t="n"/>
      <c r="DB296" s="575" t="n"/>
      <c r="DC296" s="119" t="n"/>
      <c r="DD296" s="119" t="n"/>
      <c r="DE296" s="119" t="n"/>
      <c r="DF296" s="394" t="n"/>
      <c r="DG296" s="394" t="n"/>
      <c r="DH296" s="394" t="n"/>
      <c r="DI296" s="334">
        <f>DF296*BM296</f>
        <v/>
      </c>
      <c r="DJ296" s="125">
        <f>DI296-(DG296*BL296)</f>
        <v/>
      </c>
    </row>
    <row customFormat="1" customHeight="1" ht="15" r="297" s="397">
      <c r="A297" s="372" t="n">
        <v>1360</v>
      </c>
      <c r="B297" s="372" t="inlineStr">
        <is>
          <t>K180799030</t>
        </is>
      </c>
      <c r="C297" s="372" t="n">
        <v>5109900829</v>
      </c>
      <c r="D297" s="372" t="inlineStr">
        <is>
          <t>White</t>
        </is>
      </c>
      <c r="E297" s="430" t="n">
        <v>7100</v>
      </c>
      <c r="F297" s="372" t="inlineStr">
        <is>
          <t xml:space="preserve">BADGE FIT TO LAST </t>
        </is>
      </c>
      <c r="G297" s="372" t="inlineStr">
        <is>
          <t>WHITE</t>
        </is>
      </c>
      <c r="H297" s="372" t="n">
        <v>2</v>
      </c>
      <c r="I297" s="370" t="n"/>
      <c r="J297" s="600" t="n"/>
      <c r="K297" s="372" t="n"/>
      <c r="L297" s="372" t="n"/>
      <c r="M297" s="568" t="inlineStr">
        <is>
          <t>Accessories</t>
        </is>
      </c>
      <c r="N297" s="372" t="n">
        <v>58071010</v>
      </c>
      <c r="O297" s="373" t="inlineStr">
        <is>
          <t>Labels, badges and similar articles, of textile materials, in the piece, in strips or cut to shape or size, woven, with woven inscriptions or motifs</t>
        </is>
      </c>
      <c r="P297" s="584" t="inlineStr">
        <is>
          <t>Unisex</t>
        </is>
      </c>
      <c r="Q297" s="372" t="n"/>
      <c r="R297" s="372" t="n"/>
      <c r="S297" s="372" t="n"/>
      <c r="T297" s="374" t="inlineStr">
        <is>
          <t>NON</t>
        </is>
      </c>
      <c r="U297" s="374" t="n"/>
      <c r="V297" s="374" t="inlineStr">
        <is>
          <t>ONE SIZE</t>
        </is>
      </c>
      <c r="W297" s="374" t="inlineStr">
        <is>
          <t>-</t>
        </is>
      </c>
      <c r="X297" s="518" t="inlineStr">
        <is>
          <t>Accessories</t>
        </is>
      </c>
      <c r="Y297" s="374" t="n"/>
      <c r="Z297" s="374" t="n"/>
      <c r="AA297" s="374" t="n"/>
      <c r="AB297" s="398" t="inlineStr">
        <is>
          <t>Tunisia</t>
        </is>
      </c>
      <c r="AC297" s="376" t="inlineStr">
        <is>
          <t>Artlab</t>
        </is>
      </c>
      <c r="AD297" s="376" t="inlineStr">
        <is>
          <t>Artlab</t>
        </is>
      </c>
      <c r="AE297" s="376" t="inlineStr">
        <is>
          <t>-</t>
        </is>
      </c>
      <c r="AF297" s="372" t="n"/>
      <c r="AG297" s="374" t="inlineStr">
        <is>
          <t>-</t>
        </is>
      </c>
      <c r="AH297" s="374" t="inlineStr">
        <is>
          <t>-</t>
        </is>
      </c>
      <c r="AI297" s="374" t="n"/>
      <c r="AJ297" s="374" t="n"/>
      <c r="AK297" s="374" t="inlineStr">
        <is>
          <t>0% Sustainable fabric</t>
        </is>
      </c>
      <c r="AL297" s="374" t="inlineStr">
        <is>
          <t>49% Wool, 49% acrylic, 2% polyester</t>
        </is>
      </c>
      <c r="AM297" s="374" t="n"/>
      <c r="AN297" s="374" t="n"/>
      <c r="AO297" s="377" t="n"/>
      <c r="AP297" s="374" t="n"/>
      <c r="AQ297" s="374" t="n"/>
      <c r="AR297" s="374" t="n"/>
      <c r="AS297" s="378" t="n"/>
      <c r="AT297" s="378" t="n"/>
      <c r="AU297" s="378" t="n"/>
      <c r="AV297" s="379" t="inlineStr">
        <is>
          <t>-</t>
        </is>
      </c>
      <c r="AW297" s="601" t="n"/>
      <c r="AX297" s="602" t="inlineStr">
        <is>
          <t>EUR</t>
        </is>
      </c>
      <c r="AY297" s="602" t="inlineStr">
        <is>
          <t>FOB</t>
        </is>
      </c>
      <c r="AZ297" s="602" t="inlineStr">
        <is>
          <t>90 DAYS NETT</t>
        </is>
      </c>
      <c r="BA297" s="602" t="n">
        <v>2</v>
      </c>
      <c r="BB297" s="602">
        <f>IFERROR((BM297*(1-Assumptions!$K$3))*(1-BK297),0)</f>
        <v/>
      </c>
      <c r="BC297" s="602" t="n">
        <v>10</v>
      </c>
      <c r="BD297" s="602" t="n">
        <v>2.3</v>
      </c>
      <c r="BE297" s="602" t="n">
        <v>2.3</v>
      </c>
      <c r="BF297" s="604">
        <f>IFERROR(((IF(BE297&gt;0, BE297, IF(BD297&gt;0, BD297, 0))))*INDEX(Assumptions!$B:$B,MATCH(AB297,Assumptions!$A:$A,0)),0)</f>
        <v/>
      </c>
      <c r="BG297" s="604">
        <f>IFERROR(((IF(BE297&gt;0, BE297, IF(BD297&gt;0, BD297, 0))))*INDEX(Assumptions!$C:$C,MATCH(AB297,Assumptions!$A:$A,0)),0)</f>
        <v/>
      </c>
      <c r="BH297" s="604">
        <f>IFERROR(((IF(BE297&gt;0, BE297, IF(BD297&gt;0, BD297, 0))))*INDEX(Assumptions!$D:$D,MATCH(AB297,Assumptions!$A:$A,0)),0)</f>
        <v/>
      </c>
      <c r="BI297" s="604">
        <f>IFERROR(((IF(BE297&gt;0, BE297, IF(BD297&gt;0, BD297, 0))))*INDEX(Assumptions!$G:$G,MATCH(AC297,Assumptions!$F:$F,0)),0)</f>
        <v/>
      </c>
      <c r="BJ297" s="604">
        <f>SUM(BF297:BI297)</f>
        <v/>
      </c>
      <c r="BK297" s="383">
        <f>IFERROR(INDEX(Assumptions!$B:$B,MATCH(AB297,Assumptions!$A:$A,0))+INDEX(Assumptions!$C:$C,MATCH(AB297,Assumptions!$A:$A,0))+INDEX(Assumptions!$D:$D,MATCH(AB297,Assumptions!$A:$A,0))+INDEX(Assumptions!$G:$G,MATCH(AC297,Assumptions!$F:$F,0)),0)</f>
        <v/>
      </c>
      <c r="BL297" s="602">
        <f>((IF(BE297&gt;0, BE297, IF(BD297&gt;0, BD297, 0))))+BJ297</f>
        <v/>
      </c>
      <c r="BM297" s="602">
        <f>BP297/BO297</f>
        <v/>
      </c>
      <c r="BN297" s="602">
        <f>BP297/2.38</f>
        <v/>
      </c>
      <c r="BO297" s="374" t="n">
        <v>2.5</v>
      </c>
      <c r="BP297" s="602" t="n">
        <v>9.949999999999999</v>
      </c>
      <c r="BQ297" s="384">
        <f>IF(SUM(BD297:BE297)=0,0,(BM297-BL297)/BM297)</f>
        <v/>
      </c>
      <c r="BR297" s="602">
        <f>BC297*CG297</f>
        <v/>
      </c>
      <c r="BS297" s="602" t="inlineStr">
        <is>
          <t>-</t>
        </is>
      </c>
      <c r="BT297" s="602" t="n"/>
      <c r="BU297" s="386" t="n"/>
      <c r="BV297" s="605" t="n"/>
      <c r="BW297" s="386" t="n"/>
      <c r="BX297" s="376" t="n"/>
      <c r="BY297" s="386" t="n"/>
      <c r="BZ297" s="433" t="n"/>
      <c r="CA297" s="386" t="n"/>
      <c r="CB297" s="386" t="n"/>
      <c r="CC297" s="386" t="n"/>
      <c r="CD297" s="376" t="n"/>
      <c r="CE297" s="376" t="n"/>
      <c r="CF297" s="376" t="n"/>
      <c r="CG297" s="387" t="n">
        <v>15</v>
      </c>
      <c r="CH297" s="435" t="n"/>
      <c r="CI297" s="387" t="inlineStr">
        <is>
          <t>-</t>
        </is>
      </c>
      <c r="CJ297" s="387" t="n"/>
      <c r="CK297" s="387" t="n"/>
      <c r="CL297" s="388" t="n"/>
      <c r="CM297" s="389" t="n"/>
      <c r="CN297" s="389" t="n"/>
      <c r="CO297" s="390" t="n"/>
      <c r="CP297" s="391" t="inlineStr">
        <is>
          <t>-</t>
        </is>
      </c>
      <c r="CQ297" s="391" t="n"/>
      <c r="CR297" s="391" t="n"/>
      <c r="CS297" s="392" t="n"/>
      <c r="CT297" s="393" t="n"/>
      <c r="CU297" s="393" t="n"/>
      <c r="CV297" s="393" t="n"/>
      <c r="CW297" s="393" t="n"/>
      <c r="CX297" s="393" t="n"/>
      <c r="CY297" s="393" t="n"/>
      <c r="CZ297" s="436" t="n">
        <v>43285</v>
      </c>
      <c r="DA297" s="436" t="inlineStr">
        <is>
          <t>TUNISIA</t>
        </is>
      </c>
      <c r="DB297" s="562" t="n">
        <v>5</v>
      </c>
      <c r="DC297" s="389" t="n"/>
      <c r="DD297" s="389" t="n"/>
      <c r="DE297" s="389" t="n"/>
      <c r="DF297" s="394" t="n">
        <v>15</v>
      </c>
      <c r="DG297" s="394" t="n">
        <v>50</v>
      </c>
      <c r="DH297" s="394" t="n">
        <v>4018386</v>
      </c>
      <c r="DI297" s="395">
        <f>DF297*BM297</f>
        <v/>
      </c>
      <c r="DJ297" s="396">
        <f>DI297-(DG297*BL297)</f>
        <v/>
      </c>
    </row>
    <row customFormat="1" customHeight="1" ht="15" r="298" s="397">
      <c r="A298" s="372" t="n">
        <v>1365</v>
      </c>
      <c r="B298" s="372" t="inlineStr">
        <is>
          <t>K180799035</t>
        </is>
      </c>
      <c r="C298" s="372" t="n">
        <v>5109900830</v>
      </c>
      <c r="D298" s="372" t="inlineStr">
        <is>
          <t>Yellow</t>
        </is>
      </c>
      <c r="E298" s="430" t="n">
        <v>7702</v>
      </c>
      <c r="F298" s="372" t="inlineStr">
        <is>
          <t>BADGE SMILEY</t>
        </is>
      </c>
      <c r="G298" s="372" t="inlineStr">
        <is>
          <t>YELLOW</t>
        </is>
      </c>
      <c r="H298" s="372" t="n">
        <v>2</v>
      </c>
      <c r="I298" s="370" t="n"/>
      <c r="J298" s="600" t="n"/>
      <c r="K298" s="372" t="n"/>
      <c r="L298" s="372" t="n"/>
      <c r="M298" s="568" t="inlineStr">
        <is>
          <t>Accessories</t>
        </is>
      </c>
      <c r="N298" s="372" t="n">
        <v>58071010</v>
      </c>
      <c r="O298" s="373" t="inlineStr">
        <is>
          <t>Labels, badges and similar articles, of textile materials, in the piece, in strips or cut to shape or size, woven, with woven inscriptions or motifs</t>
        </is>
      </c>
      <c r="P298" s="584" t="inlineStr">
        <is>
          <t>Unisex</t>
        </is>
      </c>
      <c r="Q298" s="372" t="n"/>
      <c r="R298" s="372" t="n"/>
      <c r="S298" s="372" t="n"/>
      <c r="T298" s="374" t="inlineStr">
        <is>
          <t>NON</t>
        </is>
      </c>
      <c r="U298" s="374" t="n"/>
      <c r="V298" s="374" t="inlineStr">
        <is>
          <t>ONE SIZE</t>
        </is>
      </c>
      <c r="W298" s="374" t="inlineStr">
        <is>
          <t>-</t>
        </is>
      </c>
      <c r="X298" s="518" t="inlineStr">
        <is>
          <t>Accessories</t>
        </is>
      </c>
      <c r="Y298" s="374" t="n"/>
      <c r="Z298" s="374" t="n"/>
      <c r="AA298" s="374" t="n"/>
      <c r="AB298" s="398" t="inlineStr">
        <is>
          <t>Tunisia</t>
        </is>
      </c>
      <c r="AC298" s="376" t="inlineStr">
        <is>
          <t>Artlab</t>
        </is>
      </c>
      <c r="AD298" s="376" t="inlineStr">
        <is>
          <t>Artlab</t>
        </is>
      </c>
      <c r="AE298" s="376" t="inlineStr">
        <is>
          <t>-</t>
        </is>
      </c>
      <c r="AF298" s="372" t="n"/>
      <c r="AG298" s="374" t="inlineStr">
        <is>
          <t>-</t>
        </is>
      </c>
      <c r="AH298" s="374" t="inlineStr">
        <is>
          <t>-</t>
        </is>
      </c>
      <c r="AI298" s="374" t="n"/>
      <c r="AJ298" s="374" t="n"/>
      <c r="AK298" s="374" t="inlineStr">
        <is>
          <t>0% Sustainable fabric</t>
        </is>
      </c>
      <c r="AL298" s="374" t="inlineStr">
        <is>
          <t>49% Wool, 49% acrylic, 2% polyester</t>
        </is>
      </c>
      <c r="AM298" s="374" t="n"/>
      <c r="AN298" s="374" t="n"/>
      <c r="AO298" s="377" t="n"/>
      <c r="AP298" s="374" t="n"/>
      <c r="AQ298" s="374" t="n"/>
      <c r="AR298" s="374" t="n"/>
      <c r="AS298" s="378" t="n"/>
      <c r="AT298" s="378" t="n"/>
      <c r="AU298" s="378" t="n"/>
      <c r="AV298" s="379" t="inlineStr">
        <is>
          <t>-</t>
        </is>
      </c>
      <c r="AW298" s="601" t="n"/>
      <c r="AX298" s="602" t="inlineStr">
        <is>
          <t>EUR</t>
        </is>
      </c>
      <c r="AY298" s="602" t="inlineStr">
        <is>
          <t>FOB</t>
        </is>
      </c>
      <c r="AZ298" s="602" t="inlineStr">
        <is>
          <t>90 DAYS NETT</t>
        </is>
      </c>
      <c r="BA298" s="602" t="n">
        <v>2</v>
      </c>
      <c r="BB298" s="602">
        <f>IFERROR((BM298*(1-Assumptions!$K$3))*(1-BK298),0)</f>
        <v/>
      </c>
      <c r="BC298" s="602" t="n">
        <v>10</v>
      </c>
      <c r="BD298" s="602" t="n">
        <v>3.1</v>
      </c>
      <c r="BE298" s="602" t="n">
        <v>3.4</v>
      </c>
      <c r="BF298" s="604">
        <f>IFERROR(((IF(BE298&gt;0, BE298, IF(BD298&gt;0, BD298, 0))))*INDEX(Assumptions!$B:$B,MATCH(AB298,Assumptions!$A:$A,0)),0)</f>
        <v/>
      </c>
      <c r="BG298" s="604">
        <f>IFERROR(((IF(BE298&gt;0, BE298, IF(BD298&gt;0, BD298, 0))))*INDEX(Assumptions!$C:$C,MATCH(AB298,Assumptions!$A:$A,0)),0)</f>
        <v/>
      </c>
      <c r="BH298" s="604">
        <f>IFERROR(((IF(BE298&gt;0, BE298, IF(BD298&gt;0, BD298, 0))))*INDEX(Assumptions!$D:$D,MATCH(AB298,Assumptions!$A:$A,0)),0)</f>
        <v/>
      </c>
      <c r="BI298" s="604">
        <f>IFERROR(((IF(BE298&gt;0, BE298, IF(BD298&gt;0, BD298, 0))))*INDEX(Assumptions!$G:$G,MATCH(AC298,Assumptions!$F:$F,0)),0)</f>
        <v/>
      </c>
      <c r="BJ298" s="604">
        <f>SUM(BF298:BI298)</f>
        <v/>
      </c>
      <c r="BK298" s="383">
        <f>IFERROR(INDEX(Assumptions!$B:$B,MATCH(AB298,Assumptions!$A:$A,0))+INDEX(Assumptions!$C:$C,MATCH(AB298,Assumptions!$A:$A,0))+INDEX(Assumptions!$D:$D,MATCH(AB298,Assumptions!$A:$A,0))+INDEX(Assumptions!$G:$G,MATCH(AC298,Assumptions!$F:$F,0)),0)</f>
        <v/>
      </c>
      <c r="BL298" s="602">
        <f>((IF(BE298&gt;0, BE298, IF(BD298&gt;0, BD298, 0))))+BJ298</f>
        <v/>
      </c>
      <c r="BM298" s="602">
        <f>BP298/BO298</f>
        <v/>
      </c>
      <c r="BN298" s="602">
        <f>BP298/2.38</f>
        <v/>
      </c>
      <c r="BO298" s="374" t="n">
        <v>2.5</v>
      </c>
      <c r="BP298" s="602" t="n">
        <v>9.949999999999999</v>
      </c>
      <c r="BQ298" s="384">
        <f>IF(SUM(BD298:BE298)=0,0,(BM298-BL298)/BM298)</f>
        <v/>
      </c>
      <c r="BR298" s="602">
        <f>BC298*CG298</f>
        <v/>
      </c>
      <c r="BS298" s="602" t="inlineStr">
        <is>
          <t>-</t>
        </is>
      </c>
      <c r="BT298" s="602" t="n"/>
      <c r="BU298" s="386" t="n"/>
      <c r="BV298" s="605" t="n"/>
      <c r="BW298" s="386" t="n"/>
      <c r="BX298" s="376" t="n"/>
      <c r="BY298" s="386" t="n"/>
      <c r="BZ298" s="433" t="n"/>
      <c r="CA298" s="386" t="n"/>
      <c r="CB298" s="386" t="n"/>
      <c r="CC298" s="386" t="n"/>
      <c r="CD298" s="376" t="n"/>
      <c r="CE298" s="376" t="n"/>
      <c r="CF298" s="376" t="n"/>
      <c r="CG298" s="387" t="n">
        <v>15</v>
      </c>
      <c r="CH298" s="435" t="n"/>
      <c r="CI298" s="387" t="inlineStr">
        <is>
          <t>-</t>
        </is>
      </c>
      <c r="CJ298" s="387" t="n"/>
      <c r="CK298" s="387" t="n"/>
      <c r="CL298" s="388" t="n"/>
      <c r="CM298" s="389" t="n"/>
      <c r="CN298" s="389" t="n"/>
      <c r="CO298" s="390" t="n"/>
      <c r="CP298" s="391" t="inlineStr">
        <is>
          <t>-</t>
        </is>
      </c>
      <c r="CQ298" s="391" t="n"/>
      <c r="CR298" s="391" t="n"/>
      <c r="CS298" s="392" t="n"/>
      <c r="CT298" s="393" t="n"/>
      <c r="CU298" s="393" t="n"/>
      <c r="CV298" s="393" t="n"/>
      <c r="CW298" s="393" t="n"/>
      <c r="CX298" s="393" t="n"/>
      <c r="CY298" s="393" t="n"/>
      <c r="CZ298" s="436" t="n">
        <v>43285</v>
      </c>
      <c r="DA298" s="436" t="inlineStr">
        <is>
          <t>TUNISIA</t>
        </is>
      </c>
      <c r="DB298" s="562" t="n">
        <v>5</v>
      </c>
      <c r="DC298" s="389" t="n"/>
      <c r="DD298" s="389" t="n"/>
      <c r="DE298" s="389" t="n"/>
      <c r="DF298" s="394" t="n">
        <v>50</v>
      </c>
      <c r="DG298" s="394" t="n">
        <v>100</v>
      </c>
      <c r="DH298" s="394" t="n">
        <v>4018387</v>
      </c>
      <c r="DI298" s="395">
        <f>DF298*BM298</f>
        <v/>
      </c>
      <c r="DJ298" s="396">
        <f>DI298-(DG298*BL298)</f>
        <v/>
      </c>
    </row>
    <row customFormat="1" customHeight="1" ht="15" r="299" s="397">
      <c r="A299" s="372" t="n">
        <v>1370</v>
      </c>
      <c r="B299" s="372" t="inlineStr">
        <is>
          <t>K180799040</t>
        </is>
      </c>
      <c r="C299" s="372" t="n">
        <v>5109900831</v>
      </c>
      <c r="D299" s="372" t="inlineStr">
        <is>
          <t>Blue</t>
        </is>
      </c>
      <c r="E299" s="241" t="n">
        <v>8112</v>
      </c>
      <c r="F299" s="372" t="inlineStr">
        <is>
          <t>BADGE K</t>
        </is>
      </c>
      <c r="G299" s="372" t="inlineStr">
        <is>
          <t>NAVY</t>
        </is>
      </c>
      <c r="H299" s="372" t="n">
        <v>2</v>
      </c>
      <c r="I299" s="370" t="n"/>
      <c r="J299" s="600" t="n"/>
      <c r="K299" s="372" t="n"/>
      <c r="L299" s="372" t="n"/>
      <c r="M299" s="568" t="inlineStr">
        <is>
          <t>Accessories</t>
        </is>
      </c>
      <c r="N299" s="372" t="n">
        <v>58071010</v>
      </c>
      <c r="O299" s="373" t="inlineStr">
        <is>
          <t>Labels, badges and similar articles, of textile materials, in the piece, in strips or cut to shape or size, woven, with woven inscriptions or motifs</t>
        </is>
      </c>
      <c r="P299" s="584" t="inlineStr">
        <is>
          <t>Unisex</t>
        </is>
      </c>
      <c r="Q299" s="372" t="n"/>
      <c r="R299" s="372" t="n"/>
      <c r="S299" s="372" t="n"/>
      <c r="T299" s="374" t="inlineStr">
        <is>
          <t>NON</t>
        </is>
      </c>
      <c r="U299" s="374" t="n"/>
      <c r="V299" s="374" t="inlineStr">
        <is>
          <t>ONE SIZE</t>
        </is>
      </c>
      <c r="W299" s="374" t="inlineStr">
        <is>
          <t>-</t>
        </is>
      </c>
      <c r="X299" s="518" t="inlineStr">
        <is>
          <t>Accessories</t>
        </is>
      </c>
      <c r="Y299" s="374" t="n"/>
      <c r="Z299" s="374" t="n"/>
      <c r="AA299" s="374" t="n"/>
      <c r="AB299" s="398" t="inlineStr">
        <is>
          <t>Tunisia</t>
        </is>
      </c>
      <c r="AC299" s="376" t="inlineStr">
        <is>
          <t>Artlab</t>
        </is>
      </c>
      <c r="AD299" s="376" t="inlineStr">
        <is>
          <t>Artlab</t>
        </is>
      </c>
      <c r="AE299" s="376" t="inlineStr">
        <is>
          <t>-</t>
        </is>
      </c>
      <c r="AF299" s="372" t="n"/>
      <c r="AG299" s="374" t="inlineStr">
        <is>
          <t>-</t>
        </is>
      </c>
      <c r="AH299" s="374" t="inlineStr">
        <is>
          <t>-</t>
        </is>
      </c>
      <c r="AI299" s="374" t="n"/>
      <c r="AJ299" s="374" t="n"/>
      <c r="AK299" s="374" t="inlineStr">
        <is>
          <t>0% Sustainable fabric</t>
        </is>
      </c>
      <c r="AL299" s="374" t="inlineStr">
        <is>
          <t>49% Wool, 49% acrylic, 2% polyester</t>
        </is>
      </c>
      <c r="AM299" s="374" t="n"/>
      <c r="AN299" s="374" t="n"/>
      <c r="AO299" s="377" t="n"/>
      <c r="AP299" s="374" t="n"/>
      <c r="AQ299" s="374" t="n"/>
      <c r="AR299" s="374" t="n"/>
      <c r="AS299" s="378" t="n"/>
      <c r="AT299" s="378" t="n"/>
      <c r="AU299" s="378" t="n"/>
      <c r="AV299" s="379" t="inlineStr">
        <is>
          <t>-</t>
        </is>
      </c>
      <c r="AW299" s="601" t="n"/>
      <c r="AX299" s="602" t="inlineStr">
        <is>
          <t>EUR</t>
        </is>
      </c>
      <c r="AY299" s="602" t="inlineStr">
        <is>
          <t>FOB</t>
        </is>
      </c>
      <c r="AZ299" s="602" t="inlineStr">
        <is>
          <t>90 DAYS NETT</t>
        </is>
      </c>
      <c r="BA299" s="602" t="n">
        <v>2</v>
      </c>
      <c r="BB299" s="602">
        <f>IFERROR((BM299*(1-Assumptions!$K$3))*(1-BK299),0)</f>
        <v/>
      </c>
      <c r="BC299" s="602" t="n">
        <v>10</v>
      </c>
      <c r="BD299" s="602" t="n">
        <v>5.1</v>
      </c>
      <c r="BE299" s="602" t="n">
        <v>5.1</v>
      </c>
      <c r="BF299" s="604">
        <f>IFERROR(((IF(BE299&gt;0, BE299, IF(BD299&gt;0, BD299, 0))))*INDEX(Assumptions!$B:$B,MATCH(AB299,Assumptions!$A:$A,0)),0)</f>
        <v/>
      </c>
      <c r="BG299" s="604">
        <f>IFERROR(((IF(BE299&gt;0, BE299, IF(BD299&gt;0, BD299, 0))))*INDEX(Assumptions!$C:$C,MATCH(AB299,Assumptions!$A:$A,0)),0)</f>
        <v/>
      </c>
      <c r="BH299" s="604">
        <f>IFERROR(((IF(BE299&gt;0, BE299, IF(BD299&gt;0, BD299, 0))))*INDEX(Assumptions!$D:$D,MATCH(AB299,Assumptions!$A:$A,0)),0)</f>
        <v/>
      </c>
      <c r="BI299" s="604">
        <f>IFERROR(((IF(BE299&gt;0, BE299, IF(BD299&gt;0, BD299, 0))))*INDEX(Assumptions!$G:$G,MATCH(AC299,Assumptions!$F:$F,0)),0)</f>
        <v/>
      </c>
      <c r="BJ299" s="604">
        <f>SUM(BF299:BI299)</f>
        <v/>
      </c>
      <c r="BK299" s="383">
        <f>IFERROR(INDEX(Assumptions!$B:$B,MATCH(AB299,Assumptions!$A:$A,0))+INDEX(Assumptions!$C:$C,MATCH(AB299,Assumptions!$A:$A,0))+INDEX(Assumptions!$D:$D,MATCH(AB299,Assumptions!$A:$A,0))+INDEX(Assumptions!$G:$G,MATCH(AC299,Assumptions!$F:$F,0)),0)</f>
        <v/>
      </c>
      <c r="BL299" s="602">
        <f>((IF(BE299&gt;0, BE299, IF(BD299&gt;0, BD299, 0))))+BJ299</f>
        <v/>
      </c>
      <c r="BM299" s="602">
        <f>BP299/BO299</f>
        <v/>
      </c>
      <c r="BN299" s="602">
        <f>BP299/2.38</f>
        <v/>
      </c>
      <c r="BO299" s="374" t="n">
        <v>2.5</v>
      </c>
      <c r="BP299" s="602" t="n">
        <v>9.949999999999999</v>
      </c>
      <c r="BQ299" s="384">
        <f>IF(SUM(BD299:BE299)=0,0,(BM299-BL299)/BM299)</f>
        <v/>
      </c>
      <c r="BR299" s="602">
        <f>BC299*CG299</f>
        <v/>
      </c>
      <c r="BS299" s="602" t="inlineStr">
        <is>
          <t>-</t>
        </is>
      </c>
      <c r="BT299" s="602" t="n"/>
      <c r="BU299" s="386" t="n"/>
      <c r="BV299" s="605" t="n"/>
      <c r="BW299" s="386" t="n"/>
      <c r="BX299" s="376" t="n"/>
      <c r="BY299" s="386" t="n"/>
      <c r="BZ299" s="433" t="n"/>
      <c r="CA299" s="386" t="n"/>
      <c r="CB299" s="386" t="n"/>
      <c r="CC299" s="386" t="n"/>
      <c r="CD299" s="376" t="n"/>
      <c r="CE299" s="376" t="n"/>
      <c r="CF299" s="376" t="n"/>
      <c r="CG299" s="387" t="n">
        <v>15</v>
      </c>
      <c r="CH299" s="435" t="n"/>
      <c r="CI299" s="387" t="inlineStr">
        <is>
          <t>-</t>
        </is>
      </c>
      <c r="CJ299" s="387" t="n"/>
      <c r="CK299" s="387" t="n"/>
      <c r="CL299" s="388" t="n"/>
      <c r="CM299" s="389" t="n"/>
      <c r="CN299" s="389" t="n"/>
      <c r="CO299" s="390" t="n"/>
      <c r="CP299" s="391" t="inlineStr">
        <is>
          <t>-</t>
        </is>
      </c>
      <c r="CQ299" s="391" t="n"/>
      <c r="CR299" s="391" t="n"/>
      <c r="CS299" s="392" t="n"/>
      <c r="CT299" s="393" t="n"/>
      <c r="CU299" s="393" t="n"/>
      <c r="CV299" s="393" t="n"/>
      <c r="CW299" s="393" t="n"/>
      <c r="CX299" s="393" t="n"/>
      <c r="CY299" s="393" t="n"/>
      <c r="CZ299" s="436" t="n">
        <v>43285</v>
      </c>
      <c r="DA299" s="436" t="inlineStr">
        <is>
          <t>TUNISIA</t>
        </is>
      </c>
      <c r="DB299" s="562" t="n">
        <v>5</v>
      </c>
      <c r="DC299" s="389" t="n"/>
      <c r="DD299" s="389" t="n"/>
      <c r="DE299" s="389" t="n"/>
      <c r="DF299" s="394" t="n">
        <v>22</v>
      </c>
      <c r="DG299" s="394" t="n">
        <v>50</v>
      </c>
      <c r="DH299" s="394" t="n">
        <v>4018388</v>
      </c>
      <c r="DI299" s="395">
        <f>DF299*BM299</f>
        <v/>
      </c>
      <c r="DJ299" s="396">
        <f>DI299-(DG299*BL299)</f>
        <v/>
      </c>
    </row>
    <row customFormat="1" customHeight="1" ht="15" r="300" s="397">
      <c r="A300" s="372" t="n">
        <v>1375</v>
      </c>
      <c r="B300" s="372" t="inlineStr">
        <is>
          <t>K180799045</t>
        </is>
      </c>
      <c r="C300" s="372" t="n">
        <v>5109900832</v>
      </c>
      <c r="D300" s="372" t="inlineStr">
        <is>
          <t>White</t>
        </is>
      </c>
      <c r="E300" s="430" t="n">
        <v>7100</v>
      </c>
      <c r="F300" s="372" t="inlineStr">
        <is>
          <t>BADGE NEW TOKYO</t>
        </is>
      </c>
      <c r="G300" s="372" t="inlineStr">
        <is>
          <t>WHITE</t>
        </is>
      </c>
      <c r="H300" s="372" t="n">
        <v>2</v>
      </c>
      <c r="I300" s="370" t="n"/>
      <c r="J300" s="600" t="n"/>
      <c r="K300" s="372" t="n"/>
      <c r="L300" s="372" t="n"/>
      <c r="M300" s="568" t="inlineStr">
        <is>
          <t>Accessories</t>
        </is>
      </c>
      <c r="N300" s="372" t="n">
        <v>58071010</v>
      </c>
      <c r="O300" s="373" t="inlineStr">
        <is>
          <t>Labels, badges and similar articles, of textile materials, in the piece, in strips or cut to shape or size, woven, with woven inscriptions or motifs</t>
        </is>
      </c>
      <c r="P300" s="584" t="inlineStr">
        <is>
          <t>Unisex</t>
        </is>
      </c>
      <c r="Q300" s="372" t="n"/>
      <c r="R300" s="372" t="n"/>
      <c r="S300" s="372" t="n"/>
      <c r="T300" s="374" t="inlineStr">
        <is>
          <t>NON</t>
        </is>
      </c>
      <c r="U300" s="374" t="n"/>
      <c r="V300" s="374" t="inlineStr">
        <is>
          <t>ONE SIZE</t>
        </is>
      </c>
      <c r="W300" s="374" t="inlineStr">
        <is>
          <t>-</t>
        </is>
      </c>
      <c r="X300" s="518" t="inlineStr">
        <is>
          <t>Accessories</t>
        </is>
      </c>
      <c r="Y300" s="374" t="n"/>
      <c r="Z300" s="374" t="n"/>
      <c r="AA300" s="374" t="n"/>
      <c r="AB300" s="398" t="inlineStr">
        <is>
          <t>Tunisia</t>
        </is>
      </c>
      <c r="AC300" s="376" t="inlineStr">
        <is>
          <t>Artlab</t>
        </is>
      </c>
      <c r="AD300" s="376" t="inlineStr">
        <is>
          <t>Artlab</t>
        </is>
      </c>
      <c r="AE300" s="376" t="inlineStr">
        <is>
          <t>-</t>
        </is>
      </c>
      <c r="AF300" s="372" t="n"/>
      <c r="AG300" s="374" t="inlineStr">
        <is>
          <t>-</t>
        </is>
      </c>
      <c r="AH300" s="374" t="inlineStr">
        <is>
          <t>-</t>
        </is>
      </c>
      <c r="AI300" s="374" t="n"/>
      <c r="AJ300" s="374" t="n"/>
      <c r="AK300" s="374" t="inlineStr">
        <is>
          <t>0% Sustainable fabric</t>
        </is>
      </c>
      <c r="AL300" s="374" t="inlineStr">
        <is>
          <t>49% Wool, 49% acrylic, 2% polyester</t>
        </is>
      </c>
      <c r="AM300" s="374" t="n"/>
      <c r="AN300" s="374" t="n"/>
      <c r="AO300" s="377" t="n"/>
      <c r="AP300" s="374" t="n"/>
      <c r="AQ300" s="374" t="n"/>
      <c r="AR300" s="374" t="n"/>
      <c r="AS300" s="378" t="n"/>
      <c r="AT300" s="378" t="n"/>
      <c r="AU300" s="378" t="n"/>
      <c r="AV300" s="379" t="inlineStr">
        <is>
          <t>-</t>
        </is>
      </c>
      <c r="AW300" s="601" t="n"/>
      <c r="AX300" s="602" t="inlineStr">
        <is>
          <t>EUR</t>
        </is>
      </c>
      <c r="AY300" s="602" t="inlineStr">
        <is>
          <t>FOB</t>
        </is>
      </c>
      <c r="AZ300" s="602" t="inlineStr">
        <is>
          <t>90 DAYS NETT</t>
        </is>
      </c>
      <c r="BA300" s="602" t="n">
        <v>2</v>
      </c>
      <c r="BB300" s="602">
        <f>IFERROR((BM300*(1-Assumptions!$K$3))*(1-BK300),0)</f>
        <v/>
      </c>
      <c r="BC300" s="602" t="n">
        <v>10</v>
      </c>
      <c r="BD300" s="602" t="n">
        <v>3.8</v>
      </c>
      <c r="BE300" s="602" t="n">
        <v>3.8</v>
      </c>
      <c r="BF300" s="604">
        <f>IFERROR(((IF(BE300&gt;0, BE300, IF(BD300&gt;0, BD300, 0))))*INDEX(Assumptions!$B:$B,MATCH(AB300,Assumptions!$A:$A,0)),0)</f>
        <v/>
      </c>
      <c r="BG300" s="604">
        <f>IFERROR(((IF(BE300&gt;0, BE300, IF(BD300&gt;0, BD300, 0))))*INDEX(Assumptions!$C:$C,MATCH(AB300,Assumptions!$A:$A,0)),0)</f>
        <v/>
      </c>
      <c r="BH300" s="604">
        <f>IFERROR(((IF(BE300&gt;0, BE300, IF(BD300&gt;0, BD300, 0))))*INDEX(Assumptions!$D:$D,MATCH(AB300,Assumptions!$A:$A,0)),0)</f>
        <v/>
      </c>
      <c r="BI300" s="604">
        <f>IFERROR(((IF(BE300&gt;0, BE300, IF(BD300&gt;0, BD300, 0))))*INDEX(Assumptions!$G:$G,MATCH(AC300,Assumptions!$F:$F,0)),0)</f>
        <v/>
      </c>
      <c r="BJ300" s="604">
        <f>SUM(BF300:BI300)</f>
        <v/>
      </c>
      <c r="BK300" s="383">
        <f>IFERROR(INDEX(Assumptions!$B:$B,MATCH(AB300,Assumptions!$A:$A,0))+INDEX(Assumptions!$C:$C,MATCH(AB300,Assumptions!$A:$A,0))+INDEX(Assumptions!$D:$D,MATCH(AB300,Assumptions!$A:$A,0))+INDEX(Assumptions!$G:$G,MATCH(AC300,Assumptions!$F:$F,0)),0)</f>
        <v/>
      </c>
      <c r="BL300" s="602">
        <f>((IF(BE300&gt;0, BE300, IF(BD300&gt;0, BD300, 0))))+BJ300</f>
        <v/>
      </c>
      <c r="BM300" s="602">
        <f>BP300/BO300</f>
        <v/>
      </c>
      <c r="BN300" s="602">
        <f>BP300/2.38</f>
        <v/>
      </c>
      <c r="BO300" s="374" t="n">
        <v>2.5</v>
      </c>
      <c r="BP300" s="602" t="n">
        <v>9.949999999999999</v>
      </c>
      <c r="BQ300" s="384">
        <f>IF(SUM(BD300:BE300)=0,0,(BM300-BL300)/BM300)</f>
        <v/>
      </c>
      <c r="BR300" s="602">
        <f>BC300*CG300</f>
        <v/>
      </c>
      <c r="BS300" s="602" t="inlineStr">
        <is>
          <t>-</t>
        </is>
      </c>
      <c r="BT300" s="602" t="n"/>
      <c r="BU300" s="386" t="n"/>
      <c r="BV300" s="605" t="n"/>
      <c r="BW300" s="386" t="n"/>
      <c r="BX300" s="376" t="n"/>
      <c r="BY300" s="386" t="n"/>
      <c r="BZ300" s="433" t="n"/>
      <c r="CA300" s="386" t="n"/>
      <c r="CB300" s="386" t="n"/>
      <c r="CC300" s="386" t="n"/>
      <c r="CD300" s="376" t="n"/>
      <c r="CE300" s="376" t="n"/>
      <c r="CF300" s="376" t="n"/>
      <c r="CG300" s="387" t="n">
        <v>15</v>
      </c>
      <c r="CH300" s="435" t="n"/>
      <c r="CI300" s="387" t="inlineStr">
        <is>
          <t>-</t>
        </is>
      </c>
      <c r="CJ300" s="387" t="n"/>
      <c r="CK300" s="387" t="n"/>
      <c r="CL300" s="388" t="n"/>
      <c r="CM300" s="389" t="n"/>
      <c r="CN300" s="389" t="n"/>
      <c r="CO300" s="390" t="n"/>
      <c r="CP300" s="391" t="inlineStr">
        <is>
          <t>-</t>
        </is>
      </c>
      <c r="CQ300" s="391" t="n"/>
      <c r="CR300" s="391" t="n"/>
      <c r="CS300" s="392" t="n"/>
      <c r="CT300" s="393" t="n"/>
      <c r="CU300" s="393" t="n"/>
      <c r="CV300" s="393" t="n"/>
      <c r="CW300" s="393" t="n"/>
      <c r="CX300" s="393" t="n"/>
      <c r="CY300" s="393" t="n"/>
      <c r="CZ300" s="436" t="n">
        <v>43285</v>
      </c>
      <c r="DA300" s="436" t="inlineStr">
        <is>
          <t>TUNISIA</t>
        </is>
      </c>
      <c r="DB300" s="562" t="n">
        <v>5</v>
      </c>
      <c r="DC300" s="389" t="n"/>
      <c r="DD300" s="389" t="n"/>
      <c r="DE300" s="389" t="n"/>
      <c r="DF300" s="394" t="n">
        <v>14</v>
      </c>
      <c r="DG300" s="394" t="n">
        <v>50</v>
      </c>
      <c r="DH300" s="394" t="n">
        <v>4018389</v>
      </c>
      <c r="DI300" s="395">
        <f>DF300*BM300</f>
        <v/>
      </c>
      <c r="DJ300" s="396">
        <f>DI300-(DG300*BL300)</f>
        <v/>
      </c>
    </row>
    <row customFormat="1" customHeight="1" ht="15" r="301" s="397">
      <c r="A301" s="372" t="n">
        <v>1380</v>
      </c>
      <c r="B301" s="372" t="inlineStr">
        <is>
          <t>K180799050</t>
        </is>
      </c>
      <c r="C301" s="372" t="n">
        <v>5109900833</v>
      </c>
      <c r="D301" s="241" t="inlineStr">
        <is>
          <t>Black</t>
        </is>
      </c>
      <c r="E301" s="241" t="n">
        <v>6900</v>
      </c>
      <c r="F301" s="372" t="inlineStr">
        <is>
          <t>BADGE LIBERTY</t>
        </is>
      </c>
      <c r="G301" s="372" t="inlineStr">
        <is>
          <t>BLACK</t>
        </is>
      </c>
      <c r="H301" s="372" t="n">
        <v>2</v>
      </c>
      <c r="I301" s="370" t="n"/>
      <c r="J301" s="600" t="n"/>
      <c r="K301" s="372" t="n"/>
      <c r="L301" s="372" t="n"/>
      <c r="M301" s="568" t="inlineStr">
        <is>
          <t>Accessories</t>
        </is>
      </c>
      <c r="N301" s="372" t="n">
        <v>58071010</v>
      </c>
      <c r="O301" s="373" t="inlineStr">
        <is>
          <t>Labels, badges and similar articles, of textile materials, in the piece, in strips or cut to shape or size, woven, with woven inscriptions or motifs</t>
        </is>
      </c>
      <c r="P301" s="584" t="inlineStr">
        <is>
          <t>Unisex</t>
        </is>
      </c>
      <c r="Q301" s="372" t="n"/>
      <c r="R301" s="372" t="n"/>
      <c r="S301" s="372" t="n"/>
      <c r="T301" s="374" t="inlineStr">
        <is>
          <t>NON</t>
        </is>
      </c>
      <c r="U301" s="374" t="n"/>
      <c r="V301" s="374" t="inlineStr">
        <is>
          <t>ONE SIZE</t>
        </is>
      </c>
      <c r="W301" s="374" t="inlineStr">
        <is>
          <t>-</t>
        </is>
      </c>
      <c r="X301" s="518" t="inlineStr">
        <is>
          <t>Accessories</t>
        </is>
      </c>
      <c r="Y301" s="374" t="n"/>
      <c r="Z301" s="374" t="n"/>
      <c r="AA301" s="374" t="n"/>
      <c r="AB301" s="398" t="inlineStr">
        <is>
          <t>Tunisia</t>
        </is>
      </c>
      <c r="AC301" s="376" t="inlineStr">
        <is>
          <t>Artlab</t>
        </is>
      </c>
      <c r="AD301" s="376" t="inlineStr">
        <is>
          <t>Artlab</t>
        </is>
      </c>
      <c r="AE301" s="376" t="inlineStr">
        <is>
          <t>-</t>
        </is>
      </c>
      <c r="AF301" s="372" t="n"/>
      <c r="AG301" s="374" t="inlineStr">
        <is>
          <t>-</t>
        </is>
      </c>
      <c r="AH301" s="374" t="inlineStr">
        <is>
          <t>-</t>
        </is>
      </c>
      <c r="AI301" s="374" t="n"/>
      <c r="AJ301" s="374" t="n"/>
      <c r="AK301" s="374" t="inlineStr">
        <is>
          <t>0% Sustainable fabric</t>
        </is>
      </c>
      <c r="AL301" s="374" t="inlineStr">
        <is>
          <t>49% Wool, 49% acrylic, 2% polyester</t>
        </is>
      </c>
      <c r="AM301" s="374" t="n"/>
      <c r="AN301" s="374" t="n"/>
      <c r="AO301" s="377" t="n"/>
      <c r="AP301" s="374" t="n"/>
      <c r="AQ301" s="374" t="n"/>
      <c r="AR301" s="374" t="n"/>
      <c r="AS301" s="378" t="n"/>
      <c r="AT301" s="378" t="n"/>
      <c r="AU301" s="378" t="n"/>
      <c r="AV301" s="379" t="inlineStr">
        <is>
          <t>-</t>
        </is>
      </c>
      <c r="AW301" s="601" t="n"/>
      <c r="AX301" s="602" t="inlineStr">
        <is>
          <t>EUR</t>
        </is>
      </c>
      <c r="AY301" s="602" t="inlineStr">
        <is>
          <t>FOB</t>
        </is>
      </c>
      <c r="AZ301" s="602" t="inlineStr">
        <is>
          <t>90 DAYS NETT</t>
        </is>
      </c>
      <c r="BA301" s="602" t="n">
        <v>2</v>
      </c>
      <c r="BB301" s="602">
        <f>IFERROR((BM301*(1-Assumptions!$K$3))*(1-BK301),0)</f>
        <v/>
      </c>
      <c r="BC301" s="602" t="n">
        <v>10</v>
      </c>
      <c r="BD301" s="602" t="n">
        <v>3.9</v>
      </c>
      <c r="BE301" s="602" t="n">
        <v>3.9</v>
      </c>
      <c r="BF301" s="604">
        <f>IFERROR(((IF(BE301&gt;0, BE301, IF(BD301&gt;0, BD301, 0))))*INDEX(Assumptions!$B:$B,MATCH(AB301,Assumptions!$A:$A,0)),0)</f>
        <v/>
      </c>
      <c r="BG301" s="604">
        <f>IFERROR(((IF(BE301&gt;0, BE301, IF(BD301&gt;0, BD301, 0))))*INDEX(Assumptions!$C:$C,MATCH(AB301,Assumptions!$A:$A,0)),0)</f>
        <v/>
      </c>
      <c r="BH301" s="604">
        <f>IFERROR(((IF(BE301&gt;0, BE301, IF(BD301&gt;0, BD301, 0))))*INDEX(Assumptions!$D:$D,MATCH(AB301,Assumptions!$A:$A,0)),0)</f>
        <v/>
      </c>
      <c r="BI301" s="604">
        <f>IFERROR(((IF(BE301&gt;0, BE301, IF(BD301&gt;0, BD301, 0))))*INDEX(Assumptions!$G:$G,MATCH(AC301,Assumptions!$F:$F,0)),0)</f>
        <v/>
      </c>
      <c r="BJ301" s="604">
        <f>SUM(BF301:BI301)</f>
        <v/>
      </c>
      <c r="BK301" s="383">
        <f>IFERROR(INDEX(Assumptions!$B:$B,MATCH(AB301,Assumptions!$A:$A,0))+INDEX(Assumptions!$C:$C,MATCH(AB301,Assumptions!$A:$A,0))+INDEX(Assumptions!$D:$D,MATCH(AB301,Assumptions!$A:$A,0))+INDEX(Assumptions!$G:$G,MATCH(AC301,Assumptions!$F:$F,0)),0)</f>
        <v/>
      </c>
      <c r="BL301" s="602">
        <f>((IF(BE301&gt;0, BE301, IF(BD301&gt;0, BD301, 0))))+BJ301</f>
        <v/>
      </c>
      <c r="BM301" s="602">
        <f>BP301/BO301</f>
        <v/>
      </c>
      <c r="BN301" s="602">
        <f>BP301/2.38</f>
        <v/>
      </c>
      <c r="BO301" s="374" t="n">
        <v>2.5</v>
      </c>
      <c r="BP301" s="602" t="n">
        <v>9.949999999999999</v>
      </c>
      <c r="BQ301" s="384">
        <f>IF(SUM(BD301:BE301)=0,0,(BM301-BL301)/BM301)</f>
        <v/>
      </c>
      <c r="BR301" s="602">
        <f>BC301*CG301</f>
        <v/>
      </c>
      <c r="BS301" s="602" t="inlineStr">
        <is>
          <t>-</t>
        </is>
      </c>
      <c r="BT301" s="602" t="n"/>
      <c r="BU301" s="386" t="n"/>
      <c r="BV301" s="605" t="n"/>
      <c r="BW301" s="386" t="n"/>
      <c r="BX301" s="376" t="n"/>
      <c r="BY301" s="386" t="n"/>
      <c r="BZ301" s="433" t="n"/>
      <c r="CA301" s="386" t="n"/>
      <c r="CB301" s="386" t="n"/>
      <c r="CC301" s="386" t="n"/>
      <c r="CD301" s="376" t="n"/>
      <c r="CE301" s="376" t="n"/>
      <c r="CF301" s="376" t="n"/>
      <c r="CG301" s="387" t="n">
        <v>15</v>
      </c>
      <c r="CH301" s="435" t="n"/>
      <c r="CI301" s="387" t="inlineStr">
        <is>
          <t>-</t>
        </is>
      </c>
      <c r="CJ301" s="387" t="n"/>
      <c r="CK301" s="387" t="n"/>
      <c r="CL301" s="388" t="n"/>
      <c r="CM301" s="389" t="n"/>
      <c r="CN301" s="389" t="n"/>
      <c r="CO301" s="390" t="n"/>
      <c r="CP301" s="391" t="inlineStr">
        <is>
          <t>-</t>
        </is>
      </c>
      <c r="CQ301" s="391" t="n"/>
      <c r="CR301" s="391" t="n"/>
      <c r="CS301" s="392" t="n"/>
      <c r="CT301" s="393" t="n"/>
      <c r="CU301" s="393" t="n"/>
      <c r="CV301" s="393" t="n"/>
      <c r="CW301" s="393" t="n"/>
      <c r="CX301" s="393" t="n"/>
      <c r="CY301" s="393" t="n"/>
      <c r="CZ301" s="436" t="n">
        <v>43285</v>
      </c>
      <c r="DA301" s="436" t="inlineStr">
        <is>
          <t>TUNISIA</t>
        </is>
      </c>
      <c r="DB301" s="562" t="n">
        <v>5</v>
      </c>
      <c r="DC301" s="389" t="n"/>
      <c r="DD301" s="389" t="n"/>
      <c r="DE301" s="389" t="n"/>
      <c r="DF301" s="394" t="n">
        <v>24</v>
      </c>
      <c r="DG301" s="394" t="n">
        <v>50</v>
      </c>
      <c r="DH301" s="394" t="n">
        <v>4018390</v>
      </c>
      <c r="DI301" s="395">
        <f>DF301*BM301</f>
        <v/>
      </c>
      <c r="DJ301" s="396">
        <f>DI301-(DG301*BL301)</f>
        <v/>
      </c>
    </row>
    <row customFormat="1" customHeight="1" hidden="1" ht="15" r="302" s="126">
      <c r="A302" s="223" t="n">
        <v>1385</v>
      </c>
      <c r="B302" s="223" t="inlineStr">
        <is>
          <t>K180799055</t>
        </is>
      </c>
      <c r="C302" s="223" t="n">
        <v>5109900834</v>
      </c>
      <c r="D302" s="223" t="inlineStr">
        <is>
          <t>Indigo</t>
        </is>
      </c>
      <c r="E302" s="502" t="n">
        <v>1017</v>
      </c>
      <c r="F302" s="223" t="inlineStr">
        <is>
          <t>KOI CARP DOLL</t>
        </is>
      </c>
      <c r="G302" s="223" t="inlineStr">
        <is>
          <t>VEGGIE DENIM INDIGO</t>
        </is>
      </c>
      <c r="H302" s="223" t="n">
        <v>2</v>
      </c>
      <c r="I302" s="219" t="inlineStr">
        <is>
          <t>x</t>
        </is>
      </c>
      <c r="J302" s="606" t="n">
        <v>43259</v>
      </c>
      <c r="K302" s="223" t="n"/>
      <c r="L302" s="223" t="n"/>
      <c r="M302" s="223" t="inlineStr">
        <is>
          <t>ACCESSORIES</t>
        </is>
      </c>
      <c r="N302" s="223" t="n">
        <v>95030041</v>
      </c>
      <c r="O302" s="102" t="inlineStr">
        <is>
          <t>Stuffed toys representing animals or non-human creatures</t>
        </is>
      </c>
      <c r="P302" s="103" t="inlineStr">
        <is>
          <t>UNISEX</t>
        </is>
      </c>
      <c r="Q302" s="223" t="n"/>
      <c r="R302" s="223" t="n"/>
      <c r="S302" s="223" t="n"/>
      <c r="T302" s="104" t="inlineStr">
        <is>
          <t>NON</t>
        </is>
      </c>
      <c r="U302" s="104" t="n"/>
      <c r="V302" s="104" t="inlineStr">
        <is>
          <t>ONE SIZE</t>
        </is>
      </c>
      <c r="W302" s="104" t="inlineStr">
        <is>
          <t>-</t>
        </is>
      </c>
      <c r="X302" s="255" t="n"/>
      <c r="Y302" s="104" t="n"/>
      <c r="Z302" s="104" t="n"/>
      <c r="AA302" s="104" t="n"/>
      <c r="AB302" s="105" t="inlineStr">
        <is>
          <t>TUNISIA</t>
        </is>
      </c>
      <c r="AC302" s="106" t="inlineStr">
        <is>
          <t>CARTHAGO</t>
        </is>
      </c>
      <c r="AD302" s="106" t="inlineStr">
        <is>
          <t>CARTHAGO</t>
        </is>
      </c>
      <c r="AE302" s="106" t="inlineStr">
        <is>
          <t>-</t>
        </is>
      </c>
      <c r="AF302" s="223" t="n"/>
      <c r="AG302" s="104" t="inlineStr">
        <is>
          <t>ORTA</t>
        </is>
      </c>
      <c r="AH302" s="104" t="inlineStr">
        <is>
          <t>9588A-40 Veggie warp denim, recycled filling Frankenhuis</t>
        </is>
      </c>
      <c r="AI302" s="104" t="n"/>
      <c r="AJ302" s="104" t="n"/>
      <c r="AK302" s="104" t="inlineStr">
        <is>
          <t>100% Sustainable fabric</t>
        </is>
      </c>
      <c r="AL302" s="104" t="inlineStr">
        <is>
          <t>100% Organic cotton</t>
        </is>
      </c>
      <c r="AM302" s="104" t="n"/>
      <c r="AN302" s="374" t="n"/>
      <c r="AO302" s="107" t="inlineStr">
        <is>
          <t>6,30 / 148</t>
        </is>
      </c>
      <c r="AP302" s="104" t="n"/>
      <c r="AQ302" s="104" t="n"/>
      <c r="AR302" s="104" t="n"/>
      <c r="AS302" s="108" t="n"/>
      <c r="AT302" s="108" t="n"/>
      <c r="AU302" s="108" t="n"/>
      <c r="AV302" s="109" t="inlineStr">
        <is>
          <t>-</t>
        </is>
      </c>
      <c r="AW302" s="607" t="n"/>
      <c r="AX302" s="608" t="inlineStr">
        <is>
          <t>EUR</t>
        </is>
      </c>
      <c r="AY302" s="608" t="inlineStr">
        <is>
          <t>FOB</t>
        </is>
      </c>
      <c r="AZ302" s="608" t="inlineStr">
        <is>
          <t>60 DAYS NETT</t>
        </is>
      </c>
      <c r="BA302" s="608" t="inlineStr">
        <is>
          <t>cfmd</t>
        </is>
      </c>
      <c r="BB302" s="608">
        <f>IFERROR((BM302*(1-Assumptions!$K$3))*(1-BK302),0)</f>
        <v/>
      </c>
      <c r="BC302" s="608">
        <f>BD302*2</f>
        <v/>
      </c>
      <c r="BD302" s="608" t="n">
        <v>4.85</v>
      </c>
      <c r="BE302" s="608" t="n">
        <v>7.88</v>
      </c>
      <c r="BF302" s="609">
        <f>IFERROR(((IF(BE302&gt;0, BE302, IF(BD302&gt;0, BD302, 0))))*INDEX(Assumptions!$B:$B,MATCH(AB302,Assumptions!$A:$A,0)),0)</f>
        <v/>
      </c>
      <c r="BG302" s="609">
        <f>IFERROR(((IF(BE302&gt;0, BE302, IF(BD302&gt;0, BD302, 0))))*INDEX(Assumptions!$C:$C,MATCH(AB302,Assumptions!$A:$A,0)),0)</f>
        <v/>
      </c>
      <c r="BH302" s="609">
        <f>IFERROR(((IF(BE302&gt;0, BE302, IF(BD302&gt;0, BD302, 0))))*INDEX(Assumptions!$D:$D,MATCH(AB302,Assumptions!$A:$A,0)),0)</f>
        <v/>
      </c>
      <c r="BI302" s="609">
        <f>IFERROR(((IF(BE302&gt;0, BE302, IF(BD302&gt;0, BD302, 0))))*INDEX(Assumptions!$G:$G,MATCH(AC302,Assumptions!$F:$F,0)),0)</f>
        <v/>
      </c>
      <c r="BJ302" s="609">
        <f>SUM(BF302:BI302)</f>
        <v/>
      </c>
      <c r="BK302" s="113">
        <f>IFERROR(INDEX(Assumptions!$B:$B,MATCH(AB302,Assumptions!$A:$A,0))+INDEX(Assumptions!$C:$C,MATCH(AB302,Assumptions!$A:$A,0))+INDEX(Assumptions!$D:$D,MATCH(AB302,Assumptions!$A:$A,0))+INDEX(Assumptions!$G:$G,MATCH(AC302,Assumptions!$F:$F,0)),0)</f>
        <v/>
      </c>
      <c r="BL302" s="608">
        <f>((IF(BE302&gt;0, BE302, IF(BD302&gt;0, BD302, 0))))+BJ302</f>
        <v/>
      </c>
      <c r="BM302" s="608">
        <f>BP302/BO302</f>
        <v/>
      </c>
      <c r="BN302" s="608">
        <f>BP302/2.38</f>
        <v/>
      </c>
      <c r="BO302" s="104" t="n">
        <v>2.5</v>
      </c>
      <c r="BP302" s="608" t="n">
        <v>29.95</v>
      </c>
      <c r="BQ302" s="114">
        <f>IF(SUM(BD302:BE302)=0,0,(BM302-BL302)/BM302)</f>
        <v/>
      </c>
      <c r="BR302" s="608">
        <f>BC302*CG302</f>
        <v/>
      </c>
      <c r="BS302" s="608" t="inlineStr">
        <is>
          <t>-</t>
        </is>
      </c>
      <c r="BT302" s="608" t="n"/>
      <c r="BU302" s="115" t="n">
        <v>42743</v>
      </c>
      <c r="BV302" s="610" t="n"/>
      <c r="BW302" s="115" t="n"/>
      <c r="BX302" s="106" t="n"/>
      <c r="BY302" s="115" t="n"/>
      <c r="BZ302" s="530" t="n"/>
      <c r="CA302" s="115" t="n">
        <v>42989</v>
      </c>
      <c r="CB302" s="115" t="n"/>
      <c r="CC302" s="115" t="n"/>
      <c r="CD302" s="106" t="inlineStr">
        <is>
          <t>EX 14-Oct-17</t>
        </is>
      </c>
      <c r="CE302" s="106" t="n"/>
      <c r="CF302" s="106" t="n"/>
      <c r="CG302" s="117" t="n">
        <v>20</v>
      </c>
      <c r="CH302" s="538" t="n"/>
      <c r="CI302" s="117" t="inlineStr">
        <is>
          <t>-</t>
        </is>
      </c>
      <c r="CJ302" s="117" t="n"/>
      <c r="CK302" s="117" t="n"/>
      <c r="CL302" s="118" t="n"/>
      <c r="CM302" s="119" t="n"/>
      <c r="CN302" s="119" t="n"/>
      <c r="CO302" s="120" t="n"/>
      <c r="CP302" s="121" t="inlineStr">
        <is>
          <t>-</t>
        </is>
      </c>
      <c r="CQ302" s="121" t="n"/>
      <c r="CR302" s="121" t="n"/>
      <c r="CS302" s="122" t="n"/>
      <c r="CT302" s="123" t="n"/>
      <c r="CU302" s="123" t="n"/>
      <c r="CV302" s="123" t="n"/>
      <c r="CW302" s="123" t="n"/>
      <c r="CX302" s="123" t="n"/>
      <c r="CY302" s="123" t="n"/>
      <c r="CZ302" s="118" t="n"/>
      <c r="DA302" s="118" t="n"/>
      <c r="DB302" s="575" t="n"/>
      <c r="DC302" s="119" t="n"/>
      <c r="DD302" s="119" t="n"/>
      <c r="DE302" s="119" t="n"/>
      <c r="DF302" s="124" t="n">
        <v>11</v>
      </c>
      <c r="DG302" s="124" t="n">
        <v>100</v>
      </c>
      <c r="DH302" s="124" t="n">
        <v>4018432</v>
      </c>
      <c r="DI302" s="334">
        <f>DF302*BM302</f>
        <v/>
      </c>
      <c r="DJ302" s="125">
        <f>DI302-(DG302*BL302)</f>
        <v/>
      </c>
    </row>
    <row customFormat="1" customHeight="1" hidden="1" ht="15" r="303" s="126">
      <c r="A303" s="223" t="n">
        <v>1390</v>
      </c>
      <c r="B303" s="223" t="inlineStr">
        <is>
          <t>K180799060</t>
        </is>
      </c>
      <c r="C303" s="223" t="n">
        <v>5109900835</v>
      </c>
      <c r="D303" s="502" t="inlineStr">
        <is>
          <t>Indigo</t>
        </is>
      </c>
      <c r="E303" s="502" t="n">
        <v>1010</v>
      </c>
      <c r="F303" s="223" t="inlineStr">
        <is>
          <t>KOI DOLL</t>
        </is>
      </c>
      <c r="G303" s="223" t="inlineStr">
        <is>
          <t>INDIGO</t>
        </is>
      </c>
      <c r="H303" s="223" t="n">
        <v>2</v>
      </c>
      <c r="I303" s="219" t="inlineStr">
        <is>
          <t>x</t>
        </is>
      </c>
      <c r="J303" s="606" t="inlineStr">
        <is>
          <t>???</t>
        </is>
      </c>
      <c r="K303" s="223" t="n"/>
      <c r="L303" s="223" t="n"/>
      <c r="M303" s="502" t="inlineStr">
        <is>
          <t>Accessories</t>
        </is>
      </c>
      <c r="N303" s="223" t="n">
        <v>95030041</v>
      </c>
      <c r="O303" s="102" t="inlineStr">
        <is>
          <t>Stuffed toys representing animals or non-human creatures</t>
        </is>
      </c>
      <c r="P303" s="586" t="inlineStr">
        <is>
          <t>Unisex</t>
        </is>
      </c>
      <c r="Q303" s="223" t="n"/>
      <c r="R303" s="223" t="n"/>
      <c r="S303" s="223" t="n"/>
      <c r="T303" s="104" t="inlineStr">
        <is>
          <t>NON</t>
        </is>
      </c>
      <c r="U303" s="104" t="n"/>
      <c r="V303" s="104" t="inlineStr">
        <is>
          <t>ONE SIZE</t>
        </is>
      </c>
      <c r="W303" s="104" t="inlineStr">
        <is>
          <t>-</t>
        </is>
      </c>
      <c r="X303" s="255" t="inlineStr">
        <is>
          <t>Accessories</t>
        </is>
      </c>
      <c r="Y303" s="104" t="n"/>
      <c r="Z303" s="104" t="n"/>
      <c r="AA303" s="104" t="n"/>
      <c r="AB303" s="105" t="inlineStr">
        <is>
          <t>Tunisia</t>
        </is>
      </c>
      <c r="AC303" s="106" t="inlineStr">
        <is>
          <t>Artlab</t>
        </is>
      </c>
      <c r="AD303" s="106" t="inlineStr">
        <is>
          <t>Artlab</t>
        </is>
      </c>
      <c r="AE303" s="106" t="inlineStr">
        <is>
          <t>-</t>
        </is>
      </c>
      <c r="AF303" s="223" t="n"/>
      <c r="AG303" s="104" t="inlineStr">
        <is>
          <t>ORTA</t>
        </is>
      </c>
      <c r="AH303" s="104" t="inlineStr">
        <is>
          <t>9588A-40 Veggie warp denim / primaloft filling</t>
        </is>
      </c>
      <c r="AI303" s="104" t="n"/>
      <c r="AJ303" s="104" t="n"/>
      <c r="AK303" s="104" t="inlineStr">
        <is>
          <t>100% Sustainable fabric</t>
        </is>
      </c>
      <c r="AL303" s="104" t="inlineStr">
        <is>
          <t>100% Organic cotton</t>
        </is>
      </c>
      <c r="AM303" s="104" t="inlineStr">
        <is>
          <t>12,5 oz</t>
        </is>
      </c>
      <c r="AN303" s="374" t="n"/>
      <c r="AO303" s="107" t="inlineStr">
        <is>
          <t>6,30 / 148</t>
        </is>
      </c>
      <c r="AP303" s="104" t="n"/>
      <c r="AQ303" s="104" t="n"/>
      <c r="AR303" s="104" t="n"/>
      <c r="AS303" s="108" t="n"/>
      <c r="AT303" s="108" t="n"/>
      <c r="AU303" s="108" t="n"/>
      <c r="AV303" s="109" t="inlineStr">
        <is>
          <t>-</t>
        </is>
      </c>
      <c r="AW303" s="607" t="n"/>
      <c r="AX303" s="608" t="inlineStr">
        <is>
          <t>EUR</t>
        </is>
      </c>
      <c r="AY303" s="608" t="inlineStr">
        <is>
          <t>FOB</t>
        </is>
      </c>
      <c r="AZ303" s="608" t="inlineStr">
        <is>
          <t>60 DAYS NETT</t>
        </is>
      </c>
      <c r="BA303" s="608" t="inlineStr">
        <is>
          <t>cfmd</t>
        </is>
      </c>
      <c r="BB303" s="608">
        <f>IFERROR((BM303*(1-Assumptions!$K$3))*(1-BK303),0)</f>
        <v/>
      </c>
      <c r="BC303" s="608">
        <f>BD303*2</f>
        <v/>
      </c>
      <c r="BD303" s="608" t="n">
        <v>4.85</v>
      </c>
      <c r="BE303" s="608" t="n">
        <v>4.85</v>
      </c>
      <c r="BF303" s="609">
        <f>IFERROR(((IF(BE303&gt;0, BE303, IF(BD303&gt;0, BD303, 0))))*INDEX(Assumptions!$B:$B,MATCH(AB303,Assumptions!$A:$A,0)),0)</f>
        <v/>
      </c>
      <c r="BG303" s="609">
        <f>IFERROR(((IF(BE303&gt;0, BE303, IF(BD303&gt;0, BD303, 0))))*INDEX(Assumptions!$C:$C,MATCH(AB303,Assumptions!$A:$A,0)),0)</f>
        <v/>
      </c>
      <c r="BH303" s="609">
        <f>IFERROR(((IF(BE303&gt;0, BE303, IF(BD303&gt;0, BD303, 0))))*INDEX(Assumptions!$D:$D,MATCH(AB303,Assumptions!$A:$A,0)),0)</f>
        <v/>
      </c>
      <c r="BI303" s="609">
        <f>IFERROR(((IF(BE303&gt;0, BE303, IF(BD303&gt;0, BD303, 0))))*INDEX(Assumptions!$G:$G,MATCH(AC303,Assumptions!$F:$F,0)),0)</f>
        <v/>
      </c>
      <c r="BJ303" s="609">
        <f>SUM(BF303:BI303)</f>
        <v/>
      </c>
      <c r="BK303" s="113">
        <f>IFERROR(INDEX(Assumptions!$B:$B,MATCH(AB303,Assumptions!$A:$A,0))+INDEX(Assumptions!$C:$C,MATCH(AB303,Assumptions!$A:$A,0))+INDEX(Assumptions!$D:$D,MATCH(AB303,Assumptions!$A:$A,0))+INDEX(Assumptions!$G:$G,MATCH(AC303,Assumptions!$F:$F,0)),0)</f>
        <v/>
      </c>
      <c r="BL303" s="608">
        <f>((IF(BE303&gt;0, BE303, IF(BD303&gt;0, BD303, 0))))+BJ303</f>
        <v/>
      </c>
      <c r="BM303" s="608">
        <f>BP303/BO303</f>
        <v/>
      </c>
      <c r="BN303" s="608">
        <f>BP303/2.38</f>
        <v/>
      </c>
      <c r="BO303" s="104" t="n">
        <v>2.5</v>
      </c>
      <c r="BP303" s="608" t="n">
        <v>29.95</v>
      </c>
      <c r="BQ303" s="114">
        <f>IF(SUM(BD303:BE303)=0,0,(BM303-BL303)/BM303)</f>
        <v/>
      </c>
      <c r="BR303" s="608">
        <f>BC303*CG303</f>
        <v/>
      </c>
      <c r="BS303" s="608" t="inlineStr">
        <is>
          <t>-</t>
        </is>
      </c>
      <c r="BT303" s="608" t="n"/>
      <c r="BU303" s="115" t="n">
        <v>42743</v>
      </c>
      <c r="BV303" s="610" t="n"/>
      <c r="BW303" s="115" t="n"/>
      <c r="BX303" s="106" t="n"/>
      <c r="BY303" s="115" t="n"/>
      <c r="BZ303" s="530" t="n"/>
      <c r="CA303" s="115" t="n">
        <v>42971</v>
      </c>
      <c r="CB303" s="115" t="n"/>
      <c r="CC303" s="115" t="n">
        <v>42991</v>
      </c>
      <c r="CD303" s="106" t="inlineStr">
        <is>
          <t>EX 14-Oct-17</t>
        </is>
      </c>
      <c r="CE303" s="106" t="n"/>
      <c r="CF303" s="106" t="n"/>
      <c r="CG303" s="117" t="n">
        <v>20</v>
      </c>
      <c r="CH303" s="538" t="n"/>
      <c r="CI303" s="117" t="inlineStr">
        <is>
          <t>-</t>
        </is>
      </c>
      <c r="CJ303" s="117" t="n"/>
      <c r="CK303" s="117" t="n"/>
      <c r="CL303" s="118" t="n"/>
      <c r="CM303" s="119" t="n"/>
      <c r="CN303" s="119" t="n"/>
      <c r="CO303" s="120" t="n"/>
      <c r="CP303" s="121" t="inlineStr">
        <is>
          <t>-</t>
        </is>
      </c>
      <c r="CQ303" s="121" t="n"/>
      <c r="CR303" s="121" t="n"/>
      <c r="CS303" s="122" t="n"/>
      <c r="CT303" s="123" t="n"/>
      <c r="CU303" s="123" t="n"/>
      <c r="CV303" s="123" t="n"/>
      <c r="CW303" s="123" t="n"/>
      <c r="CX303" s="123" t="n"/>
      <c r="CY303" s="123" t="n"/>
      <c r="CZ303" s="118" t="n"/>
      <c r="DA303" s="118" t="n"/>
      <c r="DB303" s="575" t="n"/>
      <c r="DC303" s="119" t="n"/>
      <c r="DD303" s="119" t="n"/>
      <c r="DE303" s="119" t="n"/>
      <c r="DF303" s="124" t="n"/>
      <c r="DG303" s="124" t="n"/>
      <c r="DH303" s="124" t="n"/>
      <c r="DI303" s="334">
        <f>DF303*BM303</f>
        <v/>
      </c>
      <c r="DJ303" s="125">
        <f>DI303-(DG303*BL303)</f>
        <v/>
      </c>
    </row>
    <row customFormat="1" customHeight="1" hidden="1" ht="15" r="304" s="126">
      <c r="A304" s="223" t="n">
        <v>1395</v>
      </c>
      <c r="B304" s="223" t="inlineStr">
        <is>
          <t>K180799065</t>
        </is>
      </c>
      <c r="C304" s="223" t="n">
        <v>5109900840</v>
      </c>
      <c r="D304" s="223" t="inlineStr">
        <is>
          <t>Multi</t>
        </is>
      </c>
      <c r="E304" s="502" t="inlineStr">
        <is>
          <t>-</t>
        </is>
      </c>
      <c r="F304" s="223" t="inlineStr">
        <is>
          <t xml:space="preserve">KOI PLAY CARDS </t>
        </is>
      </c>
      <c r="G304" s="223" t="inlineStr">
        <is>
          <t>NAVY</t>
        </is>
      </c>
      <c r="H304" s="223" t="n"/>
      <c r="I304" s="219" t="inlineStr">
        <is>
          <t>x</t>
        </is>
      </c>
      <c r="J304" s="606" t="n">
        <v>43039</v>
      </c>
      <c r="K304" s="223" t="n"/>
      <c r="L304" s="223" t="n"/>
      <c r="M304" s="223" t="inlineStr">
        <is>
          <t>ACCESSORIES</t>
        </is>
      </c>
      <c r="N304" s="223" t="n">
        <v>95044000</v>
      </c>
      <c r="O304" s="102" t="inlineStr">
        <is>
          <t>Playing cards</t>
        </is>
      </c>
      <c r="P304" s="103" t="inlineStr">
        <is>
          <t>UNISEX</t>
        </is>
      </c>
      <c r="Q304" s="223" t="n"/>
      <c r="R304" s="223" t="n"/>
      <c r="S304" s="223" t="n"/>
      <c r="T304" s="104" t="inlineStr">
        <is>
          <t>NON</t>
        </is>
      </c>
      <c r="U304" s="104" t="n"/>
      <c r="V304" s="104" t="inlineStr">
        <is>
          <t>ONE SIZE</t>
        </is>
      </c>
      <c r="W304" s="104" t="inlineStr">
        <is>
          <t>-</t>
        </is>
      </c>
      <c r="X304" s="255" t="n"/>
      <c r="Y304" s="104" t="n"/>
      <c r="Z304" s="104" t="n"/>
      <c r="AA304" s="104" t="n"/>
      <c r="AB304" s="105" t="inlineStr">
        <is>
          <t>NETHERLANDS</t>
        </is>
      </c>
      <c r="AC304" s="106" t="n"/>
      <c r="AD304" s="106" t="inlineStr">
        <is>
          <t>SPEELKAARTEN.NL</t>
        </is>
      </c>
      <c r="AE304" s="106" t="inlineStr">
        <is>
          <t>-</t>
        </is>
      </c>
      <c r="AF304" s="223" t="n"/>
      <c r="AG304" s="104" t="inlineStr">
        <is>
          <t>-</t>
        </is>
      </c>
      <c r="AH304" s="104" t="inlineStr">
        <is>
          <t>-</t>
        </is>
      </c>
      <c r="AI304" s="104" t="n"/>
      <c r="AJ304" s="104" t="n"/>
      <c r="AK304" s="104" t="inlineStr">
        <is>
          <t>100% Sustainable fabric</t>
        </is>
      </c>
      <c r="AL304" s="104" t="inlineStr">
        <is>
          <t>100% Recycled paper</t>
        </is>
      </c>
      <c r="AM304" s="104" t="n"/>
      <c r="AN304" s="374" t="n"/>
      <c r="AO304" s="107" t="n"/>
      <c r="AP304" s="104" t="n"/>
      <c r="AQ304" s="104" t="n"/>
      <c r="AR304" s="104" t="n"/>
      <c r="AS304" s="108" t="n"/>
      <c r="AT304" s="108" t="n"/>
      <c r="AU304" s="108" t="n"/>
      <c r="AV304" s="109" t="inlineStr">
        <is>
          <t>-</t>
        </is>
      </c>
      <c r="AW304" s="607" t="n"/>
      <c r="AX304" s="608" t="inlineStr">
        <is>
          <t>EUR</t>
        </is>
      </c>
      <c r="AY304" s="608" t="inlineStr">
        <is>
          <t>FOB</t>
        </is>
      </c>
      <c r="AZ304" s="608" t="inlineStr">
        <is>
          <t>CAD</t>
        </is>
      </c>
      <c r="BA304" s="608" t="n"/>
      <c r="BB304" s="608">
        <f>IFERROR((BM304*(1-Assumptions!$K$3))*(1-BK304),0)</f>
        <v/>
      </c>
      <c r="BC304" s="608" t="n"/>
      <c r="BD304" s="608" t="n"/>
      <c r="BE304" s="608" t="n"/>
      <c r="BF304" s="609">
        <f>IFERROR(((IF(BE304&gt;0, BE304, IF(BD304&gt;0, BD304, 0))))*INDEX(Assumptions!$B:$B,MATCH(AB304,Assumptions!$A:$A,0)),0)</f>
        <v/>
      </c>
      <c r="BG304" s="609">
        <f>IFERROR(((IF(BE304&gt;0, BE304, IF(BD304&gt;0, BD304, 0))))*INDEX(Assumptions!$C:$C,MATCH(AB304,Assumptions!$A:$A,0)),0)</f>
        <v/>
      </c>
      <c r="BH304" s="609">
        <f>IFERROR(((IF(BE304&gt;0, BE304, IF(BD304&gt;0, BD304, 0))))*INDEX(Assumptions!$D:$D,MATCH(AB304,Assumptions!$A:$A,0)),0)</f>
        <v/>
      </c>
      <c r="BI304" s="609">
        <f>IFERROR(((IF(BE304&gt;0, BE304, IF(BD304&gt;0, BD304, 0))))*INDEX(Assumptions!$G:$G,MATCH(AC304,Assumptions!$F:$F,0)),0)</f>
        <v/>
      </c>
      <c r="BJ304" s="609">
        <f>SUM(BF304:BI304)</f>
        <v/>
      </c>
      <c r="BK304" s="113">
        <f>IFERROR(INDEX(Assumptions!$B:$B,MATCH(AB304,Assumptions!$A:$A,0))+INDEX(Assumptions!$C:$C,MATCH(AB304,Assumptions!$A:$A,0))+INDEX(Assumptions!$D:$D,MATCH(AB304,Assumptions!$A:$A,0))+INDEX(Assumptions!$G:$G,MATCH(AC304,Assumptions!$F:$F,0)),0)</f>
        <v/>
      </c>
      <c r="BL304" s="608">
        <f>((IF(BE304&gt;0, BE304, IF(BD304&gt;0, BD304, 0))))+BJ304</f>
        <v/>
      </c>
      <c r="BM304" s="608">
        <f>BP304/BO304</f>
        <v/>
      </c>
      <c r="BN304" s="608">
        <f>BP304/2.38</f>
        <v/>
      </c>
      <c r="BO304" s="104" t="n">
        <v>2.5</v>
      </c>
      <c r="BP304" s="608" t="n"/>
      <c r="BQ304" s="114">
        <f>IF(SUM(BD304:BE304)=0,0,(BM304-BL304)/BM304)</f>
        <v/>
      </c>
      <c r="BR304" s="608">
        <f>BC304*CG304</f>
        <v/>
      </c>
      <c r="BS304" s="608" t="inlineStr">
        <is>
          <t>-</t>
        </is>
      </c>
      <c r="BT304" s="608" t="n"/>
      <c r="BU304" s="115" t="n"/>
      <c r="BV304" s="610" t="n"/>
      <c r="BW304" s="115" t="n"/>
      <c r="BX304" s="106" t="n"/>
      <c r="BY304" s="115" t="n"/>
      <c r="BZ304" s="530" t="n"/>
      <c r="CA304" s="115" t="n"/>
      <c r="CB304" s="115" t="n"/>
      <c r="CC304" s="115" t="n"/>
      <c r="CD304" s="106" t="n"/>
      <c r="CE304" s="106" t="n"/>
      <c r="CF304" s="106" t="n"/>
      <c r="CG304" s="117" t="n">
        <v>15</v>
      </c>
      <c r="CH304" s="538" t="n"/>
      <c r="CI304" s="117" t="inlineStr">
        <is>
          <t>-</t>
        </is>
      </c>
      <c r="CJ304" s="117" t="n"/>
      <c r="CK304" s="117" t="n"/>
      <c r="CL304" s="118" t="n"/>
      <c r="CM304" s="119" t="n"/>
      <c r="CN304" s="119" t="n"/>
      <c r="CO304" s="120" t="n"/>
      <c r="CP304" s="121" t="n"/>
      <c r="CQ304" s="121" t="n"/>
      <c r="CR304" s="121" t="n"/>
      <c r="CS304" s="122" t="n"/>
      <c r="CT304" s="123" t="n"/>
      <c r="CU304" s="123" t="n"/>
      <c r="CV304" s="123" t="n"/>
      <c r="CW304" s="123" t="n"/>
      <c r="CX304" s="123" t="n"/>
      <c r="CY304" s="123" t="n"/>
      <c r="CZ304" s="118" t="n"/>
      <c r="DA304" s="118" t="n"/>
      <c r="DB304" s="575" t="n"/>
      <c r="DC304" s="119" t="n"/>
      <c r="DD304" s="119" t="n"/>
      <c r="DE304" s="119" t="n"/>
      <c r="DF304" s="394" t="n"/>
      <c r="DG304" s="394" t="n"/>
      <c r="DH304" s="394" t="n"/>
      <c r="DI304" s="334">
        <f>DF304*BM304</f>
        <v/>
      </c>
      <c r="DJ304" s="125">
        <f>DI304-(DG304*BL304)</f>
        <v/>
      </c>
    </row>
    <row customFormat="1" customHeight="1" ht="15" r="305" s="397">
      <c r="A305" s="372" t="n">
        <v>1400</v>
      </c>
      <c r="B305" s="372" t="inlineStr">
        <is>
          <t>K180199010</t>
        </is>
      </c>
      <c r="C305" s="372" t="n">
        <v>5109900819</v>
      </c>
      <c r="D305" s="372" t="inlineStr">
        <is>
          <t>Dry</t>
        </is>
      </c>
      <c r="E305" s="430" t="n">
        <v>2005</v>
      </c>
      <c r="F305" s="372" t="inlineStr">
        <is>
          <t>APRON SELVAGE</t>
        </is>
      </c>
      <c r="G305" s="372" t="inlineStr">
        <is>
          <t>DRY RECYCLED</t>
        </is>
      </c>
      <c r="H305" s="372" t="inlineStr">
        <is>
          <t>STOCK</t>
        </is>
      </c>
      <c r="I305" s="370" t="n"/>
      <c r="J305" s="600" t="n"/>
      <c r="K305" s="372" t="inlineStr">
        <is>
          <t>Seasonal C/O</t>
        </is>
      </c>
      <c r="L305" s="372" t="n"/>
      <c r="M305" s="568" t="inlineStr">
        <is>
          <t>Accessories</t>
        </is>
      </c>
      <c r="N305" s="372" t="n">
        <v>62114210</v>
      </c>
      <c r="O305" s="373" t="inlineStr">
        <is>
          <t>Women's or girls' aprons, overalls, smock-overalls and other industrial and occupational clothing of cotton (excl. knitted or crocheted)</t>
        </is>
      </c>
      <c r="P305" s="584" t="inlineStr">
        <is>
          <t>Unisex</t>
        </is>
      </c>
      <c r="Q305" s="372" t="n"/>
      <c r="R305" s="372" t="n"/>
      <c r="S305" s="372" t="n"/>
      <c r="T305" s="374" t="n"/>
      <c r="U305" s="374" t="n"/>
      <c r="V305" s="374" t="inlineStr">
        <is>
          <t>ONE SIZE</t>
        </is>
      </c>
      <c r="W305" s="402" t="inlineStr">
        <is>
          <t>-</t>
        </is>
      </c>
      <c r="X305" s="518" t="inlineStr">
        <is>
          <t>Accessories</t>
        </is>
      </c>
      <c r="Y305" s="374" t="n"/>
      <c r="Z305" s="374" t="inlineStr">
        <is>
          <t>C/O</t>
        </is>
      </c>
      <c r="AA305" s="402" t="inlineStr">
        <is>
          <t>-</t>
        </is>
      </c>
      <c r="AB305" s="398" t="inlineStr">
        <is>
          <t>Tunisia</t>
        </is>
      </c>
      <c r="AC305" s="376" t="inlineStr">
        <is>
          <t>Carthago</t>
        </is>
      </c>
      <c r="AD305" s="376" t="inlineStr">
        <is>
          <t>Carthago</t>
        </is>
      </c>
      <c r="AE305" s="376" t="inlineStr">
        <is>
          <t>-</t>
        </is>
      </c>
      <c r="AF305" s="372" t="n"/>
      <c r="AG305" s="374" t="inlineStr">
        <is>
          <t>CANDIANI</t>
        </is>
      </c>
      <c r="AH305" s="374" t="inlineStr">
        <is>
          <t>SL7212 old recycled</t>
        </is>
      </c>
      <c r="AI305" s="374" t="n"/>
      <c r="AJ305" s="374" t="n"/>
      <c r="AK305" s="374" t="inlineStr">
        <is>
          <t>33% Sustainable fabric</t>
        </is>
      </c>
      <c r="AL305" s="374" t="inlineStr">
        <is>
          <t>67% Cotton, 33% recycled cotton</t>
        </is>
      </c>
      <c r="AM305" s="374" t="inlineStr">
        <is>
          <t>12 oz</t>
        </is>
      </c>
      <c r="AN305" s="374" t="n"/>
      <c r="AO305" s="377" t="inlineStr">
        <is>
          <t xml:space="preserve"> / 80</t>
        </is>
      </c>
      <c r="AP305" s="374" t="inlineStr">
        <is>
          <t>Stock CCC</t>
        </is>
      </c>
      <c r="AQ305" s="374" t="n"/>
      <c r="AR305" s="374" t="n"/>
      <c r="AS305" s="378" t="n"/>
      <c r="AT305" s="378" t="n"/>
      <c r="AU305" s="378" t="n"/>
      <c r="AV305" s="379" t="inlineStr">
        <is>
          <t>-</t>
        </is>
      </c>
      <c r="AW305" s="601" t="n"/>
      <c r="AX305" s="602" t="inlineStr">
        <is>
          <t>EUR</t>
        </is>
      </c>
      <c r="AY305" s="602" t="inlineStr">
        <is>
          <t>FOB</t>
        </is>
      </c>
      <c r="AZ305" s="602" t="inlineStr">
        <is>
          <t>60 DAYS NETT</t>
        </is>
      </c>
      <c r="BA305" s="602" t="inlineStr">
        <is>
          <t>cfmd</t>
        </is>
      </c>
      <c r="BB305" s="602">
        <f>IFERROR((BM305*(1-Assumptions!$K$3))*(1-BK305),0)</f>
        <v/>
      </c>
      <c r="BC305" s="602">
        <f>BD305*2</f>
        <v/>
      </c>
      <c r="BD305" s="602" t="n"/>
      <c r="BE305" s="602" t="n">
        <v>14</v>
      </c>
      <c r="BF305" s="604">
        <f>IFERROR(((IF(BE305&gt;0, BE305, IF(BD305&gt;0, BD305, 0))))*INDEX(Assumptions!$B:$B,MATCH(AB305,Assumptions!$A:$A,0)),0)</f>
        <v/>
      </c>
      <c r="BG305" s="604">
        <f>IFERROR(((IF(BE305&gt;0, BE305, IF(BD305&gt;0, BD305, 0))))*INDEX(Assumptions!$C:$C,MATCH(AB305,Assumptions!$A:$A,0)),0)</f>
        <v/>
      </c>
      <c r="BH305" s="604">
        <f>IFERROR(((IF(BE305&gt;0, BE305, IF(BD305&gt;0, BD305, 0))))*INDEX(Assumptions!$D:$D,MATCH(AB305,Assumptions!$A:$A,0)),0)</f>
        <v/>
      </c>
      <c r="BI305" s="604">
        <f>IFERROR(((IF(BE305&gt;0, BE305, IF(BD305&gt;0, BD305, 0))))*INDEX(Assumptions!$G:$G,MATCH(AC305,Assumptions!$F:$F,0)),0)</f>
        <v/>
      </c>
      <c r="BJ305" s="604">
        <f>SUM(BF305:BI305)</f>
        <v/>
      </c>
      <c r="BK305" s="383">
        <f>IFERROR(INDEX(Assumptions!$B:$B,MATCH(AB305,Assumptions!$A:$A,0))+INDEX(Assumptions!$C:$C,MATCH(AB305,Assumptions!$A:$A,0))+INDEX(Assumptions!$D:$D,MATCH(AB305,Assumptions!$A:$A,0))+INDEX(Assumptions!$G:$G,MATCH(AC305,Assumptions!$F:$F,0)),0)</f>
        <v/>
      </c>
      <c r="BL305" s="602">
        <f>((IF(BE305&gt;0, BE305, IF(BD305&gt;0, BD305, 0))))+BJ305</f>
        <v/>
      </c>
      <c r="BM305" s="602">
        <f>BP305/BO305</f>
        <v/>
      </c>
      <c r="BN305" s="602">
        <f>BP305/2.38</f>
        <v/>
      </c>
      <c r="BO305" s="374" t="n">
        <v>2.5</v>
      </c>
      <c r="BP305" s="602" t="n">
        <v>79.95</v>
      </c>
      <c r="BQ305" s="384">
        <f>IF(SUM(BD305:BE305)=0,0,(BM305-BL305)/BM305)</f>
        <v/>
      </c>
      <c r="BR305" s="602" t="n">
        <v>0</v>
      </c>
      <c r="BS305" s="602" t="inlineStr">
        <is>
          <t>-</t>
        </is>
      </c>
      <c r="BT305" s="602" t="n"/>
      <c r="BU305" s="386" t="n"/>
      <c r="BV305" s="386" t="n"/>
      <c r="BW305" s="386" t="n"/>
      <c r="BX305" s="386" t="n"/>
      <c r="BY305" s="386" t="n"/>
      <c r="BZ305" s="433" t="n"/>
      <c r="CA305" s="386" t="n"/>
      <c r="CB305" s="386" t="n"/>
      <c r="CC305" s="386" t="n"/>
      <c r="CD305" s="376" t="n"/>
      <c r="CE305" s="376" t="n"/>
      <c r="CF305" s="376" t="n"/>
      <c r="CG305" s="387" t="inlineStr">
        <is>
          <t>-</t>
        </is>
      </c>
      <c r="CH305" s="435" t="n"/>
      <c r="CI305" s="387" t="n"/>
      <c r="CJ305" s="387" t="n"/>
      <c r="CK305" s="387" t="n"/>
      <c r="CL305" s="388" t="n"/>
      <c r="CM305" s="389" t="n"/>
      <c r="CN305" s="389" t="n"/>
      <c r="CO305" s="390" t="n"/>
      <c r="CP305" s="391" t="n"/>
      <c r="CQ305" s="391" t="n"/>
      <c r="CR305" s="391" t="n"/>
      <c r="CS305" s="392" t="n"/>
      <c r="CT305" s="393" t="n"/>
      <c r="CU305" s="393" t="n"/>
      <c r="CV305" s="393" t="n"/>
      <c r="CW305" s="393" t="n"/>
      <c r="CX305" s="393" t="n"/>
      <c r="CY305" s="393" t="n"/>
      <c r="CZ305" s="388" t="n"/>
      <c r="DA305" s="388" t="n"/>
      <c r="DB305" s="555" t="n"/>
      <c r="DC305" s="389" t="n"/>
      <c r="DD305" s="389" t="n"/>
      <c r="DE305" s="389" t="n"/>
      <c r="DF305" s="394" t="n"/>
      <c r="DG305" s="394" t="n"/>
      <c r="DH305" s="394" t="n"/>
      <c r="DI305" s="395">
        <f>DF305*BM305</f>
        <v/>
      </c>
      <c r="DJ305" s="396">
        <f>DI305-(DG305*BL305)</f>
        <v/>
      </c>
    </row>
    <row customFormat="1" customHeight="1" ht="15" r="306" s="397">
      <c r="A306" s="372" t="n">
        <v>1405</v>
      </c>
      <c r="B306" s="372" t="inlineStr">
        <is>
          <t>K180799070</t>
        </is>
      </c>
      <c r="C306" s="372" t="n">
        <v>5109900836</v>
      </c>
      <c r="D306" s="372" t="inlineStr">
        <is>
          <t>Dry</t>
        </is>
      </c>
      <c r="E306" s="430" t="n">
        <v>2009</v>
      </c>
      <c r="F306" s="372" t="inlineStr">
        <is>
          <t>APRON PRINTED</t>
        </is>
      </c>
      <c r="G306" s="372" t="inlineStr">
        <is>
          <t>DRY PRINTED</t>
        </is>
      </c>
      <c r="H306" s="372" t="n">
        <v>2</v>
      </c>
      <c r="I306" s="370" t="n"/>
      <c r="J306" s="600" t="n"/>
      <c r="K306" s="372" t="n"/>
      <c r="L306" s="372" t="n"/>
      <c r="M306" s="568" t="inlineStr">
        <is>
          <t>Accessories</t>
        </is>
      </c>
      <c r="N306" s="372" t="n">
        <v>62114210</v>
      </c>
      <c r="O306" s="373" t="inlineStr">
        <is>
          <t>Women's or girls' aprons, overalls, smock-overalls and other industrial and occupational clothing of cotton (excl. knitted or crocheted)</t>
        </is>
      </c>
      <c r="P306" s="584" t="inlineStr">
        <is>
          <t>Unisex</t>
        </is>
      </c>
      <c r="Q306" s="372" t="n"/>
      <c r="R306" s="372" t="n"/>
      <c r="S306" s="372" t="n"/>
      <c r="T306" s="374" t="inlineStr">
        <is>
          <t>NON</t>
        </is>
      </c>
      <c r="U306" s="374" t="n"/>
      <c r="V306" s="374" t="inlineStr">
        <is>
          <t>ONE SIZE</t>
        </is>
      </c>
      <c r="W306" s="374" t="inlineStr">
        <is>
          <t>-</t>
        </is>
      </c>
      <c r="X306" s="518" t="inlineStr">
        <is>
          <t>Accessories</t>
        </is>
      </c>
      <c r="Y306" s="374" t="n"/>
      <c r="Z306" s="374" t="n"/>
      <c r="AA306" s="374" t="n"/>
      <c r="AB306" s="398" t="inlineStr">
        <is>
          <t>Tunisia</t>
        </is>
      </c>
      <c r="AC306" s="376" t="inlineStr">
        <is>
          <t>Carthago</t>
        </is>
      </c>
      <c r="AD306" s="376" t="inlineStr">
        <is>
          <t>Carthago</t>
        </is>
      </c>
      <c r="AE306" s="376" t="inlineStr">
        <is>
          <t>-</t>
        </is>
      </c>
      <c r="AF306" s="372" t="n"/>
      <c r="AG306" s="402" t="inlineStr">
        <is>
          <t>CALIK</t>
        </is>
      </c>
      <c r="AH306" s="374" t="inlineStr">
        <is>
          <t>70600D Dante raw carbonated organic + recycled</t>
        </is>
      </c>
      <c r="AI306" s="374" t="n"/>
      <c r="AJ306" s="374" t="n"/>
      <c r="AK306" s="374" t="inlineStr">
        <is>
          <t>98% Sustainable fabric</t>
        </is>
      </c>
      <c r="AL306" s="374" t="inlineStr">
        <is>
          <t>83% Organic cotton, 15% recycled cotton, 2% elastane</t>
        </is>
      </c>
      <c r="AM306" s="374" t="inlineStr">
        <is>
          <t>11 oz</t>
        </is>
      </c>
      <c r="AN306" s="374" t="n"/>
      <c r="AO306" s="377" t="n">
        <v>5.4</v>
      </c>
      <c r="AP306" s="374" t="n"/>
      <c r="AQ306" s="374" t="n"/>
      <c r="AR306" s="374" t="n"/>
      <c r="AS306" s="378" t="n"/>
      <c r="AT306" s="378" t="n"/>
      <c r="AU306" s="378" t="n"/>
      <c r="AV306" s="379" t="inlineStr">
        <is>
          <t>-</t>
        </is>
      </c>
      <c r="AW306" s="601" t="n"/>
      <c r="AX306" s="602" t="inlineStr">
        <is>
          <t>EUR</t>
        </is>
      </c>
      <c r="AY306" s="602" t="inlineStr">
        <is>
          <t>FOB</t>
        </is>
      </c>
      <c r="AZ306" s="602" t="inlineStr">
        <is>
          <t>60 DAYS NETT</t>
        </is>
      </c>
      <c r="BA306" s="602" t="inlineStr">
        <is>
          <t>cfmd</t>
        </is>
      </c>
      <c r="BB306" s="602">
        <f>IFERROR((BM306*(1-Assumptions!$K$3))*(1-BK306),0)</f>
        <v/>
      </c>
      <c r="BC306" s="602">
        <f>BD306*2</f>
        <v/>
      </c>
      <c r="BD306" s="602" t="n">
        <v>15.2</v>
      </c>
      <c r="BE306" s="602" t="n">
        <v>18.25</v>
      </c>
      <c r="BF306" s="604">
        <f>IFERROR(((IF(BE306&gt;0, BE306, IF(BD306&gt;0, BD306, 0))))*INDEX(Assumptions!$B:$B,MATCH(AB306,Assumptions!$A:$A,0)),0)</f>
        <v/>
      </c>
      <c r="BG306" s="604">
        <f>IFERROR(((IF(BE306&gt;0, BE306, IF(BD306&gt;0, BD306, 0))))*INDEX(Assumptions!$C:$C,MATCH(AB306,Assumptions!$A:$A,0)),0)</f>
        <v/>
      </c>
      <c r="BH306" s="604">
        <f>IFERROR(((IF(BE306&gt;0, BE306, IF(BD306&gt;0, BD306, 0))))*INDEX(Assumptions!$D:$D,MATCH(AB306,Assumptions!$A:$A,0)),0)</f>
        <v/>
      </c>
      <c r="BI306" s="604">
        <f>IFERROR(((IF(BE306&gt;0, BE306, IF(BD306&gt;0, BD306, 0))))*INDEX(Assumptions!$G:$G,MATCH(AC306,Assumptions!$F:$F,0)),0)</f>
        <v/>
      </c>
      <c r="BJ306" s="604">
        <f>SUM(BF306:BI306)</f>
        <v/>
      </c>
      <c r="BK306" s="383">
        <f>IFERROR(INDEX(Assumptions!$B:$B,MATCH(AB306,Assumptions!$A:$A,0))+INDEX(Assumptions!$C:$C,MATCH(AB306,Assumptions!$A:$A,0))+INDEX(Assumptions!$D:$D,MATCH(AB306,Assumptions!$A:$A,0))+INDEX(Assumptions!$G:$G,MATCH(AC306,Assumptions!$F:$F,0)),0)</f>
        <v/>
      </c>
      <c r="BL306" s="602">
        <f>((IF(BE306&gt;0, BE306, IF(BD306&gt;0, BD306, 0))))+BJ306</f>
        <v/>
      </c>
      <c r="BM306" s="602">
        <f>BP306/BO306</f>
        <v/>
      </c>
      <c r="BN306" s="602">
        <f>BP306/2.38</f>
        <v/>
      </c>
      <c r="BO306" s="374" t="n">
        <v>2.5</v>
      </c>
      <c r="BP306" s="602" t="n">
        <v>89.95</v>
      </c>
      <c r="BQ306" s="384">
        <f>IF(SUM(BD306:BE306)=0,0,(BM306-BL306)/BM306)</f>
        <v/>
      </c>
      <c r="BR306" s="602">
        <f>BC306*CG306</f>
        <v/>
      </c>
      <c r="BS306" s="602" t="inlineStr">
        <is>
          <t>-</t>
        </is>
      </c>
      <c r="BT306" s="602" t="n"/>
      <c r="BU306" s="386" t="n">
        <v>42991</v>
      </c>
      <c r="BV306" s="605" t="n"/>
      <c r="BW306" s="386" t="n"/>
      <c r="BX306" s="376" t="n"/>
      <c r="BY306" s="386" t="n"/>
      <c r="BZ306" s="433" t="n"/>
      <c r="CA306" s="386" t="n">
        <v>42989</v>
      </c>
      <c r="CB306" s="386" t="inlineStr">
        <is>
          <t>TBA</t>
        </is>
      </c>
      <c r="CC306" s="386" t="n"/>
      <c r="CD306" s="376" t="inlineStr">
        <is>
          <t>EX 14-Oct-17</t>
        </is>
      </c>
      <c r="CE306" s="376" t="n"/>
      <c r="CF306" s="376" t="n"/>
      <c r="CG306" s="387" t="n">
        <v>20</v>
      </c>
      <c r="CH306" s="435" t="n"/>
      <c r="CI306" s="387" t="inlineStr">
        <is>
          <t>-</t>
        </is>
      </c>
      <c r="CJ306" s="387" t="n"/>
      <c r="CK306" s="387" t="n"/>
      <c r="CL306" s="388" t="n"/>
      <c r="CM306" s="389" t="n"/>
      <c r="CN306" s="389" t="n"/>
      <c r="CO306" s="390" t="n"/>
      <c r="CP306" s="391" t="inlineStr">
        <is>
          <t>-</t>
        </is>
      </c>
      <c r="CQ306" s="391" t="n"/>
      <c r="CR306" s="391" t="n"/>
      <c r="CS306" s="392" t="n"/>
      <c r="CT306" s="393" t="n"/>
      <c r="CU306" s="393" t="n"/>
      <c r="CV306" s="393" t="n"/>
      <c r="CW306" s="393" t="n"/>
      <c r="CX306" s="393" t="n"/>
      <c r="CY306" s="393" t="n"/>
      <c r="CZ306" s="388" t="n"/>
      <c r="DA306" s="388" t="n"/>
      <c r="DB306" s="555" t="n"/>
      <c r="DC306" s="389" t="n"/>
      <c r="DD306" s="389" t="n"/>
      <c r="DE306" s="389" t="n"/>
      <c r="DF306" s="394" t="n">
        <v>20</v>
      </c>
      <c r="DG306" s="394" t="n">
        <v>0</v>
      </c>
      <c r="DH306" s="394" t="inlineStr">
        <is>
          <t>TBA</t>
        </is>
      </c>
      <c r="DI306" s="395">
        <f>DF306*BM306</f>
        <v/>
      </c>
      <c r="DJ306" s="396">
        <f>DI306-(DG306*BL306)</f>
        <v/>
      </c>
    </row>
    <row customFormat="1" customHeight="1" hidden="1" ht="15" r="307" s="126">
      <c r="A307" s="223" t="n">
        <v>1410</v>
      </c>
      <c r="B307" s="223" t="inlineStr">
        <is>
          <t>K180799075</t>
        </is>
      </c>
      <c r="C307" s="223" t="n">
        <v>5101900009</v>
      </c>
      <c r="D307" s="223" t="inlineStr">
        <is>
          <t>Nude</t>
        </is>
      </c>
      <c r="E307" s="502" t="n">
        <v>8300</v>
      </c>
      <c r="F307" s="223" t="inlineStr">
        <is>
          <t>COIN POUCH</t>
        </is>
      </c>
      <c r="G307" s="223" t="inlineStr">
        <is>
          <t>NUDE</t>
        </is>
      </c>
      <c r="H307" s="223" t="n">
        <v>2</v>
      </c>
      <c r="I307" s="219" t="inlineStr">
        <is>
          <t>x</t>
        </is>
      </c>
      <c r="J307" s="606" t="n">
        <v>43172</v>
      </c>
      <c r="K307" s="223" t="inlineStr">
        <is>
          <t>100% Vegetable tanned leather</t>
        </is>
      </c>
      <c r="L307" s="223" t="n"/>
      <c r="M307" s="223" t="inlineStr">
        <is>
          <t>ACCESSORIES</t>
        </is>
      </c>
      <c r="N307" s="223" t="n">
        <v>42023100</v>
      </c>
      <c r="O307" s="102" t="inlineStr">
        <is>
          <t>Wallets, purses, key-pouches, cigarette-cases, tobacco-pouches and similar articles carried in the pocket or handbag, with outer surface of leather, composition leather or patent leather</t>
        </is>
      </c>
      <c r="P307" s="103" t="inlineStr">
        <is>
          <t>UNISEX</t>
        </is>
      </c>
      <c r="Q307" s="223" t="n"/>
      <c r="R307" s="223" t="n"/>
      <c r="S307" s="223" t="n"/>
      <c r="T307" s="104" t="inlineStr">
        <is>
          <t>NON</t>
        </is>
      </c>
      <c r="U307" s="104" t="n"/>
      <c r="V307" s="104" t="inlineStr">
        <is>
          <t>ONE SIZE</t>
        </is>
      </c>
      <c r="W307" s="104" t="inlineStr">
        <is>
          <t>-</t>
        </is>
      </c>
      <c r="X307" s="255" t="n"/>
      <c r="Y307" s="104" t="n"/>
      <c r="Z307" s="104" t="n"/>
      <c r="AA307" s="104" t="n"/>
      <c r="AB307" s="105" t="inlineStr">
        <is>
          <t>ITALY</t>
        </is>
      </c>
      <c r="AC307" s="106" t="inlineStr">
        <is>
          <t>MODALOCA</t>
        </is>
      </c>
      <c r="AD307" s="106" t="inlineStr">
        <is>
          <t>OFFICINA3</t>
        </is>
      </c>
      <c r="AE307" s="106" t="inlineStr">
        <is>
          <t>-</t>
        </is>
      </c>
      <c r="AF307" s="223" t="n"/>
      <c r="AG307" s="104" t="n"/>
      <c r="AH307" s="104" t="inlineStr">
        <is>
          <t>THICK LEATHER</t>
        </is>
      </c>
      <c r="AI307" s="104" t="n"/>
      <c r="AJ307" s="104" t="n"/>
      <c r="AK307" s="104" t="inlineStr">
        <is>
          <t>0% Sustainable fabric</t>
        </is>
      </c>
      <c r="AL307" s="104" t="inlineStr">
        <is>
          <t>100% Leather</t>
        </is>
      </c>
      <c r="AM307" s="104" t="n"/>
      <c r="AN307" s="374" t="n"/>
      <c r="AO307" s="107" t="n"/>
      <c r="AP307" s="104" t="n"/>
      <c r="AQ307" s="104" t="n"/>
      <c r="AR307" s="104" t="n"/>
      <c r="AS307" s="108" t="n"/>
      <c r="AT307" s="108" t="n"/>
      <c r="AU307" s="108" t="n"/>
      <c r="AV307" s="109" t="inlineStr">
        <is>
          <t>-</t>
        </is>
      </c>
      <c r="AW307" s="607" t="n"/>
      <c r="AX307" s="608" t="inlineStr">
        <is>
          <t>EUR</t>
        </is>
      </c>
      <c r="AY307" s="608" t="inlineStr">
        <is>
          <t>FOB</t>
        </is>
      </c>
      <c r="AZ307" s="608" t="inlineStr">
        <is>
          <t>30 DAYS NETT</t>
        </is>
      </c>
      <c r="BA307" s="608" t="n"/>
      <c r="BB307" s="608">
        <f>IFERROR((BM307*(1-Assumptions!$K$3))*(1-BK307),0)</f>
        <v/>
      </c>
      <c r="BC307" s="608">
        <f>BE307</f>
        <v/>
      </c>
      <c r="BD307" s="608" t="n">
        <v>9.300000000000001</v>
      </c>
      <c r="BE307" s="608" t="n">
        <v>9.300000000000001</v>
      </c>
      <c r="BF307" s="609">
        <f>IFERROR(((IF(BE307&gt;0, BE307, IF(BD307&gt;0, BD307, 0))))*INDEX(Assumptions!$B:$B,MATCH(AB307,Assumptions!$A:$A,0)),0)</f>
        <v/>
      </c>
      <c r="BG307" s="609">
        <f>IFERROR(((IF(BE307&gt;0, BE307, IF(BD307&gt;0, BD307, 0))))*INDEX(Assumptions!$C:$C,MATCH(AB307,Assumptions!$A:$A,0)),0)</f>
        <v/>
      </c>
      <c r="BH307" s="609">
        <f>IFERROR(((IF(BE307&gt;0, BE307, IF(BD307&gt;0, BD307, 0))))*INDEX(Assumptions!$D:$D,MATCH(AB307,Assumptions!$A:$A,0)),0)</f>
        <v/>
      </c>
      <c r="BI307" s="609">
        <f>IFERROR(((IF(BE307&gt;0, BE307, IF(BD307&gt;0, BD307, 0))))*INDEX(Assumptions!$G:$G,MATCH(AC307,Assumptions!$F:$F,0)),0)</f>
        <v/>
      </c>
      <c r="BJ307" s="609">
        <f>SUM(BF307:BI307)</f>
        <v/>
      </c>
      <c r="BK307" s="113">
        <f>IFERROR(INDEX(Assumptions!$B:$B,MATCH(AB307,Assumptions!$A:$A,0))+INDEX(Assumptions!$C:$C,MATCH(AB307,Assumptions!$A:$A,0))+INDEX(Assumptions!$D:$D,MATCH(AB307,Assumptions!$A:$A,0))+INDEX(Assumptions!$G:$G,MATCH(AC307,Assumptions!$F:$F,0)),0)</f>
        <v/>
      </c>
      <c r="BL307" s="608">
        <f>((IF(BE307&gt;0, BE307, IF(BD307&gt;0, BD307, 0))))+BJ307</f>
        <v/>
      </c>
      <c r="BM307" s="608">
        <f>BP307/BO307</f>
        <v/>
      </c>
      <c r="BN307" s="608">
        <f>BP307/2.38</f>
        <v/>
      </c>
      <c r="BO307" s="104" t="n">
        <v>2.5</v>
      </c>
      <c r="BP307" s="608" t="n">
        <v>39.95</v>
      </c>
      <c r="BQ307" s="114">
        <f>IF(SUM(BD307:BE307)=0,0,(BM307-BL307)/BM307)</f>
        <v/>
      </c>
      <c r="BR307" s="608">
        <f>BC307*CG307</f>
        <v/>
      </c>
      <c r="BS307" s="608" t="inlineStr">
        <is>
          <t>-</t>
        </is>
      </c>
      <c r="BT307" s="608" t="n"/>
      <c r="BU307" s="115" t="n"/>
      <c r="BV307" s="610" t="n"/>
      <c r="BW307" s="115" t="n"/>
      <c r="BX307" s="106" t="n"/>
      <c r="BY307" s="115" t="n"/>
      <c r="BZ307" s="530" t="n"/>
      <c r="CA307" s="115" t="n"/>
      <c r="CB307" s="115" t="n"/>
      <c r="CC307" s="115" t="n"/>
      <c r="CD307" s="106" t="n"/>
      <c r="CE307" s="106" t="n"/>
      <c r="CF307" s="106" t="inlineStr">
        <is>
          <t>CXL</t>
        </is>
      </c>
      <c r="CG307" s="117" t="n">
        <v>15</v>
      </c>
      <c r="CH307" s="538" t="n"/>
      <c r="CI307" s="117" t="inlineStr">
        <is>
          <t>-</t>
        </is>
      </c>
      <c r="CJ307" s="117" t="n"/>
      <c r="CK307" s="117" t="n"/>
      <c r="CL307" s="118" t="n"/>
      <c r="CM307" s="119" t="n"/>
      <c r="CN307" s="119" t="n"/>
      <c r="CO307" s="120" t="n"/>
      <c r="CP307" s="121" t="n"/>
      <c r="CQ307" s="121" t="n"/>
      <c r="CR307" s="121" t="n"/>
      <c r="CS307" s="122" t="n"/>
      <c r="CT307" s="123" t="n"/>
      <c r="CU307" s="123" t="n"/>
      <c r="CV307" s="123" t="n"/>
      <c r="CW307" s="123" t="n"/>
      <c r="CX307" s="123" t="n"/>
      <c r="CY307" s="123" t="n"/>
      <c r="CZ307" s="118" t="n"/>
      <c r="DA307" s="118" t="n"/>
      <c r="DB307" s="575" t="n"/>
      <c r="DC307" s="119" t="n"/>
      <c r="DD307" s="119" t="n"/>
      <c r="DE307" s="119" t="n"/>
      <c r="DF307" s="394" t="n"/>
      <c r="DG307" s="394" t="n"/>
      <c r="DH307" s="394" t="n"/>
      <c r="DI307" s="334">
        <f>DF307*BM307</f>
        <v/>
      </c>
      <c r="DJ307" s="125">
        <f>DI307-(DG307*BL307)</f>
        <v/>
      </c>
    </row>
    <row customFormat="1" customHeight="1" ht="15" r="308" s="397">
      <c r="A308" s="372" t="n">
        <v>1415</v>
      </c>
      <c r="B308" s="372" t="inlineStr">
        <is>
          <t>K180199035</t>
        </is>
      </c>
      <c r="C308" s="372" t="n">
        <v>5101900007</v>
      </c>
      <c r="D308" s="241" t="inlineStr">
        <is>
          <t>Nude</t>
        </is>
      </c>
      <c r="E308" s="430" t="n">
        <v>8300</v>
      </c>
      <c r="F308" s="372" t="inlineStr">
        <is>
          <t>COIN HOLDER</t>
        </is>
      </c>
      <c r="G308" s="372" t="inlineStr">
        <is>
          <t>NUDE</t>
        </is>
      </c>
      <c r="H308" s="372" t="inlineStr">
        <is>
          <t>STOCK</t>
        </is>
      </c>
      <c r="I308" s="370" t="n"/>
      <c r="J308" s="600" t="n"/>
      <c r="K308" s="372" t="inlineStr">
        <is>
          <t>Seasonal C/O</t>
        </is>
      </c>
      <c r="L308" s="372" t="n"/>
      <c r="M308" s="568" t="inlineStr">
        <is>
          <t>Accessories</t>
        </is>
      </c>
      <c r="N308" s="372" t="n">
        <v>42023100</v>
      </c>
      <c r="O308" s="373" t="inlineStr">
        <is>
          <t>Wallets, purses, key-pouches, cigarette-cases, tobacco-pouches and similar articles carried in the pocket or handbag, with outer surface of leather, composition leather or patent leather</t>
        </is>
      </c>
      <c r="P308" s="584" t="inlineStr">
        <is>
          <t>Unisex</t>
        </is>
      </c>
      <c r="Q308" s="372" t="n"/>
      <c r="R308" s="372" t="n"/>
      <c r="S308" s="372" t="n"/>
      <c r="T308" s="374" t="n"/>
      <c r="U308" s="374" t="n"/>
      <c r="V308" s="374" t="inlineStr">
        <is>
          <t>-</t>
        </is>
      </c>
      <c r="W308" s="374" t="inlineStr">
        <is>
          <t>-</t>
        </is>
      </c>
      <c r="X308" s="518" t="inlineStr">
        <is>
          <t>Accessories</t>
        </is>
      </c>
      <c r="Y308" s="374" t="n"/>
      <c r="Z308" s="374" t="inlineStr">
        <is>
          <t>C/O</t>
        </is>
      </c>
      <c r="AA308" s="374" t="inlineStr">
        <is>
          <t>-</t>
        </is>
      </c>
      <c r="AB308" s="398" t="inlineStr">
        <is>
          <t>Italy</t>
        </is>
      </c>
      <c r="AC308" s="376" t="inlineStr">
        <is>
          <t>Modaloca</t>
        </is>
      </c>
      <c r="AD308" s="376" t="inlineStr">
        <is>
          <t>Officina3</t>
        </is>
      </c>
      <c r="AE308" s="376" t="inlineStr">
        <is>
          <t>-</t>
        </is>
      </c>
      <c r="AF308" s="372" t="n"/>
      <c r="AG308" s="374" t="n"/>
      <c r="AH308" s="374" t="inlineStr">
        <is>
          <t>-</t>
        </is>
      </c>
      <c r="AI308" s="374" t="n"/>
      <c r="AJ308" s="374" t="n"/>
      <c r="AK308" s="374" t="inlineStr">
        <is>
          <t>0% Sustainable fabric</t>
        </is>
      </c>
      <c r="AL308" s="402" t="inlineStr">
        <is>
          <t>100% Leather</t>
        </is>
      </c>
      <c r="AM308" s="374" t="n"/>
      <c r="AN308" s="374" t="n"/>
      <c r="AO308" s="377" t="n"/>
      <c r="AP308" s="374" t="n"/>
      <c r="AQ308" s="374" t="n"/>
      <c r="AR308" s="374" t="n"/>
      <c r="AS308" s="378" t="n"/>
      <c r="AT308" s="378" t="n"/>
      <c r="AU308" s="378" t="n"/>
      <c r="AV308" s="379" t="inlineStr">
        <is>
          <t>-</t>
        </is>
      </c>
      <c r="AW308" s="601" t="n"/>
      <c r="AX308" s="602" t="inlineStr">
        <is>
          <t>EUR</t>
        </is>
      </c>
      <c r="AY308" s="602" t="inlineStr">
        <is>
          <t>FOB</t>
        </is>
      </c>
      <c r="AZ308" s="602" t="inlineStr">
        <is>
          <t>30 DAYS NETT</t>
        </is>
      </c>
      <c r="BA308" s="602" t="inlineStr">
        <is>
          <t>cfmd</t>
        </is>
      </c>
      <c r="BB308" s="602">
        <f>IFERROR((BM308*(1-Assumptions!$K$3))*(1-BK308),0)</f>
        <v/>
      </c>
      <c r="BC308" s="428" t="n"/>
      <c r="BD308" s="602" t="n"/>
      <c r="BE308" s="602" t="n">
        <v>4.3</v>
      </c>
      <c r="BF308" s="604">
        <f>IFERROR(((IF(BE308&gt;0, BE308, IF(BD308&gt;0, BD308, 0))))*INDEX(Assumptions!$B:$B,MATCH(AB308,Assumptions!$A:$A,0)),0)</f>
        <v/>
      </c>
      <c r="BG308" s="604">
        <f>IFERROR(((IF(BE308&gt;0, BE308, IF(BD308&gt;0, BD308, 0))))*INDEX(Assumptions!$C:$C,MATCH(AB308,Assumptions!$A:$A,0)),0)</f>
        <v/>
      </c>
      <c r="BH308" s="604">
        <f>IFERROR(((IF(BE308&gt;0, BE308, IF(BD308&gt;0, BD308, 0))))*INDEX(Assumptions!$D:$D,MATCH(AB308,Assumptions!$A:$A,0)),0)</f>
        <v/>
      </c>
      <c r="BI308" s="604">
        <f>IFERROR(((IF(BE308&gt;0, BE308, IF(BD308&gt;0, BD308, 0))))*INDEX(Assumptions!$G:$G,MATCH(AC308,Assumptions!$F:$F,0)),0)</f>
        <v/>
      </c>
      <c r="BJ308" s="604">
        <f>SUM(BF308:BI308)</f>
        <v/>
      </c>
      <c r="BK308" s="383">
        <f>IFERROR(INDEX(Assumptions!$B:$B,MATCH(AB308,Assumptions!$A:$A,0))+INDEX(Assumptions!$C:$C,MATCH(AB308,Assumptions!$A:$A,0))+INDEX(Assumptions!$D:$D,MATCH(AB308,Assumptions!$A:$A,0))+INDEX(Assumptions!$G:$G,MATCH(AC308,Assumptions!$F:$F,0)),0)</f>
        <v/>
      </c>
      <c r="BL308" s="602">
        <f>((IF(BE308&gt;0, BE308, IF(BD308&gt;0, BD308, 0))))+BJ308</f>
        <v/>
      </c>
      <c r="BM308" s="602">
        <f>BP308/BO308</f>
        <v/>
      </c>
      <c r="BN308" s="602">
        <f>BP308/2.38</f>
        <v/>
      </c>
      <c r="BO308" s="374" t="n">
        <v>2.5</v>
      </c>
      <c r="BP308" s="602" t="n">
        <v>24.95</v>
      </c>
      <c r="BQ308" s="384">
        <f>IF(SUM(BD308:BE308)=0,0,(BM308-BL308)/BM308)</f>
        <v/>
      </c>
      <c r="BR308" s="602" t="n">
        <v>0</v>
      </c>
      <c r="BS308" s="602" t="inlineStr">
        <is>
          <t>-</t>
        </is>
      </c>
      <c r="BT308" s="602" t="n"/>
      <c r="BU308" s="386" t="n"/>
      <c r="BV308" s="386" t="n"/>
      <c r="BW308" s="386" t="n"/>
      <c r="BX308" s="386" t="n"/>
      <c r="BY308" s="386" t="n"/>
      <c r="BZ308" s="433" t="n"/>
      <c r="CA308" s="386" t="n"/>
      <c r="CB308" s="386" t="n"/>
      <c r="CC308" s="386" t="n"/>
      <c r="CD308" s="376" t="n"/>
      <c r="CE308" s="376" t="n"/>
      <c r="CF308" s="376" t="n"/>
      <c r="CG308" s="387" t="inlineStr">
        <is>
          <t>-</t>
        </is>
      </c>
      <c r="CH308" s="435" t="n"/>
      <c r="CI308" s="387" t="n"/>
      <c r="CJ308" s="387" t="n"/>
      <c r="CK308" s="387" t="n"/>
      <c r="CL308" s="388" t="n"/>
      <c r="CM308" s="389" t="n"/>
      <c r="CN308" s="389" t="n"/>
      <c r="CO308" s="390" t="n"/>
      <c r="CP308" s="391" t="n"/>
      <c r="CQ308" s="391" t="n"/>
      <c r="CR308" s="391" t="n"/>
      <c r="CS308" s="392" t="n"/>
      <c r="CT308" s="393" t="n"/>
      <c r="CU308" s="393" t="n"/>
      <c r="CV308" s="393" t="n"/>
      <c r="CW308" s="393" t="n"/>
      <c r="CX308" s="393" t="n"/>
      <c r="CY308" s="393" t="n"/>
      <c r="CZ308" s="388" t="n"/>
      <c r="DA308" s="388" t="n"/>
      <c r="DB308" s="555" t="n"/>
      <c r="DC308" s="389" t="n"/>
      <c r="DD308" s="389" t="n"/>
      <c r="DE308" s="389" t="n"/>
      <c r="DF308" s="394" t="n"/>
      <c r="DG308" s="394" t="n"/>
      <c r="DH308" s="394" t="n"/>
      <c r="DI308" s="395">
        <f>DF308*BM308</f>
        <v/>
      </c>
      <c r="DJ308" s="396">
        <f>DI308-(DG308*BL308)</f>
        <v/>
      </c>
    </row>
    <row customFormat="1" customHeight="1" hidden="1" ht="15" r="309" s="126">
      <c r="A309" s="223" t="n">
        <v>1420</v>
      </c>
      <c r="B309" s="223" t="inlineStr">
        <is>
          <t>K180799080</t>
        </is>
      </c>
      <c r="C309" s="223" t="n">
        <v>5101900010</v>
      </c>
      <c r="D309" s="223" t="inlineStr">
        <is>
          <t>Nude</t>
        </is>
      </c>
      <c r="E309" s="502" t="n">
        <v>8300</v>
      </c>
      <c r="F309" s="223" t="inlineStr">
        <is>
          <t>ZIP WALLET</t>
        </is>
      </c>
      <c r="G309" s="223" t="inlineStr">
        <is>
          <t>NUDE</t>
        </is>
      </c>
      <c r="H309" s="223" t="n">
        <v>2</v>
      </c>
      <c r="I309" s="219" t="inlineStr">
        <is>
          <t>x</t>
        </is>
      </c>
      <c r="J309" s="606" t="n">
        <v>43172</v>
      </c>
      <c r="K309" s="223" t="inlineStr">
        <is>
          <t>100% Vegetable tanned leather</t>
        </is>
      </c>
      <c r="L309" s="223" t="n"/>
      <c r="M309" s="223" t="inlineStr">
        <is>
          <t>ACCESSORIES</t>
        </is>
      </c>
      <c r="N309" s="223" t="n">
        <v>42023100</v>
      </c>
      <c r="O309" s="102" t="inlineStr">
        <is>
          <t>Wallets, purses, key-pouches, cigarette-cases, tobacco-pouches and similar articles carried in the pocket or handbag, with outer surface of leather, composition leather or patent leather</t>
        </is>
      </c>
      <c r="P309" s="103" t="inlineStr">
        <is>
          <t>UNISEX</t>
        </is>
      </c>
      <c r="Q309" s="223" t="n"/>
      <c r="R309" s="223" t="n"/>
      <c r="S309" s="223" t="n"/>
      <c r="T309" s="104" t="inlineStr">
        <is>
          <t>NON</t>
        </is>
      </c>
      <c r="U309" s="104" t="n"/>
      <c r="V309" s="104" t="inlineStr">
        <is>
          <t>ONE SIZE</t>
        </is>
      </c>
      <c r="W309" s="104" t="inlineStr">
        <is>
          <t>-</t>
        </is>
      </c>
      <c r="X309" s="255" t="n"/>
      <c r="Y309" s="104" t="n"/>
      <c r="Z309" s="104" t="n"/>
      <c r="AA309" s="104" t="n"/>
      <c r="AB309" s="105" t="inlineStr">
        <is>
          <t>ITALY</t>
        </is>
      </c>
      <c r="AC309" s="106" t="inlineStr">
        <is>
          <t>MODALOCA</t>
        </is>
      </c>
      <c r="AD309" s="106" t="inlineStr">
        <is>
          <t>OFFICINA3</t>
        </is>
      </c>
      <c r="AE309" s="106" t="inlineStr">
        <is>
          <t>-</t>
        </is>
      </c>
      <c r="AF309" s="223" t="n"/>
      <c r="AG309" s="104" t="n"/>
      <c r="AH309" s="104" t="inlineStr">
        <is>
          <t>THIN LEATHER</t>
        </is>
      </c>
      <c r="AI309" s="104" t="n"/>
      <c r="AJ309" s="104" t="n"/>
      <c r="AK309" s="104" t="inlineStr">
        <is>
          <t>0% Sustainable fabric</t>
        </is>
      </c>
      <c r="AL309" s="104" t="inlineStr">
        <is>
          <t>100% Leather</t>
        </is>
      </c>
      <c r="AM309" s="104" t="n"/>
      <c r="AN309" s="374" t="n"/>
      <c r="AO309" s="107" t="n"/>
      <c r="AP309" s="104" t="n"/>
      <c r="AQ309" s="104" t="n"/>
      <c r="AR309" s="104" t="n"/>
      <c r="AS309" s="108" t="n"/>
      <c r="AT309" s="108" t="n"/>
      <c r="AU309" s="108" t="n"/>
      <c r="AV309" s="109" t="inlineStr">
        <is>
          <t>-</t>
        </is>
      </c>
      <c r="AW309" s="607" t="n"/>
      <c r="AX309" s="608" t="inlineStr">
        <is>
          <t>EUR</t>
        </is>
      </c>
      <c r="AY309" s="608" t="inlineStr">
        <is>
          <t>FOB</t>
        </is>
      </c>
      <c r="AZ309" s="608" t="inlineStr">
        <is>
          <t>30 DAYS NETT</t>
        </is>
      </c>
      <c r="BA309" s="608" t="n"/>
      <c r="BB309" s="608">
        <f>IFERROR((BM309*(1-Assumptions!$K$3))*(1-BK309),0)</f>
        <v/>
      </c>
      <c r="BC309" s="608">
        <f>BE309</f>
        <v/>
      </c>
      <c r="BD309" s="608" t="n">
        <v>18.1</v>
      </c>
      <c r="BE309" s="608" t="n">
        <v>18.1</v>
      </c>
      <c r="BF309" s="609">
        <f>IFERROR(((IF(BE309&gt;0, BE309, IF(BD309&gt;0, BD309, 0))))*INDEX(Assumptions!$B:$B,MATCH(AB309,Assumptions!$A:$A,0)),0)</f>
        <v/>
      </c>
      <c r="BG309" s="609">
        <f>IFERROR(((IF(BE309&gt;0, BE309, IF(BD309&gt;0, BD309, 0))))*INDEX(Assumptions!$C:$C,MATCH(AB309,Assumptions!$A:$A,0)),0)</f>
        <v/>
      </c>
      <c r="BH309" s="609">
        <f>IFERROR(((IF(BE309&gt;0, BE309, IF(BD309&gt;0, BD309, 0))))*INDEX(Assumptions!$D:$D,MATCH(AB309,Assumptions!$A:$A,0)),0)</f>
        <v/>
      </c>
      <c r="BI309" s="609">
        <f>IFERROR(((IF(BE309&gt;0, BE309, IF(BD309&gt;0, BD309, 0))))*INDEX(Assumptions!$G:$G,MATCH(AC309,Assumptions!$F:$F,0)),0)</f>
        <v/>
      </c>
      <c r="BJ309" s="609">
        <f>SUM(BF309:BI309)</f>
        <v/>
      </c>
      <c r="BK309" s="113">
        <f>IFERROR(INDEX(Assumptions!$B:$B,MATCH(AB309,Assumptions!$A:$A,0))+INDEX(Assumptions!$C:$C,MATCH(AB309,Assumptions!$A:$A,0))+INDEX(Assumptions!$D:$D,MATCH(AB309,Assumptions!$A:$A,0))+INDEX(Assumptions!$G:$G,MATCH(AC309,Assumptions!$F:$F,0)),0)</f>
        <v/>
      </c>
      <c r="BL309" s="608">
        <f>((IF(BE309&gt;0, BE309, IF(BD309&gt;0, BD309, 0))))+BJ309</f>
        <v/>
      </c>
      <c r="BM309" s="608">
        <f>BP309/BO309</f>
        <v/>
      </c>
      <c r="BN309" s="608">
        <f>BP309/2.38</f>
        <v/>
      </c>
      <c r="BO309" s="104" t="n">
        <v>2.5</v>
      </c>
      <c r="BP309" s="608" t="n">
        <v>79.95</v>
      </c>
      <c r="BQ309" s="114">
        <f>IF(SUM(BD309:BE309)=0,0,(BM309-BL309)/BM309)</f>
        <v/>
      </c>
      <c r="BR309" s="608">
        <f>BC309*CG309</f>
        <v/>
      </c>
      <c r="BS309" s="608" t="inlineStr">
        <is>
          <t>-</t>
        </is>
      </c>
      <c r="BT309" s="608" t="n"/>
      <c r="BU309" s="115" t="n"/>
      <c r="BV309" s="610" t="n"/>
      <c r="BW309" s="115" t="n"/>
      <c r="BX309" s="106" t="n"/>
      <c r="BY309" s="115" t="n"/>
      <c r="BZ309" s="530" t="n"/>
      <c r="CA309" s="115" t="n"/>
      <c r="CB309" s="115" t="n"/>
      <c r="CC309" s="115" t="n"/>
      <c r="CD309" s="106" t="n"/>
      <c r="CE309" s="106" t="n"/>
      <c r="CF309" s="106" t="inlineStr">
        <is>
          <t>CXL</t>
        </is>
      </c>
      <c r="CG309" s="117" t="n">
        <v>15</v>
      </c>
      <c r="CH309" s="538" t="n"/>
      <c r="CI309" s="117" t="inlineStr">
        <is>
          <t>-</t>
        </is>
      </c>
      <c r="CJ309" s="117" t="n"/>
      <c r="CK309" s="117" t="n"/>
      <c r="CL309" s="118" t="n"/>
      <c r="CM309" s="119" t="n"/>
      <c r="CN309" s="119" t="n"/>
      <c r="CO309" s="120" t="n"/>
      <c r="CP309" s="121" t="n"/>
      <c r="CQ309" s="121" t="n"/>
      <c r="CR309" s="121" t="n"/>
      <c r="CS309" s="122" t="n"/>
      <c r="CT309" s="123" t="n"/>
      <c r="CU309" s="123" t="n"/>
      <c r="CV309" s="123" t="n"/>
      <c r="CW309" s="123" t="n"/>
      <c r="CX309" s="123" t="n"/>
      <c r="CY309" s="123" t="n"/>
      <c r="CZ309" s="118" t="n"/>
      <c r="DA309" s="118" t="n"/>
      <c r="DB309" s="575" t="n"/>
      <c r="DC309" s="119" t="n"/>
      <c r="DD309" s="119" t="n"/>
      <c r="DE309" s="119" t="n"/>
      <c r="DF309" s="394" t="n"/>
      <c r="DG309" s="394" t="n"/>
      <c r="DH309" s="394" t="n"/>
      <c r="DI309" s="334">
        <f>DF309*BM309</f>
        <v/>
      </c>
      <c r="DJ309" s="125">
        <f>DI309-(DG309*BL309)</f>
        <v/>
      </c>
    </row>
    <row customFormat="1" customHeight="1" hidden="1" ht="15" r="310" s="126">
      <c r="A310" s="223" t="n">
        <v>1425</v>
      </c>
      <c r="B310" s="223" t="inlineStr">
        <is>
          <t>K180799085</t>
        </is>
      </c>
      <c r="C310" s="223" t="n">
        <v>5101900011</v>
      </c>
      <c r="D310" s="223" t="inlineStr">
        <is>
          <t>Nude</t>
        </is>
      </c>
      <c r="E310" s="502" t="n">
        <v>8300</v>
      </c>
      <c r="F310" s="223" t="inlineStr">
        <is>
          <t>MAKE YOUR OWN WALLET</t>
        </is>
      </c>
      <c r="G310" s="223" t="inlineStr">
        <is>
          <t>NUDE</t>
        </is>
      </c>
      <c r="H310" s="223" t="n">
        <v>2</v>
      </c>
      <c r="I310" s="219" t="inlineStr">
        <is>
          <t>x</t>
        </is>
      </c>
      <c r="J310" s="606" t="n">
        <v>43172</v>
      </c>
      <c r="K310" s="223" t="inlineStr">
        <is>
          <t>100% Vegetable tanned leather</t>
        </is>
      </c>
      <c r="L310" s="223" t="n"/>
      <c r="M310" s="223" t="inlineStr">
        <is>
          <t>ACCESSORIES</t>
        </is>
      </c>
      <c r="N310" s="223" t="n">
        <v>42023100</v>
      </c>
      <c r="O310" s="102" t="inlineStr">
        <is>
          <t>Wallets, purses, key-pouches, cigarette-cases, tobacco-pouches and similar articles carried in the pocket or handbag, with outer surface of leather, composition leather or patent leather</t>
        </is>
      </c>
      <c r="P310" s="103" t="inlineStr">
        <is>
          <t>UNISEX</t>
        </is>
      </c>
      <c r="Q310" s="223" t="n"/>
      <c r="R310" s="223" t="n"/>
      <c r="S310" s="223" t="n"/>
      <c r="T310" s="104" t="inlineStr">
        <is>
          <t>NON</t>
        </is>
      </c>
      <c r="U310" s="104" t="n"/>
      <c r="V310" s="104" t="inlineStr">
        <is>
          <t>ONE SIZE</t>
        </is>
      </c>
      <c r="W310" s="104" t="inlineStr">
        <is>
          <t>-</t>
        </is>
      </c>
      <c r="X310" s="255" t="n"/>
      <c r="Y310" s="104" t="n"/>
      <c r="Z310" s="104" t="n"/>
      <c r="AA310" s="104" t="n"/>
      <c r="AB310" s="105" t="inlineStr">
        <is>
          <t>ITALY</t>
        </is>
      </c>
      <c r="AC310" s="106" t="inlineStr">
        <is>
          <t>MODALOCA</t>
        </is>
      </c>
      <c r="AD310" s="106" t="inlineStr">
        <is>
          <t>OFFICINA3</t>
        </is>
      </c>
      <c r="AE310" s="106" t="inlineStr">
        <is>
          <t>-</t>
        </is>
      </c>
      <c r="AF310" s="223" t="n"/>
      <c r="AG310" s="104" t="n"/>
      <c r="AH310" s="104" t="inlineStr">
        <is>
          <t>THICK LEATHER</t>
        </is>
      </c>
      <c r="AI310" s="104" t="n"/>
      <c r="AJ310" s="104" t="n"/>
      <c r="AK310" s="104" t="inlineStr">
        <is>
          <t>0% Sustainable fabric</t>
        </is>
      </c>
      <c r="AL310" s="104" t="inlineStr">
        <is>
          <t>100% Leather</t>
        </is>
      </c>
      <c r="AM310" s="104" t="n"/>
      <c r="AN310" s="374" t="n"/>
      <c r="AO310" s="107" t="n"/>
      <c r="AP310" s="104" t="n"/>
      <c r="AQ310" s="104" t="n"/>
      <c r="AR310" s="104" t="n"/>
      <c r="AS310" s="108" t="n"/>
      <c r="AT310" s="108" t="n"/>
      <c r="AU310" s="108" t="n"/>
      <c r="AV310" s="109" t="inlineStr">
        <is>
          <t>-</t>
        </is>
      </c>
      <c r="AW310" s="607" t="n"/>
      <c r="AX310" s="608" t="inlineStr">
        <is>
          <t>EUR</t>
        </is>
      </c>
      <c r="AY310" s="608" t="inlineStr">
        <is>
          <t>FOB</t>
        </is>
      </c>
      <c r="AZ310" s="608" t="inlineStr">
        <is>
          <t>30 DAYS NETT</t>
        </is>
      </c>
      <c r="BA310" s="608" t="n"/>
      <c r="BB310" s="608">
        <f>IFERROR((BM310*(1-Assumptions!$K$3))*(1-BK310),0)</f>
        <v/>
      </c>
      <c r="BC310" s="608">
        <f>BE310</f>
        <v/>
      </c>
      <c r="BD310" s="608" t="n">
        <v>9.75</v>
      </c>
      <c r="BE310" s="608" t="n">
        <v>12.78</v>
      </c>
      <c r="BF310" s="609">
        <f>IFERROR(((IF(BE310&gt;0, BE310, IF(BD310&gt;0, BD310, 0))))*INDEX(Assumptions!$B:$B,MATCH(AB310,Assumptions!$A:$A,0)),0)</f>
        <v/>
      </c>
      <c r="BG310" s="609">
        <f>IFERROR(((IF(BE310&gt;0, BE310, IF(BD310&gt;0, BD310, 0))))*INDEX(Assumptions!$C:$C,MATCH(AB310,Assumptions!$A:$A,0)),0)</f>
        <v/>
      </c>
      <c r="BH310" s="609">
        <f>IFERROR(((IF(BE310&gt;0, BE310, IF(BD310&gt;0, BD310, 0))))*INDEX(Assumptions!$D:$D,MATCH(AB310,Assumptions!$A:$A,0)),0)</f>
        <v/>
      </c>
      <c r="BI310" s="609">
        <f>IFERROR(((IF(BE310&gt;0, BE310, IF(BD310&gt;0, BD310, 0))))*INDEX(Assumptions!$G:$G,MATCH(AC310,Assumptions!$F:$F,0)),0)</f>
        <v/>
      </c>
      <c r="BJ310" s="609">
        <f>SUM(BF310:BI310)</f>
        <v/>
      </c>
      <c r="BK310" s="113">
        <f>IFERROR(INDEX(Assumptions!$B:$B,MATCH(AB310,Assumptions!$A:$A,0))+INDEX(Assumptions!$C:$C,MATCH(AB310,Assumptions!$A:$A,0))+INDEX(Assumptions!$D:$D,MATCH(AB310,Assumptions!$A:$A,0))+INDEX(Assumptions!$G:$G,MATCH(AC310,Assumptions!$F:$F,0)),0)</f>
        <v/>
      </c>
      <c r="BL310" s="608">
        <f>((IF(BE310&gt;0, BE310, IF(BD310&gt;0, BD310, 0))))+BJ310</f>
        <v/>
      </c>
      <c r="BM310" s="608">
        <f>BP310/BO310</f>
        <v/>
      </c>
      <c r="BN310" s="608">
        <f>BP310/2.38</f>
        <v/>
      </c>
      <c r="BO310" s="104" t="n">
        <v>2.5</v>
      </c>
      <c r="BP310" s="608" t="n">
        <v>59.95</v>
      </c>
      <c r="BQ310" s="114">
        <f>IF(SUM(BD310:BE310)=0,0,(BM310-BL310)/BM310)</f>
        <v/>
      </c>
      <c r="BR310" s="608">
        <f>BC310*CG310</f>
        <v/>
      </c>
      <c r="BS310" s="608" t="inlineStr">
        <is>
          <t>-</t>
        </is>
      </c>
      <c r="BT310" s="608" t="n"/>
      <c r="BU310" s="115" t="n"/>
      <c r="BV310" s="610" t="n"/>
      <c r="BW310" s="115" t="n"/>
      <c r="BX310" s="106" t="n"/>
      <c r="BY310" s="115" t="n"/>
      <c r="BZ310" s="530" t="n"/>
      <c r="CA310" s="115" t="n"/>
      <c r="CB310" s="115" t="n"/>
      <c r="CC310" s="115" t="n"/>
      <c r="CD310" s="106" t="n"/>
      <c r="CE310" s="106" t="n"/>
      <c r="CF310" s="106" t="inlineStr">
        <is>
          <t>CXL</t>
        </is>
      </c>
      <c r="CG310" s="117" t="n">
        <v>15</v>
      </c>
      <c r="CH310" s="538" t="n"/>
      <c r="CI310" s="117" t="inlineStr">
        <is>
          <t>-</t>
        </is>
      </c>
      <c r="CJ310" s="117" t="n"/>
      <c r="CK310" s="117" t="n"/>
      <c r="CL310" s="118" t="n"/>
      <c r="CM310" s="119" t="n"/>
      <c r="CN310" s="119" t="n"/>
      <c r="CO310" s="120" t="n"/>
      <c r="CP310" s="121" t="n"/>
      <c r="CQ310" s="121" t="n"/>
      <c r="CR310" s="121" t="n"/>
      <c r="CS310" s="122" t="n"/>
      <c r="CT310" s="123" t="n"/>
      <c r="CU310" s="123" t="n"/>
      <c r="CV310" s="123" t="n"/>
      <c r="CW310" s="123" t="n"/>
      <c r="CX310" s="123" t="n"/>
      <c r="CY310" s="123" t="n"/>
      <c r="CZ310" s="118" t="n"/>
      <c r="DA310" s="118" t="n"/>
      <c r="DB310" s="575" t="n"/>
      <c r="DC310" s="119" t="n"/>
      <c r="DD310" s="119" t="n"/>
      <c r="DE310" s="119" t="n"/>
      <c r="DF310" s="394" t="n"/>
      <c r="DG310" s="394" t="n"/>
      <c r="DH310" s="394" t="n"/>
      <c r="DI310" s="334">
        <f>DF310*BM310</f>
        <v/>
      </c>
      <c r="DJ310" s="125">
        <f>DI310-(DG310*BL310)</f>
        <v/>
      </c>
    </row>
    <row customFormat="1" customHeight="1" ht="15" r="311" s="397">
      <c r="A311" s="372" t="n">
        <v>1430</v>
      </c>
      <c r="B311" s="372" t="inlineStr">
        <is>
          <t>K180199040</t>
        </is>
      </c>
      <c r="C311" s="372" t="n">
        <v>5101900008</v>
      </c>
      <c r="D311" s="241" t="inlineStr">
        <is>
          <t>Nude</t>
        </is>
      </c>
      <c r="E311" s="430" t="n">
        <v>8300</v>
      </c>
      <c r="F311" s="372" t="inlineStr">
        <is>
          <t>WALLET</t>
        </is>
      </c>
      <c r="G311" s="372" t="inlineStr">
        <is>
          <t>NUDE</t>
        </is>
      </c>
      <c r="H311" s="372" t="inlineStr">
        <is>
          <t>STOCK</t>
        </is>
      </c>
      <c r="I311" s="370" t="n"/>
      <c r="J311" s="600" t="n"/>
      <c r="K311" s="372" t="inlineStr">
        <is>
          <t>Seasonal C/O</t>
        </is>
      </c>
      <c r="L311" s="372" t="n"/>
      <c r="M311" s="568" t="inlineStr">
        <is>
          <t>Accessories</t>
        </is>
      </c>
      <c r="N311" s="372" t="n">
        <v>42023100</v>
      </c>
      <c r="O311" s="373" t="inlineStr">
        <is>
          <t>Wallets, purses, key-pouches, cigarette-cases, tobacco-pouches and similar articles carried in the pocket or handbag, with outer surface of leather, composition leather or patent leather</t>
        </is>
      </c>
      <c r="P311" s="584" t="inlineStr">
        <is>
          <t>Unisex</t>
        </is>
      </c>
      <c r="Q311" s="372" t="n"/>
      <c r="R311" s="372" t="n"/>
      <c r="S311" s="372" t="n"/>
      <c r="T311" s="374" t="n"/>
      <c r="U311" s="374" t="n"/>
      <c r="V311" s="374" t="inlineStr">
        <is>
          <t>-</t>
        </is>
      </c>
      <c r="W311" s="374" t="inlineStr">
        <is>
          <t>-</t>
        </is>
      </c>
      <c r="X311" s="518" t="inlineStr">
        <is>
          <t>Accessories</t>
        </is>
      </c>
      <c r="Y311" s="374" t="n"/>
      <c r="Z311" s="374" t="inlineStr">
        <is>
          <t>C/O</t>
        </is>
      </c>
      <c r="AA311" s="374" t="inlineStr">
        <is>
          <t>-</t>
        </is>
      </c>
      <c r="AB311" s="398" t="inlineStr">
        <is>
          <t>Italy</t>
        </is>
      </c>
      <c r="AC311" s="376" t="inlineStr">
        <is>
          <t>Modaloca</t>
        </is>
      </c>
      <c r="AD311" s="376" t="inlineStr">
        <is>
          <t>Officina3</t>
        </is>
      </c>
      <c r="AE311" s="376" t="inlineStr">
        <is>
          <t>-</t>
        </is>
      </c>
      <c r="AF311" s="372" t="n"/>
      <c r="AG311" s="374" t="n"/>
      <c r="AH311" s="374" t="inlineStr">
        <is>
          <t>-</t>
        </is>
      </c>
      <c r="AI311" s="374" t="n"/>
      <c r="AJ311" s="374" t="n"/>
      <c r="AK311" s="374" t="inlineStr">
        <is>
          <t>0% Sustainable fabric</t>
        </is>
      </c>
      <c r="AL311" s="374" t="inlineStr">
        <is>
          <t>100% Leather</t>
        </is>
      </c>
      <c r="AM311" s="374" t="n"/>
      <c r="AN311" s="374" t="n"/>
      <c r="AO311" s="377" t="n"/>
      <c r="AP311" s="374" t="n"/>
      <c r="AQ311" s="374" t="n"/>
      <c r="AR311" s="374" t="n"/>
      <c r="AS311" s="378" t="n"/>
      <c r="AT311" s="378" t="n"/>
      <c r="AU311" s="378" t="n"/>
      <c r="AV311" s="379" t="inlineStr">
        <is>
          <t>-</t>
        </is>
      </c>
      <c r="AW311" s="601" t="n"/>
      <c r="AX311" s="602" t="inlineStr">
        <is>
          <t>EUR</t>
        </is>
      </c>
      <c r="AY311" s="602" t="inlineStr">
        <is>
          <t>FOB</t>
        </is>
      </c>
      <c r="AZ311" s="602" t="inlineStr">
        <is>
          <t>30 DAYS NETT</t>
        </is>
      </c>
      <c r="BA311" s="602" t="inlineStr">
        <is>
          <t>cfmd</t>
        </is>
      </c>
      <c r="BB311" s="602">
        <f>IFERROR((BM311*(1-Assumptions!$K$3))*(1-BK311),0)</f>
        <v/>
      </c>
      <c r="BC311" s="428" t="n"/>
      <c r="BD311" s="602" t="n"/>
      <c r="BE311" s="602" t="n">
        <v>7.65</v>
      </c>
      <c r="BF311" s="604">
        <f>IFERROR(((IF(BE311&gt;0, BE311, IF(BD311&gt;0, BD311, 0))))*INDEX(Assumptions!$B:$B,MATCH(AB311,Assumptions!$A:$A,0)),0)</f>
        <v/>
      </c>
      <c r="BG311" s="604">
        <f>IFERROR(((IF(BE311&gt;0, BE311, IF(BD311&gt;0, BD311, 0))))*INDEX(Assumptions!$C:$C,MATCH(AB311,Assumptions!$A:$A,0)),0)</f>
        <v/>
      </c>
      <c r="BH311" s="604">
        <f>IFERROR(((IF(BE311&gt;0, BE311, IF(BD311&gt;0, BD311, 0))))*INDEX(Assumptions!$D:$D,MATCH(AB311,Assumptions!$A:$A,0)),0)</f>
        <v/>
      </c>
      <c r="BI311" s="604">
        <f>IFERROR(((IF(BE311&gt;0, BE311, IF(BD311&gt;0, BD311, 0))))*INDEX(Assumptions!$G:$G,MATCH(AC311,Assumptions!$F:$F,0)),0)</f>
        <v/>
      </c>
      <c r="BJ311" s="604">
        <f>SUM(BF311:BI311)</f>
        <v/>
      </c>
      <c r="BK311" s="383">
        <f>IFERROR(INDEX(Assumptions!$B:$B,MATCH(AB311,Assumptions!$A:$A,0))+INDEX(Assumptions!$C:$C,MATCH(AB311,Assumptions!$A:$A,0))+INDEX(Assumptions!$D:$D,MATCH(AB311,Assumptions!$A:$A,0))+INDEX(Assumptions!$G:$G,MATCH(AC311,Assumptions!$F:$F,0)),0)</f>
        <v/>
      </c>
      <c r="BL311" s="602">
        <f>((IF(BE311&gt;0, BE311, IF(BD311&gt;0, BD311, 0))))+BJ311</f>
        <v/>
      </c>
      <c r="BM311" s="602">
        <f>BP311/BO311</f>
        <v/>
      </c>
      <c r="BN311" s="602">
        <f>BP311/2.38</f>
        <v/>
      </c>
      <c r="BO311" s="374" t="n">
        <v>2.5</v>
      </c>
      <c r="BP311" s="602" t="n">
        <v>39.95</v>
      </c>
      <c r="BQ311" s="384">
        <f>IF(SUM(BD311:BE311)=0,0,(BM311-BL311)/BM311)</f>
        <v/>
      </c>
      <c r="BR311" s="602" t="n">
        <v>0</v>
      </c>
      <c r="BS311" s="602" t="inlineStr">
        <is>
          <t>-</t>
        </is>
      </c>
      <c r="BT311" s="602" t="n"/>
      <c r="BU311" s="386" t="n"/>
      <c r="BV311" s="386" t="n"/>
      <c r="BW311" s="386" t="n"/>
      <c r="BX311" s="386" t="n"/>
      <c r="BY311" s="386" t="n"/>
      <c r="BZ311" s="433" t="n"/>
      <c r="CA311" s="386" t="n"/>
      <c r="CB311" s="386" t="n"/>
      <c r="CC311" s="386" t="n"/>
      <c r="CD311" s="376" t="n"/>
      <c r="CE311" s="376" t="n"/>
      <c r="CF311" s="376" t="n"/>
      <c r="CG311" s="387" t="inlineStr">
        <is>
          <t>-</t>
        </is>
      </c>
      <c r="CH311" s="435" t="n"/>
      <c r="CI311" s="387" t="n"/>
      <c r="CJ311" s="387" t="n"/>
      <c r="CK311" s="387" t="n"/>
      <c r="CL311" s="388" t="n"/>
      <c r="CM311" s="389" t="n"/>
      <c r="CN311" s="389" t="n"/>
      <c r="CO311" s="390" t="n"/>
      <c r="CP311" s="391" t="n"/>
      <c r="CQ311" s="391" t="n"/>
      <c r="CR311" s="391" t="n"/>
      <c r="CS311" s="392" t="n"/>
      <c r="CT311" s="393" t="n"/>
      <c r="CU311" s="393" t="n"/>
      <c r="CV311" s="393" t="n"/>
      <c r="CW311" s="393" t="n"/>
      <c r="CX311" s="393" t="n"/>
      <c r="CY311" s="393" t="n"/>
      <c r="CZ311" s="388" t="n"/>
      <c r="DA311" s="388" t="n"/>
      <c r="DB311" s="555" t="n"/>
      <c r="DC311" s="389" t="n"/>
      <c r="DD311" s="389" t="n"/>
      <c r="DE311" s="389" t="n"/>
      <c r="DF311" s="394" t="n"/>
      <c r="DG311" s="394" t="n"/>
      <c r="DH311" s="394" t="n"/>
      <c r="DI311" s="395">
        <f>DF311*BM311</f>
        <v/>
      </c>
      <c r="DJ311" s="396">
        <f>DI311-(DG311*BL311)</f>
        <v/>
      </c>
    </row>
    <row customFormat="1" customHeight="1" hidden="1" ht="15" r="312" s="126">
      <c r="A312" s="223" t="n">
        <v>1435</v>
      </c>
      <c r="B312" s="223" t="inlineStr">
        <is>
          <t>K180799090</t>
        </is>
      </c>
      <c r="C312" s="223" t="n">
        <v>5109900837</v>
      </c>
      <c r="D312" s="223" t="inlineStr">
        <is>
          <t>Nude</t>
        </is>
      </c>
      <c r="E312" s="502" t="n">
        <v>8300</v>
      </c>
      <c r="F312" s="223" t="inlineStr">
        <is>
          <t>BRACELET</t>
        </is>
      </c>
      <c r="G312" s="223" t="inlineStr">
        <is>
          <t>NUDE</t>
        </is>
      </c>
      <c r="H312" s="223" t="n"/>
      <c r="I312" s="219" t="inlineStr">
        <is>
          <t>x</t>
        </is>
      </c>
      <c r="J312" s="606" t="n">
        <v>43025</v>
      </c>
      <c r="K312" s="223" t="inlineStr">
        <is>
          <t>100% Vegetable tanned leather</t>
        </is>
      </c>
      <c r="L312" s="223" t="n"/>
      <c r="M312" s="223" t="inlineStr">
        <is>
          <t>ACCESSORIES</t>
        </is>
      </c>
      <c r="N312" s="223" t="n">
        <v>42050090</v>
      </c>
      <c r="O312" s="102" t="inlineStr">
        <is>
          <t>Articles of leather or composition leather (excl. saddlery and harness bags; cases and similar containers; apparel and clothing accessories; articles for technical uses; whips, riding-crops and similar of heading 6602; furniture; lighting appliances; toys; games; sports articles; buttons and parts thereof; cuff links, bracelets or other imitation jewellery; made-up articles of netting of heading 5608; and articles of plaiting materials)</t>
        </is>
      </c>
      <c r="P312" s="103" t="inlineStr">
        <is>
          <t>UNISEX</t>
        </is>
      </c>
      <c r="Q312" s="223" t="n"/>
      <c r="R312" s="223" t="n"/>
      <c r="S312" s="223" t="n"/>
      <c r="T312" s="104" t="inlineStr">
        <is>
          <t>NON</t>
        </is>
      </c>
      <c r="U312" s="104" t="n"/>
      <c r="V312" s="104" t="inlineStr">
        <is>
          <t>ONE SIZE</t>
        </is>
      </c>
      <c r="W312" s="104" t="inlineStr">
        <is>
          <t>-</t>
        </is>
      </c>
      <c r="X312" s="255" t="n"/>
      <c r="Y312" s="104" t="n"/>
      <c r="Z312" s="104" t="n"/>
      <c r="AA312" s="104" t="n"/>
      <c r="AB312" s="105" t="inlineStr">
        <is>
          <t>ITALY</t>
        </is>
      </c>
      <c r="AC312" s="106" t="inlineStr">
        <is>
          <t>MODALOCA</t>
        </is>
      </c>
      <c r="AD312" s="106" t="inlineStr">
        <is>
          <t>OFFICINA3</t>
        </is>
      </c>
      <c r="AE312" s="106" t="inlineStr">
        <is>
          <t>-</t>
        </is>
      </c>
      <c r="AF312" s="223" t="n"/>
      <c r="AG312" s="104" t="n"/>
      <c r="AH312" s="104" t="inlineStr">
        <is>
          <t>THICK LEATHER</t>
        </is>
      </c>
      <c r="AI312" s="104" t="n"/>
      <c r="AJ312" s="104" t="n"/>
      <c r="AK312" s="104" t="inlineStr">
        <is>
          <t>0% Sustainable fabric</t>
        </is>
      </c>
      <c r="AL312" s="104" t="inlineStr">
        <is>
          <t>100% Leather</t>
        </is>
      </c>
      <c r="AM312" s="104" t="n"/>
      <c r="AN312" s="374" t="n"/>
      <c r="AO312" s="107" t="n"/>
      <c r="AP312" s="104" t="n"/>
      <c r="AQ312" s="104" t="n"/>
      <c r="AR312" s="104" t="n"/>
      <c r="AS312" s="108" t="n"/>
      <c r="AT312" s="108" t="n"/>
      <c r="AU312" s="108" t="n"/>
      <c r="AV312" s="109" t="inlineStr">
        <is>
          <t>-</t>
        </is>
      </c>
      <c r="AW312" s="607" t="n"/>
      <c r="AX312" s="608" t="inlineStr">
        <is>
          <t>EUR</t>
        </is>
      </c>
      <c r="AY312" s="608" t="inlineStr">
        <is>
          <t>FOB</t>
        </is>
      </c>
      <c r="AZ312" s="608" t="inlineStr">
        <is>
          <t>30 DAYS NETT</t>
        </is>
      </c>
      <c r="BA312" s="608" t="n"/>
      <c r="BB312" s="608">
        <f>IFERROR((BM312*(1-Assumptions!$K$3))*(1-BK312),0)</f>
        <v/>
      </c>
      <c r="BC312" s="608">
        <f>BE312</f>
        <v/>
      </c>
      <c r="BD312" s="608" t="n">
        <v>2.9</v>
      </c>
      <c r="BE312" s="608" t="n"/>
      <c r="BF312" s="609">
        <f>IFERROR(((IF(BE312&gt;0, BE312, IF(BD312&gt;0, BD312, 0))))*INDEX(Assumptions!$B:$B,MATCH(AB312,Assumptions!$A:$A,0)),0)</f>
        <v/>
      </c>
      <c r="BG312" s="609">
        <f>IFERROR(((IF(BE312&gt;0, BE312, IF(BD312&gt;0, BD312, 0))))*INDEX(Assumptions!$C:$C,MATCH(AB312,Assumptions!$A:$A,0)),0)</f>
        <v/>
      </c>
      <c r="BH312" s="609">
        <f>IFERROR(((IF(BE312&gt;0, BE312, IF(BD312&gt;0, BD312, 0))))*INDEX(Assumptions!$D:$D,MATCH(AB312,Assumptions!$A:$A,0)),0)</f>
        <v/>
      </c>
      <c r="BI312" s="609">
        <f>IFERROR(((IF(BE312&gt;0, BE312, IF(BD312&gt;0, BD312, 0))))*INDEX(Assumptions!$G:$G,MATCH(AC312,Assumptions!$F:$F,0)),0)</f>
        <v/>
      </c>
      <c r="BJ312" s="609">
        <f>SUM(BF312:BI312)</f>
        <v/>
      </c>
      <c r="BK312" s="113">
        <f>IFERROR(INDEX(Assumptions!$B:$B,MATCH(AB312,Assumptions!$A:$A,0))+INDEX(Assumptions!$C:$C,MATCH(AB312,Assumptions!$A:$A,0))+INDEX(Assumptions!$D:$D,MATCH(AB312,Assumptions!$A:$A,0))+INDEX(Assumptions!$G:$G,MATCH(AC312,Assumptions!$F:$F,0)),0)</f>
        <v/>
      </c>
      <c r="BL312" s="608">
        <f>((IF(BE312&gt;0, BE312, IF(BD312&gt;0, BD312, 0))))+BJ312</f>
        <v/>
      </c>
      <c r="BM312" s="608">
        <f>BP312/BO312</f>
        <v/>
      </c>
      <c r="BN312" s="608">
        <f>BP312/2.38</f>
        <v/>
      </c>
      <c r="BO312" s="104" t="n">
        <v>2.5</v>
      </c>
      <c r="BP312" s="608" t="n"/>
      <c r="BQ312" s="114">
        <f>IF(SUM(BD312:BE312)=0,0,(BM312-BL312)/BM312)</f>
        <v/>
      </c>
      <c r="BR312" s="608">
        <f>BC312*CG312</f>
        <v/>
      </c>
      <c r="BS312" s="608" t="n"/>
      <c r="BT312" s="608" t="n"/>
      <c r="BU312" s="115" t="n"/>
      <c r="BV312" s="610" t="n"/>
      <c r="BW312" s="115" t="n"/>
      <c r="BX312" s="106" t="n"/>
      <c r="BY312" s="115" t="n"/>
      <c r="BZ312" s="530" t="n"/>
      <c r="CA312" s="115" t="n"/>
      <c r="CB312" s="115" t="n"/>
      <c r="CC312" s="115" t="n"/>
      <c r="CD312" s="106" t="n"/>
      <c r="CE312" s="106" t="n"/>
      <c r="CF312" s="106" t="n"/>
      <c r="CG312" s="117" t="n">
        <v>15</v>
      </c>
      <c r="CH312" s="538" t="n"/>
      <c r="CI312" s="117" t="inlineStr">
        <is>
          <t>-</t>
        </is>
      </c>
      <c r="CJ312" s="117" t="n"/>
      <c r="CK312" s="117" t="n"/>
      <c r="CL312" s="118" t="n"/>
      <c r="CM312" s="119" t="n"/>
      <c r="CN312" s="119" t="n"/>
      <c r="CO312" s="120" t="n"/>
      <c r="CP312" s="121" t="n"/>
      <c r="CQ312" s="121" t="n"/>
      <c r="CR312" s="121" t="n"/>
      <c r="CS312" s="122" t="n"/>
      <c r="CT312" s="123" t="n"/>
      <c r="CU312" s="123" t="n"/>
      <c r="CV312" s="123" t="n"/>
      <c r="CW312" s="123" t="n"/>
      <c r="CX312" s="123" t="n"/>
      <c r="CY312" s="123" t="n"/>
      <c r="CZ312" s="118" t="n"/>
      <c r="DA312" s="118" t="n"/>
      <c r="DB312" s="575" t="n"/>
      <c r="DC312" s="119" t="n"/>
      <c r="DD312" s="119" t="n"/>
      <c r="DE312" s="119" t="n"/>
      <c r="DF312" s="394" t="n"/>
      <c r="DG312" s="394" t="n"/>
      <c r="DH312" s="394" t="n"/>
      <c r="DI312" s="334">
        <f>DF312*BM312</f>
        <v/>
      </c>
      <c r="DJ312" s="125">
        <f>DI312-(DG312*BL312)</f>
        <v/>
      </c>
    </row>
    <row customFormat="1" customHeight="1" hidden="1" ht="15" r="313" s="126">
      <c r="A313" s="223" t="n">
        <v>1440</v>
      </c>
      <c r="B313" s="223" t="inlineStr">
        <is>
          <t>K180799091</t>
        </is>
      </c>
      <c r="C313" s="223" t="n">
        <v>5100200001</v>
      </c>
      <c r="D313" s="223" t="inlineStr">
        <is>
          <t>Indigo</t>
        </is>
      </c>
      <c r="E313" s="502" t="n">
        <v>1010</v>
      </c>
      <c r="F313" s="223" t="inlineStr">
        <is>
          <t>BRACELET</t>
        </is>
      </c>
      <c r="G313" s="223" t="inlineStr">
        <is>
          <t>INDIGO</t>
        </is>
      </c>
      <c r="H313" s="223" t="n">
        <v>2</v>
      </c>
      <c r="I313" s="219" t="inlineStr">
        <is>
          <t>x</t>
        </is>
      </c>
      <c r="J313" s="606" t="inlineStr">
        <is>
          <t>7-11 / 13-03</t>
        </is>
      </c>
      <c r="K313" s="223" t="n"/>
      <c r="L313" s="223" t="n"/>
      <c r="M313" s="223" t="inlineStr">
        <is>
          <t>ACCESSORIES</t>
        </is>
      </c>
      <c r="N313" s="223" t="n">
        <v>71179000</v>
      </c>
      <c r="O313" s="102" t="inlineStr">
        <is>
          <t>Imitation jewellery (excl. jewellery, of base metal, whether or not clad with silver, gold or platinum)</t>
        </is>
      </c>
      <c r="P313" s="103" t="inlineStr">
        <is>
          <t>UNISEX</t>
        </is>
      </c>
      <c r="Q313" s="223" t="n"/>
      <c r="R313" s="223" t="n"/>
      <c r="S313" s="223" t="n"/>
      <c r="T313" s="104" t="n"/>
      <c r="U313" s="498" t="inlineStr">
        <is>
          <t>-</t>
        </is>
      </c>
      <c r="V313" s="498" t="inlineStr">
        <is>
          <t>-</t>
        </is>
      </c>
      <c r="W313" s="498" t="inlineStr">
        <is>
          <t>-</t>
        </is>
      </c>
      <c r="X313" s="529" t="n"/>
      <c r="Y313" s="104" t="n"/>
      <c r="Z313" s="104" t="n"/>
      <c r="AA313" s="498" t="inlineStr">
        <is>
          <t>-</t>
        </is>
      </c>
      <c r="AB313" s="105" t="inlineStr">
        <is>
          <t>NETHERLANDS</t>
        </is>
      </c>
      <c r="AC313" s="106" t="n"/>
      <c r="AD313" s="106" t="inlineStr">
        <is>
          <t>BORO ATELIER</t>
        </is>
      </c>
      <c r="AE313" s="499" t="inlineStr">
        <is>
          <t>-</t>
        </is>
      </c>
      <c r="AF313" s="223" t="n"/>
      <c r="AG313" s="104" t="n"/>
      <c r="AH313" s="104" t="inlineStr">
        <is>
          <t>-</t>
        </is>
      </c>
      <c r="AI313" s="104" t="n"/>
      <c r="AJ313" s="104" t="n"/>
      <c r="AK313" s="104" t="inlineStr">
        <is>
          <t>0% Sustainable fabric</t>
        </is>
      </c>
      <c r="AL313" s="104" t="n"/>
      <c r="AM313" s="104" t="n"/>
      <c r="AN313" s="374" t="n"/>
      <c r="AO313" s="107" t="n"/>
      <c r="AP313" s="104" t="n"/>
      <c r="AQ313" s="104" t="n"/>
      <c r="AR313" s="104" t="n"/>
      <c r="AS313" s="108" t="n"/>
      <c r="AT313" s="108" t="n"/>
      <c r="AU313" s="108" t="n"/>
      <c r="AV313" s="109" t="inlineStr">
        <is>
          <t>-</t>
        </is>
      </c>
      <c r="AW313" s="607" t="n"/>
      <c r="AX313" s="608" t="n"/>
      <c r="AY313" s="608" t="n"/>
      <c r="AZ313" s="608" t="n"/>
      <c r="BA313" s="608" t="n"/>
      <c r="BB313" s="608">
        <f>IFERROR((BM313*(1-Assumptions!$K$3))*(1-BK313),0)</f>
        <v/>
      </c>
      <c r="BC313" s="608" t="n">
        <v>15</v>
      </c>
      <c r="BD313" s="608" t="n">
        <v>1.41</v>
      </c>
      <c r="BE313" s="608" t="n">
        <v>7.76</v>
      </c>
      <c r="BF313" s="609">
        <f>IFERROR(((IF(BE313&gt;0, BE313, IF(BD313&gt;0, BD313, 0))))*INDEX(Assumptions!$B:$B,MATCH(AB313,Assumptions!$A:$A,0)),0)</f>
        <v/>
      </c>
      <c r="BG313" s="609">
        <f>IFERROR(((IF(BE313&gt;0, BE313, IF(BD313&gt;0, BD313, 0))))*INDEX(Assumptions!$C:$C,MATCH(AB313,Assumptions!$A:$A,0)),0)</f>
        <v/>
      </c>
      <c r="BH313" s="609">
        <f>IFERROR(((IF(BE313&gt;0, BE313, IF(BD313&gt;0, BD313, 0))))*INDEX(Assumptions!$D:$D,MATCH(AB313,Assumptions!$A:$A,0)),0)</f>
        <v/>
      </c>
      <c r="BI313" s="609">
        <f>IFERROR(((IF(BE313&gt;0, BE313, IF(BD313&gt;0, BD313, 0))))*INDEX(Assumptions!$G:$G,MATCH(AC313,Assumptions!$F:$F,0)),0)</f>
        <v/>
      </c>
      <c r="BJ313" s="609">
        <f>SUM(BF313:BI313)</f>
        <v/>
      </c>
      <c r="BK313" s="113">
        <f>IFERROR(INDEX(Assumptions!$B:$B,MATCH(AB313,Assumptions!$A:$A,0))+INDEX(Assumptions!$C:$C,MATCH(AB313,Assumptions!$A:$A,0))+INDEX(Assumptions!$D:$D,MATCH(AB313,Assumptions!$A:$A,0))+INDEX(Assumptions!$G:$G,MATCH(AC313,Assumptions!$F:$F,0)),0)</f>
        <v/>
      </c>
      <c r="BL313" s="608">
        <f>((IF(BE313&gt;0, BE313, IF(BD313&gt;0, BD313, 0))))+BJ313</f>
        <v/>
      </c>
      <c r="BM313" s="608">
        <f>BP313/BO313</f>
        <v/>
      </c>
      <c r="BN313" s="608">
        <f>BP313/2.38</f>
        <v/>
      </c>
      <c r="BO313" s="104" t="n">
        <v>2.5</v>
      </c>
      <c r="BP313" s="608" t="n">
        <v>49.95</v>
      </c>
      <c r="BQ313" s="114">
        <f>IF(SUM(BD313:BE313)=0,0,(BM313-BL313)/BM313)</f>
        <v/>
      </c>
      <c r="BR313" s="608">
        <f>BC313*CG313</f>
        <v/>
      </c>
      <c r="BS313" s="608" t="inlineStr">
        <is>
          <t>-</t>
        </is>
      </c>
      <c r="BT313" s="608" t="n"/>
      <c r="BU313" s="115" t="n"/>
      <c r="BV313" s="115" t="n"/>
      <c r="BW313" s="115" t="n"/>
      <c r="BX313" s="115" t="n"/>
      <c r="BY313" s="115" t="n"/>
      <c r="BZ313" s="530" t="n"/>
      <c r="CA313" s="115" t="n"/>
      <c r="CB313" s="115" t="n"/>
      <c r="CC313" s="115" t="n"/>
      <c r="CD313" s="106" t="n"/>
      <c r="CE313" s="106" t="n"/>
      <c r="CF313" s="106" t="n"/>
      <c r="CG313" s="117" t="n">
        <v>15</v>
      </c>
      <c r="CH313" s="538" t="n"/>
      <c r="CI313" s="117" t="inlineStr">
        <is>
          <t>-</t>
        </is>
      </c>
      <c r="CJ313" s="117" t="n"/>
      <c r="CK313" s="117" t="n"/>
      <c r="CL313" s="118" t="n"/>
      <c r="CM313" s="119" t="n"/>
      <c r="CN313" s="119" t="n"/>
      <c r="CO313" s="120" t="n"/>
      <c r="CP313" s="121" t="n"/>
      <c r="CQ313" s="121" t="n"/>
      <c r="CR313" s="121" t="n"/>
      <c r="CS313" s="122" t="n"/>
      <c r="CT313" s="123" t="n"/>
      <c r="CU313" s="123" t="n"/>
      <c r="CV313" s="123" t="n"/>
      <c r="CW313" s="123" t="n"/>
      <c r="CX313" s="123" t="n"/>
      <c r="CY313" s="123" t="n"/>
      <c r="CZ313" s="118" t="n"/>
      <c r="DA313" s="118" t="n"/>
      <c r="DB313" s="575" t="n"/>
      <c r="DC313" s="119" t="n"/>
      <c r="DD313" s="119" t="n"/>
      <c r="DE313" s="119" t="n"/>
      <c r="DF313" s="394" t="n"/>
      <c r="DG313" s="394" t="n"/>
      <c r="DH313" s="394" t="n"/>
      <c r="DI313" s="334">
        <f>DF313*BM313</f>
        <v/>
      </c>
      <c r="DJ313" s="125">
        <f>DI313-(DG313*BL313)</f>
        <v/>
      </c>
    </row>
    <row customFormat="1" customHeight="1" hidden="1" ht="15" r="314" s="126">
      <c r="A314" s="223" t="n">
        <v>1445</v>
      </c>
      <c r="B314" s="223" t="inlineStr">
        <is>
          <t>K180799105</t>
        </is>
      </c>
      <c r="C314" s="223" t="n">
        <v>5109900838</v>
      </c>
      <c r="D314" s="223" t="inlineStr">
        <is>
          <t>Nude</t>
        </is>
      </c>
      <c r="E314" s="502" t="n">
        <v>8300</v>
      </c>
      <c r="F314" s="223" t="inlineStr">
        <is>
          <t>HEADPHONE HOLDER</t>
        </is>
      </c>
      <c r="G314" s="223" t="inlineStr">
        <is>
          <t>NUDE</t>
        </is>
      </c>
      <c r="H314" s="223" t="n"/>
      <c r="I314" s="219" t="inlineStr">
        <is>
          <t>x</t>
        </is>
      </c>
      <c r="J314" s="606" t="n">
        <v>43025</v>
      </c>
      <c r="K314" s="223" t="inlineStr">
        <is>
          <t>100% Vegetable tanned leather</t>
        </is>
      </c>
      <c r="L314" s="223" t="n"/>
      <c r="M314" s="223" t="inlineStr">
        <is>
          <t>ACCESSORIES</t>
        </is>
      </c>
      <c r="N314" s="223" t="n">
        <v>42023100</v>
      </c>
      <c r="O314" s="102" t="inlineStr">
        <is>
          <t>Wallets, purses, key-pouches, cigarette-cases, tobacco-pouches and similar articles carried in the pocket or handbag, with outer surface of leather, composition leather or patent leather</t>
        </is>
      </c>
      <c r="P314" s="103" t="inlineStr">
        <is>
          <t>UNISEX</t>
        </is>
      </c>
      <c r="Q314" s="223" t="n"/>
      <c r="R314" s="223" t="n"/>
      <c r="S314" s="223" t="n"/>
      <c r="T314" s="104" t="inlineStr">
        <is>
          <t>NON</t>
        </is>
      </c>
      <c r="U314" s="104" t="n"/>
      <c r="V314" s="104" t="inlineStr">
        <is>
          <t>ONE SIZE</t>
        </is>
      </c>
      <c r="W314" s="104" t="inlineStr">
        <is>
          <t>-</t>
        </is>
      </c>
      <c r="X314" s="255" t="n"/>
      <c r="Y314" s="104" t="n"/>
      <c r="Z314" s="104" t="n"/>
      <c r="AA314" s="104" t="n"/>
      <c r="AB314" s="105" t="inlineStr">
        <is>
          <t>ITALY</t>
        </is>
      </c>
      <c r="AC314" s="106" t="inlineStr">
        <is>
          <t>MODALOCA</t>
        </is>
      </c>
      <c r="AD314" s="106" t="inlineStr">
        <is>
          <t>OFFICINA3</t>
        </is>
      </c>
      <c r="AE314" s="106" t="inlineStr">
        <is>
          <t>-</t>
        </is>
      </c>
      <c r="AF314" s="223" t="n"/>
      <c r="AG314" s="104" t="n"/>
      <c r="AH314" s="104" t="inlineStr">
        <is>
          <t>THICK LEATHER</t>
        </is>
      </c>
      <c r="AI314" s="104" t="n"/>
      <c r="AJ314" s="104" t="n"/>
      <c r="AK314" s="104" t="inlineStr">
        <is>
          <t>0% Sustainable fabric</t>
        </is>
      </c>
      <c r="AL314" s="104" t="inlineStr">
        <is>
          <t>100% Leather</t>
        </is>
      </c>
      <c r="AM314" s="104" t="n"/>
      <c r="AN314" s="374" t="n"/>
      <c r="AO314" s="107" t="n"/>
      <c r="AP314" s="104" t="n"/>
      <c r="AQ314" s="104" t="n"/>
      <c r="AR314" s="104" t="n"/>
      <c r="AS314" s="108" t="n"/>
      <c r="AT314" s="108" t="n"/>
      <c r="AU314" s="108" t="n"/>
      <c r="AV314" s="109" t="inlineStr">
        <is>
          <t>-</t>
        </is>
      </c>
      <c r="AW314" s="607" t="n"/>
      <c r="AX314" s="608" t="inlineStr">
        <is>
          <t>EUR</t>
        </is>
      </c>
      <c r="AY314" s="608" t="inlineStr">
        <is>
          <t>FOB</t>
        </is>
      </c>
      <c r="AZ314" s="608" t="inlineStr">
        <is>
          <t>30 DAYS NETT</t>
        </is>
      </c>
      <c r="BA314" s="608" t="n"/>
      <c r="BB314" s="608">
        <f>IFERROR((BM314*(1-Assumptions!$K$3))*(1-BK314),0)</f>
        <v/>
      </c>
      <c r="BC314" s="608">
        <f>BE314</f>
        <v/>
      </c>
      <c r="BD314" s="608" t="n">
        <v>4</v>
      </c>
      <c r="BE314" s="608" t="n"/>
      <c r="BF314" s="609">
        <f>IFERROR(((IF(BE314&gt;0, BE314, IF(BD314&gt;0, BD314, 0))))*INDEX(Assumptions!$B:$B,MATCH(AB314,Assumptions!$A:$A,0)),0)</f>
        <v/>
      </c>
      <c r="BG314" s="609">
        <f>IFERROR(((IF(BE314&gt;0, BE314, IF(BD314&gt;0, BD314, 0))))*INDEX(Assumptions!$C:$C,MATCH(AB314,Assumptions!$A:$A,0)),0)</f>
        <v/>
      </c>
      <c r="BH314" s="609">
        <f>IFERROR(((IF(BE314&gt;0, BE314, IF(BD314&gt;0, BD314, 0))))*INDEX(Assumptions!$D:$D,MATCH(AB314,Assumptions!$A:$A,0)),0)</f>
        <v/>
      </c>
      <c r="BI314" s="609">
        <f>IFERROR(((IF(BE314&gt;0, BE314, IF(BD314&gt;0, BD314, 0))))*INDEX(Assumptions!$G:$G,MATCH(AC314,Assumptions!$F:$F,0)),0)</f>
        <v/>
      </c>
      <c r="BJ314" s="609">
        <f>SUM(BF314:BI314)</f>
        <v/>
      </c>
      <c r="BK314" s="113">
        <f>IFERROR(INDEX(Assumptions!$B:$B,MATCH(AB314,Assumptions!$A:$A,0))+INDEX(Assumptions!$C:$C,MATCH(AB314,Assumptions!$A:$A,0))+INDEX(Assumptions!$D:$D,MATCH(AB314,Assumptions!$A:$A,0))+INDEX(Assumptions!$G:$G,MATCH(AC314,Assumptions!$F:$F,0)),0)</f>
        <v/>
      </c>
      <c r="BL314" s="608">
        <f>((IF(BE314&gt;0, BE314, IF(BD314&gt;0, BD314, 0))))+BJ314</f>
        <v/>
      </c>
      <c r="BM314" s="608">
        <f>BP314/BO314</f>
        <v/>
      </c>
      <c r="BN314" s="608">
        <f>BP314/2.38</f>
        <v/>
      </c>
      <c r="BO314" s="104" t="n">
        <v>2.5</v>
      </c>
      <c r="BP314" s="608" t="n"/>
      <c r="BQ314" s="114">
        <f>IF(SUM(BD314:BE314)=0,0,(BM314-BL314)/BM314)</f>
        <v/>
      </c>
      <c r="BR314" s="608">
        <f>BC314*CG314</f>
        <v/>
      </c>
      <c r="BS314" s="608" t="n"/>
      <c r="BT314" s="608" t="n"/>
      <c r="BU314" s="115" t="n"/>
      <c r="BV314" s="610" t="n"/>
      <c r="BW314" s="115" t="n"/>
      <c r="BX314" s="106" t="n"/>
      <c r="BY314" s="115" t="n"/>
      <c r="BZ314" s="530" t="n"/>
      <c r="CA314" s="115" t="n"/>
      <c r="CB314" s="115" t="n"/>
      <c r="CC314" s="115" t="n"/>
      <c r="CD314" s="106" t="n"/>
      <c r="CE314" s="106" t="n"/>
      <c r="CF314" s="106" t="n"/>
      <c r="CG314" s="117" t="n">
        <v>15</v>
      </c>
      <c r="CH314" s="538" t="n"/>
      <c r="CI314" s="117" t="inlineStr">
        <is>
          <t>-</t>
        </is>
      </c>
      <c r="CJ314" s="117" t="n"/>
      <c r="CK314" s="117" t="n"/>
      <c r="CL314" s="118" t="n"/>
      <c r="CM314" s="119" t="n"/>
      <c r="CN314" s="119" t="n"/>
      <c r="CO314" s="120" t="n"/>
      <c r="CP314" s="121" t="n"/>
      <c r="CQ314" s="121" t="n"/>
      <c r="CR314" s="121" t="n"/>
      <c r="CS314" s="122" t="n"/>
      <c r="CT314" s="123" t="n"/>
      <c r="CU314" s="123" t="n"/>
      <c r="CV314" s="123" t="n"/>
      <c r="CW314" s="123" t="n"/>
      <c r="CX314" s="123" t="n"/>
      <c r="CY314" s="123" t="n"/>
      <c r="CZ314" s="118" t="n"/>
      <c r="DA314" s="118" t="n"/>
      <c r="DB314" s="575" t="n"/>
      <c r="DC314" s="119" t="n"/>
      <c r="DD314" s="119" t="n"/>
      <c r="DE314" s="119" t="n"/>
      <c r="DF314" s="394" t="n"/>
      <c r="DG314" s="394" t="n"/>
      <c r="DH314" s="394" t="n"/>
      <c r="DI314" s="334">
        <f>DF314*BM314</f>
        <v/>
      </c>
      <c r="DJ314" s="125">
        <f>DI314-(DG314*BL314)</f>
        <v/>
      </c>
    </row>
    <row customFormat="1" customHeight="1" hidden="1" ht="15" r="315" s="126">
      <c r="A315" s="223" t="n">
        <v>1450</v>
      </c>
      <c r="B315" s="223" t="inlineStr">
        <is>
          <t>K180799110</t>
        </is>
      </c>
      <c r="C315" s="223" t="n">
        <v>5100300051</v>
      </c>
      <c r="D315" s="223" t="inlineStr">
        <is>
          <t>Nude</t>
        </is>
      </c>
      <c r="E315" s="502" t="n">
        <v>8300</v>
      </c>
      <c r="F315" s="223" t="inlineStr">
        <is>
          <t>MILITARY SMALL BELT</t>
        </is>
      </c>
      <c r="G315" s="223" t="inlineStr">
        <is>
          <t>NUDE</t>
        </is>
      </c>
      <c r="H315" s="223" t="n"/>
      <c r="I315" s="219" t="inlineStr">
        <is>
          <t>x</t>
        </is>
      </c>
      <c r="J315" s="606" t="n">
        <v>43025</v>
      </c>
      <c r="K315" s="223" t="inlineStr">
        <is>
          <t>100% Vegetable tanned leather</t>
        </is>
      </c>
      <c r="L315" s="223" t="n"/>
      <c r="M315" s="223" t="inlineStr">
        <is>
          <t>ACCESSORIES</t>
        </is>
      </c>
      <c r="N315" s="223" t="n">
        <v>42033000</v>
      </c>
      <c r="O315" s="102" t="inlineStr">
        <is>
          <t>Belts and bandoliers, of leather or composition leather</t>
        </is>
      </c>
      <c r="P315" s="103" t="inlineStr">
        <is>
          <t>UNISEX</t>
        </is>
      </c>
      <c r="Q315" s="223" t="n"/>
      <c r="R315" s="223" t="n"/>
      <c r="S315" s="223" t="n"/>
      <c r="T315" s="104" t="inlineStr">
        <is>
          <t>NON</t>
        </is>
      </c>
      <c r="U315" s="104" t="n"/>
      <c r="V315" s="104" t="inlineStr">
        <is>
          <t>85-100</t>
        </is>
      </c>
      <c r="W315" s="104" t="inlineStr">
        <is>
          <t>-</t>
        </is>
      </c>
      <c r="X315" s="255" t="n"/>
      <c r="Y315" s="104" t="n"/>
      <c r="Z315" s="104" t="n"/>
      <c r="AA315" s="104" t="n"/>
      <c r="AB315" s="105" t="inlineStr">
        <is>
          <t>NETHERLANDS</t>
        </is>
      </c>
      <c r="AC315" s="106" t="inlineStr">
        <is>
          <t>ARTIE</t>
        </is>
      </c>
      <c r="AD315" s="106" t="inlineStr">
        <is>
          <t>ARTIE</t>
        </is>
      </c>
      <c r="AE315" s="106" t="inlineStr">
        <is>
          <t>-</t>
        </is>
      </c>
      <c r="AF315" s="223" t="n"/>
      <c r="AG315" s="104" t="n"/>
      <c r="AH315" s="104" t="n"/>
      <c r="AI315" s="104" t="n"/>
      <c r="AJ315" s="104" t="n"/>
      <c r="AK315" s="104" t="inlineStr">
        <is>
          <t>0% Sustainable fabric</t>
        </is>
      </c>
      <c r="AL315" s="104" t="inlineStr">
        <is>
          <t>100% Leather</t>
        </is>
      </c>
      <c r="AM315" s="104" t="n"/>
      <c r="AN315" s="374" t="n"/>
      <c r="AO315" s="107" t="n"/>
      <c r="AP315" s="104" t="n"/>
      <c r="AQ315" s="104" t="n"/>
      <c r="AR315" s="104" t="n"/>
      <c r="AS315" s="108" t="n"/>
      <c r="AT315" s="108" t="n"/>
      <c r="AU315" s="108" t="n"/>
      <c r="AV315" s="109" t="inlineStr">
        <is>
          <t>-</t>
        </is>
      </c>
      <c r="AW315" s="607" t="n"/>
      <c r="AX315" s="608" t="inlineStr">
        <is>
          <t>EUR</t>
        </is>
      </c>
      <c r="AY315" s="608" t="inlineStr">
        <is>
          <t>FOB</t>
        </is>
      </c>
      <c r="AZ315" s="608" t="inlineStr">
        <is>
          <t>30 DAYS NETT</t>
        </is>
      </c>
      <c r="BA315" s="608" t="n"/>
      <c r="BB315" s="608">
        <f>IFERROR((BM315*(1-Assumptions!$K$3))*(1-BK315),0)</f>
        <v/>
      </c>
      <c r="BC315" s="608">
        <f>BE315</f>
        <v/>
      </c>
      <c r="BD315" s="608" t="n"/>
      <c r="BE315" s="608" t="n"/>
      <c r="BF315" s="609">
        <f>IFERROR(((IF(BE315&gt;0, BE315, IF(BD315&gt;0, BD315, 0))))*INDEX(Assumptions!$B:$B,MATCH(AB315,Assumptions!$A:$A,0)),0)</f>
        <v/>
      </c>
      <c r="BG315" s="609">
        <f>IFERROR(((IF(BE315&gt;0, BE315, IF(BD315&gt;0, BD315, 0))))*INDEX(Assumptions!$C:$C,MATCH(AB315,Assumptions!$A:$A,0)),0)</f>
        <v/>
      </c>
      <c r="BH315" s="609">
        <f>IFERROR(((IF(BE315&gt;0, BE315, IF(BD315&gt;0, BD315, 0))))*INDEX(Assumptions!$D:$D,MATCH(AB315,Assumptions!$A:$A,0)),0)</f>
        <v/>
      </c>
      <c r="BI315" s="609">
        <f>IFERROR(((IF(BE315&gt;0, BE315, IF(BD315&gt;0, BD315, 0))))*INDEX(Assumptions!$G:$G,MATCH(AC315,Assumptions!$F:$F,0)),0)</f>
        <v/>
      </c>
      <c r="BJ315" s="609">
        <f>SUM(BF315:BI315)</f>
        <v/>
      </c>
      <c r="BK315" s="113">
        <f>IFERROR(INDEX(Assumptions!$B:$B,MATCH(AB315,Assumptions!$A:$A,0))+INDEX(Assumptions!$C:$C,MATCH(AB315,Assumptions!$A:$A,0))+INDEX(Assumptions!$D:$D,MATCH(AB315,Assumptions!$A:$A,0))+INDEX(Assumptions!$G:$G,MATCH(AC315,Assumptions!$F:$F,0)),0)</f>
        <v/>
      </c>
      <c r="BL315" s="608">
        <f>((IF(BE315&gt;0, BE315, IF(BD315&gt;0, BD315, 0))))+BJ315</f>
        <v/>
      </c>
      <c r="BM315" s="608">
        <f>BP315/BO315</f>
        <v/>
      </c>
      <c r="BN315" s="608">
        <f>BP315/2.38</f>
        <v/>
      </c>
      <c r="BO315" s="104" t="n">
        <v>2.5</v>
      </c>
      <c r="BP315" s="608" t="n">
        <v>39.95</v>
      </c>
      <c r="BQ315" s="114">
        <f>IF(SUM(BD315:BE315)=0,0,(BM315-BL315)/BM315)</f>
        <v/>
      </c>
      <c r="BR315" s="608">
        <f>BC315*CG315</f>
        <v/>
      </c>
      <c r="BS315" s="608" t="n"/>
      <c r="BT315" s="608" t="n"/>
      <c r="BU315" s="115" t="n"/>
      <c r="BV315" s="610" t="n"/>
      <c r="BW315" s="115" t="n"/>
      <c r="BX315" s="106" t="n"/>
      <c r="BY315" s="115" t="n"/>
      <c r="BZ315" s="530" t="n"/>
      <c r="CA315" s="115" t="n"/>
      <c r="CB315" s="115" t="n"/>
      <c r="CC315" s="115" t="n"/>
      <c r="CD315" s="106" t="n"/>
      <c r="CE315" s="106" t="n"/>
      <c r="CF315" s="106" t="n"/>
      <c r="CG315" s="117" t="n">
        <v>15</v>
      </c>
      <c r="CH315" s="538" t="n"/>
      <c r="CI315" s="117" t="n">
        <v>90</v>
      </c>
      <c r="CJ315" s="117" t="n"/>
      <c r="CK315" s="117" t="n"/>
      <c r="CL315" s="118" t="n"/>
      <c r="CM315" s="119" t="n"/>
      <c r="CN315" s="119" t="n"/>
      <c r="CO315" s="120" t="n"/>
      <c r="CP315" s="121" t="n"/>
      <c r="CQ315" s="121" t="n"/>
      <c r="CR315" s="121" t="n"/>
      <c r="CS315" s="122" t="n"/>
      <c r="CT315" s="123" t="n"/>
      <c r="CU315" s="123" t="n"/>
      <c r="CV315" s="123" t="n"/>
      <c r="CW315" s="123" t="n"/>
      <c r="CX315" s="123" t="n"/>
      <c r="CY315" s="123" t="n"/>
      <c r="CZ315" s="118" t="n"/>
      <c r="DA315" s="118" t="n"/>
      <c r="DB315" s="575" t="n"/>
      <c r="DC315" s="119" t="n"/>
      <c r="DD315" s="119" t="n"/>
      <c r="DE315" s="119" t="n"/>
      <c r="DF315" s="394" t="n"/>
      <c r="DG315" s="394" t="n"/>
      <c r="DH315" s="394" t="n"/>
      <c r="DI315" s="334">
        <f>DF315*BM315</f>
        <v/>
      </c>
      <c r="DJ315" s="125">
        <f>DI315-(DG315*BL315)</f>
        <v/>
      </c>
    </row>
    <row customFormat="1" customHeight="1" hidden="1" ht="15" r="316" s="126">
      <c r="A316" s="223" t="n">
        <v>1455</v>
      </c>
      <c r="B316" s="223" t="inlineStr">
        <is>
          <t>K180799125</t>
        </is>
      </c>
      <c r="C316" s="223" t="n">
        <v>5100300052</v>
      </c>
      <c r="D316" s="223" t="inlineStr">
        <is>
          <t>Nude</t>
        </is>
      </c>
      <c r="E316" s="502" t="n">
        <v>8300</v>
      </c>
      <c r="F316" s="223" t="inlineStr">
        <is>
          <t>MILITARY BIG BELT</t>
        </is>
      </c>
      <c r="G316" s="223" t="inlineStr">
        <is>
          <t>NUDE</t>
        </is>
      </c>
      <c r="H316" s="223" t="n">
        <v>2</v>
      </c>
      <c r="I316" s="219" t="inlineStr">
        <is>
          <t>x</t>
        </is>
      </c>
      <c r="J316" s="606" t="n">
        <v>43172</v>
      </c>
      <c r="K316" s="502" t="inlineStr">
        <is>
          <t>100% Vegetable tanned leather</t>
        </is>
      </c>
      <c r="L316" s="223" t="n"/>
      <c r="M316" s="223" t="inlineStr">
        <is>
          <t>ACCESSORIES</t>
        </is>
      </c>
      <c r="N316" s="223" t="n">
        <v>42033000</v>
      </c>
      <c r="O316" s="102" t="inlineStr">
        <is>
          <t>Belts and bandoliers, of leather or composition leather</t>
        </is>
      </c>
      <c r="P316" s="103" t="inlineStr">
        <is>
          <t>UNISEX</t>
        </is>
      </c>
      <c r="Q316" s="223" t="n"/>
      <c r="R316" s="223" t="n"/>
      <c r="S316" s="223" t="n"/>
      <c r="T316" s="104" t="inlineStr">
        <is>
          <t>NON</t>
        </is>
      </c>
      <c r="U316" s="104" t="n"/>
      <c r="V316" s="104" t="inlineStr">
        <is>
          <t>85-100</t>
        </is>
      </c>
      <c r="W316" s="104" t="inlineStr">
        <is>
          <t>-</t>
        </is>
      </c>
      <c r="X316" s="255" t="n"/>
      <c r="Y316" s="104" t="n"/>
      <c r="Z316" s="104" t="n"/>
      <c r="AA316" s="104" t="n"/>
      <c r="AB316" s="105" t="inlineStr">
        <is>
          <t>NETHERLANDS</t>
        </is>
      </c>
      <c r="AC316" s="106" t="inlineStr">
        <is>
          <t>ARTIE</t>
        </is>
      </c>
      <c r="AD316" s="106" t="inlineStr">
        <is>
          <t>ARTIE</t>
        </is>
      </c>
      <c r="AE316" s="106" t="inlineStr">
        <is>
          <t>-</t>
        </is>
      </c>
      <c r="AF316" s="223" t="n"/>
      <c r="AG316" s="104" t="n"/>
      <c r="AH316" s="104" t="inlineStr">
        <is>
          <t>-</t>
        </is>
      </c>
      <c r="AI316" s="104" t="n"/>
      <c r="AJ316" s="104" t="n"/>
      <c r="AK316" s="104" t="inlineStr">
        <is>
          <t>0% Sustainable fabric</t>
        </is>
      </c>
      <c r="AL316" s="104" t="inlineStr">
        <is>
          <t>100% Leather</t>
        </is>
      </c>
      <c r="AM316" s="104" t="n"/>
      <c r="AN316" s="374" t="n"/>
      <c r="AO316" s="107" t="n"/>
      <c r="AP316" s="104" t="n"/>
      <c r="AQ316" s="104" t="n"/>
      <c r="AR316" s="104" t="n"/>
      <c r="AS316" s="108" t="n"/>
      <c r="AT316" s="108" t="n"/>
      <c r="AU316" s="108" t="n"/>
      <c r="AV316" s="109" t="inlineStr">
        <is>
          <t>-</t>
        </is>
      </c>
      <c r="AW316" s="607" t="n"/>
      <c r="AX316" s="608" t="inlineStr">
        <is>
          <t>EUR</t>
        </is>
      </c>
      <c r="AY316" s="608" t="inlineStr">
        <is>
          <t>FOB</t>
        </is>
      </c>
      <c r="AZ316" s="608" t="inlineStr">
        <is>
          <t>30 DAYS NETT</t>
        </is>
      </c>
      <c r="BA316" s="608" t="inlineStr">
        <is>
          <t>cfmd</t>
        </is>
      </c>
      <c r="BB316" s="608">
        <f>IFERROR((BM316*(1-Assumptions!$K$3))*(1-BK316),0)</f>
        <v/>
      </c>
      <c r="BC316" s="608">
        <f>BE316*1.5</f>
        <v/>
      </c>
      <c r="BD316" s="608" t="n"/>
      <c r="BE316" s="608" t="n">
        <v>9.15</v>
      </c>
      <c r="BF316" s="609">
        <f>IFERROR(((IF(BE316&gt;0, BE316, IF(BD316&gt;0, BD316, 0))))*INDEX(Assumptions!$B:$B,MATCH(AB316,Assumptions!$A:$A,0)),0)</f>
        <v/>
      </c>
      <c r="BG316" s="609">
        <f>IFERROR(((IF(BE316&gt;0, BE316, IF(BD316&gt;0, BD316, 0))))*INDEX(Assumptions!$C:$C,MATCH(AB316,Assumptions!$A:$A,0)),0)</f>
        <v/>
      </c>
      <c r="BH316" s="609">
        <f>IFERROR(((IF(BE316&gt;0, BE316, IF(BD316&gt;0, BD316, 0))))*INDEX(Assumptions!$D:$D,MATCH(AB316,Assumptions!$A:$A,0)),0)</f>
        <v/>
      </c>
      <c r="BI316" s="609">
        <f>IFERROR(((IF(BE316&gt;0, BE316, IF(BD316&gt;0, BD316, 0))))*INDEX(Assumptions!$G:$G,MATCH(AC316,Assumptions!$F:$F,0)),0)</f>
        <v/>
      </c>
      <c r="BJ316" s="609">
        <f>SUM(BF316:BI316)</f>
        <v/>
      </c>
      <c r="BK316" s="113">
        <f>IFERROR(INDEX(Assumptions!$B:$B,MATCH(AB316,Assumptions!$A:$A,0))+INDEX(Assumptions!$C:$C,MATCH(AB316,Assumptions!$A:$A,0))+INDEX(Assumptions!$D:$D,MATCH(AB316,Assumptions!$A:$A,0))+INDEX(Assumptions!$G:$G,MATCH(AC316,Assumptions!$F:$F,0)),0)</f>
        <v/>
      </c>
      <c r="BL316" s="608">
        <f>((IF(BE316&gt;0, BE316, IF(BD316&gt;0, BD316, 0))))+BJ316</f>
        <v/>
      </c>
      <c r="BM316" s="608">
        <f>BP316/BO316</f>
        <v/>
      </c>
      <c r="BN316" s="608">
        <f>BP316/2.38</f>
        <v/>
      </c>
      <c r="BO316" s="104" t="n">
        <v>2.5</v>
      </c>
      <c r="BP316" s="608" t="n">
        <v>49.95</v>
      </c>
      <c r="BQ316" s="114">
        <f>IF(SUM(BD316:BE316)=0,0,(BM316-BL316)/BM316)</f>
        <v/>
      </c>
      <c r="BR316" s="608">
        <f>BC316*CG316</f>
        <v/>
      </c>
      <c r="BS316" s="608" t="inlineStr">
        <is>
          <t>-</t>
        </is>
      </c>
      <c r="BT316" s="608" t="n"/>
      <c r="BU316" s="115" t="n"/>
      <c r="BV316" s="610" t="n"/>
      <c r="BW316" s="115" t="n"/>
      <c r="BX316" s="106" t="n"/>
      <c r="BY316" s="115" t="n"/>
      <c r="BZ316" s="530" t="n"/>
      <c r="CA316" s="115" t="n"/>
      <c r="CB316" s="115" t="n"/>
      <c r="CC316" s="115" t="n"/>
      <c r="CD316" s="106" t="n"/>
      <c r="CE316" s="106" t="n"/>
      <c r="CF316" s="106" t="n"/>
      <c r="CG316" s="117" t="n">
        <v>15</v>
      </c>
      <c r="CH316" s="538" t="n"/>
      <c r="CI316" s="117" t="n">
        <v>95</v>
      </c>
      <c r="CJ316" s="117" t="n"/>
      <c r="CK316" s="117" t="n"/>
      <c r="CL316" s="118" t="n"/>
      <c r="CM316" s="119" t="n"/>
      <c r="CN316" s="119" t="n"/>
      <c r="CO316" s="120" t="n"/>
      <c r="CP316" s="121" t="n"/>
      <c r="CQ316" s="121" t="n"/>
      <c r="CR316" s="121" t="n"/>
      <c r="CS316" s="122" t="n"/>
      <c r="CT316" s="123" t="n"/>
      <c r="CU316" s="123" t="n"/>
      <c r="CV316" s="123" t="n"/>
      <c r="CW316" s="123" t="n"/>
      <c r="CX316" s="123" t="n"/>
      <c r="CY316" s="123" t="n"/>
      <c r="CZ316" s="118" t="n"/>
      <c r="DA316" s="118" t="n"/>
      <c r="DB316" s="575" t="n"/>
      <c r="DC316" s="119" t="n"/>
      <c r="DD316" s="119" t="n"/>
      <c r="DE316" s="119" t="n"/>
      <c r="DF316" s="394" t="n"/>
      <c r="DG316" s="394" t="n"/>
      <c r="DH316" s="394" t="n"/>
      <c r="DI316" s="334">
        <f>DF316*BM316</f>
        <v/>
      </c>
      <c r="DJ316" s="125">
        <f>DI316-(DG316*BL316)</f>
        <v/>
      </c>
    </row>
    <row customFormat="1" customHeight="1" hidden="1" ht="15" r="317" s="397">
      <c r="A317" s="372" t="n">
        <v>1460</v>
      </c>
      <c r="B317" s="372" t="inlineStr">
        <is>
          <t>K170799030</t>
        </is>
      </c>
      <c r="C317" s="372" t="n">
        <v>5100400161</v>
      </c>
      <c r="D317" s="372" t="inlineStr">
        <is>
          <t>Multi</t>
        </is>
      </c>
      <c r="E317" s="430" t="n">
        <v>8404</v>
      </c>
      <c r="F317" s="372" t="inlineStr">
        <is>
          <t>SOCK BOX</t>
        </is>
      </c>
      <c r="G317" s="372" t="inlineStr">
        <is>
          <t>SPORT SOCKS</t>
        </is>
      </c>
      <c r="H317" s="372" t="inlineStr">
        <is>
          <t>STOCK</t>
        </is>
      </c>
      <c r="I317" s="370" t="n"/>
      <c r="J317" s="600" t="n"/>
      <c r="K317" s="372" t="inlineStr">
        <is>
          <t>Seasonal C/O</t>
        </is>
      </c>
      <c r="L317" s="372" t="n"/>
      <c r="M317" s="568" t="inlineStr">
        <is>
          <t>Accessories</t>
        </is>
      </c>
      <c r="N317" s="372" t="n">
        <v>61159500</v>
      </c>
      <c r="O317" s="373" t="inlineStr">
        <is>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is>
      </c>
      <c r="P317" s="584" t="inlineStr">
        <is>
          <t>Unisex</t>
        </is>
      </c>
      <c r="Q317" s="372" t="n"/>
      <c r="R317" s="372" t="n"/>
      <c r="S317" s="372" t="n"/>
      <c r="T317" s="374" t="n"/>
      <c r="U317" s="374" t="n"/>
      <c r="V317" s="374" t="inlineStr">
        <is>
          <t>41-44</t>
        </is>
      </c>
      <c r="W317" s="402" t="inlineStr">
        <is>
          <t>-</t>
        </is>
      </c>
      <c r="X317" s="518" t="inlineStr">
        <is>
          <t>Accessories</t>
        </is>
      </c>
      <c r="Y317" s="374" t="n"/>
      <c r="Z317" s="374" t="inlineStr">
        <is>
          <t>C/O</t>
        </is>
      </c>
      <c r="AA317" s="402" t="inlineStr">
        <is>
          <t>-</t>
        </is>
      </c>
      <c r="AB317" s="240" t="inlineStr">
        <is>
          <t>Spain</t>
        </is>
      </c>
      <c r="AC317" s="240" t="inlineStr">
        <is>
          <t>Jaume</t>
        </is>
      </c>
      <c r="AD317" s="240" t="inlineStr">
        <is>
          <t>Jaume</t>
        </is>
      </c>
      <c r="AE317" s="376" t="inlineStr">
        <is>
          <t>-</t>
        </is>
      </c>
      <c r="AF317" s="372" t="n"/>
      <c r="AG317" s="374" t="inlineStr">
        <is>
          <t>JAUME ESTEVEZ</t>
        </is>
      </c>
      <c r="AH317" s="374" t="inlineStr">
        <is>
          <t>-</t>
        </is>
      </c>
      <c r="AI317" s="374" t="n"/>
      <c r="AJ317" s="374" t="n"/>
      <c r="AK317" s="374" t="inlineStr">
        <is>
          <t>50% Sustainable fabric</t>
        </is>
      </c>
      <c r="AL317" s="374" t="inlineStr">
        <is>
          <t>50% Recycled cotton, 50% acrylic</t>
        </is>
      </c>
      <c r="AM317" s="374" t="n"/>
      <c r="AN317" s="374" t="n">
        <v>280</v>
      </c>
      <c r="AO317" s="377" t="n"/>
      <c r="AP317" s="374" t="n"/>
      <c r="AQ317" s="374" t="n"/>
      <c r="AR317" s="374" t="n"/>
      <c r="AS317" s="378" t="n"/>
      <c r="AT317" s="378" t="n"/>
      <c r="AU317" s="378" t="n"/>
      <c r="AV317" s="379" t="inlineStr">
        <is>
          <t>-</t>
        </is>
      </c>
      <c r="AW317" s="601" t="n"/>
      <c r="AX317" s="602" t="inlineStr">
        <is>
          <t>EUR</t>
        </is>
      </c>
      <c r="AY317" s="602" t="inlineStr">
        <is>
          <t>FOB</t>
        </is>
      </c>
      <c r="AZ317" s="602" t="inlineStr">
        <is>
          <t>CAD</t>
        </is>
      </c>
      <c r="BA317" s="602" t="inlineStr">
        <is>
          <t>cfmd</t>
        </is>
      </c>
      <c r="BB317" s="602">
        <f>IFERROR((BM317*(1-Assumptions!$K$3))*(1-BK317),0)</f>
        <v/>
      </c>
      <c r="BC317" s="428" t="n"/>
      <c r="BD317" s="602" t="n"/>
      <c r="BE317" s="602" t="n">
        <v>9.800000000000001</v>
      </c>
      <c r="BF317" s="604">
        <f>IFERROR(((IF(BE317&gt;0, BE317, IF(BD317&gt;0, BD317, 0))))*INDEX(Assumptions!$B:$B,MATCH(AB317,Assumptions!$A:$A,0)),0)</f>
        <v/>
      </c>
      <c r="BG317" s="604">
        <f>IFERROR(((IF(BE317&gt;0, BE317, IF(BD317&gt;0, BD317, 0))))*INDEX(Assumptions!$C:$C,MATCH(AB317,Assumptions!$A:$A,0)),0)</f>
        <v/>
      </c>
      <c r="BH317" s="604">
        <f>IFERROR(((IF(BE317&gt;0, BE317, IF(BD317&gt;0, BD317, 0))))*INDEX(Assumptions!$D:$D,MATCH(AB317,Assumptions!$A:$A,0)),0)</f>
        <v/>
      </c>
      <c r="BI317" s="604">
        <f>IFERROR(((IF(BE317&gt;0, BE317, IF(BD317&gt;0, BD317, 0))))*INDEX(Assumptions!$G:$G,MATCH(AC317,Assumptions!$F:$F,0)),0)</f>
        <v/>
      </c>
      <c r="BJ317" s="604">
        <f>SUM(BF317:BI317)</f>
        <v/>
      </c>
      <c r="BK317" s="383">
        <f>IFERROR(INDEX(Assumptions!$B:$B,MATCH(AB317,Assumptions!$A:$A,0))+INDEX(Assumptions!$C:$C,MATCH(AB317,Assumptions!$A:$A,0))+INDEX(Assumptions!$D:$D,MATCH(AB317,Assumptions!$A:$A,0))+INDEX(Assumptions!$G:$G,MATCH(AC317,Assumptions!$F:$F,0)),0)</f>
        <v/>
      </c>
      <c r="BL317" s="611">
        <f>((IF(BE317&gt;0, BE317, IF(BD317&gt;0, BD317, 0))))+BJ317+2.28</f>
        <v/>
      </c>
      <c r="BM317" s="602">
        <f>BP317/BO317</f>
        <v/>
      </c>
      <c r="BN317" s="602">
        <f>BP317/2.38</f>
        <v/>
      </c>
      <c r="BO317" s="374" t="n">
        <v>2.5</v>
      </c>
      <c r="BP317" s="602" t="n">
        <v>59.95</v>
      </c>
      <c r="BQ317" s="384">
        <f>IF(SUM(BD317:BE317)=0,0,(BM317-BL317)/BM317)</f>
        <v/>
      </c>
      <c r="BR317" s="602" t="n">
        <v>0</v>
      </c>
      <c r="BS317" s="602" t="inlineStr">
        <is>
          <t>-</t>
        </is>
      </c>
      <c r="BT317" s="602" t="n"/>
      <c r="BU317" s="386" t="n"/>
      <c r="BV317" s="386" t="n"/>
      <c r="BW317" s="386" t="n"/>
      <c r="BX317" s="386" t="n"/>
      <c r="BY317" s="386" t="n"/>
      <c r="BZ317" s="433" t="n"/>
      <c r="CA317" s="386" t="n"/>
      <c r="CB317" s="386" t="n"/>
      <c r="CC317" s="386" t="n"/>
      <c r="CD317" s="376" t="n"/>
      <c r="CE317" s="376" t="n"/>
      <c r="CF317" s="376" t="n"/>
      <c r="CG317" s="387" t="inlineStr">
        <is>
          <t>-</t>
        </is>
      </c>
      <c r="CH317" s="435" t="n"/>
      <c r="CI317" s="387" t="n"/>
      <c r="CJ317" s="387" t="n"/>
      <c r="CK317" s="387" t="n"/>
      <c r="CL317" s="388" t="n"/>
      <c r="CM317" s="389" t="n"/>
      <c r="CN317" s="389" t="n"/>
      <c r="CO317" s="390" t="n"/>
      <c r="CP317" s="391" t="n"/>
      <c r="CQ317" s="391" t="n"/>
      <c r="CR317" s="391" t="n"/>
      <c r="CS317" s="392" t="n"/>
      <c r="CT317" s="393" t="n"/>
      <c r="CU317" s="393" t="n"/>
      <c r="CV317" s="393" t="n"/>
      <c r="CW317" s="393" t="n"/>
      <c r="CX317" s="393" t="n"/>
      <c r="CY317" s="393" t="n"/>
      <c r="CZ317" s="388" t="n"/>
      <c r="DA317" s="388" t="n"/>
      <c r="DB317" s="555" t="n"/>
      <c r="DC317" s="389" t="n"/>
      <c r="DD317" s="389" t="n"/>
      <c r="DE317" s="389" t="n"/>
      <c r="DF317" s="394" t="n"/>
      <c r="DG317" s="394" t="n"/>
      <c r="DH317" s="394" t="n"/>
      <c r="DI317" s="395">
        <f>DF317*BM317</f>
        <v/>
      </c>
      <c r="DJ317" s="396">
        <f>DI317-(DG317*BL317)</f>
        <v/>
      </c>
    </row>
    <row customFormat="1" customHeight="1" hidden="1" ht="15" r="318" s="397">
      <c r="A318" s="372" t="n">
        <v>1465</v>
      </c>
      <c r="B318" s="372" t="inlineStr">
        <is>
          <t>K180799140</t>
        </is>
      </c>
      <c r="C318" s="372" t="n">
        <v>5100400197</v>
      </c>
      <c r="D318" s="372" t="inlineStr">
        <is>
          <t>Multi</t>
        </is>
      </c>
      <c r="E318" s="430" t="n">
        <v>8405</v>
      </c>
      <c r="F318" s="372" t="inlineStr">
        <is>
          <t>SPORT SOCKS</t>
        </is>
      </c>
      <c r="G318" s="372" t="inlineStr">
        <is>
          <t>MULTI</t>
        </is>
      </c>
      <c r="H318" s="372" t="n">
        <v>2</v>
      </c>
      <c r="I318" s="370" t="n"/>
      <c r="J318" s="600" t="n"/>
      <c r="K318" s="372" t="n"/>
      <c r="L318" s="372" t="n"/>
      <c r="M318" s="568" t="inlineStr">
        <is>
          <t>Accessories</t>
        </is>
      </c>
      <c r="N318" s="372" t="n">
        <v>61159500</v>
      </c>
      <c r="O318" s="373" t="inlineStr">
        <is>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is>
      </c>
      <c r="P318" s="584" t="inlineStr">
        <is>
          <t>Unisex</t>
        </is>
      </c>
      <c r="Q318" s="372" t="n"/>
      <c r="R318" s="372" t="n"/>
      <c r="S318" s="372" t="n"/>
      <c r="T318" s="374" t="inlineStr">
        <is>
          <t>NON</t>
        </is>
      </c>
      <c r="U318" s="374" t="n"/>
      <c r="V318" s="374" t="inlineStr">
        <is>
          <t>41-44</t>
        </is>
      </c>
      <c r="W318" s="374" t="inlineStr">
        <is>
          <t>-</t>
        </is>
      </c>
      <c r="X318" s="518" t="inlineStr">
        <is>
          <t>Accessories</t>
        </is>
      </c>
      <c r="Y318" s="374" t="n"/>
      <c r="Z318" s="374" t="n"/>
      <c r="AA318" s="374" t="n"/>
      <c r="AB318" s="240" t="inlineStr">
        <is>
          <t>Spain</t>
        </is>
      </c>
      <c r="AC318" s="240" t="inlineStr">
        <is>
          <t>Jaume</t>
        </is>
      </c>
      <c r="AD318" s="240" t="inlineStr">
        <is>
          <t>Jaume</t>
        </is>
      </c>
      <c r="AE318" s="376" t="inlineStr">
        <is>
          <t>-</t>
        </is>
      </c>
      <c r="AF318" s="372" t="n"/>
      <c r="AG318" s="374" t="inlineStr">
        <is>
          <t>JAUME ESTEVEZ</t>
        </is>
      </c>
      <c r="AH318" s="374" t="inlineStr">
        <is>
          <t>-</t>
        </is>
      </c>
      <c r="AI318" s="374" t="n"/>
      <c r="AJ318" s="374" t="n"/>
      <c r="AK318" s="374" t="inlineStr">
        <is>
          <t>50% Sustainable fabric</t>
        </is>
      </c>
      <c r="AL318" s="374" t="inlineStr">
        <is>
          <t>50% Recycled cotton, 40% acrylic, 8% polyamide, 2% elastane</t>
        </is>
      </c>
      <c r="AM318" s="374" t="n"/>
      <c r="AN318" s="374" t="n">
        <v>116</v>
      </c>
      <c r="AO318" s="377" t="n"/>
      <c r="AP318" s="374" t="n"/>
      <c r="AQ318" s="374" t="n"/>
      <c r="AR318" s="374" t="n"/>
      <c r="AS318" s="378" t="n"/>
      <c r="AT318" s="378" t="n"/>
      <c r="AU318" s="378" t="n"/>
      <c r="AV318" s="379" t="inlineStr">
        <is>
          <t>-</t>
        </is>
      </c>
      <c r="AW318" s="601" t="n"/>
      <c r="AX318" s="602" t="inlineStr">
        <is>
          <t>EUR</t>
        </is>
      </c>
      <c r="AY318" s="602" t="inlineStr">
        <is>
          <t>FOB</t>
        </is>
      </c>
      <c r="AZ318" s="602" t="inlineStr">
        <is>
          <t>CAD</t>
        </is>
      </c>
      <c r="BA318" s="602" t="inlineStr">
        <is>
          <t>cfmd</t>
        </is>
      </c>
      <c r="BB318" s="602">
        <f>IFERROR((BM318*(1-Assumptions!$K$3))*(1-BK318),0)</f>
        <v/>
      </c>
      <c r="BC318" s="602">
        <f>BE318/100*80</f>
        <v/>
      </c>
      <c r="BD318" s="602" t="n"/>
      <c r="BE318" s="602" t="n">
        <v>3.5</v>
      </c>
      <c r="BF318" s="604">
        <f>IFERROR(((IF(BE318&gt;0, BE318, IF(BD318&gt;0, BD318, 0))))*INDEX(Assumptions!$B:$B,MATCH(AB318,Assumptions!$A:$A,0)),0)</f>
        <v/>
      </c>
      <c r="BG318" s="604">
        <f>IFERROR(((IF(BE318&gt;0, BE318, IF(BD318&gt;0, BD318, 0))))*INDEX(Assumptions!$C:$C,MATCH(AB318,Assumptions!$A:$A,0)),0)</f>
        <v/>
      </c>
      <c r="BH318" s="604">
        <f>IFERROR(((IF(BE318&gt;0, BE318, IF(BD318&gt;0, BD318, 0))))*INDEX(Assumptions!$D:$D,MATCH(AB318,Assumptions!$A:$A,0)),0)</f>
        <v/>
      </c>
      <c r="BI318" s="604">
        <f>IFERROR(((IF(BE318&gt;0, BE318, IF(BD318&gt;0, BD318, 0))))*INDEX(Assumptions!$G:$G,MATCH(AC318,Assumptions!$F:$F,0)),0)</f>
        <v/>
      </c>
      <c r="BJ318" s="604">
        <f>SUM(BF318:BI318)</f>
        <v/>
      </c>
      <c r="BK318" s="383">
        <f>IFERROR(INDEX(Assumptions!$B:$B,MATCH(AB318,Assumptions!$A:$A,0))+INDEX(Assumptions!$C:$C,MATCH(AB318,Assumptions!$A:$A,0))+INDEX(Assumptions!$D:$D,MATCH(AB318,Assumptions!$A:$A,0))+INDEX(Assumptions!$G:$G,MATCH(AC318,Assumptions!$F:$F,0)),0)</f>
        <v/>
      </c>
      <c r="BL318" s="602">
        <f>((IF(BE318&gt;0, BE318, IF(BD318&gt;0, BD318, 0))))+BJ318</f>
        <v/>
      </c>
      <c r="BM318" s="602">
        <f>BP318/BO318</f>
        <v/>
      </c>
      <c r="BN318" s="602">
        <f>BP318/2.38</f>
        <v/>
      </c>
      <c r="BO318" s="374" t="n">
        <v>2.5</v>
      </c>
      <c r="BP318" s="602" t="n">
        <v>29.95</v>
      </c>
      <c r="BQ318" s="384">
        <f>IF(SUM(BD318:BE318)=0,0,(BM318-BL318)/BM318)</f>
        <v/>
      </c>
      <c r="BR318" s="602">
        <f>BC318*CG318</f>
        <v/>
      </c>
      <c r="BS318" s="602" t="inlineStr">
        <is>
          <t>-</t>
        </is>
      </c>
      <c r="BT318" s="602" t="n"/>
      <c r="BU318" s="386" t="n"/>
      <c r="BV318" s="605" t="n"/>
      <c r="BW318" s="386" t="n"/>
      <c r="BX318" s="376" t="n"/>
      <c r="BY318" s="386" t="n"/>
      <c r="BZ318" s="433" t="n"/>
      <c r="CA318" s="386" t="n"/>
      <c r="CB318" s="386" t="n"/>
      <c r="CC318" s="386" t="n"/>
      <c r="CD318" s="376" t="n"/>
      <c r="CE318" s="376" t="n"/>
      <c r="CF318" s="376" t="n"/>
      <c r="CG318" s="387" t="n">
        <v>15</v>
      </c>
      <c r="CH318" s="435" t="n"/>
      <c r="CI318" s="387" t="inlineStr">
        <is>
          <t>-</t>
        </is>
      </c>
      <c r="CJ318" s="387" t="n"/>
      <c r="CK318" s="387" t="n"/>
      <c r="CL318" s="388" t="n"/>
      <c r="CM318" s="389" t="n"/>
      <c r="CN318" s="389" t="n"/>
      <c r="CO318" s="390" t="n"/>
      <c r="CP318" s="391" t="n"/>
      <c r="CQ318" s="391" t="n"/>
      <c r="CR318" s="391" t="n"/>
      <c r="CS318" s="392" t="n"/>
      <c r="CT318" s="393" t="n"/>
      <c r="CU318" s="393" t="n"/>
      <c r="CV318" s="393" t="n"/>
      <c r="CW318" s="393" t="n"/>
      <c r="CX318" s="393" t="n"/>
      <c r="CY318" s="393" t="n"/>
      <c r="CZ318" s="388" t="n"/>
      <c r="DA318" s="388" t="n"/>
      <c r="DB318" s="555" t="n"/>
      <c r="DC318" s="389" t="n"/>
      <c r="DD318" s="389" t="n"/>
      <c r="DE318" s="389" t="n"/>
      <c r="DF318" s="394" t="n">
        <v>106</v>
      </c>
      <c r="DG318" s="394" t="n">
        <v>200</v>
      </c>
      <c r="DH318" s="394" t="n">
        <v>4018173</v>
      </c>
      <c r="DI318" s="395">
        <f>DF318*BM318</f>
        <v/>
      </c>
      <c r="DJ318" s="396">
        <f>DI318-(DG318*BL318)</f>
        <v/>
      </c>
    </row>
    <row customFormat="1" customHeight="1" hidden="1" ht="15" r="319" s="397">
      <c r="A319" s="372" t="n">
        <v>1470</v>
      </c>
      <c r="B319" s="372" t="inlineStr">
        <is>
          <t>K180799145</t>
        </is>
      </c>
      <c r="C319" s="372" t="n">
        <v>5100400198</v>
      </c>
      <c r="D319" s="372" t="inlineStr">
        <is>
          <t>Blue</t>
        </is>
      </c>
      <c r="E319" s="241" t="n">
        <v>8112</v>
      </c>
      <c r="F319" s="372" t="inlineStr">
        <is>
          <t>KOI LONG SOCKS</t>
        </is>
      </c>
      <c r="G319" s="372" t="inlineStr">
        <is>
          <t>NAVY</t>
        </is>
      </c>
      <c r="H319" s="372" t="n">
        <v>2</v>
      </c>
      <c r="I319" s="370" t="n"/>
      <c r="J319" s="600" t="n"/>
      <c r="K319" s="372" t="n"/>
      <c r="L319" s="372" t="n"/>
      <c r="M319" s="568" t="inlineStr">
        <is>
          <t>Accessories</t>
        </is>
      </c>
      <c r="N319" s="372" t="n">
        <v>61159500</v>
      </c>
      <c r="O319" s="373" t="inlineStr">
        <is>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is>
      </c>
      <c r="P319" s="584" t="inlineStr">
        <is>
          <t>Unisex</t>
        </is>
      </c>
      <c r="Q319" s="372" t="n"/>
      <c r="R319" s="372" t="n"/>
      <c r="S319" s="372" t="n"/>
      <c r="T319" s="374" t="inlineStr">
        <is>
          <t>NON</t>
        </is>
      </c>
      <c r="U319" s="374" t="n"/>
      <c r="V319" s="374" t="inlineStr">
        <is>
          <t>41-44</t>
        </is>
      </c>
      <c r="W319" s="374" t="inlineStr">
        <is>
          <t>-</t>
        </is>
      </c>
      <c r="X319" s="518" t="inlineStr">
        <is>
          <t>Accessories</t>
        </is>
      </c>
      <c r="Y319" s="374" t="n"/>
      <c r="Z319" s="374" t="n"/>
      <c r="AA319" s="374" t="n"/>
      <c r="AB319" s="240" t="inlineStr">
        <is>
          <t>Spain</t>
        </is>
      </c>
      <c r="AC319" s="240" t="inlineStr">
        <is>
          <t>Jaume</t>
        </is>
      </c>
      <c r="AD319" s="240" t="inlineStr">
        <is>
          <t>Jaume</t>
        </is>
      </c>
      <c r="AE319" s="376" t="inlineStr">
        <is>
          <t>-</t>
        </is>
      </c>
      <c r="AF319" s="372" t="n"/>
      <c r="AG319" s="374" t="inlineStr">
        <is>
          <t>JAUME ESTEVEZ</t>
        </is>
      </c>
      <c r="AH319" s="374" t="inlineStr">
        <is>
          <t>-</t>
        </is>
      </c>
      <c r="AI319" s="374" t="n"/>
      <c r="AJ319" s="374" t="n"/>
      <c r="AK319" s="374" t="inlineStr">
        <is>
          <t>50% Sustainable fabric</t>
        </is>
      </c>
      <c r="AL319" s="374" t="inlineStr">
        <is>
          <t>50% Recycled cotton, 40% acrylic, 8% polyamide, 2% elastane</t>
        </is>
      </c>
      <c r="AM319" s="374" t="n"/>
      <c r="AN319" s="374" t="n">
        <v>134</v>
      </c>
      <c r="AO319" s="377" t="n"/>
      <c r="AP319" s="374" t="n"/>
      <c r="AQ319" s="374" t="n"/>
      <c r="AR319" s="374" t="n"/>
      <c r="AS319" s="378" t="n"/>
      <c r="AT319" s="378" t="n"/>
      <c r="AU319" s="378" t="n"/>
      <c r="AV319" s="379" t="inlineStr">
        <is>
          <t>-</t>
        </is>
      </c>
      <c r="AW319" s="601" t="n"/>
      <c r="AX319" s="602" t="inlineStr">
        <is>
          <t>EUR</t>
        </is>
      </c>
      <c r="AY319" s="602" t="inlineStr">
        <is>
          <t>FOB</t>
        </is>
      </c>
      <c r="AZ319" s="602" t="inlineStr">
        <is>
          <t>CAD</t>
        </is>
      </c>
      <c r="BA319" s="602" t="inlineStr">
        <is>
          <t>cfmd</t>
        </is>
      </c>
      <c r="BB319" s="602">
        <f>IFERROR((BM319*(1-Assumptions!$K$3))*(1-BK319),0)</f>
        <v/>
      </c>
      <c r="BC319" s="602">
        <f>BE319/100*80</f>
        <v/>
      </c>
      <c r="BD319" s="602" t="n"/>
      <c r="BE319" s="602" t="n">
        <v>1.9</v>
      </c>
      <c r="BF319" s="604">
        <f>IFERROR(((IF(BE319&gt;0, BE319, IF(BD319&gt;0, BD319, 0))))*INDEX(Assumptions!$B:$B,MATCH(AB319,Assumptions!$A:$A,0)),0)</f>
        <v/>
      </c>
      <c r="BG319" s="604">
        <f>IFERROR(((IF(BE319&gt;0, BE319, IF(BD319&gt;0, BD319, 0))))*INDEX(Assumptions!$C:$C,MATCH(AB319,Assumptions!$A:$A,0)),0)</f>
        <v/>
      </c>
      <c r="BH319" s="604">
        <f>IFERROR(((IF(BE319&gt;0, BE319, IF(BD319&gt;0, BD319, 0))))*INDEX(Assumptions!$D:$D,MATCH(AB319,Assumptions!$A:$A,0)),0)</f>
        <v/>
      </c>
      <c r="BI319" s="604">
        <f>IFERROR(((IF(BE319&gt;0, BE319, IF(BD319&gt;0, BD319, 0))))*INDEX(Assumptions!$G:$G,MATCH(AC319,Assumptions!$F:$F,0)),0)</f>
        <v/>
      </c>
      <c r="BJ319" s="604">
        <f>SUM(BF319:BI319)</f>
        <v/>
      </c>
      <c r="BK319" s="383">
        <f>IFERROR(INDEX(Assumptions!$B:$B,MATCH(AB319,Assumptions!$A:$A,0))+INDEX(Assumptions!$C:$C,MATCH(AB319,Assumptions!$A:$A,0))+INDEX(Assumptions!$D:$D,MATCH(AB319,Assumptions!$A:$A,0))+INDEX(Assumptions!$G:$G,MATCH(AC319,Assumptions!$F:$F,0)),0)</f>
        <v/>
      </c>
      <c r="BL319" s="602">
        <f>((IF(BE319&gt;0, BE319, IF(BD319&gt;0, BD319, 0))))+BJ319</f>
        <v/>
      </c>
      <c r="BM319" s="602">
        <f>BP319/BO319</f>
        <v/>
      </c>
      <c r="BN319" s="602">
        <f>BP319/2.38</f>
        <v/>
      </c>
      <c r="BO319" s="374" t="n">
        <v>2.5</v>
      </c>
      <c r="BP319" s="602" t="n">
        <v>14.95</v>
      </c>
      <c r="BQ319" s="384">
        <f>IF(SUM(BD319:BE319)=0,0,(BM319-BL319)/BM319)</f>
        <v/>
      </c>
      <c r="BR319" s="602">
        <f>BC319*CG319</f>
        <v/>
      </c>
      <c r="BS319" s="602" t="inlineStr">
        <is>
          <t>-</t>
        </is>
      </c>
      <c r="BT319" s="602" t="n"/>
      <c r="BU319" s="386" t="n"/>
      <c r="BV319" s="605" t="n"/>
      <c r="BW319" s="386" t="n"/>
      <c r="BX319" s="376" t="n"/>
      <c r="BY319" s="386" t="n"/>
      <c r="BZ319" s="433" t="n"/>
      <c r="CA319" s="386" t="n"/>
      <c r="CB319" s="386" t="n"/>
      <c r="CC319" s="386" t="n"/>
      <c r="CD319" s="376" t="n"/>
      <c r="CE319" s="376" t="n"/>
      <c r="CF319" s="376" t="n"/>
      <c r="CG319" s="387" t="n">
        <v>15</v>
      </c>
      <c r="CH319" s="435" t="n"/>
      <c r="CI319" s="387" t="inlineStr">
        <is>
          <t>-</t>
        </is>
      </c>
      <c r="CJ319" s="387" t="n"/>
      <c r="CK319" s="387" t="n"/>
      <c r="CL319" s="388" t="n"/>
      <c r="CM319" s="389" t="n"/>
      <c r="CN319" s="389" t="n"/>
      <c r="CO319" s="390" t="n"/>
      <c r="CP319" s="391" t="n"/>
      <c r="CQ319" s="391" t="n"/>
      <c r="CR319" s="391" t="n"/>
      <c r="CS319" s="392" t="n"/>
      <c r="CT319" s="393" t="n"/>
      <c r="CU319" s="393" t="n"/>
      <c r="CV319" s="393" t="n"/>
      <c r="CW319" s="393" t="n"/>
      <c r="CX319" s="393" t="n"/>
      <c r="CY319" s="393" t="n"/>
      <c r="CZ319" s="388" t="n"/>
      <c r="DA319" s="388" t="n"/>
      <c r="DB319" s="555" t="n"/>
      <c r="DC319" s="389" t="n"/>
      <c r="DD319" s="389" t="n"/>
      <c r="DE319" s="389" t="n"/>
      <c r="DF319" s="394" t="n">
        <v>33</v>
      </c>
      <c r="DG319" s="394" t="n">
        <v>100</v>
      </c>
      <c r="DH319" s="394" t="n">
        <v>4018174</v>
      </c>
      <c r="DI319" s="395">
        <f>DF319*BM319</f>
        <v/>
      </c>
      <c r="DJ319" s="396">
        <f>DI319-(DG319*BL319)</f>
        <v/>
      </c>
    </row>
    <row customFormat="1" customHeight="1" hidden="1" ht="15" r="320" s="126">
      <c r="A320" s="223" t="n">
        <v>1475</v>
      </c>
      <c r="B320" s="223" t="inlineStr">
        <is>
          <t>K180799146</t>
        </is>
      </c>
      <c r="C320" s="223" t="n">
        <v>5120600007</v>
      </c>
      <c r="D320" s="223" t="inlineStr">
        <is>
          <t>Indigo</t>
        </is>
      </c>
      <c r="E320" s="502" t="n">
        <v>1010</v>
      </c>
      <c r="F320" s="223" t="inlineStr">
        <is>
          <t>INDIGO SHOELACES</t>
        </is>
      </c>
      <c r="G320" s="223" t="inlineStr">
        <is>
          <t>INDIGO</t>
        </is>
      </c>
      <c r="H320" s="223" t="n">
        <v>2</v>
      </c>
      <c r="I320" s="219" t="inlineStr">
        <is>
          <t>x</t>
        </is>
      </c>
      <c r="J320" s="606" t="inlineStr">
        <is>
          <t>7-11 / 13-03</t>
        </is>
      </c>
      <c r="K320" s="223" t="n"/>
      <c r="L320" s="223" t="n"/>
      <c r="M320" s="223" t="inlineStr">
        <is>
          <t>ACCESSORIES</t>
        </is>
      </c>
      <c r="N320" s="503" t="inlineStr">
        <is>
          <t>???</t>
        </is>
      </c>
      <c r="O320" s="503" t="inlineStr">
        <is>
          <t>???</t>
        </is>
      </c>
      <c r="P320" s="103" t="inlineStr">
        <is>
          <t>UNISEX</t>
        </is>
      </c>
      <c r="Q320" s="223" t="n"/>
      <c r="R320" s="223" t="n"/>
      <c r="S320" s="223" t="n"/>
      <c r="T320" s="104" t="n"/>
      <c r="U320" s="498" t="inlineStr">
        <is>
          <t>-</t>
        </is>
      </c>
      <c r="V320" s="498" t="inlineStr">
        <is>
          <t>-</t>
        </is>
      </c>
      <c r="W320" s="498" t="inlineStr">
        <is>
          <t>-</t>
        </is>
      </c>
      <c r="X320" s="529" t="n"/>
      <c r="Y320" s="104" t="n"/>
      <c r="Z320" s="104" t="n"/>
      <c r="AA320" s="498" t="inlineStr">
        <is>
          <t>-</t>
        </is>
      </c>
      <c r="AB320" s="105" t="inlineStr">
        <is>
          <t>NETHERLANDS</t>
        </is>
      </c>
      <c r="AC320" s="106" t="n"/>
      <c r="AD320" s="106" t="inlineStr">
        <is>
          <t>BORO ATELIER</t>
        </is>
      </c>
      <c r="AE320" s="499" t="inlineStr">
        <is>
          <t>-</t>
        </is>
      </c>
      <c r="AF320" s="223" t="n"/>
      <c r="AG320" s="104" t="inlineStr">
        <is>
          <t>TBC</t>
        </is>
      </c>
      <c r="AH320" s="104" t="inlineStr">
        <is>
          <t>-</t>
        </is>
      </c>
      <c r="AI320" s="104" t="n"/>
      <c r="AJ320" s="104" t="n"/>
      <c r="AK320" s="104" t="inlineStr">
        <is>
          <t>100% Sustainable fabric</t>
        </is>
      </c>
      <c r="AL320" s="104" t="inlineStr">
        <is>
          <t>100% Organic cotton</t>
        </is>
      </c>
      <c r="AM320" s="104" t="n"/>
      <c r="AN320" s="374" t="n"/>
      <c r="AO320" s="107" t="n"/>
      <c r="AP320" s="104" t="n"/>
      <c r="AQ320" s="104" t="n"/>
      <c r="AR320" s="104" t="n"/>
      <c r="AS320" s="108" t="n"/>
      <c r="AT320" s="108" t="n"/>
      <c r="AU320" s="108" t="n"/>
      <c r="AV320" s="109" t="inlineStr">
        <is>
          <t>-</t>
        </is>
      </c>
      <c r="AW320" s="607" t="n"/>
      <c r="AX320" s="608" t="n"/>
      <c r="AY320" s="608" t="n"/>
      <c r="AZ320" s="608" t="n"/>
      <c r="BA320" s="608" t="n"/>
      <c r="BB320" s="608">
        <f>IFERROR((BM320*(1-Assumptions!$K$3))*(1-BK320),0)</f>
        <v/>
      </c>
      <c r="BC320" s="608" t="n">
        <v>20</v>
      </c>
      <c r="BD320" s="608" t="n"/>
      <c r="BE320" s="608" t="n">
        <v>6.45</v>
      </c>
      <c r="BF320" s="609">
        <f>IFERROR(((IF(BE320&gt;0, BE320, IF(BD320&gt;0, BD320, 0))))*INDEX(Assumptions!$B:$B,MATCH(AB320,Assumptions!$A:$A,0)),0)</f>
        <v/>
      </c>
      <c r="BG320" s="609">
        <f>IFERROR(((IF(BE320&gt;0, BE320, IF(BD320&gt;0, BD320, 0))))*INDEX(Assumptions!$C:$C,MATCH(AB320,Assumptions!$A:$A,0)),0)</f>
        <v/>
      </c>
      <c r="BH320" s="609">
        <f>IFERROR(((IF(BE320&gt;0, BE320, IF(BD320&gt;0, BD320, 0))))*INDEX(Assumptions!$D:$D,MATCH(AB320,Assumptions!$A:$A,0)),0)</f>
        <v/>
      </c>
      <c r="BI320" s="609">
        <f>IFERROR(((IF(BE320&gt;0, BE320, IF(BD320&gt;0, BD320, 0))))*INDEX(Assumptions!$G:$G,MATCH(AC320,Assumptions!$F:$F,0)),0)</f>
        <v/>
      </c>
      <c r="BJ320" s="609">
        <f>SUM(BF320:BI320)</f>
        <v/>
      </c>
      <c r="BK320" s="113">
        <f>IFERROR(INDEX(Assumptions!$B:$B,MATCH(AB320,Assumptions!$A:$A,0))+INDEX(Assumptions!$C:$C,MATCH(AB320,Assumptions!$A:$A,0))+INDEX(Assumptions!$D:$D,MATCH(AB320,Assumptions!$A:$A,0))+INDEX(Assumptions!$G:$G,MATCH(AC320,Assumptions!$F:$F,0)),0)</f>
        <v/>
      </c>
      <c r="BL320" s="608">
        <f>((IF(BE320&gt;0, BE320, IF(BD320&gt;0, BD320, 0))))+BJ320</f>
        <v/>
      </c>
      <c r="BM320" s="608">
        <f>BP320/BO320</f>
        <v/>
      </c>
      <c r="BN320" s="608">
        <f>BP320/2.38</f>
        <v/>
      </c>
      <c r="BO320" s="104" t="n">
        <v>2.5</v>
      </c>
      <c r="BP320" s="608" t="n">
        <v>24.95</v>
      </c>
      <c r="BQ320" s="114">
        <f>IF(SUM(BD320:BE320)=0,0,(BM320-BL320)/BM320)</f>
        <v/>
      </c>
      <c r="BR320" s="608">
        <f>BC320*CG320</f>
        <v/>
      </c>
      <c r="BS320" s="608" t="inlineStr">
        <is>
          <t>-</t>
        </is>
      </c>
      <c r="BT320" s="608" t="n"/>
      <c r="BU320" s="115" t="n"/>
      <c r="BV320" s="115" t="n"/>
      <c r="BW320" s="115" t="n"/>
      <c r="BX320" s="115" t="n"/>
      <c r="BY320" s="115" t="n"/>
      <c r="BZ320" s="530" t="n"/>
      <c r="CA320" s="115" t="n"/>
      <c r="CB320" s="115" t="n"/>
      <c r="CC320" s="115" t="n"/>
      <c r="CD320" s="106" t="n"/>
      <c r="CE320" s="106" t="n"/>
      <c r="CF320" s="106" t="n"/>
      <c r="CG320" s="117" t="n">
        <v>15</v>
      </c>
      <c r="CH320" s="538" t="n"/>
      <c r="CI320" s="117" t="inlineStr">
        <is>
          <t>-</t>
        </is>
      </c>
      <c r="CJ320" s="117" t="n"/>
      <c r="CK320" s="117" t="n"/>
      <c r="CL320" s="118" t="n"/>
      <c r="CM320" s="119" t="n"/>
      <c r="CN320" s="119" t="n"/>
      <c r="CO320" s="120" t="n"/>
      <c r="CP320" s="121" t="n"/>
      <c r="CQ320" s="121" t="n"/>
      <c r="CR320" s="121" t="n"/>
      <c r="CS320" s="122" t="n"/>
      <c r="CT320" s="123" t="n"/>
      <c r="CU320" s="123" t="n"/>
      <c r="CV320" s="123" t="n"/>
      <c r="CW320" s="123" t="n"/>
      <c r="CX320" s="123" t="n"/>
      <c r="CY320" s="123" t="n"/>
      <c r="CZ320" s="118" t="n"/>
      <c r="DA320" s="118" t="n"/>
      <c r="DB320" s="575" t="n"/>
      <c r="DC320" s="119" t="n"/>
      <c r="DD320" s="119" t="n"/>
      <c r="DE320" s="119" t="n"/>
      <c r="DF320" s="394" t="n"/>
      <c r="DG320" s="394" t="n"/>
      <c r="DH320" s="394" t="n"/>
      <c r="DI320" s="334">
        <f>DF320*BM320</f>
        <v/>
      </c>
      <c r="DJ320" s="125">
        <f>DI320-(DG320*BL320)</f>
        <v/>
      </c>
    </row>
    <row customFormat="1" customHeight="1" ht="15" r="321" s="397">
      <c r="A321" s="372" t="n">
        <v>1480</v>
      </c>
      <c r="B321" s="372" t="inlineStr">
        <is>
          <t>K180199015</t>
        </is>
      </c>
      <c r="C321" s="372" t="n">
        <v>5109900820</v>
      </c>
      <c r="D321" s="241" t="inlineStr">
        <is>
          <t>Nude</t>
        </is>
      </c>
      <c r="E321" s="430" t="n">
        <v>8300</v>
      </c>
      <c r="F321" s="372" t="inlineStr">
        <is>
          <t>CARD HOLDER</t>
        </is>
      </c>
      <c r="G321" s="372" t="inlineStr">
        <is>
          <t>NUDE</t>
        </is>
      </c>
      <c r="H321" s="372" t="inlineStr">
        <is>
          <t>STOCK</t>
        </is>
      </c>
      <c r="I321" s="370" t="n"/>
      <c r="J321" s="600" t="n"/>
      <c r="K321" s="372" t="inlineStr">
        <is>
          <t>Seasonal C/O</t>
        </is>
      </c>
      <c r="L321" s="372" t="n"/>
      <c r="M321" s="568" t="inlineStr">
        <is>
          <t>Accessories</t>
        </is>
      </c>
      <c r="N321" s="372" t="n">
        <v>42021110</v>
      </c>
      <c r="O321" s="373" t="inlineStr">
        <is>
          <t>Executive-cases, briefcases, portfolios, school satchels and similar containers with outer surface of leather, composition leather or patent leather</t>
        </is>
      </c>
      <c r="P321" s="584" t="inlineStr">
        <is>
          <t>Unisex</t>
        </is>
      </c>
      <c r="Q321" s="372" t="n"/>
      <c r="R321" s="372" t="n"/>
      <c r="S321" s="372" t="n"/>
      <c r="T321" s="374" t="n"/>
      <c r="U321" s="374" t="n"/>
      <c r="V321" s="374" t="inlineStr">
        <is>
          <t>-</t>
        </is>
      </c>
      <c r="W321" s="402" t="inlineStr">
        <is>
          <t>-</t>
        </is>
      </c>
      <c r="X321" s="518" t="inlineStr">
        <is>
          <t>Accessories</t>
        </is>
      </c>
      <c r="Y321" s="374" t="n"/>
      <c r="Z321" s="374" t="inlineStr">
        <is>
          <t>C/O</t>
        </is>
      </c>
      <c r="AA321" s="402" t="inlineStr">
        <is>
          <t>-</t>
        </is>
      </c>
      <c r="AB321" s="398" t="inlineStr">
        <is>
          <t>Italy</t>
        </is>
      </c>
      <c r="AC321" s="376" t="inlineStr">
        <is>
          <t>Modaloca</t>
        </is>
      </c>
      <c r="AD321" s="376" t="inlineStr">
        <is>
          <t>Officina3</t>
        </is>
      </c>
      <c r="AE321" s="376" t="inlineStr">
        <is>
          <t>-</t>
        </is>
      </c>
      <c r="AF321" s="372" t="n"/>
      <c r="AG321" s="374" t="n"/>
      <c r="AH321" s="374" t="inlineStr">
        <is>
          <t>-</t>
        </is>
      </c>
      <c r="AI321" s="374" t="n"/>
      <c r="AJ321" s="374" t="n"/>
      <c r="AK321" s="374" t="inlineStr">
        <is>
          <t>0% Sustainable fabric</t>
        </is>
      </c>
      <c r="AL321" s="374" t="inlineStr">
        <is>
          <t>100% Leather</t>
        </is>
      </c>
      <c r="AM321" s="374" t="n"/>
      <c r="AN321" s="374" t="n"/>
      <c r="AO321" s="377" t="n"/>
      <c r="AP321" s="374" t="n"/>
      <c r="AQ321" s="374" t="n"/>
      <c r="AR321" s="374" t="n"/>
      <c r="AS321" s="378" t="n"/>
      <c r="AT321" s="378" t="n"/>
      <c r="AU321" s="378" t="n"/>
      <c r="AV321" s="379" t="inlineStr">
        <is>
          <t>-</t>
        </is>
      </c>
      <c r="AW321" s="601" t="n"/>
      <c r="AX321" s="602" t="inlineStr">
        <is>
          <t>EUR</t>
        </is>
      </c>
      <c r="AY321" s="602" t="inlineStr">
        <is>
          <t>FOB</t>
        </is>
      </c>
      <c r="AZ321" s="602" t="inlineStr">
        <is>
          <t>30 DAYS NETT</t>
        </is>
      </c>
      <c r="BA321" s="602" t="inlineStr">
        <is>
          <t>cfmd</t>
        </is>
      </c>
      <c r="BB321" s="602">
        <f>IFERROR((BM321*(1-Assumptions!$K$3))*(1-BK321),0)</f>
        <v/>
      </c>
      <c r="BC321" s="428" t="n"/>
      <c r="BD321" s="602" t="n"/>
      <c r="BE321" s="602" t="n">
        <v>8.35</v>
      </c>
      <c r="BF321" s="604">
        <f>IFERROR(((IF(BE321&gt;0, BE321, IF(BD321&gt;0, BD321, 0))))*INDEX(Assumptions!$B:$B,MATCH(AB321,Assumptions!$A:$A,0)),0)</f>
        <v/>
      </c>
      <c r="BG321" s="604">
        <f>IFERROR(((IF(BE321&gt;0, BE321, IF(BD321&gt;0, BD321, 0))))*INDEX(Assumptions!$C:$C,MATCH(AB321,Assumptions!$A:$A,0)),0)</f>
        <v/>
      </c>
      <c r="BH321" s="604">
        <f>IFERROR(((IF(BE321&gt;0, BE321, IF(BD321&gt;0, BD321, 0))))*INDEX(Assumptions!$D:$D,MATCH(AB321,Assumptions!$A:$A,0)),0)</f>
        <v/>
      </c>
      <c r="BI321" s="604">
        <f>IFERROR(((IF(BE321&gt;0, BE321, IF(BD321&gt;0, BD321, 0))))*INDEX(Assumptions!$G:$G,MATCH(AC321,Assumptions!$F:$F,0)),0)</f>
        <v/>
      </c>
      <c r="BJ321" s="604">
        <f>SUM(BF321:BI321)</f>
        <v/>
      </c>
      <c r="BK321" s="383">
        <f>IFERROR(INDEX(Assumptions!$B:$B,MATCH(AB321,Assumptions!$A:$A,0))+INDEX(Assumptions!$C:$C,MATCH(AB321,Assumptions!$A:$A,0))+INDEX(Assumptions!$D:$D,MATCH(AB321,Assumptions!$A:$A,0))+INDEX(Assumptions!$G:$G,MATCH(AC321,Assumptions!$F:$F,0)),0)</f>
        <v/>
      </c>
      <c r="BL321" s="602">
        <f>((IF(BE321&gt;0, BE321, IF(BD321&gt;0, BD321, 0))))+BJ321</f>
        <v/>
      </c>
      <c r="BM321" s="602">
        <f>BP321/BO321</f>
        <v/>
      </c>
      <c r="BN321" s="602">
        <f>BP321/2.38</f>
        <v/>
      </c>
      <c r="BO321" s="374" t="n">
        <v>2.5</v>
      </c>
      <c r="BP321" s="602" t="n">
        <v>39.95</v>
      </c>
      <c r="BQ321" s="384">
        <f>IF(SUM(BD321:BE321)=0,0,(BM321-BL321)/BM321)</f>
        <v/>
      </c>
      <c r="BR321" s="602" t="n">
        <v>0</v>
      </c>
      <c r="BS321" s="602" t="inlineStr">
        <is>
          <t>-</t>
        </is>
      </c>
      <c r="BT321" s="602" t="n"/>
      <c r="BU321" s="386" t="n"/>
      <c r="BV321" s="386" t="n"/>
      <c r="BW321" s="386" t="n"/>
      <c r="BX321" s="386" t="n"/>
      <c r="BY321" s="386" t="n"/>
      <c r="BZ321" s="433" t="n"/>
      <c r="CA321" s="386" t="n"/>
      <c r="CB321" s="386" t="n"/>
      <c r="CC321" s="386" t="n"/>
      <c r="CD321" s="376" t="n"/>
      <c r="CE321" s="376" t="n"/>
      <c r="CF321" s="376" t="n"/>
      <c r="CG321" s="387" t="inlineStr">
        <is>
          <t>-</t>
        </is>
      </c>
      <c r="CH321" s="435" t="n"/>
      <c r="CI321" s="387" t="n"/>
      <c r="CJ321" s="387" t="n"/>
      <c r="CK321" s="387" t="n"/>
      <c r="CL321" s="388" t="n"/>
      <c r="CM321" s="389" t="n"/>
      <c r="CN321" s="389" t="n"/>
      <c r="CO321" s="390" t="n"/>
      <c r="CP321" s="391" t="n"/>
      <c r="CQ321" s="391" t="n"/>
      <c r="CR321" s="391" t="n"/>
      <c r="CS321" s="392" t="n"/>
      <c r="CT321" s="393" t="n"/>
      <c r="CU321" s="393" t="n"/>
      <c r="CV321" s="393" t="n"/>
      <c r="CW321" s="393" t="n"/>
      <c r="CX321" s="393" t="n"/>
      <c r="CY321" s="393" t="n"/>
      <c r="CZ321" s="388" t="n"/>
      <c r="DA321" s="388" t="n"/>
      <c r="DB321" s="555" t="n"/>
      <c r="DC321" s="389" t="n"/>
      <c r="DD321" s="389" t="n"/>
      <c r="DE321" s="389" t="n"/>
      <c r="DF321" s="394" t="n"/>
      <c r="DG321" s="394" t="n"/>
      <c r="DH321" s="394" t="n"/>
      <c r="DI321" s="395">
        <f>DF321*BM321</f>
        <v/>
      </c>
      <c r="DJ321" s="396">
        <f>DI321-(DG321*BL321)</f>
        <v/>
      </c>
    </row>
    <row customFormat="1" customHeight="1" ht="15" r="322" s="397">
      <c r="A322" s="372" t="n">
        <v>1485</v>
      </c>
      <c r="B322" s="372" t="inlineStr">
        <is>
          <t>K180199020</t>
        </is>
      </c>
      <c r="C322" s="372" t="n">
        <v>5109900821</v>
      </c>
      <c r="D322" s="241" t="inlineStr">
        <is>
          <t>Nude</t>
        </is>
      </c>
      <c r="E322" s="430" t="n">
        <v>8300</v>
      </c>
      <c r="F322" s="372" t="inlineStr">
        <is>
          <t>PASSPORT HOLDER</t>
        </is>
      </c>
      <c r="G322" s="372" t="inlineStr">
        <is>
          <t>NUDE</t>
        </is>
      </c>
      <c r="H322" s="372" t="inlineStr">
        <is>
          <t>STOCK</t>
        </is>
      </c>
      <c r="I322" s="370" t="n"/>
      <c r="J322" s="600" t="n"/>
      <c r="K322" s="372" t="inlineStr">
        <is>
          <t>Seasonal C/O</t>
        </is>
      </c>
      <c r="L322" s="372" t="n"/>
      <c r="M322" s="568" t="inlineStr">
        <is>
          <t>Accessories</t>
        </is>
      </c>
      <c r="N322" s="372" t="n">
        <v>42021110</v>
      </c>
      <c r="O322" s="373" t="inlineStr">
        <is>
          <t>Executive-cases, briefcases, portfolios, school satchels and similar containers with outer surface of leather, composition leather or patent leather</t>
        </is>
      </c>
      <c r="P322" s="584" t="inlineStr">
        <is>
          <t>Unisex</t>
        </is>
      </c>
      <c r="Q322" s="372" t="n"/>
      <c r="R322" s="372" t="n"/>
      <c r="S322" s="372" t="n"/>
      <c r="T322" s="374" t="n"/>
      <c r="U322" s="374" t="n"/>
      <c r="V322" s="374" t="inlineStr">
        <is>
          <t>-</t>
        </is>
      </c>
      <c r="W322" s="402" t="inlineStr">
        <is>
          <t>-</t>
        </is>
      </c>
      <c r="X322" s="518" t="inlineStr">
        <is>
          <t>Accessories</t>
        </is>
      </c>
      <c r="Y322" s="374" t="n"/>
      <c r="Z322" s="374" t="inlineStr">
        <is>
          <t>C/O</t>
        </is>
      </c>
      <c r="AA322" s="402" t="inlineStr">
        <is>
          <t>-</t>
        </is>
      </c>
      <c r="AB322" s="398" t="inlineStr">
        <is>
          <t>Italy</t>
        </is>
      </c>
      <c r="AC322" s="376" t="inlineStr">
        <is>
          <t>Modaloca</t>
        </is>
      </c>
      <c r="AD322" s="376" t="inlineStr">
        <is>
          <t>Officina3</t>
        </is>
      </c>
      <c r="AE322" s="376" t="inlineStr">
        <is>
          <t>-</t>
        </is>
      </c>
      <c r="AF322" s="372" t="n"/>
      <c r="AG322" s="374" t="n"/>
      <c r="AH322" s="374" t="inlineStr">
        <is>
          <t>-</t>
        </is>
      </c>
      <c r="AI322" s="374" t="n"/>
      <c r="AJ322" s="374" t="n"/>
      <c r="AK322" s="374" t="inlineStr">
        <is>
          <t>0% Sustainable fabric</t>
        </is>
      </c>
      <c r="AL322" s="374" t="inlineStr">
        <is>
          <t>100% Leather</t>
        </is>
      </c>
      <c r="AM322" s="374" t="n"/>
      <c r="AN322" s="374" t="n"/>
      <c r="AO322" s="377" t="n"/>
      <c r="AP322" s="374" t="n"/>
      <c r="AQ322" s="374" t="n"/>
      <c r="AR322" s="374" t="n"/>
      <c r="AS322" s="378" t="n"/>
      <c r="AT322" s="378" t="n"/>
      <c r="AU322" s="378" t="n"/>
      <c r="AV322" s="379" t="inlineStr">
        <is>
          <t>-</t>
        </is>
      </c>
      <c r="AW322" s="601" t="n"/>
      <c r="AX322" s="602" t="inlineStr">
        <is>
          <t>EUR</t>
        </is>
      </c>
      <c r="AY322" s="602" t="inlineStr">
        <is>
          <t>FOB</t>
        </is>
      </c>
      <c r="AZ322" s="602" t="inlineStr">
        <is>
          <t>30 DAYS NETT</t>
        </is>
      </c>
      <c r="BA322" s="602" t="inlineStr">
        <is>
          <t>cfmd</t>
        </is>
      </c>
      <c r="BB322" s="602">
        <f>IFERROR((BM322*(1-Assumptions!$K$3))*(1-BK322),0)</f>
        <v/>
      </c>
      <c r="BC322" s="428" t="n"/>
      <c r="BD322" s="602" t="n"/>
      <c r="BE322" s="602" t="n">
        <v>14.05</v>
      </c>
      <c r="BF322" s="604">
        <f>IFERROR(((IF(BE322&gt;0, BE322, IF(BD322&gt;0, BD322, 0))))*INDEX(Assumptions!$B:$B,MATCH(AB322,Assumptions!$A:$A,0)),0)</f>
        <v/>
      </c>
      <c r="BG322" s="604">
        <f>IFERROR(((IF(BE322&gt;0, BE322, IF(BD322&gt;0, BD322, 0))))*INDEX(Assumptions!$C:$C,MATCH(AB322,Assumptions!$A:$A,0)),0)</f>
        <v/>
      </c>
      <c r="BH322" s="604">
        <f>IFERROR(((IF(BE322&gt;0, BE322, IF(BD322&gt;0, BD322, 0))))*INDEX(Assumptions!$D:$D,MATCH(AB322,Assumptions!$A:$A,0)),0)</f>
        <v/>
      </c>
      <c r="BI322" s="604">
        <f>IFERROR(((IF(BE322&gt;0, BE322, IF(BD322&gt;0, BD322, 0))))*INDEX(Assumptions!$G:$G,MATCH(AC322,Assumptions!$F:$F,0)),0)</f>
        <v/>
      </c>
      <c r="BJ322" s="604">
        <f>SUM(BF322:BI322)</f>
        <v/>
      </c>
      <c r="BK322" s="383">
        <f>IFERROR(INDEX(Assumptions!$B:$B,MATCH(AB322,Assumptions!$A:$A,0))+INDEX(Assumptions!$C:$C,MATCH(AB322,Assumptions!$A:$A,0))+INDEX(Assumptions!$D:$D,MATCH(AB322,Assumptions!$A:$A,0))+INDEX(Assumptions!$G:$G,MATCH(AC322,Assumptions!$F:$F,0)),0)</f>
        <v/>
      </c>
      <c r="BL322" s="602">
        <f>((IF(BE322&gt;0, BE322, IF(BD322&gt;0, BD322, 0))))+BJ322</f>
        <v/>
      </c>
      <c r="BM322" s="602">
        <f>BP322/BO322</f>
        <v/>
      </c>
      <c r="BN322" s="602">
        <f>BP322/2.38</f>
        <v/>
      </c>
      <c r="BO322" s="374" t="n">
        <v>2.5</v>
      </c>
      <c r="BP322" s="602" t="n">
        <v>69.95</v>
      </c>
      <c r="BQ322" s="384">
        <f>IF(SUM(BD322:BE322)=0,0,(BM322-BL322)/BM322)</f>
        <v/>
      </c>
      <c r="BR322" s="602" t="n">
        <v>0</v>
      </c>
      <c r="BS322" s="602" t="inlineStr">
        <is>
          <t>-</t>
        </is>
      </c>
      <c r="BT322" s="602" t="n"/>
      <c r="BU322" s="386" t="n"/>
      <c r="BV322" s="386" t="n"/>
      <c r="BW322" s="386" t="n"/>
      <c r="BX322" s="386" t="n"/>
      <c r="BY322" s="386" t="n"/>
      <c r="BZ322" s="433" t="n"/>
      <c r="CA322" s="386" t="n"/>
      <c r="CB322" s="386" t="n"/>
      <c r="CC322" s="386" t="n"/>
      <c r="CD322" s="376" t="n"/>
      <c r="CE322" s="376" t="n"/>
      <c r="CF322" s="376" t="n"/>
      <c r="CG322" s="387" t="inlineStr">
        <is>
          <t>-</t>
        </is>
      </c>
      <c r="CH322" s="435" t="n"/>
      <c r="CI322" s="387" t="n"/>
      <c r="CJ322" s="387" t="n"/>
      <c r="CK322" s="387" t="n"/>
      <c r="CL322" s="388" t="n"/>
      <c r="CM322" s="389" t="n"/>
      <c r="CN322" s="389" t="n"/>
      <c r="CO322" s="390" t="n"/>
      <c r="CP322" s="391" t="n"/>
      <c r="CQ322" s="391" t="n"/>
      <c r="CR322" s="391" t="n"/>
      <c r="CS322" s="392" t="n"/>
      <c r="CT322" s="393" t="n"/>
      <c r="CU322" s="393" t="n"/>
      <c r="CV322" s="393" t="n"/>
      <c r="CW322" s="393" t="n"/>
      <c r="CX322" s="393" t="n"/>
      <c r="CY322" s="393" t="n"/>
      <c r="CZ322" s="388" t="n"/>
      <c r="DA322" s="388" t="n"/>
      <c r="DB322" s="555" t="n"/>
      <c r="DC322" s="389" t="n"/>
      <c r="DD322" s="389" t="n"/>
      <c r="DE322" s="389" t="n"/>
      <c r="DF322" s="394" t="n"/>
      <c r="DG322" s="394" t="n"/>
      <c r="DH322" s="394" t="n"/>
      <c r="DI322" s="395">
        <f>DF322*BM322</f>
        <v/>
      </c>
      <c r="DJ322" s="396">
        <f>DI322-(DG322*BL322)</f>
        <v/>
      </c>
    </row>
    <row customFormat="1" customHeight="1" ht="15" r="323" s="397">
      <c r="A323" s="372" t="n">
        <v>1490</v>
      </c>
      <c r="B323" s="372" t="inlineStr">
        <is>
          <t>K180199030</t>
        </is>
      </c>
      <c r="C323" s="372" t="n">
        <v>5109900823</v>
      </c>
      <c r="D323" s="241" t="inlineStr">
        <is>
          <t>Nude</t>
        </is>
      </c>
      <c r="E323" s="430" t="n">
        <v>8300</v>
      </c>
      <c r="F323" s="372" t="inlineStr">
        <is>
          <t>GLASS CASE</t>
        </is>
      </c>
      <c r="G323" s="372" t="inlineStr">
        <is>
          <t>NUDE</t>
        </is>
      </c>
      <c r="H323" s="372" t="inlineStr">
        <is>
          <t>STOCK</t>
        </is>
      </c>
      <c r="I323" s="370" t="n"/>
      <c r="J323" s="600" t="n"/>
      <c r="K323" s="372" t="inlineStr">
        <is>
          <t>Seasonal C/O</t>
        </is>
      </c>
      <c r="L323" s="372" t="n"/>
      <c r="M323" s="568" t="inlineStr">
        <is>
          <t>Accessories</t>
        </is>
      </c>
      <c r="N323" s="372" t="n">
        <v>42021110</v>
      </c>
      <c r="O323" s="373" t="inlineStr">
        <is>
          <t>Executive-cases, briefcases, portfolios, school satchels and similar containers with outer surface of leather, composition leather or patent leather</t>
        </is>
      </c>
      <c r="P323" s="584" t="inlineStr">
        <is>
          <t>Unisex</t>
        </is>
      </c>
      <c r="Q323" s="372" t="n"/>
      <c r="R323" s="372" t="n"/>
      <c r="S323" s="372" t="n"/>
      <c r="T323" s="374" t="n"/>
      <c r="U323" s="374" t="n"/>
      <c r="V323" s="374" t="inlineStr">
        <is>
          <t>-</t>
        </is>
      </c>
      <c r="W323" s="402" t="inlineStr">
        <is>
          <t>-</t>
        </is>
      </c>
      <c r="X323" s="518" t="inlineStr">
        <is>
          <t>Accessories</t>
        </is>
      </c>
      <c r="Y323" s="374" t="n"/>
      <c r="Z323" s="374" t="inlineStr">
        <is>
          <t>C/O</t>
        </is>
      </c>
      <c r="AA323" s="402" t="inlineStr">
        <is>
          <t>-</t>
        </is>
      </c>
      <c r="AB323" s="398" t="inlineStr">
        <is>
          <t>Italy</t>
        </is>
      </c>
      <c r="AC323" s="376" t="inlineStr">
        <is>
          <t>Modaloca</t>
        </is>
      </c>
      <c r="AD323" s="376" t="inlineStr">
        <is>
          <t>Officina3</t>
        </is>
      </c>
      <c r="AE323" s="376" t="inlineStr">
        <is>
          <t>-</t>
        </is>
      </c>
      <c r="AF323" s="372" t="n"/>
      <c r="AG323" s="374" t="n"/>
      <c r="AH323" s="374" t="inlineStr">
        <is>
          <t>-</t>
        </is>
      </c>
      <c r="AI323" s="374" t="n"/>
      <c r="AJ323" s="374" t="n"/>
      <c r="AK323" s="374" t="inlineStr">
        <is>
          <t>0% Sustainable fabric</t>
        </is>
      </c>
      <c r="AL323" s="402" t="inlineStr">
        <is>
          <t>100% Leather</t>
        </is>
      </c>
      <c r="AM323" s="374" t="n"/>
      <c r="AN323" s="374" t="n"/>
      <c r="AO323" s="377" t="n"/>
      <c r="AP323" s="374" t="n"/>
      <c r="AQ323" s="374" t="n"/>
      <c r="AR323" s="374" t="n"/>
      <c r="AS323" s="378" t="n"/>
      <c r="AT323" s="378" t="n"/>
      <c r="AU323" s="378" t="n"/>
      <c r="AV323" s="379" t="inlineStr">
        <is>
          <t>-</t>
        </is>
      </c>
      <c r="AW323" s="601" t="n"/>
      <c r="AX323" s="602" t="inlineStr">
        <is>
          <t>EUR</t>
        </is>
      </c>
      <c r="AY323" s="602" t="inlineStr">
        <is>
          <t>FOB</t>
        </is>
      </c>
      <c r="AZ323" s="602" t="inlineStr">
        <is>
          <t>30 DAYS NETT</t>
        </is>
      </c>
      <c r="BA323" s="602" t="inlineStr">
        <is>
          <t>cfmd</t>
        </is>
      </c>
      <c r="BB323" s="602">
        <f>IFERROR((BM323*(1-Assumptions!$K$3))*(1-BK323),0)</f>
        <v/>
      </c>
      <c r="BC323" s="428" t="n"/>
      <c r="BD323" s="602" t="n"/>
      <c r="BE323" s="602" t="n">
        <v>5.7</v>
      </c>
      <c r="BF323" s="604">
        <f>IFERROR(((IF(BE323&gt;0, BE323, IF(BD323&gt;0, BD323, 0))))*INDEX(Assumptions!$B:$B,MATCH(AB323,Assumptions!$A:$A,0)),0)</f>
        <v/>
      </c>
      <c r="BG323" s="604">
        <f>IFERROR(((IF(BE323&gt;0, BE323, IF(BD323&gt;0, BD323, 0))))*INDEX(Assumptions!$C:$C,MATCH(AB323,Assumptions!$A:$A,0)),0)</f>
        <v/>
      </c>
      <c r="BH323" s="604">
        <f>IFERROR(((IF(BE323&gt;0, BE323, IF(BD323&gt;0, BD323, 0))))*INDEX(Assumptions!$D:$D,MATCH(AB323,Assumptions!$A:$A,0)),0)</f>
        <v/>
      </c>
      <c r="BI323" s="604">
        <f>IFERROR(((IF(BE323&gt;0, BE323, IF(BD323&gt;0, BD323, 0))))*INDEX(Assumptions!$G:$G,MATCH(AC323,Assumptions!$F:$F,0)),0)</f>
        <v/>
      </c>
      <c r="BJ323" s="604">
        <f>SUM(BF323:BI323)</f>
        <v/>
      </c>
      <c r="BK323" s="383">
        <f>IFERROR(INDEX(Assumptions!$B:$B,MATCH(AB323,Assumptions!$A:$A,0))+INDEX(Assumptions!$C:$C,MATCH(AB323,Assumptions!$A:$A,0))+INDEX(Assumptions!$D:$D,MATCH(AB323,Assumptions!$A:$A,0))+INDEX(Assumptions!$G:$G,MATCH(AC323,Assumptions!$F:$F,0)),0)</f>
        <v/>
      </c>
      <c r="BL323" s="602">
        <f>((IF(BE323&gt;0, BE323, IF(BD323&gt;0, BD323, 0))))+BJ323</f>
        <v/>
      </c>
      <c r="BM323" s="602">
        <f>BP323/BO323</f>
        <v/>
      </c>
      <c r="BN323" s="602">
        <f>BP323/2.38</f>
        <v/>
      </c>
      <c r="BO323" s="374" t="n">
        <v>2.5</v>
      </c>
      <c r="BP323" s="602" t="n">
        <v>49.95</v>
      </c>
      <c r="BQ323" s="384">
        <f>IF(SUM(BD323:BE323)=0,0,(BM323-BL323)/BM323)</f>
        <v/>
      </c>
      <c r="BR323" s="602" t="n">
        <v>0</v>
      </c>
      <c r="BS323" s="602" t="inlineStr">
        <is>
          <t>-</t>
        </is>
      </c>
      <c r="BT323" s="602" t="n"/>
      <c r="BU323" s="386" t="n"/>
      <c r="BV323" s="386" t="n"/>
      <c r="BW323" s="386" t="n"/>
      <c r="BX323" s="386" t="n"/>
      <c r="BY323" s="386" t="n"/>
      <c r="BZ323" s="433" t="n"/>
      <c r="CA323" s="386" t="n"/>
      <c r="CB323" s="386" t="n"/>
      <c r="CC323" s="386" t="n"/>
      <c r="CD323" s="376" t="n"/>
      <c r="CE323" s="376" t="n"/>
      <c r="CF323" s="376" t="n"/>
      <c r="CG323" s="387" t="inlineStr">
        <is>
          <t>-</t>
        </is>
      </c>
      <c r="CH323" s="435" t="n"/>
      <c r="CI323" s="387" t="n"/>
      <c r="CJ323" s="387" t="n"/>
      <c r="CK323" s="387" t="n"/>
      <c r="CL323" s="388" t="n"/>
      <c r="CM323" s="389" t="n"/>
      <c r="CN323" s="389" t="n"/>
      <c r="CO323" s="390" t="n"/>
      <c r="CP323" s="391" t="n"/>
      <c r="CQ323" s="391" t="n"/>
      <c r="CR323" s="391" t="n"/>
      <c r="CS323" s="392" t="n"/>
      <c r="CT323" s="393" t="n"/>
      <c r="CU323" s="393" t="n"/>
      <c r="CV323" s="393" t="n"/>
      <c r="CW323" s="393" t="n"/>
      <c r="CX323" s="393" t="n"/>
      <c r="CY323" s="393" t="n"/>
      <c r="CZ323" s="388" t="n"/>
      <c r="DA323" s="388" t="n"/>
      <c r="DB323" s="555" t="n"/>
      <c r="DC323" s="389" t="n"/>
      <c r="DD323" s="389" t="n"/>
      <c r="DE323" s="389" t="n"/>
      <c r="DF323" s="394" t="n"/>
      <c r="DG323" s="394" t="n"/>
      <c r="DH323" s="394" t="n"/>
      <c r="DI323" s="395">
        <f>DF323*BM323</f>
        <v/>
      </c>
      <c r="DJ323" s="396">
        <f>DI323-(DG323*BL323)</f>
        <v/>
      </c>
    </row>
    <row customFormat="1" customHeight="1" ht="15" r="324" s="397">
      <c r="A324" s="372" t="n">
        <v>1495</v>
      </c>
      <c r="B324" s="372" t="inlineStr">
        <is>
          <t>K180199045</t>
        </is>
      </c>
      <c r="C324" s="372" t="n">
        <v>5101400003</v>
      </c>
      <c r="D324" s="372" t="inlineStr">
        <is>
          <t>Dry</t>
        </is>
      </c>
      <c r="E324" s="430" t="n">
        <v>2000</v>
      </c>
      <c r="F324" s="372" t="inlineStr">
        <is>
          <t>JEANS KEY HANGER</t>
        </is>
      </c>
      <c r="G324" s="372" t="inlineStr">
        <is>
          <t>DRY</t>
        </is>
      </c>
      <c r="H324" s="372" t="inlineStr">
        <is>
          <t>STOCK</t>
        </is>
      </c>
      <c r="I324" s="370" t="n"/>
      <c r="J324" s="600" t="n"/>
      <c r="K324" s="372" t="inlineStr">
        <is>
          <t>Seasonal C/O</t>
        </is>
      </c>
      <c r="L324" s="372" t="n"/>
      <c r="M324" s="568" t="inlineStr">
        <is>
          <t>Accessories</t>
        </is>
      </c>
      <c r="N324" s="372" t="n">
        <v>42023290</v>
      </c>
      <c r="O324" s="373" t="inlineStr">
        <is>
          <t>Wallets, purses, key-pouches, cigarette-cases, tobacco-pouches and similar articles carried in the pocket or handbag, with outer surface of textile materials</t>
        </is>
      </c>
      <c r="P324" s="584" t="inlineStr">
        <is>
          <t>Unisex</t>
        </is>
      </c>
      <c r="Q324" s="372" t="n"/>
      <c r="R324" s="372" t="n"/>
      <c r="S324" s="372" t="n"/>
      <c r="T324" s="374" t="n"/>
      <c r="U324" s="374" t="n"/>
      <c r="V324" s="374" t="inlineStr">
        <is>
          <t>-</t>
        </is>
      </c>
      <c r="W324" s="374" t="inlineStr">
        <is>
          <t>-</t>
        </is>
      </c>
      <c r="X324" s="518" t="inlineStr">
        <is>
          <t>Accessories</t>
        </is>
      </c>
      <c r="Y324" s="374" t="n"/>
      <c r="Z324" s="374" t="inlineStr">
        <is>
          <t>C/O</t>
        </is>
      </c>
      <c r="AA324" s="374" t="inlineStr">
        <is>
          <t>-</t>
        </is>
      </c>
      <c r="AB324" s="398" t="inlineStr">
        <is>
          <t>Italy</t>
        </is>
      </c>
      <c r="AC324" s="376" t="inlineStr">
        <is>
          <t>Modaloca</t>
        </is>
      </c>
      <c r="AD324" s="376" t="inlineStr">
        <is>
          <t>Officina3</t>
        </is>
      </c>
      <c r="AE324" s="376" t="inlineStr">
        <is>
          <t>-</t>
        </is>
      </c>
      <c r="AF324" s="372" t="n"/>
      <c r="AG324" s="374" t="n"/>
      <c r="AH324" s="374" t="inlineStr">
        <is>
          <t>-</t>
        </is>
      </c>
      <c r="AI324" s="374" t="n"/>
      <c r="AJ324" s="374" t="n"/>
      <c r="AK324" s="374" t="inlineStr">
        <is>
          <t>0% Sustainable fabric</t>
        </is>
      </c>
      <c r="AL324" s="374" t="inlineStr">
        <is>
          <t>100% Cotton</t>
        </is>
      </c>
      <c r="AM324" s="374" t="n"/>
      <c r="AN324" s="374" t="n"/>
      <c r="AO324" s="377" t="n"/>
      <c r="AP324" s="374" t="n"/>
      <c r="AQ324" s="374" t="n"/>
      <c r="AR324" s="374" t="n"/>
      <c r="AS324" s="378" t="n"/>
      <c r="AT324" s="378" t="n"/>
      <c r="AU324" s="378" t="n"/>
      <c r="AV324" s="379" t="inlineStr">
        <is>
          <t>-</t>
        </is>
      </c>
      <c r="AW324" s="601" t="n"/>
      <c r="AX324" s="602" t="inlineStr">
        <is>
          <t>EUR</t>
        </is>
      </c>
      <c r="AY324" s="602" t="inlineStr">
        <is>
          <t>FOB</t>
        </is>
      </c>
      <c r="AZ324" s="602" t="inlineStr">
        <is>
          <t>30 DAYS NETT</t>
        </is>
      </c>
      <c r="BA324" s="602" t="inlineStr">
        <is>
          <t>cfmd</t>
        </is>
      </c>
      <c r="BB324" s="602">
        <f>IFERROR((BM324*(1-Assumptions!$K$3))*(1-BK324),0)</f>
        <v/>
      </c>
      <c r="BC324" s="428" t="n"/>
      <c r="BD324" s="602" t="n"/>
      <c r="BE324" s="602" t="n">
        <v>8.050000000000001</v>
      </c>
      <c r="BF324" s="604">
        <f>IFERROR(((IF(BE324&gt;0, BE324, IF(BD324&gt;0, BD324, 0))))*INDEX(Assumptions!$B:$B,MATCH(AB324,Assumptions!$A:$A,0)),0)</f>
        <v/>
      </c>
      <c r="BG324" s="604">
        <f>IFERROR(((IF(BE324&gt;0, BE324, IF(BD324&gt;0, BD324, 0))))*INDEX(Assumptions!$C:$C,MATCH(AB324,Assumptions!$A:$A,0)),0)</f>
        <v/>
      </c>
      <c r="BH324" s="604">
        <f>IFERROR(((IF(BE324&gt;0, BE324, IF(BD324&gt;0, BD324, 0))))*INDEX(Assumptions!$D:$D,MATCH(AB324,Assumptions!$A:$A,0)),0)</f>
        <v/>
      </c>
      <c r="BI324" s="604">
        <f>IFERROR(((IF(BE324&gt;0, BE324, IF(BD324&gt;0, BD324, 0))))*INDEX(Assumptions!$G:$G,MATCH(AC324,Assumptions!$F:$F,0)),0)</f>
        <v/>
      </c>
      <c r="BJ324" s="604">
        <f>SUM(BF324:BI324)</f>
        <v/>
      </c>
      <c r="BK324" s="383">
        <f>IFERROR(INDEX(Assumptions!$B:$B,MATCH(AB324,Assumptions!$A:$A,0))+INDEX(Assumptions!$C:$C,MATCH(AB324,Assumptions!$A:$A,0))+INDEX(Assumptions!$D:$D,MATCH(AB324,Assumptions!$A:$A,0))+INDEX(Assumptions!$G:$G,MATCH(AC324,Assumptions!$F:$F,0)),0)</f>
        <v/>
      </c>
      <c r="BL324" s="602">
        <f>((IF(BE324&gt;0, BE324, IF(BD324&gt;0, BD324, 0))))+BJ324</f>
        <v/>
      </c>
      <c r="BM324" s="602">
        <f>BP324/BO324</f>
        <v/>
      </c>
      <c r="BN324" s="602">
        <f>BP324/2.38</f>
        <v/>
      </c>
      <c r="BO324" s="374" t="n">
        <v>2.5</v>
      </c>
      <c r="BP324" s="602" t="n">
        <v>29.95</v>
      </c>
      <c r="BQ324" s="384">
        <f>IF(SUM(BD324:BE324)=0,0,(BM324-BL324)/BM324)</f>
        <v/>
      </c>
      <c r="BR324" s="602" t="n">
        <v>0</v>
      </c>
      <c r="BS324" s="602" t="inlineStr">
        <is>
          <t>-</t>
        </is>
      </c>
      <c r="BT324" s="602" t="n"/>
      <c r="BU324" s="386" t="n"/>
      <c r="BV324" s="386" t="n"/>
      <c r="BW324" s="386" t="n"/>
      <c r="BX324" s="386" t="n"/>
      <c r="BY324" s="386" t="n"/>
      <c r="BZ324" s="433" t="n"/>
      <c r="CA324" s="386" t="n"/>
      <c r="CB324" s="386" t="n"/>
      <c r="CC324" s="386" t="n"/>
      <c r="CD324" s="376" t="n"/>
      <c r="CE324" s="376" t="n"/>
      <c r="CF324" s="376" t="n"/>
      <c r="CG324" s="387" t="inlineStr">
        <is>
          <t>-</t>
        </is>
      </c>
      <c r="CH324" s="435" t="n"/>
      <c r="CI324" s="387" t="n"/>
      <c r="CJ324" s="387" t="n"/>
      <c r="CK324" s="387" t="n"/>
      <c r="CL324" s="388" t="n"/>
      <c r="CM324" s="389" t="n"/>
      <c r="CN324" s="389" t="n"/>
      <c r="CO324" s="390" t="n"/>
      <c r="CP324" s="391" t="n"/>
      <c r="CQ324" s="391" t="n"/>
      <c r="CR324" s="391" t="n"/>
      <c r="CS324" s="392" t="n"/>
      <c r="CT324" s="393" t="n"/>
      <c r="CU324" s="393" t="n"/>
      <c r="CV324" s="393" t="n"/>
      <c r="CW324" s="393" t="n"/>
      <c r="CX324" s="393" t="n"/>
      <c r="CY324" s="393" t="n"/>
      <c r="CZ324" s="388" t="n"/>
      <c r="DA324" s="388" t="n"/>
      <c r="DB324" s="555" t="n"/>
      <c r="DC324" s="389" t="n"/>
      <c r="DD324" s="389" t="n"/>
      <c r="DE324" s="389" t="n"/>
      <c r="DF324" s="394" t="n"/>
      <c r="DG324" s="394" t="n"/>
      <c r="DH324" s="394" t="n"/>
      <c r="DI324" s="395">
        <f>DF324*BM324</f>
        <v/>
      </c>
      <c r="DJ324" s="396">
        <f>DI324-(DG324*BL324)</f>
        <v/>
      </c>
    </row>
    <row customFormat="1" customHeight="1" hidden="1" ht="15" r="325" s="126">
      <c r="A325" s="223" t="n">
        <v>1500</v>
      </c>
      <c r="B325" s="223" t="inlineStr">
        <is>
          <t>K180799095</t>
        </is>
      </c>
      <c r="C325" s="223" t="n">
        <v>5101400004</v>
      </c>
      <c r="D325" s="223" t="inlineStr">
        <is>
          <t>Nude</t>
        </is>
      </c>
      <c r="E325" s="502" t="n">
        <v>8300</v>
      </c>
      <c r="F325" s="223" t="inlineStr">
        <is>
          <t>KEYCHAIN SMILEY</t>
        </is>
      </c>
      <c r="G325" s="223" t="inlineStr">
        <is>
          <t>NUDE</t>
        </is>
      </c>
      <c r="H325" s="223" t="n">
        <v>2</v>
      </c>
      <c r="I325" s="219" t="inlineStr">
        <is>
          <t>x</t>
        </is>
      </c>
      <c r="J325" s="606" t="n">
        <v>43172</v>
      </c>
      <c r="K325" s="502" t="inlineStr">
        <is>
          <t>100% Vegetable tanned leather</t>
        </is>
      </c>
      <c r="L325" s="223" t="n"/>
      <c r="M325" s="223" t="inlineStr">
        <is>
          <t>ACCESSORIES</t>
        </is>
      </c>
      <c r="N325" s="223" t="n">
        <v>42050090</v>
      </c>
      <c r="O325" s="102" t="inlineStr">
        <is>
          <t>Articles of leather or composition leather (excl. saddlery and harness bags; cases and similar containers; apparel and clothing accessories; articles for technical uses; whips, riding-crops and similar of heading 6602; furniture; lighting appliances; toys; games; sports articles; buttons and parts thereof; cuff links, bracelets or other imitation jewellery; made-up articles of netting of heading 5608; and articles of plaiting materials)</t>
        </is>
      </c>
      <c r="P325" s="103" t="inlineStr">
        <is>
          <t>UNISEX</t>
        </is>
      </c>
      <c r="Q325" s="223" t="n"/>
      <c r="R325" s="223" t="n"/>
      <c r="S325" s="223" t="n"/>
      <c r="T325" s="104" t="inlineStr">
        <is>
          <t>NON</t>
        </is>
      </c>
      <c r="U325" s="104" t="n"/>
      <c r="V325" s="104" t="inlineStr">
        <is>
          <t>ONE SIZE</t>
        </is>
      </c>
      <c r="W325" s="104" t="inlineStr">
        <is>
          <t>-</t>
        </is>
      </c>
      <c r="X325" s="255" t="n"/>
      <c r="Y325" s="104" t="n"/>
      <c r="Z325" s="104" t="n"/>
      <c r="AA325" s="104" t="n"/>
      <c r="AB325" s="105" t="inlineStr">
        <is>
          <t>ITALY</t>
        </is>
      </c>
      <c r="AC325" s="106" t="inlineStr">
        <is>
          <t>MODALOCA</t>
        </is>
      </c>
      <c r="AD325" s="106" t="inlineStr">
        <is>
          <t>OFFICINA3</t>
        </is>
      </c>
      <c r="AE325" s="106" t="inlineStr">
        <is>
          <t>-</t>
        </is>
      </c>
      <c r="AF325" s="223" t="n"/>
      <c r="AG325" s="104" t="n"/>
      <c r="AH325" s="104" t="inlineStr">
        <is>
          <t>THICK LEATHER</t>
        </is>
      </c>
      <c r="AI325" s="104" t="n"/>
      <c r="AJ325" s="104" t="n"/>
      <c r="AK325" s="104" t="inlineStr">
        <is>
          <t>0% Sustainable fabric</t>
        </is>
      </c>
      <c r="AL325" s="104" t="inlineStr">
        <is>
          <t>100% Leather</t>
        </is>
      </c>
      <c r="AM325" s="104" t="n"/>
      <c r="AN325" s="374" t="n"/>
      <c r="AO325" s="107" t="n"/>
      <c r="AP325" s="104" t="n"/>
      <c r="AQ325" s="104" t="n"/>
      <c r="AR325" s="104" t="n"/>
      <c r="AS325" s="108" t="n"/>
      <c r="AT325" s="108" t="n"/>
      <c r="AU325" s="108" t="n"/>
      <c r="AV325" s="109" t="inlineStr">
        <is>
          <t>-</t>
        </is>
      </c>
      <c r="AW325" s="607" t="n"/>
      <c r="AX325" s="608" t="inlineStr">
        <is>
          <t>EUR</t>
        </is>
      </c>
      <c r="AY325" s="608" t="inlineStr">
        <is>
          <t>FOB</t>
        </is>
      </c>
      <c r="AZ325" s="608" t="inlineStr">
        <is>
          <t>30 DAYS NETT</t>
        </is>
      </c>
      <c r="BA325" s="608" t="n"/>
      <c r="BB325" s="608">
        <f>IFERROR((BM325*(1-Assumptions!$K$3))*(1-BK325),0)</f>
        <v/>
      </c>
      <c r="BC325" s="608">
        <f>BE325</f>
        <v/>
      </c>
      <c r="BD325" s="608" t="n">
        <v>2.9</v>
      </c>
      <c r="BE325" s="608" t="n">
        <v>2.9</v>
      </c>
      <c r="BF325" s="609">
        <f>IFERROR(((IF(BE325&gt;0, BE325, IF(BD325&gt;0, BD325, 0))))*INDEX(Assumptions!$B:$B,MATCH(AB325,Assumptions!$A:$A,0)),0)</f>
        <v/>
      </c>
      <c r="BG325" s="609">
        <f>IFERROR(((IF(BE325&gt;0, BE325, IF(BD325&gt;0, BD325, 0))))*INDEX(Assumptions!$C:$C,MATCH(AB325,Assumptions!$A:$A,0)),0)</f>
        <v/>
      </c>
      <c r="BH325" s="609">
        <f>IFERROR(((IF(BE325&gt;0, BE325, IF(BD325&gt;0, BD325, 0))))*INDEX(Assumptions!$D:$D,MATCH(AB325,Assumptions!$A:$A,0)),0)</f>
        <v/>
      </c>
      <c r="BI325" s="609">
        <f>IFERROR(((IF(BE325&gt;0, BE325, IF(BD325&gt;0, BD325, 0))))*INDEX(Assumptions!$G:$G,MATCH(AC325,Assumptions!$F:$F,0)),0)</f>
        <v/>
      </c>
      <c r="BJ325" s="609">
        <f>SUM(BF325:BI325)</f>
        <v/>
      </c>
      <c r="BK325" s="113">
        <f>IFERROR(INDEX(Assumptions!$B:$B,MATCH(AB325,Assumptions!$A:$A,0))+INDEX(Assumptions!$C:$C,MATCH(AB325,Assumptions!$A:$A,0))+INDEX(Assumptions!$D:$D,MATCH(AB325,Assumptions!$A:$A,0))+INDEX(Assumptions!$G:$G,MATCH(AC325,Assumptions!$F:$F,0)),0)</f>
        <v/>
      </c>
      <c r="BL325" s="608">
        <f>((IF(BE325&gt;0, BE325, IF(BD325&gt;0, BD325, 0))))+BJ325</f>
        <v/>
      </c>
      <c r="BM325" s="608">
        <f>BP325/BO325</f>
        <v/>
      </c>
      <c r="BN325" s="608">
        <f>BP325/2.38</f>
        <v/>
      </c>
      <c r="BO325" s="104" t="n">
        <v>2.5</v>
      </c>
      <c r="BP325" s="608" t="n">
        <v>14.95</v>
      </c>
      <c r="BQ325" s="114">
        <f>IF(SUM(BD325:BE325)=0,0,(BM325-BL325)/BM325)</f>
        <v/>
      </c>
      <c r="BR325" s="608">
        <f>BC325*CG325</f>
        <v/>
      </c>
      <c r="BS325" s="608" t="inlineStr">
        <is>
          <t>-</t>
        </is>
      </c>
      <c r="BT325" s="608" t="n"/>
      <c r="BU325" s="115" t="n"/>
      <c r="BV325" s="610" t="n"/>
      <c r="BW325" s="115" t="n"/>
      <c r="BX325" s="106" t="n"/>
      <c r="BY325" s="115" t="n"/>
      <c r="BZ325" s="530" t="n"/>
      <c r="CA325" s="115" t="n"/>
      <c r="CB325" s="115" t="n"/>
      <c r="CC325" s="115" t="n"/>
      <c r="CD325" s="106" t="n"/>
      <c r="CE325" s="106" t="n"/>
      <c r="CF325" s="106" t="n"/>
      <c r="CG325" s="117" t="n">
        <v>15</v>
      </c>
      <c r="CH325" s="538" t="n"/>
      <c r="CI325" s="117" t="inlineStr">
        <is>
          <t>-</t>
        </is>
      </c>
      <c r="CJ325" s="117" t="n"/>
      <c r="CK325" s="117" t="n"/>
      <c r="CL325" s="118" t="n"/>
      <c r="CM325" s="119" t="n"/>
      <c r="CN325" s="119" t="n"/>
      <c r="CO325" s="120" t="n"/>
      <c r="CP325" s="121" t="n"/>
      <c r="CQ325" s="121" t="n"/>
      <c r="CR325" s="121" t="n"/>
      <c r="CS325" s="122" t="n"/>
      <c r="CT325" s="123" t="n"/>
      <c r="CU325" s="123" t="n"/>
      <c r="CV325" s="123" t="n"/>
      <c r="CW325" s="123" t="n"/>
      <c r="CX325" s="123" t="n"/>
      <c r="CY325" s="123" t="n"/>
      <c r="CZ325" s="118" t="n"/>
      <c r="DA325" s="118" t="n"/>
      <c r="DB325" s="575" t="n"/>
      <c r="DC325" s="119" t="n"/>
      <c r="DD325" s="119" t="n"/>
      <c r="DE325" s="119" t="n"/>
      <c r="DF325" s="394" t="n"/>
      <c r="DG325" s="394" t="n"/>
      <c r="DH325" s="394" t="n"/>
      <c r="DI325" s="334">
        <f>DF325*BM325</f>
        <v/>
      </c>
      <c r="DJ325" s="125">
        <f>DI325-(DG325*BL325)</f>
        <v/>
      </c>
    </row>
    <row customFormat="1" customHeight="1" hidden="1" ht="15" r="326" s="126">
      <c r="A326" s="223" t="n">
        <v>1505</v>
      </c>
      <c r="B326" s="223" t="inlineStr">
        <is>
          <t>K180799096</t>
        </is>
      </c>
      <c r="C326" s="223" t="n">
        <v>5101400005</v>
      </c>
      <c r="D326" s="223" t="inlineStr">
        <is>
          <t>BRONZE</t>
        </is>
      </c>
      <c r="E326" s="502" t="inlineStr">
        <is>
          <t>-</t>
        </is>
      </c>
      <c r="F326" s="223" t="inlineStr">
        <is>
          <t>KEYCHAIN</t>
        </is>
      </c>
      <c r="G326" s="223" t="inlineStr">
        <is>
          <t>BRASS</t>
        </is>
      </c>
      <c r="H326" s="223" t="n">
        <v>2</v>
      </c>
      <c r="I326" s="219" t="inlineStr">
        <is>
          <t>x</t>
        </is>
      </c>
      <c r="J326" s="606" t="inlineStr">
        <is>
          <t>7-11 - ???</t>
        </is>
      </c>
      <c r="K326" s="223" t="n"/>
      <c r="L326" s="223" t="n"/>
      <c r="M326" s="223" t="inlineStr">
        <is>
          <t>ACCESSORIES</t>
        </is>
      </c>
      <c r="N326" s="223" t="n">
        <v>42023290</v>
      </c>
      <c r="O326" s="102" t="inlineStr">
        <is>
          <t>Wallets, purses, key-pouches, cigarette-cases, tobacco-pouches and similar articles carried in the pocket or handbag, with outer surface of textile materials</t>
        </is>
      </c>
      <c r="P326" s="103" t="inlineStr">
        <is>
          <t>UNISEX</t>
        </is>
      </c>
      <c r="Q326" s="223" t="n"/>
      <c r="R326" s="223" t="n"/>
      <c r="S326" s="223" t="n"/>
      <c r="T326" s="104" t="n"/>
      <c r="U326" s="498" t="inlineStr">
        <is>
          <t>-</t>
        </is>
      </c>
      <c r="V326" s="498" t="inlineStr">
        <is>
          <t>-</t>
        </is>
      </c>
      <c r="W326" s="498" t="inlineStr">
        <is>
          <t>-</t>
        </is>
      </c>
      <c r="X326" s="255" t="inlineStr">
        <is>
          <t>Accessories</t>
        </is>
      </c>
      <c r="Y326" s="104" t="n"/>
      <c r="Z326" s="104" t="n"/>
      <c r="AA326" s="498" t="inlineStr">
        <is>
          <t>-</t>
        </is>
      </c>
      <c r="AB326" s="105" t="inlineStr">
        <is>
          <t>CHINA</t>
        </is>
      </c>
      <c r="AC326" s="106" t="n"/>
      <c r="AD326" s="106" t="inlineStr">
        <is>
          <t>APX</t>
        </is>
      </c>
      <c r="AE326" s="499" t="inlineStr">
        <is>
          <t>-</t>
        </is>
      </c>
      <c r="AF326" s="223" t="n"/>
      <c r="AG326" s="104" t="n"/>
      <c r="AH326" s="104" t="inlineStr">
        <is>
          <t>-</t>
        </is>
      </c>
      <c r="AI326" s="104" t="n"/>
      <c r="AJ326" s="104" t="n"/>
      <c r="AK326" s="104" t="inlineStr">
        <is>
          <t>0% Sustainable fabric</t>
        </is>
      </c>
      <c r="AL326" s="104" t="n"/>
      <c r="AM326" s="104" t="n"/>
      <c r="AN326" s="374" t="n"/>
      <c r="AO326" s="107" t="n"/>
      <c r="AP326" s="104" t="n"/>
      <c r="AQ326" s="104" t="n"/>
      <c r="AR326" s="104" t="n"/>
      <c r="AS326" s="108" t="n"/>
      <c r="AT326" s="108" t="n"/>
      <c r="AU326" s="108" t="n"/>
      <c r="AV326" s="109" t="inlineStr">
        <is>
          <t>-</t>
        </is>
      </c>
      <c r="AW326" s="607" t="n"/>
      <c r="AX326" s="608" t="n"/>
      <c r="AY326" s="608" t="n"/>
      <c r="AZ326" s="608" t="n"/>
      <c r="BA326" s="608" t="n"/>
      <c r="BB326" s="608">
        <f>IFERROR((BM326*(1-Assumptions!$K$3))*(1-BK326),0)</f>
        <v/>
      </c>
      <c r="BC326" s="608" t="n">
        <v>15</v>
      </c>
      <c r="BD326" s="608" t="n"/>
      <c r="BE326" s="608" t="n">
        <v>3.5</v>
      </c>
      <c r="BF326" s="609">
        <f>IFERROR(((IF(BE326&gt;0, BE326, IF(BD326&gt;0, BD326, 0))))*INDEX(Assumptions!$B:$B,MATCH(AB326,Assumptions!$A:$A,0)),0)</f>
        <v/>
      </c>
      <c r="BG326" s="609">
        <f>IFERROR(((IF(BE326&gt;0, BE326, IF(BD326&gt;0, BD326, 0))))*INDEX(Assumptions!$C:$C,MATCH(AB326,Assumptions!$A:$A,0)),0)</f>
        <v/>
      </c>
      <c r="BH326" s="609">
        <f>IFERROR(((IF(BE326&gt;0, BE326, IF(BD326&gt;0, BD326, 0))))*INDEX(Assumptions!$D:$D,MATCH(AB326,Assumptions!$A:$A,0)),0)</f>
        <v/>
      </c>
      <c r="BI326" s="609">
        <f>IFERROR(((IF(BE326&gt;0, BE326, IF(BD326&gt;0, BD326, 0))))*INDEX(Assumptions!$G:$G,MATCH(AC326,Assumptions!$F:$F,0)),0)</f>
        <v/>
      </c>
      <c r="BJ326" s="609">
        <f>SUM(BF326:BI326)</f>
        <v/>
      </c>
      <c r="BK326" s="113">
        <f>IFERROR(INDEX(Assumptions!$B:$B,MATCH(AB326,Assumptions!$A:$A,0))+INDEX(Assumptions!$C:$C,MATCH(AB326,Assumptions!$A:$A,0))+INDEX(Assumptions!$D:$D,MATCH(AB326,Assumptions!$A:$A,0))+INDEX(Assumptions!$G:$G,MATCH(AC326,Assumptions!$F:$F,0)),0)</f>
        <v/>
      </c>
      <c r="BL326" s="608">
        <f>((IF(BE326&gt;0, BE326, IF(BD326&gt;0, BD326, 0))))+BJ326</f>
        <v/>
      </c>
      <c r="BM326" s="608">
        <f>BP326/BO326</f>
        <v/>
      </c>
      <c r="BN326" s="608">
        <f>BP326/2.38</f>
        <v/>
      </c>
      <c r="BO326" s="104" t="n">
        <v>2.5</v>
      </c>
      <c r="BP326" s="608" t="n">
        <v>24.95</v>
      </c>
      <c r="BQ326" s="114">
        <f>IF(SUM(BD326:BE326)=0,0,(BM326-BL326)/BM326)</f>
        <v/>
      </c>
      <c r="BR326" s="608">
        <f>BC326*CG326</f>
        <v/>
      </c>
      <c r="BS326" s="608" t="inlineStr">
        <is>
          <t>-</t>
        </is>
      </c>
      <c r="BT326" s="608" t="n"/>
      <c r="BU326" s="115" t="n"/>
      <c r="BV326" s="115" t="n"/>
      <c r="BW326" s="115" t="n"/>
      <c r="BX326" s="115" t="n"/>
      <c r="BY326" s="115" t="n"/>
      <c r="BZ326" s="530" t="n"/>
      <c r="CA326" s="115" t="n"/>
      <c r="CB326" s="115" t="n"/>
      <c r="CC326" s="115" t="n"/>
      <c r="CD326" s="106" t="n"/>
      <c r="CE326" s="106" t="n"/>
      <c r="CF326" s="106" t="n"/>
      <c r="CG326" s="117" t="n">
        <v>15</v>
      </c>
      <c r="CH326" s="538" t="n"/>
      <c r="CI326" s="117" t="inlineStr">
        <is>
          <t>-</t>
        </is>
      </c>
      <c r="CJ326" s="117" t="n"/>
      <c r="CK326" s="117" t="n"/>
      <c r="CL326" s="118" t="n"/>
      <c r="CM326" s="119" t="n"/>
      <c r="CN326" s="119" t="n"/>
      <c r="CO326" s="120" t="n"/>
      <c r="CP326" s="121" t="n"/>
      <c r="CQ326" s="121" t="n"/>
      <c r="CR326" s="121" t="n"/>
      <c r="CS326" s="122" t="n"/>
      <c r="CT326" s="123" t="n"/>
      <c r="CU326" s="123" t="n"/>
      <c r="CV326" s="123" t="n"/>
      <c r="CW326" s="123" t="n"/>
      <c r="CX326" s="123" t="n"/>
      <c r="CY326" s="123" t="n"/>
      <c r="CZ326" s="118" t="n"/>
      <c r="DA326" s="118" t="n"/>
      <c r="DB326" s="575" t="n"/>
      <c r="DC326" s="119" t="n"/>
      <c r="DD326" s="119" t="n"/>
      <c r="DE326" s="119" t="n"/>
      <c r="DF326" s="124" t="n">
        <v>20</v>
      </c>
      <c r="DG326" s="124" t="n">
        <v>50</v>
      </c>
      <c r="DH326" s="124" t="n">
        <v>4018156</v>
      </c>
      <c r="DI326" s="334">
        <f>DF326*BM326</f>
        <v/>
      </c>
      <c r="DJ326" s="125">
        <f>DI326-(DG326*BL326)</f>
        <v/>
      </c>
    </row>
    <row customFormat="1" customHeight="1" hidden="1" ht="15" r="327" s="126">
      <c r="A327" s="223" t="n">
        <v>1510</v>
      </c>
      <c r="B327" s="223" t="inlineStr">
        <is>
          <t>K180799150</t>
        </is>
      </c>
      <c r="C327" s="223" t="n">
        <v>5101000001</v>
      </c>
      <c r="D327" s="223" t="inlineStr">
        <is>
          <t>BLUE</t>
        </is>
      </c>
      <c r="E327" s="241" t="n">
        <v>8112</v>
      </c>
      <c r="F327" s="223" t="inlineStr">
        <is>
          <t>GLOVES</t>
        </is>
      </c>
      <c r="G327" s="223" t="inlineStr">
        <is>
          <t>NAVY</t>
        </is>
      </c>
      <c r="H327" s="223" t="n"/>
      <c r="I327" s="219" t="inlineStr">
        <is>
          <t>x</t>
        </is>
      </c>
      <c r="J327" s="606" t="n">
        <v>43045</v>
      </c>
      <c r="K327" s="223" t="n"/>
      <c r="L327" s="223" t="n"/>
      <c r="M327" s="223" t="inlineStr">
        <is>
          <t>ACCESSORIES</t>
        </is>
      </c>
      <c r="N327" s="223" t="n">
        <v>61169100</v>
      </c>
      <c r="O327" s="102" t="inlineStr">
        <is>
          <t>Gloves, mittens and mitts, of wool or fine animal hair, knitted or crocheted (excl. for babies)</t>
        </is>
      </c>
      <c r="P327" s="103" t="inlineStr">
        <is>
          <t>UNISEX</t>
        </is>
      </c>
      <c r="Q327" s="223" t="n"/>
      <c r="R327" s="223" t="n"/>
      <c r="S327" s="223" t="n"/>
      <c r="T327" s="104" t="inlineStr">
        <is>
          <t>NON</t>
        </is>
      </c>
      <c r="U327" s="104" t="n"/>
      <c r="V327" s="104" t="inlineStr">
        <is>
          <t>ONE SIZE</t>
        </is>
      </c>
      <c r="W327" s="104" t="inlineStr">
        <is>
          <t>-</t>
        </is>
      </c>
      <c r="X327" s="255" t="n"/>
      <c r="Y327" s="104" t="n"/>
      <c r="Z327" s="104" t="n"/>
      <c r="AA327" s="104" t="n"/>
      <c r="AB327" s="105" t="inlineStr">
        <is>
          <t>ITALY</t>
        </is>
      </c>
      <c r="AC327" s="585" t="inlineStr">
        <is>
          <t>Franco Frati</t>
        </is>
      </c>
      <c r="AD327" s="106" t="inlineStr">
        <is>
          <t>TRISCOTTON</t>
        </is>
      </c>
      <c r="AE327" s="106" t="n"/>
      <c r="AF327" s="223" t="n"/>
      <c r="AG327" s="104" t="inlineStr">
        <is>
          <t>TBC</t>
        </is>
      </c>
      <c r="AH327" s="104" t="n"/>
      <c r="AI327" s="104" t="n"/>
      <c r="AJ327" s="104" t="n"/>
      <c r="AK327" s="104" t="inlineStr">
        <is>
          <t>100% Sustainable fabric</t>
        </is>
      </c>
      <c r="AL327" s="104" t="inlineStr">
        <is>
          <t>70% Recycled wool, 25% polyamide, 5% other fibres</t>
        </is>
      </c>
      <c r="AM327" s="104" t="n"/>
      <c r="AN327" s="374" t="n"/>
      <c r="AO327" s="107" t="n"/>
      <c r="AP327" s="104" t="n"/>
      <c r="AQ327" s="104" t="n"/>
      <c r="AR327" s="104" t="n"/>
      <c r="AS327" s="108" t="n"/>
      <c r="AT327" s="108" t="n"/>
      <c r="AU327" s="108" t="n"/>
      <c r="AV327" s="109" t="inlineStr">
        <is>
          <t>-</t>
        </is>
      </c>
      <c r="AW327" s="607" t="n"/>
      <c r="AX327" s="608" t="inlineStr">
        <is>
          <t>EUR</t>
        </is>
      </c>
      <c r="AY327" s="608" t="inlineStr">
        <is>
          <t>FOB</t>
        </is>
      </c>
      <c r="AZ327" s="608" t="inlineStr">
        <is>
          <t>30 DAYS NETT</t>
        </is>
      </c>
      <c r="BA327" s="608" t="n"/>
      <c r="BB327" s="608">
        <f>IFERROR((BM327*(1-Assumptions!$K$3))*(1-BK327),0)</f>
        <v/>
      </c>
      <c r="BC327" s="608">
        <f>BE327</f>
        <v/>
      </c>
      <c r="BD327" s="608" t="n"/>
      <c r="BE327" s="608" t="n"/>
      <c r="BF327" s="609">
        <f>IFERROR(((IF(BE327&gt;0, BE327, IF(BD327&gt;0, BD327, 0))))*INDEX(Assumptions!$B:$B,MATCH(AB327,Assumptions!$A:$A,0)),0)</f>
        <v/>
      </c>
      <c r="BG327" s="609">
        <f>IFERROR(((IF(BE327&gt;0, BE327, IF(BD327&gt;0, BD327, 0))))*INDEX(Assumptions!$C:$C,MATCH(AB327,Assumptions!$A:$A,0)),0)</f>
        <v/>
      </c>
      <c r="BH327" s="609">
        <f>IFERROR(((IF(BE327&gt;0, BE327, IF(BD327&gt;0, BD327, 0))))*INDEX(Assumptions!$D:$D,MATCH(AB327,Assumptions!$A:$A,0)),0)</f>
        <v/>
      </c>
      <c r="BI327" s="609">
        <f>IFERROR(((IF(BE327&gt;0, BE327, IF(BD327&gt;0, BD327, 0))))*INDEX(Assumptions!$G:$G,MATCH(AC327,Assumptions!$F:$F,0)),0)</f>
        <v/>
      </c>
      <c r="BJ327" s="609">
        <f>SUM(BF327:BI327)</f>
        <v/>
      </c>
      <c r="BK327" s="113">
        <f>IFERROR(INDEX(Assumptions!$B:$B,MATCH(AB327,Assumptions!$A:$A,0))+INDEX(Assumptions!$C:$C,MATCH(AB327,Assumptions!$A:$A,0))+INDEX(Assumptions!$D:$D,MATCH(AB327,Assumptions!$A:$A,0))+INDEX(Assumptions!$G:$G,MATCH(AC327,Assumptions!$F:$F,0)),0)</f>
        <v/>
      </c>
      <c r="BL327" s="608">
        <f>((IF(BE327&gt;0, BE327, IF(BD327&gt;0, BD327, 0))))+BJ327</f>
        <v/>
      </c>
      <c r="BM327" s="608">
        <f>BP327/BO327</f>
        <v/>
      </c>
      <c r="BN327" s="608">
        <f>BP327/2.38</f>
        <v/>
      </c>
      <c r="BO327" s="104" t="n">
        <v>2.5</v>
      </c>
      <c r="BP327" s="608" t="n"/>
      <c r="BQ327" s="114">
        <f>IF(SUM(BD327:BE327)=0,0,(BM327-BL327)/BM327)</f>
        <v/>
      </c>
      <c r="BR327" s="608">
        <f>BC327*CG327</f>
        <v/>
      </c>
      <c r="BS327" s="608" t="inlineStr">
        <is>
          <t>-</t>
        </is>
      </c>
      <c r="BT327" s="608" t="n"/>
      <c r="BU327" s="115" t="n"/>
      <c r="BV327" s="610" t="n"/>
      <c r="BW327" s="115" t="n"/>
      <c r="BX327" s="106" t="n"/>
      <c r="BY327" s="115" t="n"/>
      <c r="BZ327" s="530" t="n"/>
      <c r="CA327" s="115" t="n"/>
      <c r="CB327" s="115" t="n"/>
      <c r="CC327" s="115" t="n"/>
      <c r="CD327" s="106" t="inlineStr">
        <is>
          <t>EX 14-Oct-17</t>
        </is>
      </c>
      <c r="CE327" s="106" t="n"/>
      <c r="CF327" s="106" t="n"/>
      <c r="CG327" s="117" t="n">
        <v>15</v>
      </c>
      <c r="CH327" s="538" t="n"/>
      <c r="CI327" s="117" t="inlineStr">
        <is>
          <t>-</t>
        </is>
      </c>
      <c r="CJ327" s="117" t="n"/>
      <c r="CK327" s="117" t="n"/>
      <c r="CL327" s="118" t="n"/>
      <c r="CM327" s="119" t="n"/>
      <c r="CN327" s="119" t="n"/>
      <c r="CO327" s="120" t="n"/>
      <c r="CP327" s="121" t="n"/>
      <c r="CQ327" s="121" t="n"/>
      <c r="CR327" s="121" t="n"/>
      <c r="CS327" s="122" t="n"/>
      <c r="CT327" s="123" t="n"/>
      <c r="CU327" s="123" t="n"/>
      <c r="CV327" s="123" t="n"/>
      <c r="CW327" s="123" t="n"/>
      <c r="CX327" s="123" t="n"/>
      <c r="CY327" s="123" t="n"/>
      <c r="CZ327" s="118" t="n"/>
      <c r="DA327" s="118" t="n"/>
      <c r="DB327" s="575" t="n"/>
      <c r="DC327" s="119" t="n"/>
      <c r="DD327" s="119" t="n"/>
      <c r="DE327" s="119" t="n"/>
      <c r="DF327" s="394" t="n"/>
      <c r="DG327" s="394" t="n"/>
      <c r="DH327" s="394" t="n"/>
      <c r="DI327" s="334">
        <f>DF327*BM327</f>
        <v/>
      </c>
      <c r="DJ327" s="125">
        <f>DI327-(DG327*BL327)</f>
        <v/>
      </c>
    </row>
    <row customFormat="1" customHeight="1" hidden="1" ht="15" r="328" s="397">
      <c r="A328" s="372" t="n">
        <v>1515</v>
      </c>
      <c r="B328" s="372" t="inlineStr">
        <is>
          <t>K180799155</t>
        </is>
      </c>
      <c r="C328" s="372" t="n">
        <v>5101100095</v>
      </c>
      <c r="D328" s="241" t="inlineStr">
        <is>
          <t>Brown</t>
        </is>
      </c>
      <c r="E328" s="430" t="n">
        <v>7509</v>
      </c>
      <c r="F328" s="372" t="inlineStr">
        <is>
          <t>BEANIE</t>
        </is>
      </c>
      <c r="G328" s="372" t="inlineStr">
        <is>
          <t>SATCHEL TAN</t>
        </is>
      </c>
      <c r="H328" s="372" t="n">
        <v>2</v>
      </c>
      <c r="I328" s="370" t="n"/>
      <c r="J328" s="600" t="n"/>
      <c r="K328" s="372" t="n"/>
      <c r="L328" s="372" t="n"/>
      <c r="M328" s="568" t="inlineStr">
        <is>
          <t>Accessories</t>
        </is>
      </c>
      <c r="N328" s="413" t="n">
        <v>65050010</v>
      </c>
      <c r="O328" s="413" t="inlineStr">
        <is>
          <t>Hats and other headgear, knitted or crocheted, or made up from lace, of fur felt or of felt of wool and fur, made from the hat bodies, hoods or plateaux of heading 6501, whether or not lined or trimmed (excl. made by assembling strips or pieces of felt, and toy and carnival headgear)</t>
        </is>
      </c>
      <c r="P328" s="584" t="inlineStr">
        <is>
          <t>Unisex</t>
        </is>
      </c>
      <c r="Q328" s="372" t="n"/>
      <c r="R328" s="372" t="n"/>
      <c r="S328" s="372" t="n"/>
      <c r="T328" s="374" t="inlineStr">
        <is>
          <t>NON</t>
        </is>
      </c>
      <c r="U328" s="374" t="n"/>
      <c r="V328" s="374" t="inlineStr">
        <is>
          <t>ONE SIZE</t>
        </is>
      </c>
      <c r="W328" s="374" t="inlineStr">
        <is>
          <t>-</t>
        </is>
      </c>
      <c r="X328" s="518" t="inlineStr">
        <is>
          <t>Accessories</t>
        </is>
      </c>
      <c r="Y328" s="374" t="n"/>
      <c r="Z328" s="374" t="n"/>
      <c r="AA328" s="374" t="n"/>
      <c r="AB328" s="398" t="inlineStr">
        <is>
          <t>Italy</t>
        </is>
      </c>
      <c r="AC328" s="240" t="inlineStr">
        <is>
          <t>Franco Frati</t>
        </is>
      </c>
      <c r="AD328" s="240" t="inlineStr">
        <is>
          <t>Triscotton</t>
        </is>
      </c>
      <c r="AE328" s="376" t="n"/>
      <c r="AF328" s="372" t="n"/>
      <c r="AG328" s="374" t="inlineStr">
        <is>
          <t>FILATURES DU PARC</t>
        </is>
      </c>
      <c r="AH328" s="374" t="inlineStr">
        <is>
          <t>ECOPURE - #MANGUE</t>
        </is>
      </c>
      <c r="AI328" s="374" t="n"/>
      <c r="AJ328" s="374" t="n"/>
      <c r="AK328" s="374" t="inlineStr">
        <is>
          <t>100% Sustainable fabric</t>
        </is>
      </c>
      <c r="AL328" s="374" t="inlineStr">
        <is>
          <t>70% Recycled wool, 25% polyamide, 5% other fibres</t>
        </is>
      </c>
      <c r="AM328" s="374" t="n"/>
      <c r="AN328" s="374" t="n">
        <v>170</v>
      </c>
      <c r="AO328" s="377" t="n"/>
      <c r="AP328" s="374" t="n"/>
      <c r="AQ328" s="374" t="n"/>
      <c r="AR328" s="374" t="n"/>
      <c r="AS328" s="378" t="n"/>
      <c r="AT328" s="378" t="n"/>
      <c r="AU328" s="378" t="n"/>
      <c r="AV328" s="379" t="inlineStr">
        <is>
          <t>-</t>
        </is>
      </c>
      <c r="AW328" s="601" t="n"/>
      <c r="AX328" s="602" t="inlineStr">
        <is>
          <t>EUR</t>
        </is>
      </c>
      <c r="AY328" s="602" t="inlineStr">
        <is>
          <t>FOB</t>
        </is>
      </c>
      <c r="AZ328" s="602" t="inlineStr">
        <is>
          <t>30 DAYS NETT</t>
        </is>
      </c>
      <c r="BA328" s="602" t="n">
        <v>12</v>
      </c>
      <c r="BB328" s="602">
        <f>IFERROR((BM328*(1-Assumptions!$K$3))*(1-BK328),0)</f>
        <v/>
      </c>
      <c r="BC328" s="602">
        <f>BD328*2</f>
        <v/>
      </c>
      <c r="BD328" s="618" t="n">
        <v>12.9</v>
      </c>
      <c r="BE328" s="602">
        <f>12.9+0.19</f>
        <v/>
      </c>
      <c r="BF328" s="604">
        <f>IFERROR(((IF(BE328&gt;0, BE328, IF(BD328&gt;0, BD328, 0))))*INDEX(Assumptions!$B:$B,MATCH(AB328,Assumptions!$A:$A,0)),0)</f>
        <v/>
      </c>
      <c r="BG328" s="604">
        <f>IFERROR(((IF(BE328&gt;0, BE328, IF(BD328&gt;0, BD328, 0))))*INDEX(Assumptions!$C:$C,MATCH(AB328,Assumptions!$A:$A,0)),0)</f>
        <v/>
      </c>
      <c r="BH328" s="604">
        <f>IFERROR(((IF(BE328&gt;0, BE328, IF(BD328&gt;0, BD328, 0))))*INDEX(Assumptions!$D:$D,MATCH(AB328,Assumptions!$A:$A,0)),0)</f>
        <v/>
      </c>
      <c r="BI328" s="604">
        <f>IFERROR(((IF(BE328&gt;0, BE328, IF(BD328&gt;0, BD328, 0))))*INDEX(Assumptions!$G:$G,MATCH(AC328,Assumptions!$F:$F,0)),0)</f>
        <v/>
      </c>
      <c r="BJ328" s="604">
        <f>SUM(BF328:BI328)</f>
        <v/>
      </c>
      <c r="BK328" s="383">
        <f>IFERROR(INDEX(Assumptions!$B:$B,MATCH(AB328,Assumptions!$A:$A,0))+INDEX(Assumptions!$C:$C,MATCH(AB328,Assumptions!$A:$A,0))+INDEX(Assumptions!$D:$D,MATCH(AB328,Assumptions!$A:$A,0))+INDEX(Assumptions!$G:$G,MATCH(AC328,Assumptions!$F:$F,0)),0)</f>
        <v/>
      </c>
      <c r="BL328" s="602">
        <f>((IF(BE328&gt;0, BE328, IF(BD328&gt;0, BD328, 0))))+BJ328</f>
        <v/>
      </c>
      <c r="BM328" s="602">
        <f>BP328/BO328</f>
        <v/>
      </c>
      <c r="BN328" s="602">
        <f>BP328/2.38</f>
        <v/>
      </c>
      <c r="BO328" s="374" t="n">
        <v>2.5</v>
      </c>
      <c r="BP328" s="602" t="n">
        <v>49.95</v>
      </c>
      <c r="BQ328" s="384">
        <f>IF(SUM(BD328:BE328)=0,0,(BM328-BL328)/BM328)</f>
        <v/>
      </c>
      <c r="BR328" s="602">
        <f>BC328*CG328</f>
        <v/>
      </c>
      <c r="BS328" s="602" t="inlineStr">
        <is>
          <t>-</t>
        </is>
      </c>
      <c r="BT328" s="602" t="n"/>
      <c r="BU328" s="386" t="n"/>
      <c r="BV328" s="605" t="n"/>
      <c r="BW328" s="386" t="n"/>
      <c r="BX328" s="376" t="n"/>
      <c r="BY328" s="386" t="n"/>
      <c r="BZ328" s="433" t="n"/>
      <c r="CA328" s="386" t="n"/>
      <c r="CB328" s="386" t="n"/>
      <c r="CC328" s="386" t="inlineStr">
        <is>
          <t>Ex fty 19-09-2017</t>
        </is>
      </c>
      <c r="CD328" s="376" t="inlineStr">
        <is>
          <t>EX 14-Oct-17</t>
        </is>
      </c>
      <c r="CE328" s="376" t="n"/>
      <c r="CF328" s="376" t="n"/>
      <c r="CG328" s="387" t="n">
        <v>15</v>
      </c>
      <c r="CH328" s="435" t="n"/>
      <c r="CI328" s="387" t="inlineStr">
        <is>
          <t>-</t>
        </is>
      </c>
      <c r="CJ328" s="387" t="n"/>
      <c r="CK328" s="387" t="n"/>
      <c r="CL328" s="388" t="n"/>
      <c r="CM328" s="389" t="n"/>
      <c r="CN328" s="389" t="n"/>
      <c r="CO328" s="390" t="n"/>
      <c r="CP328" s="391" t="inlineStr">
        <is>
          <t>ONE SIZE</t>
        </is>
      </c>
      <c r="CQ328" s="391" t="n"/>
      <c r="CR328" s="391" t="n"/>
      <c r="CS328" s="392" t="n"/>
      <c r="CT328" s="393" t="n"/>
      <c r="CU328" s="393" t="n"/>
      <c r="CV328" s="393" t="n"/>
      <c r="CW328" s="393" t="n"/>
      <c r="CX328" s="393" t="n"/>
      <c r="CY328" s="393" t="n"/>
      <c r="CZ328" s="388" t="n"/>
      <c r="DA328" s="388" t="n"/>
      <c r="DB328" s="555" t="n"/>
      <c r="DC328" s="389" t="n"/>
      <c r="DD328" s="389" t="n"/>
      <c r="DE328" s="389" t="n"/>
      <c r="DF328" s="394" t="n">
        <v>88</v>
      </c>
      <c r="DG328" s="394" t="n">
        <v>150</v>
      </c>
      <c r="DH328" s="394" t="n">
        <v>4018268</v>
      </c>
      <c r="DI328" s="395">
        <f>DF328*BM328</f>
        <v/>
      </c>
      <c r="DJ328" s="396">
        <f>DI328-(DG328*BL328)</f>
        <v/>
      </c>
    </row>
    <row customFormat="1" customHeight="1" hidden="1" ht="15" r="329" s="397">
      <c r="A329" s="372" t="n">
        <v>1520</v>
      </c>
      <c r="B329" s="372" t="inlineStr">
        <is>
          <t>K180799160</t>
        </is>
      </c>
      <c r="C329" s="372" t="n">
        <v>5101100096</v>
      </c>
      <c r="D329" s="372" t="inlineStr">
        <is>
          <t>Pink</t>
        </is>
      </c>
      <c r="E329" s="430" t="n">
        <v>8004</v>
      </c>
      <c r="F329" s="372" t="inlineStr">
        <is>
          <t>BEANIE</t>
        </is>
      </c>
      <c r="G329" s="372" t="inlineStr">
        <is>
          <t>APPLE BLOSSOM</t>
        </is>
      </c>
      <c r="H329" s="372" t="n">
        <v>2</v>
      </c>
      <c r="I329" s="370" t="n"/>
      <c r="J329" s="600" t="n"/>
      <c r="K329" s="372" t="n"/>
      <c r="L329" s="372" t="n"/>
      <c r="M329" s="568" t="inlineStr">
        <is>
          <t>Accessories</t>
        </is>
      </c>
      <c r="N329" s="413" t="n">
        <v>65050010</v>
      </c>
      <c r="O329" s="413" t="inlineStr">
        <is>
          <t>Hats and other headgear, knitted or crocheted, or made up from lace, of fur felt or of felt of wool and fur, made from the hat bodies, hoods or plateaux of heading 6501, whether or not lined or trimmed (excl. made by assembling strips or pieces of felt, and toy and carnival headgear)</t>
        </is>
      </c>
      <c r="P329" s="584" t="inlineStr">
        <is>
          <t>Unisex</t>
        </is>
      </c>
      <c r="Q329" s="372" t="n"/>
      <c r="R329" s="372" t="n"/>
      <c r="S329" s="372" t="n"/>
      <c r="T329" s="374" t="inlineStr">
        <is>
          <t>NON</t>
        </is>
      </c>
      <c r="U329" s="374" t="n"/>
      <c r="V329" s="374" t="inlineStr">
        <is>
          <t>ONE SIZE</t>
        </is>
      </c>
      <c r="W329" s="374" t="inlineStr">
        <is>
          <t>-</t>
        </is>
      </c>
      <c r="X329" s="518" t="inlineStr">
        <is>
          <t>Accessories</t>
        </is>
      </c>
      <c r="Y329" s="374" t="n"/>
      <c r="Z329" s="374" t="n"/>
      <c r="AA329" s="374" t="n"/>
      <c r="AB329" s="398" t="inlineStr">
        <is>
          <t>Italy</t>
        </is>
      </c>
      <c r="AC329" s="240" t="inlineStr">
        <is>
          <t>Franco Frati</t>
        </is>
      </c>
      <c r="AD329" s="240" t="inlineStr">
        <is>
          <t>Triscotton</t>
        </is>
      </c>
      <c r="AE329" s="376" t="n"/>
      <c r="AF329" s="372" t="n"/>
      <c r="AG329" s="374" t="inlineStr">
        <is>
          <t>FILATURES DU PARC</t>
        </is>
      </c>
      <c r="AH329" s="21" t="inlineStr">
        <is>
          <t>ECOPURE - #SIROP</t>
        </is>
      </c>
      <c r="AI329" s="374" t="n"/>
      <c r="AJ329" s="374" t="n"/>
      <c r="AK329" s="374" t="inlineStr">
        <is>
          <t>100% Sustainable fabric</t>
        </is>
      </c>
      <c r="AL329" s="374" t="inlineStr">
        <is>
          <t>70% Recycled wool, 25% polyamide, 5% other fibres</t>
        </is>
      </c>
      <c r="AM329" s="374" t="n"/>
      <c r="AN329" s="374" t="n">
        <v>170</v>
      </c>
      <c r="AO329" s="377" t="n"/>
      <c r="AP329" s="374" t="n"/>
      <c r="AQ329" s="374" t="n"/>
      <c r="AR329" s="374" t="n"/>
      <c r="AS329" s="378" t="n"/>
      <c r="AT329" s="378" t="n"/>
      <c r="AU329" s="378" t="n"/>
      <c r="AV329" s="379" t="inlineStr">
        <is>
          <t>-</t>
        </is>
      </c>
      <c r="AW329" s="601" t="n"/>
      <c r="AX329" s="602" t="inlineStr">
        <is>
          <t>EUR</t>
        </is>
      </c>
      <c r="AY329" s="602" t="inlineStr">
        <is>
          <t>FOB</t>
        </is>
      </c>
      <c r="AZ329" s="602" t="inlineStr">
        <is>
          <t>30 DAYS NETT</t>
        </is>
      </c>
      <c r="BA329" s="602" t="n">
        <v>12</v>
      </c>
      <c r="BB329" s="602">
        <f>IFERROR((BM329*(1-Assumptions!$K$3))*(1-BK329),0)</f>
        <v/>
      </c>
      <c r="BC329" s="602">
        <f>BD329*2</f>
        <v/>
      </c>
      <c r="BD329" s="618" t="n">
        <v>12.9</v>
      </c>
      <c r="BE329" s="602">
        <f>12.9+0.19</f>
        <v/>
      </c>
      <c r="BF329" s="604">
        <f>IFERROR(((IF(BE329&gt;0, BE329, IF(BD329&gt;0, BD329, 0))))*INDEX(Assumptions!$B:$B,MATCH(AB329,Assumptions!$A:$A,0)),0)</f>
        <v/>
      </c>
      <c r="BG329" s="604">
        <f>IFERROR(((IF(BE329&gt;0, BE329, IF(BD329&gt;0, BD329, 0))))*INDEX(Assumptions!$C:$C,MATCH(AB329,Assumptions!$A:$A,0)),0)</f>
        <v/>
      </c>
      <c r="BH329" s="604">
        <f>IFERROR(((IF(BE329&gt;0, BE329, IF(BD329&gt;0, BD329, 0))))*INDEX(Assumptions!$D:$D,MATCH(AB329,Assumptions!$A:$A,0)),0)</f>
        <v/>
      </c>
      <c r="BI329" s="604">
        <f>IFERROR(((IF(BE329&gt;0, BE329, IF(BD329&gt;0, BD329, 0))))*INDEX(Assumptions!$G:$G,MATCH(AC329,Assumptions!$F:$F,0)),0)</f>
        <v/>
      </c>
      <c r="BJ329" s="604">
        <f>SUM(BF329:BI329)</f>
        <v/>
      </c>
      <c r="BK329" s="383">
        <f>IFERROR(INDEX(Assumptions!$B:$B,MATCH(AB329,Assumptions!$A:$A,0))+INDEX(Assumptions!$C:$C,MATCH(AB329,Assumptions!$A:$A,0))+INDEX(Assumptions!$D:$D,MATCH(AB329,Assumptions!$A:$A,0))+INDEX(Assumptions!$G:$G,MATCH(AC329,Assumptions!$F:$F,0)),0)</f>
        <v/>
      </c>
      <c r="BL329" s="602">
        <f>((IF(BE329&gt;0, BE329, IF(BD329&gt;0, BD329, 0))))+BJ329</f>
        <v/>
      </c>
      <c r="BM329" s="602">
        <f>BP329/BO329</f>
        <v/>
      </c>
      <c r="BN329" s="602">
        <f>BP329/2.38</f>
        <v/>
      </c>
      <c r="BO329" s="374" t="n">
        <v>2.5</v>
      </c>
      <c r="BP329" s="602" t="n">
        <v>49.95</v>
      </c>
      <c r="BQ329" s="384">
        <f>IF(SUM(BD329:BE329)=0,0,(BM329-BL329)/BM329)</f>
        <v/>
      </c>
      <c r="BR329" s="602">
        <f>BC329*CG329</f>
        <v/>
      </c>
      <c r="BS329" s="602" t="inlineStr">
        <is>
          <t>-</t>
        </is>
      </c>
      <c r="BT329" s="602" t="n"/>
      <c r="BU329" s="386" t="n"/>
      <c r="BV329" s="605" t="n"/>
      <c r="BW329" s="386" t="n"/>
      <c r="BX329" s="376" t="n"/>
      <c r="BY329" s="386" t="n"/>
      <c r="BZ329" s="433" t="n"/>
      <c r="CA329" s="386" t="n"/>
      <c r="CB329" s="386" t="n"/>
      <c r="CC329" s="386" t="inlineStr">
        <is>
          <t>Ex fty 19-09-2017</t>
        </is>
      </c>
      <c r="CD329" s="376" t="inlineStr">
        <is>
          <t>EX 14-Oct-17</t>
        </is>
      </c>
      <c r="CE329" s="376" t="n"/>
      <c r="CF329" s="376" t="n"/>
      <c r="CG329" s="387" t="n">
        <v>15</v>
      </c>
      <c r="CH329" s="435" t="n"/>
      <c r="CI329" s="387" t="inlineStr">
        <is>
          <t>-</t>
        </is>
      </c>
      <c r="CJ329" s="387" t="n"/>
      <c r="CK329" s="387" t="n"/>
      <c r="CL329" s="388" t="n"/>
      <c r="CM329" s="389" t="n"/>
      <c r="CN329" s="389" t="n"/>
      <c r="CO329" s="390" t="n"/>
      <c r="CP329" s="391" t="inlineStr">
        <is>
          <t>n/a</t>
        </is>
      </c>
      <c r="CQ329" s="391" t="n"/>
      <c r="CR329" s="391" t="n"/>
      <c r="CS329" s="392" t="n"/>
      <c r="CT329" s="393" t="n"/>
      <c r="CU329" s="393" t="n"/>
      <c r="CV329" s="393" t="n"/>
      <c r="CW329" s="393" t="n"/>
      <c r="CX329" s="393" t="n"/>
      <c r="CY329" s="393" t="n"/>
      <c r="CZ329" s="388" t="n"/>
      <c r="DA329" s="388" t="n"/>
      <c r="DB329" s="555" t="n"/>
      <c r="DC329" s="389" t="n"/>
      <c r="DD329" s="389" t="n"/>
      <c r="DE329" s="389" t="n"/>
      <c r="DF329" s="394" t="n">
        <v>96</v>
      </c>
      <c r="DG329" s="394" t="n">
        <v>150</v>
      </c>
      <c r="DH329" s="394" t="n">
        <v>4018270</v>
      </c>
      <c r="DI329" s="395">
        <f>DF329*BM329</f>
        <v/>
      </c>
      <c r="DJ329" s="396">
        <f>DI329-(DG329*BL329)</f>
        <v/>
      </c>
    </row>
    <row customFormat="1" customHeight="1" hidden="1" ht="15" r="330" s="397">
      <c r="A330" s="372" t="n">
        <v>1525</v>
      </c>
      <c r="B330" s="372" t="inlineStr">
        <is>
          <t>K180799165</t>
        </is>
      </c>
      <c r="C330" s="372" t="n">
        <v>5101100097</v>
      </c>
      <c r="D330" s="372" t="inlineStr">
        <is>
          <t>Red</t>
        </is>
      </c>
      <c r="E330" s="430" t="n">
        <v>7914</v>
      </c>
      <c r="F330" s="372" t="inlineStr">
        <is>
          <t>BEANIE</t>
        </is>
      </c>
      <c r="G330" s="372" t="inlineStr">
        <is>
          <t>COLLEGIATE RED</t>
        </is>
      </c>
      <c r="H330" s="372" t="n">
        <v>2</v>
      </c>
      <c r="I330" s="370" t="n"/>
      <c r="J330" s="600" t="n"/>
      <c r="K330" s="372" t="n"/>
      <c r="L330" s="372" t="n"/>
      <c r="M330" s="568" t="inlineStr">
        <is>
          <t>Accessories</t>
        </is>
      </c>
      <c r="N330" s="413" t="n">
        <v>65050010</v>
      </c>
      <c r="O330" s="413" t="inlineStr">
        <is>
          <t>Hats and other headgear, knitted or crocheted, or made up from lace, of fur felt or of felt of wool and fur, made from the hat bodies, hoods or plateaux of heading 6501, whether or not lined or trimmed (excl. made by assembling strips or pieces of felt, and toy and carnival headgear)</t>
        </is>
      </c>
      <c r="P330" s="584" t="inlineStr">
        <is>
          <t>Unisex</t>
        </is>
      </c>
      <c r="Q330" s="372" t="n"/>
      <c r="R330" s="372" t="n"/>
      <c r="S330" s="372" t="n"/>
      <c r="T330" s="374" t="inlineStr">
        <is>
          <t>NON</t>
        </is>
      </c>
      <c r="U330" s="374" t="n"/>
      <c r="V330" s="374" t="inlineStr">
        <is>
          <t>ONE SIZE</t>
        </is>
      </c>
      <c r="W330" s="374" t="inlineStr">
        <is>
          <t>-</t>
        </is>
      </c>
      <c r="X330" s="518" t="inlineStr">
        <is>
          <t>Accessories</t>
        </is>
      </c>
      <c r="Y330" s="374" t="n"/>
      <c r="Z330" s="374" t="n"/>
      <c r="AA330" s="374" t="n"/>
      <c r="AB330" s="398" t="inlineStr">
        <is>
          <t>Italy</t>
        </is>
      </c>
      <c r="AC330" s="240" t="inlineStr">
        <is>
          <t>Franco Frati</t>
        </is>
      </c>
      <c r="AD330" s="240" t="inlineStr">
        <is>
          <t>Triscotton</t>
        </is>
      </c>
      <c r="AE330" s="376" t="n"/>
      <c r="AF330" s="372" t="n"/>
      <c r="AG330" s="374" t="inlineStr">
        <is>
          <t>FILATURES DU PARC</t>
        </is>
      </c>
      <c r="AH330" s="374" t="inlineStr">
        <is>
          <t>ECOPURE - #LAQUE</t>
        </is>
      </c>
      <c r="AI330" s="374" t="n"/>
      <c r="AJ330" s="374" t="n"/>
      <c r="AK330" s="374" t="inlineStr">
        <is>
          <t>100% Sustainable fabric</t>
        </is>
      </c>
      <c r="AL330" s="374" t="inlineStr">
        <is>
          <t>70% Recycled wool, 25% polyamide, 5% other fibres</t>
        </is>
      </c>
      <c r="AM330" s="374" t="n"/>
      <c r="AN330" s="374" t="n">
        <v>170</v>
      </c>
      <c r="AO330" s="377" t="n"/>
      <c r="AP330" s="374" t="n"/>
      <c r="AQ330" s="374" t="n"/>
      <c r="AR330" s="374" t="n"/>
      <c r="AS330" s="378" t="n"/>
      <c r="AT330" s="378" t="n"/>
      <c r="AU330" s="378" t="n"/>
      <c r="AV330" s="379" t="inlineStr">
        <is>
          <t>-</t>
        </is>
      </c>
      <c r="AW330" s="601" t="n"/>
      <c r="AX330" s="602" t="inlineStr">
        <is>
          <t>EUR</t>
        </is>
      </c>
      <c r="AY330" s="602" t="inlineStr">
        <is>
          <t>FOB</t>
        </is>
      </c>
      <c r="AZ330" s="602" t="inlineStr">
        <is>
          <t>30 DAYS NETT</t>
        </is>
      </c>
      <c r="BA330" s="602" t="n">
        <v>12</v>
      </c>
      <c r="BB330" s="602">
        <f>IFERROR((BM330*(1-Assumptions!$K$3))*(1-BK330),0)</f>
        <v/>
      </c>
      <c r="BC330" s="602">
        <f>BD330*2</f>
        <v/>
      </c>
      <c r="BD330" s="618" t="n">
        <v>12.9</v>
      </c>
      <c r="BE330" s="602">
        <f>12.9+0.19</f>
        <v/>
      </c>
      <c r="BF330" s="604">
        <f>IFERROR(((IF(BE330&gt;0, BE330, IF(BD330&gt;0, BD330, 0))))*INDEX(Assumptions!$B:$B,MATCH(AB330,Assumptions!$A:$A,0)),0)</f>
        <v/>
      </c>
      <c r="BG330" s="604">
        <f>IFERROR(((IF(BE330&gt;0, BE330, IF(BD330&gt;0, BD330, 0))))*INDEX(Assumptions!$C:$C,MATCH(AB330,Assumptions!$A:$A,0)),0)</f>
        <v/>
      </c>
      <c r="BH330" s="604">
        <f>IFERROR(((IF(BE330&gt;0, BE330, IF(BD330&gt;0, BD330, 0))))*INDEX(Assumptions!$D:$D,MATCH(AB330,Assumptions!$A:$A,0)),0)</f>
        <v/>
      </c>
      <c r="BI330" s="604">
        <f>IFERROR(((IF(BE330&gt;0, BE330, IF(BD330&gt;0, BD330, 0))))*INDEX(Assumptions!$G:$G,MATCH(AC330,Assumptions!$F:$F,0)),0)</f>
        <v/>
      </c>
      <c r="BJ330" s="604">
        <f>SUM(BF330:BI330)</f>
        <v/>
      </c>
      <c r="BK330" s="383">
        <f>IFERROR(INDEX(Assumptions!$B:$B,MATCH(AB330,Assumptions!$A:$A,0))+INDEX(Assumptions!$C:$C,MATCH(AB330,Assumptions!$A:$A,0))+INDEX(Assumptions!$D:$D,MATCH(AB330,Assumptions!$A:$A,0))+INDEX(Assumptions!$G:$G,MATCH(AC330,Assumptions!$F:$F,0)),0)</f>
        <v/>
      </c>
      <c r="BL330" s="602">
        <f>((IF(BE330&gt;0, BE330, IF(BD330&gt;0, BD330, 0))))+BJ330</f>
        <v/>
      </c>
      <c r="BM330" s="602">
        <f>BP330/BO330</f>
        <v/>
      </c>
      <c r="BN330" s="602">
        <f>BP330/2.38</f>
        <v/>
      </c>
      <c r="BO330" s="374" t="n">
        <v>2.5</v>
      </c>
      <c r="BP330" s="602" t="n">
        <v>49.95</v>
      </c>
      <c r="BQ330" s="384">
        <f>IF(SUM(BD330:BE330)=0,0,(BM330-BL330)/BM330)</f>
        <v/>
      </c>
      <c r="BR330" s="602">
        <f>BC330*CG330</f>
        <v/>
      </c>
      <c r="BS330" s="602" t="inlineStr">
        <is>
          <t>-</t>
        </is>
      </c>
      <c r="BT330" s="602" t="n"/>
      <c r="BU330" s="386" t="n"/>
      <c r="BV330" s="605" t="n"/>
      <c r="BW330" s="386" t="n"/>
      <c r="BX330" s="376" t="n"/>
      <c r="BY330" s="386" t="n"/>
      <c r="BZ330" s="433" t="n"/>
      <c r="CA330" s="386" t="n"/>
      <c r="CB330" s="386" t="n"/>
      <c r="CC330" s="386" t="inlineStr">
        <is>
          <t>Ex fty 19-09-2017</t>
        </is>
      </c>
      <c r="CD330" s="376" t="inlineStr">
        <is>
          <t>EX 14-Oct-17</t>
        </is>
      </c>
      <c r="CE330" s="376" t="n"/>
      <c r="CF330" s="376" t="n"/>
      <c r="CG330" s="387" t="n">
        <v>15</v>
      </c>
      <c r="CH330" s="435" t="n"/>
      <c r="CI330" s="387" t="inlineStr">
        <is>
          <t>-</t>
        </is>
      </c>
      <c r="CJ330" s="387" t="n"/>
      <c r="CK330" s="387" t="n"/>
      <c r="CL330" s="388" t="n"/>
      <c r="CM330" s="389" t="n"/>
      <c r="CN330" s="389" t="n"/>
      <c r="CO330" s="390" t="n"/>
      <c r="CP330" s="391" t="inlineStr">
        <is>
          <t>n/a</t>
        </is>
      </c>
      <c r="CQ330" s="391" t="n"/>
      <c r="CR330" s="391" t="n"/>
      <c r="CS330" s="392" t="n"/>
      <c r="CT330" s="393" t="n"/>
      <c r="CU330" s="393" t="n"/>
      <c r="CV330" s="393" t="n"/>
      <c r="CW330" s="393" t="n"/>
      <c r="CX330" s="393" t="n"/>
      <c r="CY330" s="393" t="n"/>
      <c r="CZ330" s="388" t="n"/>
      <c r="DA330" s="388" t="n"/>
      <c r="DB330" s="555" t="n"/>
      <c r="DC330" s="389" t="n"/>
      <c r="DD330" s="389" t="n"/>
      <c r="DE330" s="389" t="n"/>
      <c r="DF330" s="394" t="n">
        <v>50</v>
      </c>
      <c r="DG330" s="394" t="n">
        <v>80</v>
      </c>
      <c r="DH330" s="394" t="n">
        <v>4018273</v>
      </c>
      <c r="DI330" s="395">
        <f>DF330*BM330</f>
        <v/>
      </c>
      <c r="DJ330" s="396">
        <f>DI330-(DG330*BL330)</f>
        <v/>
      </c>
    </row>
    <row customFormat="1" customHeight="1" hidden="1" ht="15" r="331" s="397">
      <c r="A331" s="372" t="n">
        <v>1530</v>
      </c>
      <c r="B331" s="372" t="inlineStr">
        <is>
          <t>K180799170</t>
        </is>
      </c>
      <c r="C331" s="372" t="n">
        <v>5101100098</v>
      </c>
      <c r="D331" s="372" t="inlineStr">
        <is>
          <t>Blue</t>
        </is>
      </c>
      <c r="E331" s="430" t="n">
        <v>8123</v>
      </c>
      <c r="F331" s="372" t="inlineStr">
        <is>
          <t>BEANIE</t>
        </is>
      </c>
      <c r="G331" s="372" t="inlineStr">
        <is>
          <t>PERFORMANCE BLUE</t>
        </is>
      </c>
      <c r="H331" s="372" t="n">
        <v>2</v>
      </c>
      <c r="I331" s="370" t="n"/>
      <c r="J331" s="600" t="n"/>
      <c r="K331" s="372" t="n"/>
      <c r="L331" s="372" t="n"/>
      <c r="M331" s="568" t="inlineStr">
        <is>
          <t>Accessories</t>
        </is>
      </c>
      <c r="N331" s="413" t="n">
        <v>65050010</v>
      </c>
      <c r="O331" s="413" t="inlineStr">
        <is>
          <t>Hats and other headgear, knitted or crocheted, or made up from lace, of fur felt or of felt of wool and fur, made from the hat bodies, hoods or plateaux of heading 6501, whether or not lined or trimmed (excl. made by assembling strips or pieces of felt, and toy and carnival headgear)</t>
        </is>
      </c>
      <c r="P331" s="584" t="inlineStr">
        <is>
          <t>Unisex</t>
        </is>
      </c>
      <c r="Q331" s="372" t="n"/>
      <c r="R331" s="372" t="n"/>
      <c r="S331" s="372" t="n"/>
      <c r="T331" s="374" t="inlineStr">
        <is>
          <t>NON</t>
        </is>
      </c>
      <c r="U331" s="374" t="n"/>
      <c r="V331" s="374" t="inlineStr">
        <is>
          <t>ONE SIZE</t>
        </is>
      </c>
      <c r="W331" s="374" t="inlineStr">
        <is>
          <t>-</t>
        </is>
      </c>
      <c r="X331" s="518" t="inlineStr">
        <is>
          <t>Accessories</t>
        </is>
      </c>
      <c r="Y331" s="374" t="n"/>
      <c r="Z331" s="374" t="n"/>
      <c r="AA331" s="374" t="n"/>
      <c r="AB331" s="398" t="inlineStr">
        <is>
          <t>Italy</t>
        </is>
      </c>
      <c r="AC331" s="240" t="inlineStr">
        <is>
          <t>Franco Frati</t>
        </is>
      </c>
      <c r="AD331" s="240" t="inlineStr">
        <is>
          <t>Triscotton</t>
        </is>
      </c>
      <c r="AE331" s="376" t="n"/>
      <c r="AF331" s="372" t="n"/>
      <c r="AG331" s="374" t="inlineStr">
        <is>
          <t>FILATURES DU PARC</t>
        </is>
      </c>
      <c r="AH331" s="374" t="inlineStr">
        <is>
          <t>ECOPURE - #MARINE</t>
        </is>
      </c>
      <c r="AI331" s="374" t="n"/>
      <c r="AJ331" s="374" t="n"/>
      <c r="AK331" s="374" t="inlineStr">
        <is>
          <t>100% Sustainable fabric</t>
        </is>
      </c>
      <c r="AL331" s="374" t="inlineStr">
        <is>
          <t>70% Recycled wool, 25% polyamide, 5% other fibres</t>
        </is>
      </c>
      <c r="AM331" s="374" t="n"/>
      <c r="AN331" s="374" t="n">
        <v>170</v>
      </c>
      <c r="AO331" s="377" t="n"/>
      <c r="AP331" s="374" t="n"/>
      <c r="AQ331" s="374" t="n"/>
      <c r="AR331" s="374" t="n"/>
      <c r="AS331" s="378" t="n"/>
      <c r="AT331" s="378" t="n"/>
      <c r="AU331" s="378" t="n"/>
      <c r="AV331" s="379" t="inlineStr">
        <is>
          <t>-</t>
        </is>
      </c>
      <c r="AW331" s="601" t="n"/>
      <c r="AX331" s="602" t="inlineStr">
        <is>
          <t>EUR</t>
        </is>
      </c>
      <c r="AY331" s="602" t="inlineStr">
        <is>
          <t>FOB</t>
        </is>
      </c>
      <c r="AZ331" s="602" t="inlineStr">
        <is>
          <t>30 DAYS NETT</t>
        </is>
      </c>
      <c r="BA331" s="602" t="n">
        <v>12</v>
      </c>
      <c r="BB331" s="602">
        <f>IFERROR((BM331*(1-Assumptions!$K$3))*(1-BK331),0)</f>
        <v/>
      </c>
      <c r="BC331" s="602">
        <f>BD331*2</f>
        <v/>
      </c>
      <c r="BD331" s="618" t="n">
        <v>12.9</v>
      </c>
      <c r="BE331" s="602">
        <f>12.9+0.19</f>
        <v/>
      </c>
      <c r="BF331" s="604">
        <f>IFERROR(((IF(BE331&gt;0, BE331, IF(BD331&gt;0, BD331, 0))))*INDEX(Assumptions!$B:$B,MATCH(AB331,Assumptions!$A:$A,0)),0)</f>
        <v/>
      </c>
      <c r="BG331" s="604">
        <f>IFERROR(((IF(BE331&gt;0, BE331, IF(BD331&gt;0, BD331, 0))))*INDEX(Assumptions!$C:$C,MATCH(AB331,Assumptions!$A:$A,0)),0)</f>
        <v/>
      </c>
      <c r="BH331" s="604">
        <f>IFERROR(((IF(BE331&gt;0, BE331, IF(BD331&gt;0, BD331, 0))))*INDEX(Assumptions!$D:$D,MATCH(AB331,Assumptions!$A:$A,0)),0)</f>
        <v/>
      </c>
      <c r="BI331" s="604">
        <f>IFERROR(((IF(BE331&gt;0, BE331, IF(BD331&gt;0, BD331, 0))))*INDEX(Assumptions!$G:$G,MATCH(AC331,Assumptions!$F:$F,0)),0)</f>
        <v/>
      </c>
      <c r="BJ331" s="604">
        <f>SUM(BF331:BI331)</f>
        <v/>
      </c>
      <c r="BK331" s="383">
        <f>IFERROR(INDEX(Assumptions!$B:$B,MATCH(AB331,Assumptions!$A:$A,0))+INDEX(Assumptions!$C:$C,MATCH(AB331,Assumptions!$A:$A,0))+INDEX(Assumptions!$D:$D,MATCH(AB331,Assumptions!$A:$A,0))+INDEX(Assumptions!$G:$G,MATCH(AC331,Assumptions!$F:$F,0)),0)</f>
        <v/>
      </c>
      <c r="BL331" s="602">
        <f>((IF(BE331&gt;0, BE331, IF(BD331&gt;0, BD331, 0))))+BJ331</f>
        <v/>
      </c>
      <c r="BM331" s="602">
        <f>BP331/BO331</f>
        <v/>
      </c>
      <c r="BN331" s="602">
        <f>BP331/2.38</f>
        <v/>
      </c>
      <c r="BO331" s="374" t="n">
        <v>2.5</v>
      </c>
      <c r="BP331" s="602" t="n">
        <v>49.95</v>
      </c>
      <c r="BQ331" s="384">
        <f>IF(SUM(BD331:BE331)=0,0,(BM331-BL331)/BM331)</f>
        <v/>
      </c>
      <c r="BR331" s="602">
        <f>BC331*CG331</f>
        <v/>
      </c>
      <c r="BS331" s="602" t="inlineStr">
        <is>
          <t>-</t>
        </is>
      </c>
      <c r="BT331" s="602" t="n"/>
      <c r="BU331" s="386" t="n"/>
      <c r="BV331" s="605" t="n"/>
      <c r="BW331" s="386" t="n"/>
      <c r="BX331" s="376" t="n"/>
      <c r="BY331" s="386" t="n"/>
      <c r="BZ331" s="433" t="n"/>
      <c r="CA331" s="386" t="n"/>
      <c r="CB331" s="386" t="n"/>
      <c r="CC331" s="386" t="inlineStr">
        <is>
          <t>Ex fty 19-09-2017</t>
        </is>
      </c>
      <c r="CD331" s="376" t="inlineStr">
        <is>
          <t>EX 14-Oct-17</t>
        </is>
      </c>
      <c r="CE331" s="376" t="n"/>
      <c r="CF331" s="376" t="n"/>
      <c r="CG331" s="387" t="n">
        <v>15</v>
      </c>
      <c r="CH331" s="435" t="n"/>
      <c r="CI331" s="387" t="inlineStr">
        <is>
          <t>-</t>
        </is>
      </c>
      <c r="CJ331" s="387" t="n"/>
      <c r="CK331" s="387" t="n"/>
      <c r="CL331" s="388" t="n"/>
      <c r="CM331" s="389" t="n"/>
      <c r="CN331" s="389" t="n"/>
      <c r="CO331" s="390" t="n"/>
      <c r="CP331" s="391" t="inlineStr">
        <is>
          <t>n/a</t>
        </is>
      </c>
      <c r="CQ331" s="391" t="n"/>
      <c r="CR331" s="391" t="n"/>
      <c r="CS331" s="392" t="n"/>
      <c r="CT331" s="393" t="n"/>
      <c r="CU331" s="393" t="n"/>
      <c r="CV331" s="393" t="n"/>
      <c r="CW331" s="393" t="n"/>
      <c r="CX331" s="393" t="n"/>
      <c r="CY331" s="393" t="n"/>
      <c r="CZ331" s="388" t="n"/>
      <c r="DA331" s="388" t="n"/>
      <c r="DB331" s="555" t="n"/>
      <c r="DC331" s="389" t="n"/>
      <c r="DD331" s="389" t="n"/>
      <c r="DE331" s="389" t="n"/>
      <c r="DF331" s="394" t="n">
        <v>100</v>
      </c>
      <c r="DG331" s="394" t="n">
        <v>150</v>
      </c>
      <c r="DH331" s="394" t="n">
        <v>4018275</v>
      </c>
      <c r="DI331" s="395">
        <f>DF331*BM331</f>
        <v/>
      </c>
      <c r="DJ331" s="396">
        <f>DI331-(DG331*BL331)</f>
        <v/>
      </c>
    </row>
    <row customFormat="1" customHeight="1" hidden="1" ht="15" r="332" s="397">
      <c r="A332" s="372" t="n">
        <v>1535</v>
      </c>
      <c r="B332" s="372" t="inlineStr">
        <is>
          <t>K180799175</t>
        </is>
      </c>
      <c r="C332" s="372" t="n">
        <v>5100900011</v>
      </c>
      <c r="D332" s="241" t="inlineStr">
        <is>
          <t>Brown</t>
        </is>
      </c>
      <c r="E332" s="430" t="n">
        <v>7509</v>
      </c>
      <c r="F332" s="372" t="inlineStr">
        <is>
          <t>SCARF</t>
        </is>
      </c>
      <c r="G332" s="372" t="inlineStr">
        <is>
          <t>SATCHEL TAN</t>
        </is>
      </c>
      <c r="H332" s="372" t="n">
        <v>2</v>
      </c>
      <c r="I332" s="370" t="n"/>
      <c r="J332" s="600" t="n"/>
      <c r="K332" s="372" t="n"/>
      <c r="L332" s="372" t="n"/>
      <c r="M332" s="568" t="inlineStr">
        <is>
          <t>Accessories</t>
        </is>
      </c>
      <c r="N332" s="372" t="n">
        <v>61171000</v>
      </c>
      <c r="O332" s="373" t="inlineStr">
        <is>
          <t>Shawls, scarves, mufflers, mantillas, veils and the like, knitted or crocheted</t>
        </is>
      </c>
      <c r="P332" s="584" t="inlineStr">
        <is>
          <t>Unisex</t>
        </is>
      </c>
      <c r="Q332" s="372" t="n"/>
      <c r="R332" s="372" t="n"/>
      <c r="S332" s="372" t="n"/>
      <c r="T332" s="374" t="inlineStr">
        <is>
          <t>NON</t>
        </is>
      </c>
      <c r="U332" s="374" t="n"/>
      <c r="V332" s="374" t="inlineStr">
        <is>
          <t>ONE SIZE</t>
        </is>
      </c>
      <c r="W332" s="374" t="inlineStr">
        <is>
          <t>-</t>
        </is>
      </c>
      <c r="X332" s="518" t="inlineStr">
        <is>
          <t>Accessories</t>
        </is>
      </c>
      <c r="Y332" s="374" t="n"/>
      <c r="Z332" s="374" t="n"/>
      <c r="AA332" s="374" t="n"/>
      <c r="AB332" s="398" t="inlineStr">
        <is>
          <t>Italy</t>
        </is>
      </c>
      <c r="AC332" s="240" t="inlineStr">
        <is>
          <t>Franco Frati</t>
        </is>
      </c>
      <c r="AD332" s="240" t="inlineStr">
        <is>
          <t>Triscotton</t>
        </is>
      </c>
      <c r="AE332" s="376" t="n"/>
      <c r="AF332" s="372" t="n"/>
      <c r="AG332" s="374" t="inlineStr">
        <is>
          <t>FILATURES DU PARC</t>
        </is>
      </c>
      <c r="AH332" s="374" t="inlineStr">
        <is>
          <t>ECOPURE - #MANGUE</t>
        </is>
      </c>
      <c r="AI332" s="374" t="n"/>
      <c r="AJ332" s="374" t="n"/>
      <c r="AK332" s="374" t="inlineStr">
        <is>
          <t>100% Sustainable fabric</t>
        </is>
      </c>
      <c r="AL332" s="374" t="inlineStr">
        <is>
          <t>70% Recycled wool, 25% polyamide, 5% other fibres</t>
        </is>
      </c>
      <c r="AM332" s="374" t="n"/>
      <c r="AN332" s="374" t="n">
        <v>350</v>
      </c>
      <c r="AO332" s="377" t="n"/>
      <c r="AP332" s="374" t="n"/>
      <c r="AQ332" s="374" t="n"/>
      <c r="AR332" s="374" t="n"/>
      <c r="AS332" s="378" t="n"/>
      <c r="AT332" s="378" t="n"/>
      <c r="AU332" s="378" t="n"/>
      <c r="AV332" s="379" t="inlineStr">
        <is>
          <t>-</t>
        </is>
      </c>
      <c r="AW332" s="601" t="n"/>
      <c r="AX332" s="602" t="inlineStr">
        <is>
          <t>EUR</t>
        </is>
      </c>
      <c r="AY332" s="602" t="inlineStr">
        <is>
          <t>FOB</t>
        </is>
      </c>
      <c r="AZ332" s="602" t="inlineStr">
        <is>
          <t>30 DAYS NETT</t>
        </is>
      </c>
      <c r="BA332" s="602" t="n">
        <v>19</v>
      </c>
      <c r="BB332" s="602">
        <f>IFERROR((BM332*(1-Assumptions!$K$3))*(1-BK332),0)</f>
        <v/>
      </c>
      <c r="BC332" s="602">
        <f>BD332*2</f>
        <v/>
      </c>
      <c r="BD332" s="618" t="n">
        <v>19.9</v>
      </c>
      <c r="BE332" s="602">
        <f>19.9+0.19</f>
        <v/>
      </c>
      <c r="BF332" s="604">
        <f>IFERROR(((IF(BE332&gt;0, BE332, IF(BD332&gt;0, BD332, 0))))*INDEX(Assumptions!$B:$B,MATCH(AB332,Assumptions!$A:$A,0)),0)</f>
        <v/>
      </c>
      <c r="BG332" s="604">
        <f>IFERROR(((IF(BE332&gt;0, BE332, IF(BD332&gt;0, BD332, 0))))*INDEX(Assumptions!$C:$C,MATCH(AB332,Assumptions!$A:$A,0)),0)</f>
        <v/>
      </c>
      <c r="BH332" s="604">
        <f>IFERROR(((IF(BE332&gt;0, BE332, IF(BD332&gt;0, BD332, 0))))*INDEX(Assumptions!$D:$D,MATCH(AB332,Assumptions!$A:$A,0)),0)</f>
        <v/>
      </c>
      <c r="BI332" s="604">
        <f>IFERROR(((IF(BE332&gt;0, BE332, IF(BD332&gt;0, BD332, 0))))*INDEX(Assumptions!$G:$G,MATCH(AC332,Assumptions!$F:$F,0)),0)</f>
        <v/>
      </c>
      <c r="BJ332" s="604">
        <f>SUM(BF332:BI332)</f>
        <v/>
      </c>
      <c r="BK332" s="383">
        <f>IFERROR(INDEX(Assumptions!$B:$B,MATCH(AB332,Assumptions!$A:$A,0))+INDEX(Assumptions!$C:$C,MATCH(AB332,Assumptions!$A:$A,0))+INDEX(Assumptions!$D:$D,MATCH(AB332,Assumptions!$A:$A,0))+INDEX(Assumptions!$G:$G,MATCH(AC332,Assumptions!$F:$F,0)),0)</f>
        <v/>
      </c>
      <c r="BL332" s="602">
        <f>((IF(BE332&gt;0, BE332, IF(BD332&gt;0, BD332, 0))))+BJ332</f>
        <v/>
      </c>
      <c r="BM332" s="602">
        <f>BP332/BO332</f>
        <v/>
      </c>
      <c r="BN332" s="602">
        <f>BP332/2.38</f>
        <v/>
      </c>
      <c r="BO332" s="374" t="n">
        <v>2.5</v>
      </c>
      <c r="BP332" s="602" t="n">
        <v>79.95</v>
      </c>
      <c r="BQ332" s="384">
        <f>IF(SUM(BD332:BE332)=0,0,(BM332-BL332)/BM332)</f>
        <v/>
      </c>
      <c r="BR332" s="602">
        <f>BC332*CG332</f>
        <v/>
      </c>
      <c r="BS332" s="602" t="inlineStr">
        <is>
          <t>-</t>
        </is>
      </c>
      <c r="BT332" s="602" t="n"/>
      <c r="BU332" s="386" t="n"/>
      <c r="BV332" s="605" t="n"/>
      <c r="BW332" s="386" t="n"/>
      <c r="BX332" s="376" t="n"/>
      <c r="BY332" s="386" t="n"/>
      <c r="BZ332" s="433" t="n"/>
      <c r="CA332" s="386" t="n"/>
      <c r="CB332" s="386" t="n"/>
      <c r="CC332" s="386" t="inlineStr">
        <is>
          <t>Ex fty 19-09-2017</t>
        </is>
      </c>
      <c r="CD332" s="376" t="inlineStr">
        <is>
          <t>EX 14-Oct-17</t>
        </is>
      </c>
      <c r="CE332" s="376" t="n"/>
      <c r="CF332" s="376" t="n"/>
      <c r="CG332" s="387" t="n">
        <v>15</v>
      </c>
      <c r="CH332" s="435" t="n"/>
      <c r="CI332" s="387" t="inlineStr">
        <is>
          <t>-</t>
        </is>
      </c>
      <c r="CJ332" s="387" t="n"/>
      <c r="CK332" s="387" t="n"/>
      <c r="CL332" s="388" t="n"/>
      <c r="CM332" s="389" t="n"/>
      <c r="CN332" s="389" t="n"/>
      <c r="CO332" s="390" t="n"/>
      <c r="CP332" s="391" t="inlineStr">
        <is>
          <t>n/a</t>
        </is>
      </c>
      <c r="CQ332" s="391" t="n"/>
      <c r="CR332" s="391" t="n"/>
      <c r="CS332" s="392" t="n"/>
      <c r="CT332" s="393" t="n"/>
      <c r="CU332" s="393" t="n"/>
      <c r="CV332" s="393" t="n"/>
      <c r="CW332" s="393" t="n"/>
      <c r="CX332" s="393" t="n"/>
      <c r="CY332" s="393" t="n"/>
      <c r="CZ332" s="388" t="n">
        <v>43325</v>
      </c>
      <c r="DA332" s="388" t="inlineStr">
        <is>
          <t>HQ</t>
        </is>
      </c>
      <c r="DB332" s="555" t="n">
        <v>1</v>
      </c>
      <c r="DC332" s="389" t="n"/>
      <c r="DD332" s="389" t="n"/>
      <c r="DE332" s="389" t="n"/>
      <c r="DF332" s="394" t="n">
        <v>33</v>
      </c>
      <c r="DG332" s="394" t="n">
        <v>100</v>
      </c>
      <c r="DH332" s="394" t="n">
        <v>4018277</v>
      </c>
      <c r="DI332" s="395">
        <f>DF332*BM332</f>
        <v/>
      </c>
      <c r="DJ332" s="396">
        <f>DI332-(DG332*BL332)</f>
        <v/>
      </c>
    </row>
    <row customFormat="1" customHeight="1" hidden="1" ht="15" r="333" s="397">
      <c r="A333" s="372" t="n">
        <v>1540</v>
      </c>
      <c r="B333" s="372" t="inlineStr">
        <is>
          <t>K180799180</t>
        </is>
      </c>
      <c r="C333" s="372" t="n">
        <v>5100900012</v>
      </c>
      <c r="D333" s="372" t="inlineStr">
        <is>
          <t>Pink</t>
        </is>
      </c>
      <c r="E333" s="430" t="n">
        <v>8004</v>
      </c>
      <c r="F333" s="372" t="inlineStr">
        <is>
          <t>SCARF</t>
        </is>
      </c>
      <c r="G333" s="372" t="inlineStr">
        <is>
          <t>APPLE BLOSSOM</t>
        </is>
      </c>
      <c r="H333" s="372" t="n">
        <v>2</v>
      </c>
      <c r="I333" s="370" t="n"/>
      <c r="J333" s="600" t="n"/>
      <c r="K333" s="372" t="n"/>
      <c r="L333" s="372" t="n"/>
      <c r="M333" s="568" t="inlineStr">
        <is>
          <t>Accessories</t>
        </is>
      </c>
      <c r="N333" s="372" t="n">
        <v>61171000</v>
      </c>
      <c r="O333" s="373" t="inlineStr">
        <is>
          <t>Shawls, scarves, mufflers, mantillas, veils and the like, knitted or crocheted</t>
        </is>
      </c>
      <c r="P333" s="584" t="inlineStr">
        <is>
          <t>Unisex</t>
        </is>
      </c>
      <c r="Q333" s="372" t="n"/>
      <c r="R333" s="372" t="n"/>
      <c r="S333" s="372" t="n"/>
      <c r="T333" s="374" t="inlineStr">
        <is>
          <t>NON</t>
        </is>
      </c>
      <c r="U333" s="374" t="n"/>
      <c r="V333" s="374" t="inlineStr">
        <is>
          <t>ONE SIZE</t>
        </is>
      </c>
      <c r="W333" s="374" t="inlineStr">
        <is>
          <t>-</t>
        </is>
      </c>
      <c r="X333" s="518" t="inlineStr">
        <is>
          <t>Accessories</t>
        </is>
      </c>
      <c r="Y333" s="374" t="n"/>
      <c r="Z333" s="374" t="n"/>
      <c r="AA333" s="374" t="n"/>
      <c r="AB333" s="398" t="inlineStr">
        <is>
          <t>Italy</t>
        </is>
      </c>
      <c r="AC333" s="240" t="inlineStr">
        <is>
          <t>Franco Frati</t>
        </is>
      </c>
      <c r="AD333" s="240" t="inlineStr">
        <is>
          <t>Triscotton</t>
        </is>
      </c>
      <c r="AE333" s="376" t="n"/>
      <c r="AF333" s="372" t="n"/>
      <c r="AG333" s="374" t="inlineStr">
        <is>
          <t>FILATURES DU PARC</t>
        </is>
      </c>
      <c r="AH333" s="21" t="inlineStr">
        <is>
          <t>ECOPURE - #SIROP</t>
        </is>
      </c>
      <c r="AI333" s="374" t="n"/>
      <c r="AJ333" s="374" t="n"/>
      <c r="AK333" s="374" t="inlineStr">
        <is>
          <t>100% Sustainable fabric</t>
        </is>
      </c>
      <c r="AL333" s="374" t="inlineStr">
        <is>
          <t>70% Recycled wool, 25% polyamide, 5% other fibres</t>
        </is>
      </c>
      <c r="AM333" s="374" t="n"/>
      <c r="AN333" s="374" t="n">
        <v>350</v>
      </c>
      <c r="AO333" s="377" t="n"/>
      <c r="AP333" s="374" t="n"/>
      <c r="AQ333" s="374" t="n"/>
      <c r="AR333" s="374" t="n"/>
      <c r="AS333" s="378" t="n"/>
      <c r="AT333" s="378" t="n"/>
      <c r="AU333" s="378" t="n"/>
      <c r="AV333" s="379" t="inlineStr">
        <is>
          <t>-</t>
        </is>
      </c>
      <c r="AW333" s="601" t="n"/>
      <c r="AX333" s="602" t="inlineStr">
        <is>
          <t>EUR</t>
        </is>
      </c>
      <c r="AY333" s="602" t="inlineStr">
        <is>
          <t>FOB</t>
        </is>
      </c>
      <c r="AZ333" s="602" t="inlineStr">
        <is>
          <t>30 DAYS NETT</t>
        </is>
      </c>
      <c r="BA333" s="602" t="n">
        <v>19</v>
      </c>
      <c r="BB333" s="602">
        <f>IFERROR((BM333*(1-Assumptions!$K$3))*(1-BK333),0)</f>
        <v/>
      </c>
      <c r="BC333" s="602">
        <f>BD333*2</f>
        <v/>
      </c>
      <c r="BD333" s="618" t="n">
        <v>19.9</v>
      </c>
      <c r="BE333" s="602">
        <f>19.9+0.19</f>
        <v/>
      </c>
      <c r="BF333" s="604">
        <f>IFERROR(((IF(BE333&gt;0, BE333, IF(BD333&gt;0, BD333, 0))))*INDEX(Assumptions!$B:$B,MATCH(AB333,Assumptions!$A:$A,0)),0)</f>
        <v/>
      </c>
      <c r="BG333" s="604">
        <f>IFERROR(((IF(BE333&gt;0, BE333, IF(BD333&gt;0, BD333, 0))))*INDEX(Assumptions!$C:$C,MATCH(AB333,Assumptions!$A:$A,0)),0)</f>
        <v/>
      </c>
      <c r="BH333" s="604">
        <f>IFERROR(((IF(BE333&gt;0, BE333, IF(BD333&gt;0, BD333, 0))))*INDEX(Assumptions!$D:$D,MATCH(AB333,Assumptions!$A:$A,0)),0)</f>
        <v/>
      </c>
      <c r="BI333" s="604">
        <f>IFERROR(((IF(BE333&gt;0, BE333, IF(BD333&gt;0, BD333, 0))))*INDEX(Assumptions!$G:$G,MATCH(AC333,Assumptions!$F:$F,0)),0)</f>
        <v/>
      </c>
      <c r="BJ333" s="604">
        <f>SUM(BF333:BI333)</f>
        <v/>
      </c>
      <c r="BK333" s="383">
        <f>IFERROR(INDEX(Assumptions!$B:$B,MATCH(AB333,Assumptions!$A:$A,0))+INDEX(Assumptions!$C:$C,MATCH(AB333,Assumptions!$A:$A,0))+INDEX(Assumptions!$D:$D,MATCH(AB333,Assumptions!$A:$A,0))+INDEX(Assumptions!$G:$G,MATCH(AC333,Assumptions!$F:$F,0)),0)</f>
        <v/>
      </c>
      <c r="BL333" s="602">
        <f>((IF(BE333&gt;0, BE333, IF(BD333&gt;0, BD333, 0))))+BJ333</f>
        <v/>
      </c>
      <c r="BM333" s="602">
        <f>BP333/BO333</f>
        <v/>
      </c>
      <c r="BN333" s="602">
        <f>BP333/2.38</f>
        <v/>
      </c>
      <c r="BO333" s="374" t="n">
        <v>2.5</v>
      </c>
      <c r="BP333" s="602" t="n">
        <v>79.95</v>
      </c>
      <c r="BQ333" s="384">
        <f>IF(SUM(BD333:BE333)=0,0,(BM333-BL333)/BM333)</f>
        <v/>
      </c>
      <c r="BR333" s="602">
        <f>BC333*CG333</f>
        <v/>
      </c>
      <c r="BS333" s="602" t="inlineStr">
        <is>
          <t>-</t>
        </is>
      </c>
      <c r="BT333" s="602" t="n"/>
      <c r="BU333" s="386" t="n"/>
      <c r="BV333" s="605" t="n"/>
      <c r="BW333" s="386" t="n"/>
      <c r="BX333" s="376" t="n"/>
      <c r="BY333" s="386" t="n"/>
      <c r="BZ333" s="433" t="n"/>
      <c r="CA333" s="386" t="n"/>
      <c r="CB333" s="386" t="n"/>
      <c r="CC333" s="386" t="inlineStr">
        <is>
          <t>Ex fty 19-09-2017</t>
        </is>
      </c>
      <c r="CD333" s="376" t="inlineStr">
        <is>
          <t>EX 14-Oct-17</t>
        </is>
      </c>
      <c r="CE333" s="376" t="n"/>
      <c r="CF333" s="376" t="n"/>
      <c r="CG333" s="387" t="n">
        <v>15</v>
      </c>
      <c r="CH333" s="435" t="n"/>
      <c r="CI333" s="387" t="inlineStr">
        <is>
          <t>-</t>
        </is>
      </c>
      <c r="CJ333" s="387" t="n"/>
      <c r="CK333" s="387" t="n"/>
      <c r="CL333" s="388" t="n"/>
      <c r="CM333" s="389" t="n"/>
      <c r="CN333" s="389" t="n"/>
      <c r="CO333" s="390" t="n"/>
      <c r="CP333" s="391" t="inlineStr">
        <is>
          <t>n/a</t>
        </is>
      </c>
      <c r="CQ333" s="391" t="n"/>
      <c r="CR333" s="391" t="n"/>
      <c r="CS333" s="392" t="n"/>
      <c r="CT333" s="393" t="n"/>
      <c r="CU333" s="393" t="n"/>
      <c r="CV333" s="393" t="n"/>
      <c r="CW333" s="393" t="n"/>
      <c r="CX333" s="393" t="n"/>
      <c r="CY333" s="393" t="n"/>
      <c r="CZ333" s="388" t="n">
        <v>43325</v>
      </c>
      <c r="DA333" s="388" t="inlineStr">
        <is>
          <t>HQ</t>
        </is>
      </c>
      <c r="DB333" s="555" t="n">
        <v>1</v>
      </c>
      <c r="DC333" s="389" t="n"/>
      <c r="DD333" s="389" t="n"/>
      <c r="DE333" s="389" t="n"/>
      <c r="DF333" s="394" t="n">
        <v>35</v>
      </c>
      <c r="DG333" s="394" t="n">
        <v>80</v>
      </c>
      <c r="DH333" s="394" t="n">
        <v>4018278</v>
      </c>
      <c r="DI333" s="395">
        <f>DF333*BM333</f>
        <v/>
      </c>
      <c r="DJ333" s="396">
        <f>DI333-(DG333*BL333)</f>
        <v/>
      </c>
    </row>
    <row customFormat="1" customHeight="1" hidden="1" ht="15" r="334" s="397">
      <c r="A334" s="372" t="n">
        <v>1545</v>
      </c>
      <c r="B334" s="372" t="inlineStr">
        <is>
          <t>K180799185</t>
        </is>
      </c>
      <c r="C334" s="372" t="n">
        <v>5100900013</v>
      </c>
      <c r="D334" s="372" t="inlineStr">
        <is>
          <t>Red</t>
        </is>
      </c>
      <c r="E334" s="430" t="n">
        <v>7914</v>
      </c>
      <c r="F334" s="372" t="inlineStr">
        <is>
          <t>SCARF</t>
        </is>
      </c>
      <c r="G334" s="372" t="inlineStr">
        <is>
          <t>COLLEGIATE RED</t>
        </is>
      </c>
      <c r="H334" s="372" t="n">
        <v>2</v>
      </c>
      <c r="I334" s="370" t="n"/>
      <c r="J334" s="600" t="n"/>
      <c r="K334" s="372" t="n"/>
      <c r="L334" s="372" t="n"/>
      <c r="M334" s="568" t="inlineStr">
        <is>
          <t>Accessories</t>
        </is>
      </c>
      <c r="N334" s="372" t="n">
        <v>61171000</v>
      </c>
      <c r="O334" s="373" t="inlineStr">
        <is>
          <t>Shawls, scarves, mufflers, mantillas, veils and the like, knitted or crocheted</t>
        </is>
      </c>
      <c r="P334" s="584" t="inlineStr">
        <is>
          <t>Unisex</t>
        </is>
      </c>
      <c r="Q334" s="372" t="n"/>
      <c r="R334" s="372" t="n"/>
      <c r="S334" s="372" t="n"/>
      <c r="T334" s="374" t="inlineStr">
        <is>
          <t>NON</t>
        </is>
      </c>
      <c r="U334" s="374" t="n"/>
      <c r="V334" s="374" t="inlineStr">
        <is>
          <t>ONE SIZE</t>
        </is>
      </c>
      <c r="W334" s="374" t="inlineStr">
        <is>
          <t>-</t>
        </is>
      </c>
      <c r="X334" s="518" t="inlineStr">
        <is>
          <t>Accessories</t>
        </is>
      </c>
      <c r="Y334" s="374" t="n"/>
      <c r="Z334" s="374" t="n"/>
      <c r="AA334" s="374" t="n"/>
      <c r="AB334" s="398" t="inlineStr">
        <is>
          <t>Italy</t>
        </is>
      </c>
      <c r="AC334" s="240" t="inlineStr">
        <is>
          <t>Franco Frati</t>
        </is>
      </c>
      <c r="AD334" s="240" t="inlineStr">
        <is>
          <t>Triscotton</t>
        </is>
      </c>
      <c r="AE334" s="376" t="n"/>
      <c r="AF334" s="372" t="n"/>
      <c r="AG334" s="374" t="inlineStr">
        <is>
          <t>FILATURES DU PARC</t>
        </is>
      </c>
      <c r="AH334" s="374" t="inlineStr">
        <is>
          <t>ECOPURE - #LAQUE</t>
        </is>
      </c>
      <c r="AI334" s="374" t="n"/>
      <c r="AJ334" s="374" t="n"/>
      <c r="AK334" s="374" t="inlineStr">
        <is>
          <t>100% Sustainable fabric</t>
        </is>
      </c>
      <c r="AL334" s="374" t="inlineStr">
        <is>
          <t>70% Recycled wool, 25% polyamide, 5% other fibres</t>
        </is>
      </c>
      <c r="AM334" s="374" t="n"/>
      <c r="AN334" s="374" t="n">
        <v>350</v>
      </c>
      <c r="AO334" s="377" t="n"/>
      <c r="AP334" s="374" t="n"/>
      <c r="AQ334" s="374" t="n"/>
      <c r="AR334" s="374" t="n"/>
      <c r="AS334" s="378" t="n"/>
      <c r="AT334" s="378" t="n"/>
      <c r="AU334" s="378" t="n"/>
      <c r="AV334" s="379" t="inlineStr">
        <is>
          <t>-</t>
        </is>
      </c>
      <c r="AW334" s="601" t="n"/>
      <c r="AX334" s="602" t="inlineStr">
        <is>
          <t>EUR</t>
        </is>
      </c>
      <c r="AY334" s="602" t="inlineStr">
        <is>
          <t>FOB</t>
        </is>
      </c>
      <c r="AZ334" s="602" t="inlineStr">
        <is>
          <t>30 DAYS NETT</t>
        </is>
      </c>
      <c r="BA334" s="602" t="n">
        <v>19</v>
      </c>
      <c r="BB334" s="602">
        <f>IFERROR((BM334*(1-Assumptions!$K$3))*(1-BK334),0)</f>
        <v/>
      </c>
      <c r="BC334" s="602">
        <f>BD334*2</f>
        <v/>
      </c>
      <c r="BD334" s="618" t="n">
        <v>19.9</v>
      </c>
      <c r="BE334" s="602">
        <f>19.9+0.19</f>
        <v/>
      </c>
      <c r="BF334" s="604">
        <f>IFERROR(((IF(BE334&gt;0, BE334, IF(BD334&gt;0, BD334, 0))))*INDEX(Assumptions!$B:$B,MATCH(AB334,Assumptions!$A:$A,0)),0)</f>
        <v/>
      </c>
      <c r="BG334" s="604">
        <f>IFERROR(((IF(BE334&gt;0, BE334, IF(BD334&gt;0, BD334, 0))))*INDEX(Assumptions!$C:$C,MATCH(AB334,Assumptions!$A:$A,0)),0)</f>
        <v/>
      </c>
      <c r="BH334" s="604">
        <f>IFERROR(((IF(BE334&gt;0, BE334, IF(BD334&gt;0, BD334, 0))))*INDEX(Assumptions!$D:$D,MATCH(AB334,Assumptions!$A:$A,0)),0)</f>
        <v/>
      </c>
      <c r="BI334" s="604">
        <f>IFERROR(((IF(BE334&gt;0, BE334, IF(BD334&gt;0, BD334, 0))))*INDEX(Assumptions!$G:$G,MATCH(AC334,Assumptions!$F:$F,0)),0)</f>
        <v/>
      </c>
      <c r="BJ334" s="604">
        <f>SUM(BF334:BI334)</f>
        <v/>
      </c>
      <c r="BK334" s="383">
        <f>IFERROR(INDEX(Assumptions!$B:$B,MATCH(AB334,Assumptions!$A:$A,0))+INDEX(Assumptions!$C:$C,MATCH(AB334,Assumptions!$A:$A,0))+INDEX(Assumptions!$D:$D,MATCH(AB334,Assumptions!$A:$A,0))+INDEX(Assumptions!$G:$G,MATCH(AC334,Assumptions!$F:$F,0)),0)</f>
        <v/>
      </c>
      <c r="BL334" s="602">
        <f>((IF(BE334&gt;0, BE334, IF(BD334&gt;0, BD334, 0))))+BJ334</f>
        <v/>
      </c>
      <c r="BM334" s="602">
        <f>BP334/BO334</f>
        <v/>
      </c>
      <c r="BN334" s="602">
        <f>BP334/2.38</f>
        <v/>
      </c>
      <c r="BO334" s="374" t="n">
        <v>2.5</v>
      </c>
      <c r="BP334" s="602" t="n">
        <v>79.95</v>
      </c>
      <c r="BQ334" s="384">
        <f>IF(SUM(BD334:BE334)=0,0,(BM334-BL334)/BM334)</f>
        <v/>
      </c>
      <c r="BR334" s="602">
        <f>BC334*CG334</f>
        <v/>
      </c>
      <c r="BS334" s="602" t="inlineStr">
        <is>
          <t>-</t>
        </is>
      </c>
      <c r="BT334" s="602" t="n"/>
      <c r="BU334" s="386" t="n"/>
      <c r="BV334" s="605" t="n"/>
      <c r="BW334" s="386" t="n"/>
      <c r="BX334" s="376" t="n"/>
      <c r="BY334" s="386" t="n"/>
      <c r="BZ334" s="433" t="n"/>
      <c r="CA334" s="386" t="n"/>
      <c r="CB334" s="386" t="n"/>
      <c r="CC334" s="386" t="inlineStr">
        <is>
          <t>Ex fty 19-09-2017</t>
        </is>
      </c>
      <c r="CD334" s="376" t="inlineStr">
        <is>
          <t>EX 14-Oct-17</t>
        </is>
      </c>
      <c r="CE334" s="376" t="n"/>
      <c r="CF334" s="376" t="n"/>
      <c r="CG334" s="387" t="n">
        <v>15</v>
      </c>
      <c r="CH334" s="435" t="n"/>
      <c r="CI334" s="387" t="inlineStr">
        <is>
          <t>-</t>
        </is>
      </c>
      <c r="CJ334" s="387" t="n"/>
      <c r="CK334" s="387" t="n"/>
      <c r="CL334" s="388" t="n"/>
      <c r="CM334" s="389" t="n"/>
      <c r="CN334" s="389" t="n"/>
      <c r="CO334" s="390" t="n"/>
      <c r="CP334" s="391" t="inlineStr">
        <is>
          <t>n/a</t>
        </is>
      </c>
      <c r="CQ334" s="391" t="n"/>
      <c r="CR334" s="391" t="n"/>
      <c r="CS334" s="392" t="n"/>
      <c r="CT334" s="393" t="n"/>
      <c r="CU334" s="393" t="n"/>
      <c r="CV334" s="393" t="n"/>
      <c r="CW334" s="393" t="n"/>
      <c r="CX334" s="393" t="n"/>
      <c r="CY334" s="393" t="n"/>
      <c r="CZ334" s="388" t="n">
        <v>43325</v>
      </c>
      <c r="DA334" s="388" t="inlineStr">
        <is>
          <t>HQ</t>
        </is>
      </c>
      <c r="DB334" s="555" t="n">
        <v>1</v>
      </c>
      <c r="DC334" s="389" t="n"/>
      <c r="DD334" s="389" t="n"/>
      <c r="DE334" s="389" t="n"/>
      <c r="DF334" s="394" t="n">
        <v>32</v>
      </c>
      <c r="DG334" s="394" t="n">
        <v>80</v>
      </c>
      <c r="DH334" s="394" t="n">
        <v>4018279</v>
      </c>
      <c r="DI334" s="395">
        <f>DF334*BM334</f>
        <v/>
      </c>
      <c r="DJ334" s="396">
        <f>DI334-(DG334*BL334)</f>
        <v/>
      </c>
    </row>
    <row customFormat="1" customHeight="1" hidden="1" ht="15" r="335" s="397">
      <c r="A335" s="372" t="n">
        <v>1550</v>
      </c>
      <c r="B335" s="372" t="inlineStr">
        <is>
          <t>K180799190</t>
        </is>
      </c>
      <c r="C335" s="372" t="n">
        <v>5100900014</v>
      </c>
      <c r="D335" s="372" t="inlineStr">
        <is>
          <t>Blue</t>
        </is>
      </c>
      <c r="E335" s="430" t="n">
        <v>8123</v>
      </c>
      <c r="F335" s="372" t="inlineStr">
        <is>
          <t>SCARF</t>
        </is>
      </c>
      <c r="G335" s="372" t="inlineStr">
        <is>
          <t>PERFORMANCE BLUE</t>
        </is>
      </c>
      <c r="H335" s="372" t="n"/>
      <c r="I335" s="370" t="n"/>
      <c r="J335" s="600" t="n"/>
      <c r="K335" s="372" t="n"/>
      <c r="L335" s="372" t="n"/>
      <c r="M335" s="568" t="inlineStr">
        <is>
          <t>Accessories</t>
        </is>
      </c>
      <c r="N335" s="372" t="n">
        <v>61171000</v>
      </c>
      <c r="O335" s="373" t="inlineStr">
        <is>
          <t>Shawls, scarves, mufflers, mantillas, veils and the like, knitted or crocheted</t>
        </is>
      </c>
      <c r="P335" s="584" t="inlineStr">
        <is>
          <t>Unisex</t>
        </is>
      </c>
      <c r="Q335" s="372" t="n"/>
      <c r="R335" s="372" t="n"/>
      <c r="S335" s="372" t="n"/>
      <c r="T335" s="374" t="inlineStr">
        <is>
          <t>NON</t>
        </is>
      </c>
      <c r="U335" s="374" t="n"/>
      <c r="V335" s="374" t="inlineStr">
        <is>
          <t>ONE SIZE</t>
        </is>
      </c>
      <c r="W335" s="374" t="inlineStr">
        <is>
          <t>-</t>
        </is>
      </c>
      <c r="X335" s="518" t="inlineStr">
        <is>
          <t>Accessories</t>
        </is>
      </c>
      <c r="Y335" s="374" t="n"/>
      <c r="Z335" s="374" t="n"/>
      <c r="AA335" s="374" t="n"/>
      <c r="AB335" s="398" t="inlineStr">
        <is>
          <t>Italy</t>
        </is>
      </c>
      <c r="AC335" s="240" t="inlineStr">
        <is>
          <t>Franco Frati</t>
        </is>
      </c>
      <c r="AD335" s="240" t="inlineStr">
        <is>
          <t>Triscotton</t>
        </is>
      </c>
      <c r="AE335" s="376" t="n"/>
      <c r="AF335" s="372" t="n"/>
      <c r="AG335" s="374" t="inlineStr">
        <is>
          <t>FILATURES DU PARC</t>
        </is>
      </c>
      <c r="AH335" s="374" t="inlineStr">
        <is>
          <t>ECOPURE - #MARINE</t>
        </is>
      </c>
      <c r="AI335" s="374" t="n"/>
      <c r="AJ335" s="374" t="n"/>
      <c r="AK335" s="374" t="inlineStr">
        <is>
          <t>100% Sustainable fabric</t>
        </is>
      </c>
      <c r="AL335" s="374" t="inlineStr">
        <is>
          <t>70% Recycled wool, 25% polyamide, 5% other fibres</t>
        </is>
      </c>
      <c r="AM335" s="374" t="n"/>
      <c r="AN335" s="374" t="n">
        <v>350</v>
      </c>
      <c r="AO335" s="377" t="n"/>
      <c r="AP335" s="374" t="n"/>
      <c r="AQ335" s="374" t="n"/>
      <c r="AR335" s="374" t="n"/>
      <c r="AS335" s="378" t="n"/>
      <c r="AT335" s="378" t="n"/>
      <c r="AU335" s="378" t="n"/>
      <c r="AV335" s="379" t="inlineStr">
        <is>
          <t>-</t>
        </is>
      </c>
      <c r="AW335" s="601" t="n"/>
      <c r="AX335" s="602" t="inlineStr">
        <is>
          <t>EUR</t>
        </is>
      </c>
      <c r="AY335" s="602" t="inlineStr">
        <is>
          <t>FOB</t>
        </is>
      </c>
      <c r="AZ335" s="602" t="inlineStr">
        <is>
          <t>30 DAYS NETT</t>
        </is>
      </c>
      <c r="BA335" s="602" t="n">
        <v>19</v>
      </c>
      <c r="BB335" s="602">
        <f>IFERROR((BM335*(1-Assumptions!$K$3))*(1-BK335),0)</f>
        <v/>
      </c>
      <c r="BC335" s="602">
        <f>BD335*2</f>
        <v/>
      </c>
      <c r="BD335" s="618" t="n">
        <v>19.9</v>
      </c>
      <c r="BE335" s="602">
        <f>19.9+0.19</f>
        <v/>
      </c>
      <c r="BF335" s="604">
        <f>IFERROR(((IF(BE335&gt;0, BE335, IF(BD335&gt;0, BD335, 0))))*INDEX(Assumptions!$B:$B,MATCH(AB335,Assumptions!$A:$A,0)),0)</f>
        <v/>
      </c>
      <c r="BG335" s="604">
        <f>IFERROR(((IF(BE335&gt;0, BE335, IF(BD335&gt;0, BD335, 0))))*INDEX(Assumptions!$C:$C,MATCH(AB335,Assumptions!$A:$A,0)),0)</f>
        <v/>
      </c>
      <c r="BH335" s="604">
        <f>IFERROR(((IF(BE335&gt;0, BE335, IF(BD335&gt;0, BD335, 0))))*INDEX(Assumptions!$D:$D,MATCH(AB335,Assumptions!$A:$A,0)),0)</f>
        <v/>
      </c>
      <c r="BI335" s="604">
        <f>IFERROR(((IF(BE335&gt;0, BE335, IF(BD335&gt;0, BD335, 0))))*INDEX(Assumptions!$G:$G,MATCH(AC335,Assumptions!$F:$F,0)),0)</f>
        <v/>
      </c>
      <c r="BJ335" s="604">
        <f>SUM(BF335:BI335)</f>
        <v/>
      </c>
      <c r="BK335" s="383">
        <f>IFERROR(INDEX(Assumptions!$B:$B,MATCH(AB335,Assumptions!$A:$A,0))+INDEX(Assumptions!$C:$C,MATCH(AB335,Assumptions!$A:$A,0))+INDEX(Assumptions!$D:$D,MATCH(AB335,Assumptions!$A:$A,0))+INDEX(Assumptions!$G:$G,MATCH(AC335,Assumptions!$F:$F,0)),0)</f>
        <v/>
      </c>
      <c r="BL335" s="602">
        <f>((IF(BE335&gt;0, BE335, IF(BD335&gt;0, BD335, 0))))+BJ335</f>
        <v/>
      </c>
      <c r="BM335" s="602">
        <f>BP335/BO335</f>
        <v/>
      </c>
      <c r="BN335" s="602">
        <f>BP335/2.38</f>
        <v/>
      </c>
      <c r="BO335" s="374" t="n">
        <v>2.5</v>
      </c>
      <c r="BP335" s="602" t="n">
        <v>79.95</v>
      </c>
      <c r="BQ335" s="384">
        <f>IF(SUM(BD335:BE335)=0,0,(BM335-BL335)/BM335)</f>
        <v/>
      </c>
      <c r="BR335" s="602">
        <f>BC335*CG335</f>
        <v/>
      </c>
      <c r="BS335" s="602" t="inlineStr">
        <is>
          <t>-</t>
        </is>
      </c>
      <c r="BT335" s="602" t="n"/>
      <c r="BU335" s="386" t="n"/>
      <c r="BV335" s="605" t="n"/>
      <c r="BW335" s="386" t="n"/>
      <c r="BX335" s="376" t="n"/>
      <c r="BY335" s="386" t="n"/>
      <c r="BZ335" s="433" t="n"/>
      <c r="CA335" s="386" t="n"/>
      <c r="CB335" s="386" t="n"/>
      <c r="CC335" s="386" t="inlineStr">
        <is>
          <t>Ex fty 19-09-2017</t>
        </is>
      </c>
      <c r="CD335" s="376" t="inlineStr">
        <is>
          <t>EX 14-Oct-17</t>
        </is>
      </c>
      <c r="CE335" s="376" t="n"/>
      <c r="CF335" s="376" t="n"/>
      <c r="CG335" s="387" t="n">
        <v>15</v>
      </c>
      <c r="CH335" s="435" t="n"/>
      <c r="CI335" s="387" t="inlineStr">
        <is>
          <t>-</t>
        </is>
      </c>
      <c r="CJ335" s="387" t="n"/>
      <c r="CK335" s="387" t="n"/>
      <c r="CL335" s="388" t="n"/>
      <c r="CM335" s="389" t="n"/>
      <c r="CN335" s="389" t="n"/>
      <c r="CO335" s="390" t="n"/>
      <c r="CP335" s="391" t="inlineStr">
        <is>
          <t>n/a</t>
        </is>
      </c>
      <c r="CQ335" s="391" t="n"/>
      <c r="CR335" s="391" t="n"/>
      <c r="CS335" s="392" t="n"/>
      <c r="CT335" s="393" t="n"/>
      <c r="CU335" s="393" t="n"/>
      <c r="CV335" s="393" t="n"/>
      <c r="CW335" s="393" t="n"/>
      <c r="CX335" s="393" t="n"/>
      <c r="CY335" s="393" t="n"/>
      <c r="CZ335" s="388" t="n">
        <v>43325</v>
      </c>
      <c r="DA335" s="388" t="inlineStr">
        <is>
          <t>HQ</t>
        </is>
      </c>
      <c r="DB335" s="555" t="n">
        <v>1</v>
      </c>
      <c r="DC335" s="389" t="n"/>
      <c r="DD335" s="389" t="n"/>
      <c r="DE335" s="389" t="n"/>
      <c r="DF335" s="394" t="n">
        <v>14</v>
      </c>
      <c r="DG335" s="394" t="n">
        <v>50</v>
      </c>
      <c r="DH335" s="394" t="n">
        <v>4018281</v>
      </c>
      <c r="DI335" s="395">
        <f>DF335*BM335</f>
        <v/>
      </c>
      <c r="DJ335" s="396">
        <f>DI335-(DG335*BL335)</f>
        <v/>
      </c>
    </row>
    <row customFormat="1" customHeight="1" hidden="1" ht="15" r="336" s="126">
      <c r="A336" s="223" t="n">
        <v>1555</v>
      </c>
      <c r="B336" s="223" t="inlineStr">
        <is>
          <t>K180799191</t>
        </is>
      </c>
      <c r="C336" s="223" t="n">
        <v>5100900015</v>
      </c>
      <c r="D336" s="223" t="inlineStr">
        <is>
          <t>Dry</t>
        </is>
      </c>
      <c r="E336" s="502" t="n">
        <v>2000</v>
      </c>
      <c r="F336" s="223" t="inlineStr">
        <is>
          <t>FRINGE SCARF</t>
        </is>
      </c>
      <c r="G336" s="223" t="inlineStr">
        <is>
          <t>DRY</t>
        </is>
      </c>
      <c r="H336" s="223" t="n"/>
      <c r="I336" s="219" t="inlineStr">
        <is>
          <t>x</t>
        </is>
      </c>
      <c r="J336" s="606" t="n">
        <v>43017</v>
      </c>
      <c r="K336" s="223" t="n"/>
      <c r="L336" s="223" t="n"/>
      <c r="M336" s="223" t="inlineStr">
        <is>
          <t>ACCESSORIES</t>
        </is>
      </c>
      <c r="N336" s="223" t="n">
        <v>61171000</v>
      </c>
      <c r="O336" s="102" t="inlineStr">
        <is>
          <t>Shawls, scarves, mufflers, mantillas, veils and the like, knitted or crocheted</t>
        </is>
      </c>
      <c r="P336" s="103" t="inlineStr">
        <is>
          <t>UNISEX</t>
        </is>
      </c>
      <c r="Q336" s="223" t="n"/>
      <c r="R336" s="223" t="n"/>
      <c r="S336" s="223" t="n"/>
      <c r="T336" s="104" t="inlineStr">
        <is>
          <t>NON</t>
        </is>
      </c>
      <c r="U336" s="104" t="n"/>
      <c r="V336" s="104" t="inlineStr">
        <is>
          <t>ONE SIZE</t>
        </is>
      </c>
      <c r="W336" s="104" t="inlineStr">
        <is>
          <t>-</t>
        </is>
      </c>
      <c r="X336" s="255" t="n"/>
      <c r="Y336" s="104" t="n"/>
      <c r="Z336" s="104" t="n"/>
      <c r="AA336" s="104" t="n"/>
      <c r="AB336" s="105" t="inlineStr">
        <is>
          <t>TUNISIA</t>
        </is>
      </c>
      <c r="AC336" s="106" t="inlineStr">
        <is>
          <t>CARTHAGO</t>
        </is>
      </c>
      <c r="AD336" s="106" t="inlineStr">
        <is>
          <t>CARTHAGO</t>
        </is>
      </c>
      <c r="AE336" s="106" t="inlineStr">
        <is>
          <t>-</t>
        </is>
      </c>
      <c r="AF336" s="223" t="n"/>
      <c r="AG336" s="104" t="inlineStr">
        <is>
          <t>UNITIN</t>
        </is>
      </c>
      <c r="AH336" s="104" t="inlineStr">
        <is>
          <t>NIZA 1111</t>
        </is>
      </c>
      <c r="AI336" s="104" t="n"/>
      <c r="AJ336" s="104" t="n"/>
      <c r="AK336" s="104" t="n"/>
      <c r="AL336" s="104" t="n"/>
      <c r="AM336" s="104" t="n"/>
      <c r="AN336" s="374" t="n"/>
      <c r="AO336" s="107" t="n">
        <v>8.65</v>
      </c>
      <c r="AP336" s="104" t="n"/>
      <c r="AQ336" s="104" t="n"/>
      <c r="AR336" s="104" t="n"/>
      <c r="AS336" s="108" t="n"/>
      <c r="AT336" s="108" t="n"/>
      <c r="AU336" s="108" t="n"/>
      <c r="AV336" s="109" t="inlineStr">
        <is>
          <t>-</t>
        </is>
      </c>
      <c r="AW336" s="607" t="n"/>
      <c r="AX336" s="608" t="inlineStr">
        <is>
          <t>EUR</t>
        </is>
      </c>
      <c r="AY336" s="608" t="inlineStr">
        <is>
          <t>FOB</t>
        </is>
      </c>
      <c r="AZ336" s="608" t="inlineStr">
        <is>
          <t>60 DAYS NETT</t>
        </is>
      </c>
      <c r="BA336" s="608" t="n"/>
      <c r="BB336" s="608">
        <f>IFERROR((BM336*(1-Assumptions!$K$3))*(1-BK336),0)</f>
        <v/>
      </c>
      <c r="BC336" s="608">
        <f>BD336*2</f>
        <v/>
      </c>
      <c r="BD336" s="608" t="n"/>
      <c r="BE336" s="608" t="n"/>
      <c r="BF336" s="609">
        <f>IFERROR(((IF(BE336&gt;0, BE336, IF(BD336&gt;0, BD336, 0))))*INDEX(Assumptions!$B:$B,MATCH(AB336,Assumptions!$A:$A,0)),0)</f>
        <v/>
      </c>
      <c r="BG336" s="609">
        <f>IFERROR(((IF(BE336&gt;0, BE336, IF(BD336&gt;0, BD336, 0))))*INDEX(Assumptions!$C:$C,MATCH(AB336,Assumptions!$A:$A,0)),0)</f>
        <v/>
      </c>
      <c r="BH336" s="609">
        <f>IFERROR(((IF(BE336&gt;0, BE336, IF(BD336&gt;0, BD336, 0))))*INDEX(Assumptions!$D:$D,MATCH(AB336,Assumptions!$A:$A,0)),0)</f>
        <v/>
      </c>
      <c r="BI336" s="609">
        <f>IFERROR(((IF(BE336&gt;0, BE336, IF(BD336&gt;0, BD336, 0))))*INDEX(Assumptions!$G:$G,MATCH(AC336,Assumptions!$F:$F,0)),0)</f>
        <v/>
      </c>
      <c r="BJ336" s="609">
        <f>SUM(BF336:BI336)</f>
        <v/>
      </c>
      <c r="BK336" s="113">
        <f>IFERROR(INDEX(Assumptions!$B:$B,MATCH(AB336,Assumptions!$A:$A,0))+INDEX(Assumptions!$C:$C,MATCH(AB336,Assumptions!$A:$A,0))+INDEX(Assumptions!$D:$D,MATCH(AB336,Assumptions!$A:$A,0))+INDEX(Assumptions!$G:$G,MATCH(AC336,Assumptions!$F:$F,0)),0)</f>
        <v/>
      </c>
      <c r="BL336" s="608">
        <f>((IF(BE336&gt;0, BE336, IF(BD336&gt;0, BD336, 0))))+BJ336</f>
        <v/>
      </c>
      <c r="BM336" s="608">
        <f>BP336/BO336</f>
        <v/>
      </c>
      <c r="BN336" s="608">
        <f>BP336/2.38</f>
        <v/>
      </c>
      <c r="BO336" s="104" t="n">
        <v>2.5</v>
      </c>
      <c r="BP336" s="608" t="n"/>
      <c r="BQ336" s="114">
        <f>IF(SUM(BD336:BE336)=0,0,(BM336-BL336)/BM336)</f>
        <v/>
      </c>
      <c r="BR336" s="608">
        <f>BC336*CG336</f>
        <v/>
      </c>
      <c r="BS336" s="608" t="n"/>
      <c r="BT336" s="608" t="n"/>
      <c r="BU336" s="115" t="inlineStr">
        <is>
          <t>30/08/2017</t>
        </is>
      </c>
      <c r="BV336" s="115" t="n"/>
      <c r="BW336" s="115" t="n"/>
      <c r="BX336" s="115" t="n"/>
      <c r="BY336" s="115" t="n"/>
      <c r="BZ336" s="530" t="n"/>
      <c r="CA336" s="115" t="inlineStr">
        <is>
          <t>TBA</t>
        </is>
      </c>
      <c r="CB336" s="115" t="n"/>
      <c r="CC336" s="115" t="n"/>
      <c r="CD336" s="106" t="inlineStr">
        <is>
          <t>EX 14-Oct-17</t>
        </is>
      </c>
      <c r="CE336" s="106" t="n"/>
      <c r="CF336" s="106" t="n"/>
      <c r="CG336" s="117" t="n">
        <v>0</v>
      </c>
      <c r="CH336" s="538" t="n"/>
      <c r="CI336" s="117" t="inlineStr">
        <is>
          <t>-</t>
        </is>
      </c>
      <c r="CJ336" s="117" t="n"/>
      <c r="CK336" s="117" t="n"/>
      <c r="CL336" s="118" t="n"/>
      <c r="CM336" s="119" t="n"/>
      <c r="CN336" s="119" t="n"/>
      <c r="CO336" s="120" t="n"/>
      <c r="CP336" s="121" t="n"/>
      <c r="CQ336" s="121" t="n"/>
      <c r="CR336" s="121" t="n"/>
      <c r="CS336" s="122" t="n"/>
      <c r="CT336" s="123" t="n"/>
      <c r="CU336" s="123" t="n"/>
      <c r="CV336" s="123" t="n"/>
      <c r="CW336" s="123" t="n"/>
      <c r="CX336" s="123" t="n"/>
      <c r="CY336" s="123" t="n"/>
      <c r="CZ336" s="118" t="n"/>
      <c r="DA336" s="118" t="n"/>
      <c r="DB336" s="575" t="n"/>
      <c r="DC336" s="119" t="n"/>
      <c r="DD336" s="119" t="n"/>
      <c r="DE336" s="119" t="n"/>
      <c r="DF336" s="394" t="n"/>
      <c r="DG336" s="394" t="n"/>
      <c r="DH336" s="394" t="n"/>
      <c r="DI336" s="334">
        <f>DF336*BM336</f>
        <v/>
      </c>
      <c r="DJ336" s="125">
        <f>DI336-(DG336*BL336)</f>
        <v/>
      </c>
    </row>
    <row customFormat="1" customHeight="1" hidden="1" ht="15" r="337" s="126">
      <c r="A337" s="223" t="n">
        <v>1560</v>
      </c>
      <c r="B337" s="223" t="inlineStr">
        <is>
          <t>K180799192</t>
        </is>
      </c>
      <c r="C337" s="223" t="n">
        <v>5100900016</v>
      </c>
      <c r="D337" s="223" t="inlineStr">
        <is>
          <t>Dry</t>
        </is>
      </c>
      <c r="E337" s="502" t="n">
        <v>2000</v>
      </c>
      <c r="F337" s="223" t="inlineStr">
        <is>
          <t>PRINTED SCARF</t>
        </is>
      </c>
      <c r="G337" s="223" t="inlineStr">
        <is>
          <t>DRY</t>
        </is>
      </c>
      <c r="H337" s="223" t="n"/>
      <c r="I337" s="219" t="inlineStr">
        <is>
          <t>x</t>
        </is>
      </c>
      <c r="J337" s="606" t="n">
        <v>43017</v>
      </c>
      <c r="K337" s="223" t="n"/>
      <c r="L337" s="223" t="n"/>
      <c r="M337" s="223" t="inlineStr">
        <is>
          <t>ACCESSORIES</t>
        </is>
      </c>
      <c r="N337" s="223" t="n">
        <v>61171000</v>
      </c>
      <c r="O337" s="102" t="inlineStr">
        <is>
          <t>Shawls, scarves, mufflers, mantillas, veils and the like, knitted or crocheted</t>
        </is>
      </c>
      <c r="P337" s="103" t="inlineStr">
        <is>
          <t>UNISEX</t>
        </is>
      </c>
      <c r="Q337" s="223" t="n"/>
      <c r="R337" s="223" t="n"/>
      <c r="S337" s="223" t="n"/>
      <c r="T337" s="104" t="inlineStr">
        <is>
          <t>NON</t>
        </is>
      </c>
      <c r="U337" s="104" t="n"/>
      <c r="V337" s="104" t="inlineStr">
        <is>
          <t>ONE SIZE</t>
        </is>
      </c>
      <c r="W337" s="104" t="inlineStr">
        <is>
          <t>-</t>
        </is>
      </c>
      <c r="X337" s="255" t="n"/>
      <c r="Y337" s="104" t="n"/>
      <c r="Z337" s="104" t="n"/>
      <c r="AA337" s="104" t="n"/>
      <c r="AB337" s="105" t="inlineStr">
        <is>
          <t>TUNISIA</t>
        </is>
      </c>
      <c r="AC337" s="106" t="inlineStr">
        <is>
          <t>CARTHAGO</t>
        </is>
      </c>
      <c r="AD337" s="106" t="inlineStr">
        <is>
          <t>CARTHAGO</t>
        </is>
      </c>
      <c r="AE337" s="106" t="inlineStr">
        <is>
          <t>-</t>
        </is>
      </c>
      <c r="AF337" s="223" t="n"/>
      <c r="AG337" s="104" t="inlineStr">
        <is>
          <t>UNITIN</t>
        </is>
      </c>
      <c r="AH337" s="104" t="inlineStr">
        <is>
          <t>NIZA 1111</t>
        </is>
      </c>
      <c r="AI337" s="104" t="n"/>
      <c r="AJ337" s="104" t="n"/>
      <c r="AK337" s="104" t="n"/>
      <c r="AL337" s="104" t="n"/>
      <c r="AM337" s="104" t="n"/>
      <c r="AN337" s="374" t="n"/>
      <c r="AO337" s="107" t="n">
        <v>8.65</v>
      </c>
      <c r="AP337" s="104" t="n"/>
      <c r="AQ337" s="104" t="n"/>
      <c r="AR337" s="104" t="n"/>
      <c r="AS337" s="108" t="n"/>
      <c r="AT337" s="108" t="n"/>
      <c r="AU337" s="108" t="n"/>
      <c r="AV337" s="109" t="inlineStr">
        <is>
          <t>-</t>
        </is>
      </c>
      <c r="AW337" s="607" t="n"/>
      <c r="AX337" s="608" t="inlineStr">
        <is>
          <t>EUR</t>
        </is>
      </c>
      <c r="AY337" s="608" t="inlineStr">
        <is>
          <t>FOB</t>
        </is>
      </c>
      <c r="AZ337" s="608" t="inlineStr">
        <is>
          <t>60 DAYS NETT</t>
        </is>
      </c>
      <c r="BA337" s="608" t="n"/>
      <c r="BB337" s="608">
        <f>IFERROR((BM337*(1-Assumptions!$K$3))*(1-BK337),0)</f>
        <v/>
      </c>
      <c r="BC337" s="608">
        <f>BD337*2</f>
        <v/>
      </c>
      <c r="BD337" s="608" t="n"/>
      <c r="BE337" s="608" t="n"/>
      <c r="BF337" s="609">
        <f>IFERROR(((IF(BE337&gt;0, BE337, IF(BD337&gt;0, BD337, 0))))*INDEX(Assumptions!$B:$B,MATCH(AB337,Assumptions!$A:$A,0)),0)</f>
        <v/>
      </c>
      <c r="BG337" s="609">
        <f>IFERROR(((IF(BE337&gt;0, BE337, IF(BD337&gt;0, BD337, 0))))*INDEX(Assumptions!$C:$C,MATCH(AB337,Assumptions!$A:$A,0)),0)</f>
        <v/>
      </c>
      <c r="BH337" s="609">
        <f>IFERROR(((IF(BE337&gt;0, BE337, IF(BD337&gt;0, BD337, 0))))*INDEX(Assumptions!$D:$D,MATCH(AB337,Assumptions!$A:$A,0)),0)</f>
        <v/>
      </c>
      <c r="BI337" s="609">
        <f>IFERROR(((IF(BE337&gt;0, BE337, IF(BD337&gt;0, BD337, 0))))*INDEX(Assumptions!$G:$G,MATCH(AC337,Assumptions!$F:$F,0)),0)</f>
        <v/>
      </c>
      <c r="BJ337" s="609">
        <f>SUM(BF337:BI337)</f>
        <v/>
      </c>
      <c r="BK337" s="113">
        <f>IFERROR(INDEX(Assumptions!$B:$B,MATCH(AB337,Assumptions!$A:$A,0))+INDEX(Assumptions!$C:$C,MATCH(AB337,Assumptions!$A:$A,0))+INDEX(Assumptions!$D:$D,MATCH(AB337,Assumptions!$A:$A,0))+INDEX(Assumptions!$G:$G,MATCH(AC337,Assumptions!$F:$F,0)),0)</f>
        <v/>
      </c>
      <c r="BL337" s="608">
        <f>((IF(BE337&gt;0, BE337, IF(BD337&gt;0, BD337, 0))))+BJ337</f>
        <v/>
      </c>
      <c r="BM337" s="608">
        <f>BP337/BO337</f>
        <v/>
      </c>
      <c r="BN337" s="608">
        <f>BP337/2.38</f>
        <v/>
      </c>
      <c r="BO337" s="104" t="n">
        <v>2.5</v>
      </c>
      <c r="BP337" s="608" t="n"/>
      <c r="BQ337" s="114">
        <f>IF(SUM(BD337:BE337)=0,0,(BM337-BL337)/BM337)</f>
        <v/>
      </c>
      <c r="BR337" s="608">
        <f>BC337*CG337</f>
        <v/>
      </c>
      <c r="BS337" s="608" t="n"/>
      <c r="BT337" s="608" t="n"/>
      <c r="BU337" s="115" t="inlineStr">
        <is>
          <t>30/08/2017</t>
        </is>
      </c>
      <c r="BV337" s="115" t="n"/>
      <c r="BW337" s="115" t="n"/>
      <c r="BX337" s="115" t="n"/>
      <c r="BY337" s="115" t="n"/>
      <c r="BZ337" s="530" t="n"/>
      <c r="CA337" s="115" t="inlineStr">
        <is>
          <t>TBA</t>
        </is>
      </c>
      <c r="CB337" s="115" t="n"/>
      <c r="CC337" s="115" t="n"/>
      <c r="CD337" s="106" t="inlineStr">
        <is>
          <t>EX 14-Oct-17</t>
        </is>
      </c>
      <c r="CE337" s="106" t="n"/>
      <c r="CF337" s="106" t="n"/>
      <c r="CG337" s="117" t="n">
        <v>0</v>
      </c>
      <c r="CH337" s="538" t="n"/>
      <c r="CI337" s="117" t="inlineStr">
        <is>
          <t>-</t>
        </is>
      </c>
      <c r="CJ337" s="117" t="n"/>
      <c r="CK337" s="117" t="n"/>
      <c r="CL337" s="118" t="n"/>
      <c r="CM337" s="119" t="n"/>
      <c r="CN337" s="119" t="n"/>
      <c r="CO337" s="120" t="n"/>
      <c r="CP337" s="121" t="n"/>
      <c r="CQ337" s="121" t="n"/>
      <c r="CR337" s="121" t="n"/>
      <c r="CS337" s="122" t="n"/>
      <c r="CT337" s="123" t="n"/>
      <c r="CU337" s="123" t="n"/>
      <c r="CV337" s="123" t="n"/>
      <c r="CW337" s="123" t="n"/>
      <c r="CX337" s="123" t="n"/>
      <c r="CY337" s="123" t="n"/>
      <c r="CZ337" s="118" t="n"/>
      <c r="DA337" s="118" t="n"/>
      <c r="DB337" s="575" t="n"/>
      <c r="DC337" s="119" t="n"/>
      <c r="DD337" s="119" t="n"/>
      <c r="DE337" s="119" t="n"/>
      <c r="DF337" s="394" t="n"/>
      <c r="DG337" s="394" t="n"/>
      <c r="DH337" s="394" t="n"/>
      <c r="DI337" s="334">
        <f>DF337*BM337</f>
        <v/>
      </c>
      <c r="DJ337" s="125">
        <f>DI337-(DG337*BL337)</f>
        <v/>
      </c>
    </row>
    <row customFormat="1" customHeight="1" ht="15" r="338" s="397">
      <c r="A338" s="372" t="n">
        <v>2005</v>
      </c>
      <c r="B338" s="372" t="inlineStr">
        <is>
          <t>K999901103</t>
        </is>
      </c>
      <c r="C338" s="372" t="n">
        <v>2010102406</v>
      </c>
      <c r="D338" s="241" t="inlineStr">
        <is>
          <t>Mid used</t>
        </is>
      </c>
      <c r="E338" s="430" t="n">
        <v>4013</v>
      </c>
      <c r="F338" s="372" t="inlineStr">
        <is>
          <t>JUNO</t>
        </is>
      </c>
      <c r="G338" s="372" t="inlineStr">
        <is>
          <t>MID INDIGO</t>
        </is>
      </c>
      <c r="H338" s="372" t="n">
        <v>1</v>
      </c>
      <c r="I338" s="370" t="n"/>
      <c r="J338" s="600" t="n"/>
      <c r="K338" s="372" t="n"/>
      <c r="L338" s="372" t="n"/>
      <c r="M338" s="372" t="inlineStr">
        <is>
          <t>Jeans</t>
        </is>
      </c>
      <c r="N338" s="372" t="n">
        <v>62046231</v>
      </c>
      <c r="O338" s="373" t="inlineStr">
        <is>
          <t>Women's or girls' cotton denim trousers and breeches (excl. industrial and occupational, bib and brace overalls and panties)</t>
        </is>
      </c>
      <c r="P338" s="584" t="inlineStr">
        <is>
          <t>Womens</t>
        </is>
      </c>
      <c r="Q338" s="372" t="n"/>
      <c r="R338" s="372" t="n"/>
      <c r="S338" s="372" t="inlineStr">
        <is>
          <t>PP SPRAY + RESIN</t>
        </is>
      </c>
      <c r="T338" s="374" t="inlineStr">
        <is>
          <t>HIGH</t>
        </is>
      </c>
      <c r="U338" s="374" t="inlineStr">
        <is>
          <t>MID RISE SLIM</t>
        </is>
      </c>
      <c r="V338" s="374" t="inlineStr">
        <is>
          <t>24-32</t>
        </is>
      </c>
      <c r="W338" s="374" t="inlineStr">
        <is>
          <t>30-32-34</t>
        </is>
      </c>
      <c r="X338" s="402" t="inlineStr">
        <is>
          <t>Womens royal core</t>
        </is>
      </c>
      <c r="Y338" s="374" t="inlineStr">
        <is>
          <t>C/O</t>
        </is>
      </c>
      <c r="Z338" s="374" t="inlineStr">
        <is>
          <t>C/O</t>
        </is>
      </c>
      <c r="AA338" s="374" t="inlineStr">
        <is>
          <t>ROYAL CORE</t>
        </is>
      </c>
      <c r="AB338" s="240" t="inlineStr">
        <is>
          <t>Tunisia</t>
        </is>
      </c>
      <c r="AC338" s="240" t="inlineStr">
        <is>
          <t>Artlab</t>
        </is>
      </c>
      <c r="AD338" s="240" t="inlineStr">
        <is>
          <t>Artlab</t>
        </is>
      </c>
      <c r="AE338" s="240" t="inlineStr">
        <is>
          <t>Interwashing</t>
        </is>
      </c>
      <c r="AF338" s="372" t="n"/>
      <c r="AG338" s="374" t="inlineStr">
        <is>
          <t>ORTA</t>
        </is>
      </c>
      <c r="AH338" s="374" t="inlineStr">
        <is>
          <t>9541B-43</t>
        </is>
      </c>
      <c r="AI338" s="374" t="n"/>
      <c r="AJ338" s="374" t="n"/>
      <c r="AK338" s="374" t="inlineStr">
        <is>
          <t>98% Sustainable fabric</t>
        </is>
      </c>
      <c r="AL338" s="374" t="inlineStr">
        <is>
          <t>98% Organic cotton, 2% elastane</t>
        </is>
      </c>
      <c r="AM338" s="374" t="inlineStr">
        <is>
          <t>12 oz</t>
        </is>
      </c>
      <c r="AN338" s="374" t="n"/>
      <c r="AO338" s="377" t="inlineStr">
        <is>
          <t>4,8 / 145</t>
        </is>
      </c>
      <c r="AP338" s="374" t="n"/>
      <c r="AQ338" s="374" t="n"/>
      <c r="AR338" s="374" t="n"/>
      <c r="AS338" s="378" t="n"/>
      <c r="AT338" s="378" t="n"/>
      <c r="AU338" s="378" t="n"/>
      <c r="AV338" s="379" t="n">
        <v>1.24</v>
      </c>
      <c r="AW338" s="601" t="n"/>
      <c r="AX338" s="602" t="inlineStr">
        <is>
          <t>EUR</t>
        </is>
      </c>
      <c r="AY338" s="602" t="inlineStr">
        <is>
          <t>FOB</t>
        </is>
      </c>
      <c r="AZ338" s="602" t="inlineStr">
        <is>
          <t>90 DAYS NETT</t>
        </is>
      </c>
      <c r="BA338" s="602" t="inlineStr">
        <is>
          <t>cfmd</t>
        </is>
      </c>
      <c r="BB338" s="602">
        <f>IFERROR((BM338*(1-Assumptions!$K$3))*(1-BK338),0)</f>
        <v/>
      </c>
      <c r="BC338" s="428" t="n"/>
      <c r="BD338" s="602" t="n"/>
      <c r="BE338" s="602" t="n">
        <v>22.6</v>
      </c>
      <c r="BF338" s="604">
        <f>IFERROR(((IF(BE338&gt;0, BE338, IF(BD338&gt;0, BD338, 0))))*INDEX(Assumptions!$B:$B,MATCH(AB338,Assumptions!$A:$A,0)),0)</f>
        <v/>
      </c>
      <c r="BG338" s="604">
        <f>IFERROR(((IF(BE338&gt;0, BE338, IF(BD338&gt;0, BD338, 0))))*INDEX(Assumptions!$C:$C,MATCH(AB338,Assumptions!$A:$A,0)),0)</f>
        <v/>
      </c>
      <c r="BH338" s="604">
        <f>IFERROR(((IF(BE338&gt;0, BE338, IF(BD338&gt;0, BD338, 0))))*INDEX(Assumptions!$D:$D,MATCH(AB338,Assumptions!$A:$A,0)),0)</f>
        <v/>
      </c>
      <c r="BI338" s="604">
        <f>IFERROR(((IF(BE338&gt;0, BE338, IF(BD338&gt;0, BD338, 0))))*INDEX(Assumptions!$G:$G,MATCH(AC338,Assumptions!$F:$F,0)),0)</f>
        <v/>
      </c>
      <c r="BJ338" s="604">
        <f>SUM(BF338:BI338)</f>
        <v/>
      </c>
      <c r="BK338" s="383">
        <f>IFERROR(INDEX(Assumptions!$B:$B,MATCH(AB338,Assumptions!$A:$A,0))+INDEX(Assumptions!$C:$C,MATCH(AB338,Assumptions!$A:$A,0))+INDEX(Assumptions!$D:$D,MATCH(AB338,Assumptions!$A:$A,0))+INDEX(Assumptions!$G:$G,MATCH(AC338,Assumptions!$F:$F,0)),0)</f>
        <v/>
      </c>
      <c r="BL338" s="602">
        <f>((IF(BE338&gt;0, BE338, IF(BD338&gt;0, BD338, 0))))+BJ338</f>
        <v/>
      </c>
      <c r="BM338" s="602">
        <f>BP338/BO338</f>
        <v/>
      </c>
      <c r="BN338" s="602">
        <f>BP338/2.38</f>
        <v/>
      </c>
      <c r="BO338" s="374" t="n">
        <v>2.5</v>
      </c>
      <c r="BP338" s="602" t="n">
        <v>129.95</v>
      </c>
      <c r="BQ338" s="384">
        <f>IF(SUM(BD338:BE338)=0,0,(BM338-BL338)/BM338)</f>
        <v/>
      </c>
      <c r="BR338" s="602" t="n">
        <v>0</v>
      </c>
      <c r="BS338" s="602" t="n">
        <v>5.7</v>
      </c>
      <c r="BT338" s="602" t="n"/>
      <c r="BU338" s="386" t="n"/>
      <c r="BV338" s="386" t="n"/>
      <c r="BW338" s="386" t="n"/>
      <c r="BX338" s="386" t="n"/>
      <c r="BY338" s="386" t="n"/>
      <c r="BZ338" s="433" t="n"/>
      <c r="CA338" s="386" t="n"/>
      <c r="CB338" s="386" t="n"/>
      <c r="CC338" s="386" t="n"/>
      <c r="CD338" s="376" t="n"/>
      <c r="CE338" s="376" t="n"/>
      <c r="CF338" s="376" t="inlineStr">
        <is>
          <t>Keep as c/o in Blue data</t>
        </is>
      </c>
      <c r="CG338" s="387" t="inlineStr">
        <is>
          <t>-</t>
        </is>
      </c>
      <c r="CH338" s="435" t="n"/>
      <c r="CI338" s="387" t="n"/>
      <c r="CJ338" s="387" t="n"/>
      <c r="CK338" s="387" t="n"/>
      <c r="CL338" s="388" t="n"/>
      <c r="CM338" s="389" t="n"/>
      <c r="CN338" s="389" t="n"/>
      <c r="CO338" s="390" t="n"/>
      <c r="CP338" s="391" t="inlineStr">
        <is>
          <t>-</t>
        </is>
      </c>
      <c r="CQ338" s="391" t="n"/>
      <c r="CR338" s="391" t="n"/>
      <c r="CS338" s="392" t="n"/>
      <c r="CT338" s="393" t="n"/>
      <c r="CU338" s="393" t="n"/>
      <c r="CV338" s="393" t="n"/>
      <c r="CW338" s="393" t="n"/>
      <c r="CX338" s="393" t="n"/>
      <c r="CY338" s="393" t="n"/>
      <c r="CZ338" s="388" t="n">
        <v>43265</v>
      </c>
      <c r="DA338" s="388" t="inlineStr">
        <is>
          <t>TUNISIA</t>
        </is>
      </c>
      <c r="DB338" s="555" t="inlineStr">
        <is>
          <t>N/A</t>
        </is>
      </c>
      <c r="DC338" s="389" t="n"/>
      <c r="DD338" s="389" t="inlineStr">
        <is>
          <t>THIGH + KNEE TOO TIGHT OK DUE TO STRETCH</t>
        </is>
      </c>
      <c r="DE338" s="389" t="n"/>
      <c r="DF338" s="394" t="n">
        <v>388</v>
      </c>
      <c r="DG338" s="394" t="n">
        <v>600</v>
      </c>
      <c r="DH338" s="394" t="n">
        <v>4018240</v>
      </c>
      <c r="DI338" s="395">
        <f>DF338*BM338</f>
        <v/>
      </c>
      <c r="DJ338" s="396">
        <f>DI338-(DG338*BL338)</f>
        <v/>
      </c>
    </row>
    <row customFormat="1" customHeight="1" ht="15" r="339" s="397">
      <c r="A339" s="372" t="n">
        <v>2010</v>
      </c>
      <c r="B339" s="372" t="inlineStr">
        <is>
          <t>K999901104</t>
        </is>
      </c>
      <c r="C339" s="372" t="n">
        <v>2010102407</v>
      </c>
      <c r="D339" s="430" t="inlineStr">
        <is>
          <t>Denim black</t>
        </is>
      </c>
      <c r="E339" s="430" t="n">
        <v>6103</v>
      </c>
      <c r="F339" s="372" t="inlineStr">
        <is>
          <t>JUNO</t>
        </is>
      </c>
      <c r="G339" s="372" t="inlineStr">
        <is>
          <t>BLACK WORN IN</t>
        </is>
      </c>
      <c r="H339" s="372" t="n">
        <v>1</v>
      </c>
      <c r="I339" s="370" t="n"/>
      <c r="J339" s="600" t="n"/>
      <c r="K339" s="372" t="n"/>
      <c r="L339" s="372" t="n"/>
      <c r="M339" s="372" t="inlineStr">
        <is>
          <t>Jeans</t>
        </is>
      </c>
      <c r="N339" s="372" t="n">
        <v>62046231</v>
      </c>
      <c r="O339" s="373" t="inlineStr">
        <is>
          <t>Women's or girls' cotton denim trousers and breeches (excl. industrial and occupational, bib and brace overalls and panties)</t>
        </is>
      </c>
      <c r="P339" s="584" t="inlineStr">
        <is>
          <t>Womens</t>
        </is>
      </c>
      <c r="Q339" s="372" t="n"/>
      <c r="R339" s="372" t="n"/>
      <c r="S339" s="372" t="inlineStr">
        <is>
          <t xml:space="preserve">PP SPRAY </t>
        </is>
      </c>
      <c r="T339" s="374" t="inlineStr">
        <is>
          <t>HIGH</t>
        </is>
      </c>
      <c r="U339" s="374" t="inlineStr">
        <is>
          <t>MID RISE SLIM</t>
        </is>
      </c>
      <c r="V339" s="374" t="inlineStr">
        <is>
          <t>24-32</t>
        </is>
      </c>
      <c r="W339" s="374" t="inlineStr">
        <is>
          <t>30-32-34</t>
        </is>
      </c>
      <c r="X339" s="402" t="inlineStr">
        <is>
          <t>Womens royal core</t>
        </is>
      </c>
      <c r="Y339" s="374" t="inlineStr">
        <is>
          <t>C/O</t>
        </is>
      </c>
      <c r="Z339" s="374" t="inlineStr">
        <is>
          <t>C/O</t>
        </is>
      </c>
      <c r="AA339" s="374" t="inlineStr">
        <is>
          <t>ROYAL CORE</t>
        </is>
      </c>
      <c r="AB339" s="240" t="inlineStr">
        <is>
          <t>Tunisia</t>
        </is>
      </c>
      <c r="AC339" s="240" t="inlineStr">
        <is>
          <t>Artlab</t>
        </is>
      </c>
      <c r="AD339" s="240" t="inlineStr">
        <is>
          <t>Artlab</t>
        </is>
      </c>
      <c r="AE339" s="240" t="inlineStr">
        <is>
          <t>Interwashing</t>
        </is>
      </c>
      <c r="AF339" s="372" t="n"/>
      <c r="AG339" s="374" t="inlineStr">
        <is>
          <t>CALIK</t>
        </is>
      </c>
      <c r="AH339" s="374" t="inlineStr">
        <is>
          <t>71148D Pinus organic + recycled</t>
        </is>
      </c>
      <c r="AI339" s="374" t="inlineStr">
        <is>
          <t>D7924O022 Pinus</t>
        </is>
      </c>
      <c r="AJ339" s="374" t="n"/>
      <c r="AK339" s="374" t="inlineStr">
        <is>
          <t>98% Sustainable fabric</t>
        </is>
      </c>
      <c r="AL339" s="374" t="inlineStr">
        <is>
          <t>83% Organic cotton, 15% recycled cotton, 2% elastane</t>
        </is>
      </c>
      <c r="AM339" s="374" t="inlineStr">
        <is>
          <t>12 oz</t>
        </is>
      </c>
      <c r="AN339" s="374" t="n"/>
      <c r="AO339" s="377" t="inlineStr">
        <is>
          <t>5,2 / 147</t>
        </is>
      </c>
      <c r="AP339" s="374" t="n"/>
      <c r="AQ339" s="374" t="n"/>
      <c r="AR339" s="374" t="n"/>
      <c r="AS339" s="378" t="n"/>
      <c r="AT339" s="378" t="n"/>
      <c r="AU339" s="378" t="n"/>
      <c r="AV339" s="379" t="n">
        <v>1.2</v>
      </c>
      <c r="AW339" s="601" t="n"/>
      <c r="AX339" s="602" t="inlineStr">
        <is>
          <t>EUR</t>
        </is>
      </c>
      <c r="AY339" s="602" t="inlineStr">
        <is>
          <t>FOB</t>
        </is>
      </c>
      <c r="AZ339" s="602" t="inlineStr">
        <is>
          <t>90 DAYS NETT</t>
        </is>
      </c>
      <c r="BA339" s="602" t="inlineStr">
        <is>
          <t>cfmd</t>
        </is>
      </c>
      <c r="BB339" s="602">
        <f>IFERROR((BM339*(1-Assumptions!$K$3))*(1-BK339),0)</f>
        <v/>
      </c>
      <c r="BC339" s="428" t="n"/>
      <c r="BD339" s="602" t="n"/>
      <c r="BE339" s="602" t="n">
        <v>22.5</v>
      </c>
      <c r="BF339" s="604">
        <f>IFERROR(((IF(BE339&gt;0, BE339, IF(BD339&gt;0, BD339, 0))))*INDEX(Assumptions!$B:$B,MATCH(AB339,Assumptions!$A:$A,0)),0)</f>
        <v/>
      </c>
      <c r="BG339" s="604">
        <f>IFERROR(((IF(BE339&gt;0, BE339, IF(BD339&gt;0, BD339, 0))))*INDEX(Assumptions!$C:$C,MATCH(AB339,Assumptions!$A:$A,0)),0)</f>
        <v/>
      </c>
      <c r="BH339" s="604">
        <f>IFERROR(((IF(BE339&gt;0, BE339, IF(BD339&gt;0, BD339, 0))))*INDEX(Assumptions!$D:$D,MATCH(AB339,Assumptions!$A:$A,0)),0)</f>
        <v/>
      </c>
      <c r="BI339" s="604">
        <f>IFERROR(((IF(BE339&gt;0, BE339, IF(BD339&gt;0, BD339, 0))))*INDEX(Assumptions!$G:$G,MATCH(AC339,Assumptions!$F:$F,0)),0)</f>
        <v/>
      </c>
      <c r="BJ339" s="604">
        <f>SUM(BF339:BI339)</f>
        <v/>
      </c>
      <c r="BK339" s="383">
        <f>IFERROR(INDEX(Assumptions!$B:$B,MATCH(AB339,Assumptions!$A:$A,0))+INDEX(Assumptions!$C:$C,MATCH(AB339,Assumptions!$A:$A,0))+INDEX(Assumptions!$D:$D,MATCH(AB339,Assumptions!$A:$A,0))+INDEX(Assumptions!$G:$G,MATCH(AC339,Assumptions!$F:$F,0)),0)</f>
        <v/>
      </c>
      <c r="BL339" s="602">
        <f>((IF(BE339&gt;0, BE339, IF(BD339&gt;0, BD339, 0))))+BJ339</f>
        <v/>
      </c>
      <c r="BM339" s="602">
        <f>BP339/BO339</f>
        <v/>
      </c>
      <c r="BN339" s="602">
        <f>BP339/2.38</f>
        <v/>
      </c>
      <c r="BO339" s="374" t="n">
        <v>2.5</v>
      </c>
      <c r="BP339" s="602" t="n">
        <v>129.95</v>
      </c>
      <c r="BQ339" s="384">
        <f>IF(SUM(BD339:BE339)=0,0,(BM339-BL339)/BM339)</f>
        <v/>
      </c>
      <c r="BR339" s="602" t="n">
        <v>0</v>
      </c>
      <c r="BS339" s="602" t="n">
        <v>5.65</v>
      </c>
      <c r="BT339" s="602" t="n"/>
      <c r="BU339" s="386" t="n"/>
      <c r="BV339" s="386" t="n"/>
      <c r="BW339" s="386" t="n"/>
      <c r="BX339" s="386" t="n"/>
      <c r="BY339" s="386" t="n"/>
      <c r="BZ339" s="433" t="n"/>
      <c r="CA339" s="386" t="n"/>
      <c r="CB339" s="386" t="n"/>
      <c r="CC339" s="386" t="n"/>
      <c r="CD339" s="376" t="n"/>
      <c r="CE339" s="376" t="n"/>
      <c r="CF339" s="376" t="inlineStr">
        <is>
          <t>Keep as c/o in Blue data</t>
        </is>
      </c>
      <c r="CG339" s="387" t="inlineStr">
        <is>
          <t>-</t>
        </is>
      </c>
      <c r="CH339" s="435" t="n"/>
      <c r="CI339" s="387" t="n"/>
      <c r="CJ339" s="387" t="n"/>
      <c r="CK339" s="387" t="n"/>
      <c r="CL339" s="388" t="n"/>
      <c r="CM339" s="389" t="n"/>
      <c r="CN339" s="389" t="n"/>
      <c r="CO339" s="390" t="n"/>
      <c r="CP339" s="391" t="inlineStr">
        <is>
          <t>-</t>
        </is>
      </c>
      <c r="CQ339" s="391" t="n"/>
      <c r="CR339" s="391" t="n"/>
      <c r="CS339" s="392" t="n"/>
      <c r="CT339" s="393" t="n"/>
      <c r="CU339" s="393" t="n"/>
      <c r="CV339" s="393" t="n"/>
      <c r="CW339" s="393" t="n"/>
      <c r="CX339" s="393" t="n"/>
      <c r="CY339" s="393" t="n"/>
      <c r="CZ339" s="436" t="n">
        <v>43311</v>
      </c>
      <c r="DA339" s="436" t="inlineStr">
        <is>
          <t>HQ</t>
        </is>
      </c>
      <c r="DB339" s="562" t="n">
        <v>0</v>
      </c>
      <c r="DC339" s="389" t="n"/>
      <c r="DD339" s="579" t="inlineStr">
        <is>
          <t>DIDN'T SEE QC OURSELVES / '+1.2CM ON SOME SIZES FOR HALF WAIST</t>
        </is>
      </c>
      <c r="DE339" s="389" t="n"/>
      <c r="DF339" s="394" t="n">
        <v>204</v>
      </c>
      <c r="DG339" s="394" t="n">
        <v>260</v>
      </c>
      <c r="DH339" s="394" t="n">
        <v>4018454</v>
      </c>
      <c r="DI339" s="395">
        <f>DF339*BM339</f>
        <v/>
      </c>
      <c r="DJ339" s="396">
        <f>DI339-(DG339*BL339)</f>
        <v/>
      </c>
    </row>
    <row customFormat="1" customHeight="1" ht="15" r="340" s="397">
      <c r="A340" s="372" t="n">
        <v>2015</v>
      </c>
      <c r="B340" s="372" t="inlineStr">
        <is>
          <t>K999901105</t>
        </is>
      </c>
      <c r="C340" s="372" t="n">
        <v>2010102408</v>
      </c>
      <c r="D340" s="430" t="inlineStr">
        <is>
          <t>Denim black</t>
        </is>
      </c>
      <c r="E340" s="430" t="n">
        <v>6102</v>
      </c>
      <c r="F340" s="372" t="inlineStr">
        <is>
          <t>JUNO</t>
        </is>
      </c>
      <c r="G340" s="372" t="inlineStr">
        <is>
          <t>BLACK RINSE</t>
        </is>
      </c>
      <c r="H340" s="372" t="n">
        <v>1</v>
      </c>
      <c r="I340" s="370" t="n"/>
      <c r="J340" s="600" t="n"/>
      <c r="K340" s="372" t="n"/>
      <c r="L340" s="372" t="n"/>
      <c r="M340" s="372" t="inlineStr">
        <is>
          <t>Jeans</t>
        </is>
      </c>
      <c r="N340" s="372" t="n">
        <v>62046231</v>
      </c>
      <c r="O340" s="373" t="inlineStr">
        <is>
          <t>Women's or girls' cotton denim trousers and breeches (excl. industrial and occupational, bib and brace overalls and panties)</t>
        </is>
      </c>
      <c r="P340" s="584" t="inlineStr">
        <is>
          <t>Womens</t>
        </is>
      </c>
      <c r="Q340" s="372" t="n"/>
      <c r="R340" s="372" t="n"/>
      <c r="S340" s="372" t="inlineStr">
        <is>
          <t>NON BLEACH</t>
        </is>
      </c>
      <c r="T340" s="374" t="inlineStr">
        <is>
          <t>HIGH</t>
        </is>
      </c>
      <c r="U340" s="374" t="inlineStr">
        <is>
          <t>MID RISE SLIM</t>
        </is>
      </c>
      <c r="V340" s="374" t="inlineStr">
        <is>
          <t>24-32</t>
        </is>
      </c>
      <c r="W340" s="374" t="inlineStr">
        <is>
          <t>30-32-34</t>
        </is>
      </c>
      <c r="X340" s="402" t="inlineStr">
        <is>
          <t>Womens royal core</t>
        </is>
      </c>
      <c r="Y340" s="374" t="inlineStr">
        <is>
          <t>C/O</t>
        </is>
      </c>
      <c r="Z340" s="374" t="inlineStr">
        <is>
          <t>C/O</t>
        </is>
      </c>
      <c r="AA340" s="374" t="inlineStr">
        <is>
          <t>ROYAL CORE</t>
        </is>
      </c>
      <c r="AB340" s="240" t="inlineStr">
        <is>
          <t>Tunisia</t>
        </is>
      </c>
      <c r="AC340" s="240" t="inlineStr">
        <is>
          <t>Artlab</t>
        </is>
      </c>
      <c r="AD340" s="240" t="inlineStr">
        <is>
          <t>Artlab</t>
        </is>
      </c>
      <c r="AE340" s="240" t="inlineStr">
        <is>
          <t>Interwashing</t>
        </is>
      </c>
      <c r="AF340" s="372" t="n"/>
      <c r="AG340" s="374" t="inlineStr">
        <is>
          <t>CALIK</t>
        </is>
      </c>
      <c r="AH340" s="374" t="inlineStr">
        <is>
          <t>71148D Pinus organic + recycled</t>
        </is>
      </c>
      <c r="AI340" s="374" t="inlineStr">
        <is>
          <t>D7924O022 Pinus</t>
        </is>
      </c>
      <c r="AJ340" s="374" t="n"/>
      <c r="AK340" s="374" t="inlineStr">
        <is>
          <t>98% Sustainable fabric</t>
        </is>
      </c>
      <c r="AL340" s="374" t="inlineStr">
        <is>
          <t>83% Organic cotton, 15% recycled cotton, 2% elastane</t>
        </is>
      </c>
      <c r="AM340" s="374" t="inlineStr">
        <is>
          <t>12 oz</t>
        </is>
      </c>
      <c r="AN340" s="374" t="n"/>
      <c r="AO340" s="377" t="inlineStr">
        <is>
          <t>5,2 / 147</t>
        </is>
      </c>
      <c r="AP340" s="374" t="n"/>
      <c r="AQ340" s="374" t="n"/>
      <c r="AR340" s="374" t="n"/>
      <c r="AS340" s="378" t="n"/>
      <c r="AT340" s="378" t="n"/>
      <c r="AU340" s="378" t="n"/>
      <c r="AV340" s="379" t="n">
        <v>1.2</v>
      </c>
      <c r="AW340" s="601" t="n"/>
      <c r="AX340" s="602" t="inlineStr">
        <is>
          <t>EUR</t>
        </is>
      </c>
      <c r="AY340" s="602" t="inlineStr">
        <is>
          <t>FOB</t>
        </is>
      </c>
      <c r="AZ340" s="602" t="inlineStr">
        <is>
          <t>90 DAYS NETT</t>
        </is>
      </c>
      <c r="BA340" s="602" t="inlineStr">
        <is>
          <t>cfmd</t>
        </is>
      </c>
      <c r="BB340" s="602">
        <f>IFERROR((BM340*(1-Assumptions!$K$3))*(1-BK340),0)</f>
        <v/>
      </c>
      <c r="BC340" s="428" t="n"/>
      <c r="BD340" s="602" t="n"/>
      <c r="BE340" s="602" t="n">
        <v>18.2</v>
      </c>
      <c r="BF340" s="604">
        <f>IFERROR(((IF(BE340&gt;0, BE340, IF(BD340&gt;0, BD340, 0))))*INDEX(Assumptions!$B:$B,MATCH(AB340,Assumptions!$A:$A,0)),0)</f>
        <v/>
      </c>
      <c r="BG340" s="604">
        <f>IFERROR(((IF(BE340&gt;0, BE340, IF(BD340&gt;0, BD340, 0))))*INDEX(Assumptions!$C:$C,MATCH(AB340,Assumptions!$A:$A,0)),0)</f>
        <v/>
      </c>
      <c r="BH340" s="604">
        <f>IFERROR(((IF(BE340&gt;0, BE340, IF(BD340&gt;0, BD340, 0))))*INDEX(Assumptions!$D:$D,MATCH(AB340,Assumptions!$A:$A,0)),0)</f>
        <v/>
      </c>
      <c r="BI340" s="604">
        <f>IFERROR(((IF(BE340&gt;0, BE340, IF(BD340&gt;0, BD340, 0))))*INDEX(Assumptions!$G:$G,MATCH(AC340,Assumptions!$F:$F,0)),0)</f>
        <v/>
      </c>
      <c r="BJ340" s="604">
        <f>SUM(BF340:BI340)</f>
        <v/>
      </c>
      <c r="BK340" s="383">
        <f>IFERROR(INDEX(Assumptions!$B:$B,MATCH(AB340,Assumptions!$A:$A,0))+INDEX(Assumptions!$C:$C,MATCH(AB340,Assumptions!$A:$A,0))+INDEX(Assumptions!$D:$D,MATCH(AB340,Assumptions!$A:$A,0))+INDEX(Assumptions!$G:$G,MATCH(AC340,Assumptions!$F:$F,0)),0)</f>
        <v/>
      </c>
      <c r="BL340" s="602">
        <f>((IF(BE340&gt;0, BE340, IF(BD340&gt;0, BD340, 0))))+BJ340</f>
        <v/>
      </c>
      <c r="BM340" s="602">
        <f>BP340/BO340</f>
        <v/>
      </c>
      <c r="BN340" s="602">
        <f>BP340/2.38</f>
        <v/>
      </c>
      <c r="BO340" s="374" t="n">
        <v>2.5</v>
      </c>
      <c r="BP340" s="602" t="n">
        <v>99.95</v>
      </c>
      <c r="BQ340" s="384">
        <f>IF(SUM(BD340:BE340)=0,0,(BM340-BL340)/BM340)</f>
        <v/>
      </c>
      <c r="BR340" s="602" t="n">
        <v>0</v>
      </c>
      <c r="BS340" s="602" t="n">
        <v>0.75</v>
      </c>
      <c r="BT340" s="602" t="n">
        <v>2.71</v>
      </c>
      <c r="BU340" s="386" t="n"/>
      <c r="BV340" s="386" t="n"/>
      <c r="BW340" s="386" t="n"/>
      <c r="BX340" s="386" t="n"/>
      <c r="BY340" s="386" t="n"/>
      <c r="BZ340" s="433" t="n"/>
      <c r="CA340" s="386" t="n"/>
      <c r="CB340" s="386" t="n"/>
      <c r="CC340" s="386" t="n"/>
      <c r="CD340" s="376" t="n"/>
      <c r="CE340" s="376" t="n"/>
      <c r="CF340" s="376" t="inlineStr">
        <is>
          <t>Keep as c/o in Blue data</t>
        </is>
      </c>
      <c r="CG340" s="387" t="inlineStr">
        <is>
          <t>-</t>
        </is>
      </c>
      <c r="CH340" s="435" t="n"/>
      <c r="CI340" s="387" t="n"/>
      <c r="CJ340" s="387" t="n"/>
      <c r="CK340" s="387" t="n"/>
      <c r="CL340" s="388" t="n"/>
      <c r="CM340" s="389" t="n"/>
      <c r="CN340" s="389" t="n"/>
      <c r="CO340" s="390" t="n"/>
      <c r="CP340" s="391" t="inlineStr">
        <is>
          <t>-</t>
        </is>
      </c>
      <c r="CQ340" s="391" t="n"/>
      <c r="CR340" s="391" t="n"/>
      <c r="CS340" s="392" t="n"/>
      <c r="CT340" s="393" t="n"/>
      <c r="CU340" s="393" t="n"/>
      <c r="CV340" s="393" t="n"/>
      <c r="CW340" s="393" t="n"/>
      <c r="CX340" s="393" t="n"/>
      <c r="CY340" s="393" t="n"/>
      <c r="CZ340" s="388" t="n">
        <v>43265</v>
      </c>
      <c r="DA340" s="388" t="inlineStr">
        <is>
          <t>TUNISIA</t>
        </is>
      </c>
      <c r="DB340" s="555" t="inlineStr">
        <is>
          <t>N/A</t>
        </is>
      </c>
      <c r="DC340" s="389" t="n"/>
      <c r="DD340" s="389" t="n"/>
      <c r="DE340" s="389" t="n"/>
      <c r="DF340" s="394" t="n">
        <v>305</v>
      </c>
      <c r="DG340" s="394" t="n">
        <v>560</v>
      </c>
      <c r="DH340" s="394" t="n">
        <v>4018230</v>
      </c>
      <c r="DI340" s="395">
        <f>DF340*BM340</f>
        <v/>
      </c>
      <c r="DJ340" s="396">
        <f>DI340-(DG340*BL340)</f>
        <v/>
      </c>
    </row>
    <row customFormat="1" customHeight="1" ht="15" r="341" s="397">
      <c r="A341" s="372" t="n">
        <v>2020</v>
      </c>
      <c r="B341" s="372" t="inlineStr">
        <is>
          <t>K170701110</t>
        </is>
      </c>
      <c r="C341" s="372" t="n">
        <v>2010102510</v>
      </c>
      <c r="D341" s="241" t="inlineStr">
        <is>
          <t>Denim grey</t>
        </is>
      </c>
      <c r="E341" s="430" t="n">
        <v>6507</v>
      </c>
      <c r="F341" s="372" t="inlineStr">
        <is>
          <t>JUNO</t>
        </is>
      </c>
      <c r="G341" s="372" t="inlineStr">
        <is>
          <t>GREY WORN IN</t>
        </is>
      </c>
      <c r="H341" s="372" t="n">
        <v>1</v>
      </c>
      <c r="I341" s="370" t="n"/>
      <c r="J341" s="600" t="n"/>
      <c r="K341" s="372" t="n"/>
      <c r="L341" s="372" t="n"/>
      <c r="M341" s="372" t="inlineStr">
        <is>
          <t>Jeans</t>
        </is>
      </c>
      <c r="N341" s="372" t="n">
        <v>62046231</v>
      </c>
      <c r="O341" s="373" t="inlineStr">
        <is>
          <t>Women's or girls' cotton denim trousers and breeches (excl. industrial and occupational, bib and brace overalls and panties)</t>
        </is>
      </c>
      <c r="P341" s="584" t="inlineStr">
        <is>
          <t>Womens</t>
        </is>
      </c>
      <c r="Q341" s="372" t="n"/>
      <c r="R341" s="372" t="n"/>
      <c r="S341" s="372" t="inlineStr">
        <is>
          <t>PP SPRAY</t>
        </is>
      </c>
      <c r="T341" s="374" t="inlineStr">
        <is>
          <t>HIGH</t>
        </is>
      </c>
      <c r="U341" s="374" t="inlineStr">
        <is>
          <t>MID RISE SLIM</t>
        </is>
      </c>
      <c r="V341" s="374" t="inlineStr">
        <is>
          <t>24-32</t>
        </is>
      </c>
      <c r="W341" s="374" t="inlineStr">
        <is>
          <t>30-32-34</t>
        </is>
      </c>
      <c r="X341" s="402" t="inlineStr">
        <is>
          <t>Womens royal core</t>
        </is>
      </c>
      <c r="Y341" s="374" t="inlineStr">
        <is>
          <t>C/O</t>
        </is>
      </c>
      <c r="Z341" s="374" t="inlineStr">
        <is>
          <t>C/O</t>
        </is>
      </c>
      <c r="AA341" s="374" t="inlineStr">
        <is>
          <t>ROYAL CORE</t>
        </is>
      </c>
      <c r="AB341" s="240" t="inlineStr">
        <is>
          <t>Tunisia</t>
        </is>
      </c>
      <c r="AC341" s="240" t="inlineStr">
        <is>
          <t>Artlab</t>
        </is>
      </c>
      <c r="AD341" s="240" t="inlineStr">
        <is>
          <t>Artlab</t>
        </is>
      </c>
      <c r="AE341" s="240" t="inlineStr">
        <is>
          <t>Interwashing</t>
        </is>
      </c>
      <c r="AF341" s="372" t="n"/>
      <c r="AG341" s="374" t="inlineStr">
        <is>
          <t>CALIK</t>
        </is>
      </c>
      <c r="AH341" s="374" t="inlineStr">
        <is>
          <t>71148D Pinus organic + recycled</t>
        </is>
      </c>
      <c r="AI341" s="374" t="inlineStr">
        <is>
          <t>D7924O022 Pinus</t>
        </is>
      </c>
      <c r="AJ341" s="374" t="inlineStr">
        <is>
          <t>TBC</t>
        </is>
      </c>
      <c r="AK341" s="374" t="inlineStr">
        <is>
          <t>98% Sustainable fabric</t>
        </is>
      </c>
      <c r="AL341" s="374" t="inlineStr">
        <is>
          <t>83% Organic cotton, 15% recycled cotton, 2% elastane</t>
        </is>
      </c>
      <c r="AM341" s="374" t="inlineStr">
        <is>
          <t>12 oz</t>
        </is>
      </c>
      <c r="AN341" s="374" t="n"/>
      <c r="AO341" s="377" t="inlineStr">
        <is>
          <t>5,2 / 147</t>
        </is>
      </c>
      <c r="AP341" s="374" t="n"/>
      <c r="AQ341" s="374" t="n"/>
      <c r="AR341" s="374" t="n"/>
      <c r="AS341" s="378" t="n"/>
      <c r="AT341" s="378" t="n"/>
      <c r="AU341" s="378" t="n"/>
      <c r="AV341" s="379" t="n">
        <v>1.16</v>
      </c>
      <c r="AW341" s="601" t="inlineStr">
        <is>
          <t>HH</t>
        </is>
      </c>
      <c r="AX341" s="602" t="inlineStr">
        <is>
          <t>EUR</t>
        </is>
      </c>
      <c r="AY341" s="602" t="inlineStr">
        <is>
          <t>FOB</t>
        </is>
      </c>
      <c r="AZ341" s="602" t="inlineStr">
        <is>
          <t>90 DAYS NETT</t>
        </is>
      </c>
      <c r="BA341" s="602" t="inlineStr">
        <is>
          <t>cfmd</t>
        </is>
      </c>
      <c r="BB341" s="602">
        <f>IFERROR((BM341*(1-Assumptions!$K$3))*(1-BK341),0)</f>
        <v/>
      </c>
      <c r="BC341" s="428" t="n"/>
      <c r="BD341" s="602" t="n"/>
      <c r="BE341" s="602" t="n">
        <v>23.9</v>
      </c>
      <c r="BF341" s="604">
        <f>IFERROR(((IF(BE341&gt;0, BE341, IF(BD341&gt;0, BD341, 0))))*INDEX(Assumptions!$B:$B,MATCH(AB341,Assumptions!$A:$A,0)),0)</f>
        <v/>
      </c>
      <c r="BG341" s="604">
        <f>IFERROR(((IF(BE341&gt;0, BE341, IF(BD341&gt;0, BD341, 0))))*INDEX(Assumptions!$C:$C,MATCH(AB341,Assumptions!$A:$A,0)),0)</f>
        <v/>
      </c>
      <c r="BH341" s="604">
        <f>IFERROR(((IF(BE341&gt;0, BE341, IF(BD341&gt;0, BD341, 0))))*INDEX(Assumptions!$D:$D,MATCH(AB341,Assumptions!$A:$A,0)),0)</f>
        <v/>
      </c>
      <c r="BI341" s="604">
        <f>IFERROR(((IF(BE341&gt;0, BE341, IF(BD341&gt;0, BD341, 0))))*INDEX(Assumptions!$G:$G,MATCH(AC341,Assumptions!$F:$F,0)),0)</f>
        <v/>
      </c>
      <c r="BJ341" s="604">
        <f>SUM(BF341:BI341)</f>
        <v/>
      </c>
      <c r="BK341" s="383">
        <f>IFERROR(INDEX(Assumptions!$B:$B,MATCH(AB341,Assumptions!$A:$A,0))+INDEX(Assumptions!$C:$C,MATCH(AB341,Assumptions!$A:$A,0))+INDEX(Assumptions!$D:$D,MATCH(AB341,Assumptions!$A:$A,0))+INDEX(Assumptions!$G:$G,MATCH(AC341,Assumptions!$F:$F,0)),0)</f>
        <v/>
      </c>
      <c r="BL341" s="602">
        <f>((IF(BE341&gt;0, BE341, IF(BD341&gt;0, BD341, 0))))+BJ341</f>
        <v/>
      </c>
      <c r="BM341" s="602">
        <f>BP341/BO341</f>
        <v/>
      </c>
      <c r="BN341" s="602">
        <f>BP341/2.38</f>
        <v/>
      </c>
      <c r="BO341" s="374" t="n">
        <v>2.5</v>
      </c>
      <c r="BP341" s="602" t="n">
        <v>129.95</v>
      </c>
      <c r="BQ341" s="384">
        <f>IF(SUM(BD341:BE341)=0,0,(BM341-BL341)/BM341)</f>
        <v/>
      </c>
      <c r="BR341" s="602" t="n">
        <v>0</v>
      </c>
      <c r="BS341" s="602" t="n">
        <v>7.55</v>
      </c>
      <c r="BT341" s="602" t="n">
        <v>2.8</v>
      </c>
      <c r="BU341" s="386" t="n"/>
      <c r="BV341" s="386" t="n"/>
      <c r="BW341" s="386" t="n"/>
      <c r="BX341" s="386" t="n"/>
      <c r="BY341" s="386" t="n"/>
      <c r="BZ341" s="433" t="n"/>
      <c r="CA341" s="386" t="n"/>
      <c r="CB341" s="386" t="n"/>
      <c r="CC341" s="386" t="n"/>
      <c r="CD341" s="376" t="n"/>
      <c r="CE341" s="376" t="n"/>
      <c r="CF341" s="376" t="inlineStr">
        <is>
          <t>Keep as c/o in Blue data</t>
        </is>
      </c>
      <c r="CG341" s="387" t="inlineStr">
        <is>
          <t>-</t>
        </is>
      </c>
      <c r="CH341" s="435" t="n"/>
      <c r="CI341" s="387" t="n"/>
      <c r="CJ341" s="387" t="n"/>
      <c r="CK341" s="387" t="n"/>
      <c r="CL341" s="388" t="n"/>
      <c r="CM341" s="389" t="n"/>
      <c r="CN341" s="389" t="n"/>
      <c r="CO341" s="390" t="n"/>
      <c r="CP341" s="391" t="inlineStr">
        <is>
          <t>-</t>
        </is>
      </c>
      <c r="CQ341" s="391" t="n"/>
      <c r="CR341" s="391" t="n"/>
      <c r="CS341" s="392" t="n"/>
      <c r="CT341" s="393" t="n"/>
      <c r="CU341" s="393" t="n"/>
      <c r="CV341" s="393" t="n"/>
      <c r="CW341" s="393" t="n"/>
      <c r="CX341" s="393" t="n"/>
      <c r="CY341" s="393" t="n"/>
      <c r="CZ341" s="388" t="n">
        <v>43325</v>
      </c>
      <c r="DA341" s="388" t="inlineStr">
        <is>
          <t>TUNISIA</t>
        </is>
      </c>
      <c r="DB341" s="555" t="inlineStr">
        <is>
          <t>N/A</t>
        </is>
      </c>
      <c r="DC341" s="389" t="n"/>
      <c r="DD341" s="389" t="inlineStr">
        <is>
          <t>INSEAM -1 /1.5 CM</t>
        </is>
      </c>
      <c r="DE341" s="389" t="n"/>
      <c r="DF341" s="394" t="n">
        <v>601</v>
      </c>
      <c r="DG341" s="394" t="n">
        <v>777</v>
      </c>
      <c r="DH341" s="394" t="n">
        <v>4018235</v>
      </c>
      <c r="DI341" s="395">
        <f>DF341*BM341</f>
        <v/>
      </c>
      <c r="DJ341" s="396">
        <f>DI341-(DG341*BL341)</f>
        <v/>
      </c>
    </row>
    <row customFormat="1" customHeight="1" ht="15" r="342" s="397">
      <c r="A342" s="372" t="n">
        <v>2025</v>
      </c>
      <c r="B342" s="372" t="inlineStr">
        <is>
          <t>K170701111</t>
        </is>
      </c>
      <c r="C342" s="372" t="n">
        <v>2010102512</v>
      </c>
      <c r="D342" s="241" t="inlineStr">
        <is>
          <t>Dark used</t>
        </is>
      </c>
      <c r="E342" s="430" t="n">
        <v>3005</v>
      </c>
      <c r="F342" s="372" t="inlineStr">
        <is>
          <t>JUNO</t>
        </is>
      </c>
      <c r="G342" s="372" t="inlineStr">
        <is>
          <t>MIDNIGHT OVERDYE</t>
        </is>
      </c>
      <c r="H342" s="372" t="n">
        <v>1</v>
      </c>
      <c r="I342" s="370" t="n"/>
      <c r="J342" s="600" t="n"/>
      <c r="K342" s="372" t="n"/>
      <c r="L342" s="372" t="n"/>
      <c r="M342" s="372" t="inlineStr">
        <is>
          <t>Jeans</t>
        </is>
      </c>
      <c r="N342" s="372" t="n">
        <v>62046231</v>
      </c>
      <c r="O342" s="373" t="inlineStr">
        <is>
          <t>Women's or girls' cotton denim trousers and breeches (excl. industrial and occupational, bib and brace overalls and panties)</t>
        </is>
      </c>
      <c r="P342" s="584" t="inlineStr">
        <is>
          <t>Womens</t>
        </is>
      </c>
      <c r="Q342" s="372" t="n"/>
      <c r="R342" s="372" t="n"/>
      <c r="S342" s="372" t="inlineStr">
        <is>
          <t>PP SPRAY</t>
        </is>
      </c>
      <c r="T342" s="374" t="inlineStr">
        <is>
          <t>SUPER</t>
        </is>
      </c>
      <c r="U342" s="374" t="inlineStr">
        <is>
          <t>MID RISE SLIM</t>
        </is>
      </c>
      <c r="V342" s="374" t="inlineStr">
        <is>
          <t>24-32</t>
        </is>
      </c>
      <c r="W342" s="374" t="inlineStr">
        <is>
          <t>30-32-34</t>
        </is>
      </c>
      <c r="X342" s="402" t="inlineStr">
        <is>
          <t>Womens royal core</t>
        </is>
      </c>
      <c r="Y342" s="374" t="inlineStr">
        <is>
          <t>C/O</t>
        </is>
      </c>
      <c r="Z342" s="374" t="inlineStr">
        <is>
          <t>C/O</t>
        </is>
      </c>
      <c r="AA342" s="374" t="inlineStr">
        <is>
          <t>ROYAL CORE</t>
        </is>
      </c>
      <c r="AB342" s="240" t="inlineStr">
        <is>
          <t>Tunisia</t>
        </is>
      </c>
      <c r="AC342" s="240" t="inlineStr">
        <is>
          <t>Artlab</t>
        </is>
      </c>
      <c r="AD342" s="240" t="inlineStr">
        <is>
          <t>Artlab</t>
        </is>
      </c>
      <c r="AE342" s="240" t="inlineStr">
        <is>
          <t>Interwashing</t>
        </is>
      </c>
      <c r="AF342" s="372" t="n"/>
      <c r="AG342" s="374" t="inlineStr">
        <is>
          <t>ORTA</t>
        </is>
      </c>
      <c r="AH342" s="374" t="inlineStr">
        <is>
          <t>9585B-33</t>
        </is>
      </c>
      <c r="AI342" s="374" t="inlineStr">
        <is>
          <t>8251 Carbon black OD</t>
        </is>
      </c>
      <c r="AJ342" s="374" t="n">
        <v>36</v>
      </c>
      <c r="AK342" s="374" t="inlineStr">
        <is>
          <t>93% Sustainable fabric</t>
        </is>
      </c>
      <c r="AL342" s="374" t="inlineStr">
        <is>
          <t>78% Organic cotton, 15% tencel lyocell, 5% polyester, 2% elastane</t>
        </is>
      </c>
      <c r="AM342" s="374" t="inlineStr">
        <is>
          <t>12 oz</t>
        </is>
      </c>
      <c r="AN342" s="374" t="n"/>
      <c r="AO342" s="377" t="inlineStr">
        <is>
          <t>5,75 / 127</t>
        </is>
      </c>
      <c r="AP342" s="374" t="n"/>
      <c r="AQ342" s="374" t="n"/>
      <c r="AR342" s="374" t="n"/>
      <c r="AS342" s="378" t="n"/>
      <c r="AT342" s="378" t="n"/>
      <c r="AU342" s="378" t="n"/>
      <c r="AV342" s="379" t="n">
        <v>1.4</v>
      </c>
      <c r="AW342" s="601" t="inlineStr">
        <is>
          <t>HH</t>
        </is>
      </c>
      <c r="AX342" s="602" t="inlineStr">
        <is>
          <t>EUR</t>
        </is>
      </c>
      <c r="AY342" s="602" t="inlineStr">
        <is>
          <t>FOB</t>
        </is>
      </c>
      <c r="AZ342" s="602" t="inlineStr">
        <is>
          <t>90 DAYS NETT</t>
        </is>
      </c>
      <c r="BA342" s="602" t="inlineStr">
        <is>
          <t>cfmd</t>
        </is>
      </c>
      <c r="BB342" s="602">
        <f>IFERROR((BM342*(1-Assumptions!$K$3))*(1-BK342),0)</f>
        <v/>
      </c>
      <c r="BC342" s="428" t="n"/>
      <c r="BD342" s="602" t="n"/>
      <c r="BE342" s="602" t="n">
        <v>25.5</v>
      </c>
      <c r="BF342" s="604">
        <f>IFERROR(((IF(BE342&gt;0, BE342, IF(BD342&gt;0, BD342, 0))))*INDEX(Assumptions!$B:$B,MATCH(AB342,Assumptions!$A:$A,0)),0)</f>
        <v/>
      </c>
      <c r="BG342" s="604">
        <f>IFERROR(((IF(BE342&gt;0, BE342, IF(BD342&gt;0, BD342, 0))))*INDEX(Assumptions!$C:$C,MATCH(AB342,Assumptions!$A:$A,0)),0)</f>
        <v/>
      </c>
      <c r="BH342" s="604">
        <f>IFERROR(((IF(BE342&gt;0, BE342, IF(BD342&gt;0, BD342, 0))))*INDEX(Assumptions!$D:$D,MATCH(AB342,Assumptions!$A:$A,0)),0)</f>
        <v/>
      </c>
      <c r="BI342" s="604">
        <f>IFERROR(((IF(BE342&gt;0, BE342, IF(BD342&gt;0, BD342, 0))))*INDEX(Assumptions!$G:$G,MATCH(AC342,Assumptions!$F:$F,0)),0)</f>
        <v/>
      </c>
      <c r="BJ342" s="604">
        <f>SUM(BF342:BI342)</f>
        <v/>
      </c>
      <c r="BK342" s="383">
        <f>IFERROR(INDEX(Assumptions!$B:$B,MATCH(AB342,Assumptions!$A:$A,0))+INDEX(Assumptions!$C:$C,MATCH(AB342,Assumptions!$A:$A,0))+INDEX(Assumptions!$D:$D,MATCH(AB342,Assumptions!$A:$A,0))+INDEX(Assumptions!$G:$G,MATCH(AC342,Assumptions!$F:$F,0)),0)</f>
        <v/>
      </c>
      <c r="BL342" s="602">
        <f>((IF(BE342&gt;0, BE342, IF(BD342&gt;0, BD342, 0))))+BJ342</f>
        <v/>
      </c>
      <c r="BM342" s="602">
        <f>BP342/BO342</f>
        <v/>
      </c>
      <c r="BN342" s="602">
        <f>BP342/2.38</f>
        <v/>
      </c>
      <c r="BO342" s="374" t="n">
        <v>2.5</v>
      </c>
      <c r="BP342" s="602" t="n">
        <v>139.95</v>
      </c>
      <c r="BQ342" s="384">
        <f>IF(SUM(BD342:BE342)=0,0,(BM342-BL342)/BM342)</f>
        <v/>
      </c>
      <c r="BR342" s="602" t="n">
        <v>0</v>
      </c>
      <c r="BS342" s="602" t="n">
        <v>5.75</v>
      </c>
      <c r="BT342" s="602" t="n">
        <v>2.8</v>
      </c>
      <c r="BU342" s="386" t="n"/>
      <c r="BV342" s="386" t="n"/>
      <c r="BW342" s="386" t="n"/>
      <c r="BX342" s="386" t="n"/>
      <c r="BY342" s="386" t="n"/>
      <c r="BZ342" s="433" t="n"/>
      <c r="CA342" s="386" t="n"/>
      <c r="CB342" s="386" t="n"/>
      <c r="CC342" s="386" t="n"/>
      <c r="CD342" s="376" t="n"/>
      <c r="CE342" s="376" t="n"/>
      <c r="CF342" s="376" t="inlineStr">
        <is>
          <t>Keep as c/o in Blue data</t>
        </is>
      </c>
      <c r="CG342" s="387" t="inlineStr">
        <is>
          <t>-</t>
        </is>
      </c>
      <c r="CH342" s="435" t="n"/>
      <c r="CI342" s="387" t="n"/>
      <c r="CJ342" s="387" t="n"/>
      <c r="CK342" s="387" t="n"/>
      <c r="CL342" s="388" t="n"/>
      <c r="CM342" s="389" t="n"/>
      <c r="CN342" s="389" t="n"/>
      <c r="CO342" s="390" t="n"/>
      <c r="CP342" s="391" t="inlineStr">
        <is>
          <t>-</t>
        </is>
      </c>
      <c r="CQ342" s="391" t="n"/>
      <c r="CR342" s="391" t="n"/>
      <c r="CS342" s="392" t="n"/>
      <c r="CT342" s="393" t="n"/>
      <c r="CU342" s="393" t="n"/>
      <c r="CV342" s="393" t="n"/>
      <c r="CW342" s="393" t="n"/>
      <c r="CX342" s="393" t="n"/>
      <c r="CY342" s="393" t="n"/>
      <c r="CZ342" s="388" t="n">
        <v>43265</v>
      </c>
      <c r="DA342" s="388" t="inlineStr">
        <is>
          <t>TUNISIA</t>
        </is>
      </c>
      <c r="DB342" s="555" t="inlineStr">
        <is>
          <t>N/A</t>
        </is>
      </c>
      <c r="DC342" s="389" t="n"/>
      <c r="DD342" s="389" t="inlineStr">
        <is>
          <t>BACK RISE -1.5CM TOO SHORT</t>
        </is>
      </c>
      <c r="DE342" s="389" t="n"/>
      <c r="DF342" s="394" t="n">
        <v>253</v>
      </c>
      <c r="DG342" s="394">
        <f>350+344</f>
        <v/>
      </c>
      <c r="DH342" s="394" t="inlineStr">
        <is>
          <t>4018236, 4018846</t>
        </is>
      </c>
      <c r="DI342" s="395">
        <f>DF342*BM342</f>
        <v/>
      </c>
      <c r="DJ342" s="396">
        <f>DI342-(DG342*BL342)</f>
        <v/>
      </c>
    </row>
    <row customFormat="1" customHeight="1" ht="15" r="343" s="397">
      <c r="A343" s="372" t="n">
        <v>2030</v>
      </c>
      <c r="B343" s="372" t="inlineStr">
        <is>
          <t>K999901201</t>
        </is>
      </c>
      <c r="C343" s="372" t="n">
        <v>2010102409</v>
      </c>
      <c r="D343" s="241" t="inlineStr">
        <is>
          <t>Rinse</t>
        </is>
      </c>
      <c r="E343" s="241" t="n">
        <v>2500</v>
      </c>
      <c r="F343" s="372" t="inlineStr">
        <is>
          <t>DIDO</t>
        </is>
      </c>
      <c r="G343" s="372" t="inlineStr">
        <is>
          <t>RINSE</t>
        </is>
      </c>
      <c r="H343" s="372" t="n">
        <v>1</v>
      </c>
      <c r="I343" s="370" t="n"/>
      <c r="J343" s="600" t="n"/>
      <c r="K343" s="372" t="n"/>
      <c r="L343" s="372" t="n"/>
      <c r="M343" s="372" t="inlineStr">
        <is>
          <t>Jeans</t>
        </is>
      </c>
      <c r="N343" s="372" t="n">
        <v>62046231</v>
      </c>
      <c r="O343" s="373" t="inlineStr">
        <is>
          <t>Women's or girls' cotton denim trousers and breeches (excl. industrial and occupational, bib and brace overalls and panties)</t>
        </is>
      </c>
      <c r="P343" s="584" t="inlineStr">
        <is>
          <t>Womens</t>
        </is>
      </c>
      <c r="Q343" s="372" t="n"/>
      <c r="R343" s="372" t="n"/>
      <c r="S343" s="372" t="inlineStr">
        <is>
          <t>NON BLEACH</t>
        </is>
      </c>
      <c r="T343" s="374" t="inlineStr">
        <is>
          <t>BASIC</t>
        </is>
      </c>
      <c r="U343" s="374" t="inlineStr">
        <is>
          <t>LOW RISE STRAIGHT</t>
        </is>
      </c>
      <c r="V343" s="374" t="inlineStr">
        <is>
          <t>24-32</t>
        </is>
      </c>
      <c r="W343" s="374" t="inlineStr">
        <is>
          <t>30-32-34</t>
        </is>
      </c>
      <c r="X343" s="402" t="inlineStr">
        <is>
          <t>Womens royal core</t>
        </is>
      </c>
      <c r="Y343" s="374" t="inlineStr">
        <is>
          <t>C/O</t>
        </is>
      </c>
      <c r="Z343" s="374" t="inlineStr">
        <is>
          <t>C/O</t>
        </is>
      </c>
      <c r="AA343" s="374" t="inlineStr">
        <is>
          <t>ROYAL CORE</t>
        </is>
      </c>
      <c r="AB343" s="240" t="inlineStr">
        <is>
          <t>Tunisia</t>
        </is>
      </c>
      <c r="AC343" s="240" t="inlineStr">
        <is>
          <t>Artlab</t>
        </is>
      </c>
      <c r="AD343" s="240" t="inlineStr">
        <is>
          <t>Artlab</t>
        </is>
      </c>
      <c r="AE343" s="240" t="inlineStr">
        <is>
          <t>Interwashing</t>
        </is>
      </c>
      <c r="AF343" s="372" t="n"/>
      <c r="AG343" s="374" t="inlineStr">
        <is>
          <t>ORTA</t>
        </is>
      </c>
      <c r="AH343" s="374" t="inlineStr">
        <is>
          <t>9541B-43</t>
        </is>
      </c>
      <c r="AI343" s="374" t="n"/>
      <c r="AJ343" s="374" t="n"/>
      <c r="AK343" s="374" t="inlineStr">
        <is>
          <t>98% Sustainable fabric</t>
        </is>
      </c>
      <c r="AL343" s="374" t="inlineStr">
        <is>
          <t>98% Organic cotton, 2% elastane</t>
        </is>
      </c>
      <c r="AM343" s="374" t="inlineStr">
        <is>
          <t>12 oz</t>
        </is>
      </c>
      <c r="AN343" s="374" t="n"/>
      <c r="AO343" s="377" t="inlineStr">
        <is>
          <t>4,8 / 145</t>
        </is>
      </c>
      <c r="AP343" s="374" t="n"/>
      <c r="AQ343" s="374" t="n"/>
      <c r="AR343" s="374" t="n"/>
      <c r="AS343" s="378" t="n"/>
      <c r="AT343" s="378" t="n"/>
      <c r="AU343" s="378" t="n"/>
      <c r="AV343" s="379" t="n">
        <v>1.3</v>
      </c>
      <c r="AW343" s="601" t="n"/>
      <c r="AX343" s="602" t="inlineStr">
        <is>
          <t>EUR</t>
        </is>
      </c>
      <c r="AY343" s="602" t="inlineStr">
        <is>
          <t>FOB</t>
        </is>
      </c>
      <c r="AZ343" s="602" t="inlineStr">
        <is>
          <t>90 DAYS NETT</t>
        </is>
      </c>
      <c r="BA343" s="602" t="inlineStr">
        <is>
          <t>cfmd</t>
        </is>
      </c>
      <c r="BB343" s="602">
        <f>IFERROR((BM343*(1-Assumptions!$K$3))*(1-BK343),0)</f>
        <v/>
      </c>
      <c r="BC343" s="428" t="n"/>
      <c r="BD343" s="602" t="n"/>
      <c r="BE343" s="602" t="n">
        <v>17.4</v>
      </c>
      <c r="BF343" s="604">
        <f>IFERROR(((IF(BE343&gt;0, BE343, IF(BD343&gt;0, BD343, 0))))*INDEX(Assumptions!$B:$B,MATCH(AB343,Assumptions!$A:$A,0)),0)</f>
        <v/>
      </c>
      <c r="BG343" s="604">
        <f>IFERROR(((IF(BE343&gt;0, BE343, IF(BD343&gt;0, BD343, 0))))*INDEX(Assumptions!$C:$C,MATCH(AB343,Assumptions!$A:$A,0)),0)</f>
        <v/>
      </c>
      <c r="BH343" s="604">
        <f>IFERROR(((IF(BE343&gt;0, BE343, IF(BD343&gt;0, BD343, 0))))*INDEX(Assumptions!$D:$D,MATCH(AB343,Assumptions!$A:$A,0)),0)</f>
        <v/>
      </c>
      <c r="BI343" s="604">
        <f>IFERROR(((IF(BE343&gt;0, BE343, IF(BD343&gt;0, BD343, 0))))*INDEX(Assumptions!$G:$G,MATCH(AC343,Assumptions!$F:$F,0)),0)</f>
        <v/>
      </c>
      <c r="BJ343" s="604">
        <f>SUM(BF343:BI343)</f>
        <v/>
      </c>
      <c r="BK343" s="383">
        <f>IFERROR(INDEX(Assumptions!$B:$B,MATCH(AB343,Assumptions!$A:$A,0))+INDEX(Assumptions!$C:$C,MATCH(AB343,Assumptions!$A:$A,0))+INDEX(Assumptions!$D:$D,MATCH(AB343,Assumptions!$A:$A,0))+INDEX(Assumptions!$G:$G,MATCH(AC343,Assumptions!$F:$F,0)),0)</f>
        <v/>
      </c>
      <c r="BL343" s="602">
        <f>((IF(BE343&gt;0, BE343, IF(BD343&gt;0, BD343, 0))))+BJ343</f>
        <v/>
      </c>
      <c r="BM343" s="602">
        <f>BP343/BO343</f>
        <v/>
      </c>
      <c r="BN343" s="602">
        <f>BP343/2.38</f>
        <v/>
      </c>
      <c r="BO343" s="374" t="n">
        <v>2.5</v>
      </c>
      <c r="BP343" s="602" t="n">
        <v>99.95</v>
      </c>
      <c r="BQ343" s="384">
        <f>IF(SUM(BD343:BE343)=0,0,(BM343-BL343)/BM343)</f>
        <v/>
      </c>
      <c r="BR343" s="602" t="n">
        <v>0</v>
      </c>
      <c r="BS343" s="602" t="n">
        <v>0.75</v>
      </c>
      <c r="BT343" s="602" t="n">
        <v>2.8</v>
      </c>
      <c r="BU343" s="386" t="n"/>
      <c r="BV343" s="386" t="n"/>
      <c r="BW343" s="386" t="n"/>
      <c r="BX343" s="386" t="n"/>
      <c r="BY343" s="386" t="n"/>
      <c r="BZ343" s="433" t="n"/>
      <c r="CA343" s="386" t="n"/>
      <c r="CB343" s="386" t="n"/>
      <c r="CC343" s="386" t="n"/>
      <c r="CD343" s="376" t="n"/>
      <c r="CE343" s="376" t="n"/>
      <c r="CF343" s="376" t="inlineStr">
        <is>
          <t>Keep as c/o in Blue data</t>
        </is>
      </c>
      <c r="CG343" s="387" t="inlineStr">
        <is>
          <t>-</t>
        </is>
      </c>
      <c r="CH343" s="435" t="n"/>
      <c r="CI343" s="387" t="n"/>
      <c r="CJ343" s="387" t="n"/>
      <c r="CK343" s="387" t="n"/>
      <c r="CL343" s="388" t="n"/>
      <c r="CM343" s="389" t="n"/>
      <c r="CN343" s="389" t="n"/>
      <c r="CO343" s="390" t="n"/>
      <c r="CP343" s="391" t="inlineStr">
        <is>
          <t>-</t>
        </is>
      </c>
      <c r="CQ343" s="391" t="n"/>
      <c r="CR343" s="391" t="n"/>
      <c r="CS343" s="392" t="n"/>
      <c r="CT343" s="393" t="n"/>
      <c r="CU343" s="393" t="n"/>
      <c r="CV343" s="393" t="n"/>
      <c r="CW343" s="393" t="n"/>
      <c r="CX343" s="393" t="n"/>
      <c r="CY343" s="393" t="n"/>
      <c r="CZ343" s="388" t="n">
        <v>43265</v>
      </c>
      <c r="DA343" s="388" t="inlineStr">
        <is>
          <t>TUNISIA</t>
        </is>
      </c>
      <c r="DB343" s="555" t="inlineStr">
        <is>
          <t>N/A</t>
        </is>
      </c>
      <c r="DC343" s="389" t="n"/>
      <c r="DD343" s="389" t="inlineStr">
        <is>
          <t>BACK RISE -1.5CM TOO SHORT</t>
        </is>
      </c>
      <c r="DE343" s="389" t="n"/>
      <c r="DF343" s="394" t="n">
        <v>176</v>
      </c>
      <c r="DG343" s="394" t="n">
        <v>204</v>
      </c>
      <c r="DH343" s="394" t="n">
        <v>4018431</v>
      </c>
      <c r="DI343" s="395">
        <f>DF343*BM343</f>
        <v/>
      </c>
      <c r="DJ343" s="396">
        <f>DI343-(DG343*BL343)</f>
        <v/>
      </c>
    </row>
    <row customFormat="1" customHeight="1" ht="15" r="344" s="397">
      <c r="A344" s="372" t="n">
        <v>2035</v>
      </c>
      <c r="B344" s="372" t="inlineStr">
        <is>
          <t>K999901207</t>
        </is>
      </c>
      <c r="C344" s="372" t="n">
        <v>2010102789</v>
      </c>
      <c r="D344" s="430" t="inlineStr">
        <is>
          <t>Denim black</t>
        </is>
      </c>
      <c r="E344" s="430" t="n">
        <v>6102</v>
      </c>
      <c r="F344" s="372" t="inlineStr">
        <is>
          <t>DIDO</t>
        </is>
      </c>
      <c r="G344" s="372" t="inlineStr">
        <is>
          <t>BLACK RINSE</t>
        </is>
      </c>
      <c r="H344" s="372" t="n">
        <v>1</v>
      </c>
      <c r="I344" s="370" t="n"/>
      <c r="J344" s="600" t="n"/>
      <c r="K344" s="372" t="n"/>
      <c r="L344" s="372" t="n"/>
      <c r="M344" s="372" t="inlineStr">
        <is>
          <t>Jeans</t>
        </is>
      </c>
      <c r="N344" s="372" t="n">
        <v>62046231</v>
      </c>
      <c r="O344" s="373" t="inlineStr">
        <is>
          <t>Women's or girls' cotton denim trousers and breeches (excl. industrial and occupational, bib and brace overalls and panties)</t>
        </is>
      </c>
      <c r="P344" s="584" t="inlineStr">
        <is>
          <t>Womens</t>
        </is>
      </c>
      <c r="Q344" s="372" t="n"/>
      <c r="R344" s="372" t="n"/>
      <c r="S344" s="372" t="inlineStr">
        <is>
          <t>NON BLEACH</t>
        </is>
      </c>
      <c r="T344" s="374" t="inlineStr">
        <is>
          <t>HIGH</t>
        </is>
      </c>
      <c r="U344" s="374" t="inlineStr">
        <is>
          <t>LOW RISE STRAIGHT</t>
        </is>
      </c>
      <c r="V344" s="374" t="inlineStr">
        <is>
          <t>24-32</t>
        </is>
      </c>
      <c r="W344" s="374" t="inlineStr">
        <is>
          <t>30-32-34</t>
        </is>
      </c>
      <c r="X344" s="402" t="inlineStr">
        <is>
          <t>Womens royal core</t>
        </is>
      </c>
      <c r="Y344" s="374" t="inlineStr">
        <is>
          <t>C/O</t>
        </is>
      </c>
      <c r="Z344" s="374" t="inlineStr">
        <is>
          <t>C/O</t>
        </is>
      </c>
      <c r="AA344" s="374" t="inlineStr">
        <is>
          <t>ROYAL CORE</t>
        </is>
      </c>
      <c r="AB344" s="240" t="inlineStr">
        <is>
          <t>Tunisia</t>
        </is>
      </c>
      <c r="AC344" s="240" t="inlineStr">
        <is>
          <t>Artlab</t>
        </is>
      </c>
      <c r="AD344" s="240" t="inlineStr">
        <is>
          <t>Artlab</t>
        </is>
      </c>
      <c r="AE344" s="240" t="inlineStr">
        <is>
          <t>Interwashing</t>
        </is>
      </c>
      <c r="AF344" s="372" t="n"/>
      <c r="AG344" s="374" t="inlineStr">
        <is>
          <t>CALIK</t>
        </is>
      </c>
      <c r="AH344" s="374" t="inlineStr">
        <is>
          <t>71148D Pinus organic + recycled</t>
        </is>
      </c>
      <c r="AI344" s="374" t="inlineStr">
        <is>
          <t>D7924O022 Pinus</t>
        </is>
      </c>
      <c r="AJ344" s="374" t="n"/>
      <c r="AK344" s="374" t="inlineStr">
        <is>
          <t>98% Sustainable fabric</t>
        </is>
      </c>
      <c r="AL344" s="374" t="inlineStr">
        <is>
          <t>83% Organic cotton, 15% recycled cotton, 2% elastane</t>
        </is>
      </c>
      <c r="AM344" s="374" t="inlineStr">
        <is>
          <t>12 oz</t>
        </is>
      </c>
      <c r="AN344" s="374" t="n"/>
      <c r="AO344" s="377" t="inlineStr">
        <is>
          <t>5,2 / 147</t>
        </is>
      </c>
      <c r="AP344" s="374" t="n"/>
      <c r="AQ344" s="374" t="n"/>
      <c r="AR344" s="374" t="n"/>
      <c r="AS344" s="378" t="n"/>
      <c r="AT344" s="378" t="n"/>
      <c r="AU344" s="378" t="n"/>
      <c r="AV344" s="379" t="n">
        <v>1.3</v>
      </c>
      <c r="AW344" s="601" t="n"/>
      <c r="AX344" s="602" t="inlineStr">
        <is>
          <t>EUR</t>
        </is>
      </c>
      <c r="AY344" s="602" t="inlineStr">
        <is>
          <t>FOB</t>
        </is>
      </c>
      <c r="AZ344" s="602" t="inlineStr">
        <is>
          <t>90 DAYS NETT</t>
        </is>
      </c>
      <c r="BA344" s="602" t="inlineStr">
        <is>
          <t>cfmd</t>
        </is>
      </c>
      <c r="BB344" s="602">
        <f>IFERROR((BM344*(1-Assumptions!$K$3))*(1-BK344),0)</f>
        <v/>
      </c>
      <c r="BC344" s="428" t="n"/>
      <c r="BD344" s="602" t="n"/>
      <c r="BE344" s="602" t="n">
        <v>18.2</v>
      </c>
      <c r="BF344" s="604">
        <f>IFERROR(((IF(BE344&gt;0, BE344, IF(BD344&gt;0, BD344, 0))))*INDEX(Assumptions!$B:$B,MATCH(AB344,Assumptions!$A:$A,0)),0)</f>
        <v/>
      </c>
      <c r="BG344" s="604">
        <f>IFERROR(((IF(BE344&gt;0, BE344, IF(BD344&gt;0, BD344, 0))))*INDEX(Assumptions!$C:$C,MATCH(AB344,Assumptions!$A:$A,0)),0)</f>
        <v/>
      </c>
      <c r="BH344" s="604">
        <f>IFERROR(((IF(BE344&gt;0, BE344, IF(BD344&gt;0, BD344, 0))))*INDEX(Assumptions!$D:$D,MATCH(AB344,Assumptions!$A:$A,0)),0)</f>
        <v/>
      </c>
      <c r="BI344" s="604">
        <f>IFERROR(((IF(BE344&gt;0, BE344, IF(BD344&gt;0, BD344, 0))))*INDEX(Assumptions!$G:$G,MATCH(AC344,Assumptions!$F:$F,0)),0)</f>
        <v/>
      </c>
      <c r="BJ344" s="604">
        <f>SUM(BF344:BI344)</f>
        <v/>
      </c>
      <c r="BK344" s="383">
        <f>IFERROR(INDEX(Assumptions!$B:$B,MATCH(AB344,Assumptions!$A:$A,0))+INDEX(Assumptions!$C:$C,MATCH(AB344,Assumptions!$A:$A,0))+INDEX(Assumptions!$D:$D,MATCH(AB344,Assumptions!$A:$A,0))+INDEX(Assumptions!$G:$G,MATCH(AC344,Assumptions!$F:$F,0)),0)</f>
        <v/>
      </c>
      <c r="BL344" s="602">
        <f>((IF(BE344&gt;0, BE344, IF(BD344&gt;0, BD344, 0))))+BJ344</f>
        <v/>
      </c>
      <c r="BM344" s="602">
        <f>BP344/BO344</f>
        <v/>
      </c>
      <c r="BN344" s="602">
        <f>BP344/2.38</f>
        <v/>
      </c>
      <c r="BO344" s="374" t="n">
        <v>2.5</v>
      </c>
      <c r="BP344" s="602" t="n">
        <v>99.95</v>
      </c>
      <c r="BQ344" s="384">
        <f>IF(SUM(BD344:BE344)=0,0,(BM344-BL344)/BM344)</f>
        <v/>
      </c>
      <c r="BR344" s="602" t="n">
        <v>0</v>
      </c>
      <c r="BS344" s="602" t="n">
        <v>0.75</v>
      </c>
      <c r="BT344" s="602" t="n">
        <v>3.15</v>
      </c>
      <c r="BU344" s="386" t="n"/>
      <c r="BV344" s="386" t="n"/>
      <c r="BW344" s="386" t="n"/>
      <c r="BX344" s="386" t="n"/>
      <c r="BY344" s="386" t="n"/>
      <c r="BZ344" s="433" t="n"/>
      <c r="CA344" s="386" t="n"/>
      <c r="CB344" s="386" t="n"/>
      <c r="CC344" s="386" t="n"/>
      <c r="CD344" s="376" t="n"/>
      <c r="CE344" s="376" t="n"/>
      <c r="CF344" s="376" t="inlineStr">
        <is>
          <t>Keep as c/o in Blue data</t>
        </is>
      </c>
      <c r="CG344" s="387" t="inlineStr">
        <is>
          <t>-</t>
        </is>
      </c>
      <c r="CH344" s="435" t="n"/>
      <c r="CI344" s="387" t="n"/>
      <c r="CJ344" s="387" t="n"/>
      <c r="CK344" s="387" t="n"/>
      <c r="CL344" s="388" t="n"/>
      <c r="CM344" s="389" t="n"/>
      <c r="CN344" s="389" t="n"/>
      <c r="CO344" s="390" t="n"/>
      <c r="CP344" s="391" t="inlineStr">
        <is>
          <t>-</t>
        </is>
      </c>
      <c r="CQ344" s="391" t="n"/>
      <c r="CR344" s="391" t="n"/>
      <c r="CS344" s="392" t="n"/>
      <c r="CT344" s="393" t="n"/>
      <c r="CU344" s="393" t="n"/>
      <c r="CV344" s="393" t="n"/>
      <c r="CW344" s="393" t="n"/>
      <c r="CX344" s="393" t="n"/>
      <c r="CY344" s="393" t="n"/>
      <c r="CZ344" s="388" t="n">
        <v>43265</v>
      </c>
      <c r="DA344" s="388" t="inlineStr">
        <is>
          <t>TUNISIA</t>
        </is>
      </c>
      <c r="DB344" s="555" t="inlineStr">
        <is>
          <t>N/A</t>
        </is>
      </c>
      <c r="DC344" s="389" t="n"/>
      <c r="DD344" s="389" t="inlineStr">
        <is>
          <t>INSEAM +1.5CM TO +3CM TOO LONG</t>
        </is>
      </c>
      <c r="DE344" s="389" t="n"/>
      <c r="DF344" s="394" t="n">
        <v>251</v>
      </c>
      <c r="DG344" s="394" t="n">
        <v>526</v>
      </c>
      <c r="DH344" s="394" t="n">
        <v>4018271</v>
      </c>
      <c r="DI344" s="395">
        <f>DF344*BM344</f>
        <v/>
      </c>
      <c r="DJ344" s="396">
        <f>DI344-(DG344*BL344)</f>
        <v/>
      </c>
    </row>
    <row customFormat="1" customHeight="1" ht="15" r="345" s="397">
      <c r="A345" s="372" t="n">
        <v>2040</v>
      </c>
      <c r="B345" s="372" t="inlineStr">
        <is>
          <t>K999901301</t>
        </is>
      </c>
      <c r="C345" s="372" t="n">
        <v>2010102412</v>
      </c>
      <c r="D345" s="241" t="inlineStr">
        <is>
          <t>Rinse</t>
        </is>
      </c>
      <c r="E345" s="241" t="n">
        <v>2500</v>
      </c>
      <c r="F345" s="372" t="inlineStr">
        <is>
          <t>CHRISTINA</t>
        </is>
      </c>
      <c r="G345" s="372" t="inlineStr">
        <is>
          <t>RINSE</t>
        </is>
      </c>
      <c r="H345" s="372" t="n">
        <v>1</v>
      </c>
      <c r="I345" s="370" t="n"/>
      <c r="J345" s="600" t="n"/>
      <c r="K345" s="372" t="n"/>
      <c r="L345" s="372" t="n"/>
      <c r="M345" s="372" t="inlineStr">
        <is>
          <t>Jeans</t>
        </is>
      </c>
      <c r="N345" s="372" t="n">
        <v>62046231</v>
      </c>
      <c r="O345" s="373" t="inlineStr">
        <is>
          <t>Women's or girls' cotton denim trousers and breeches (excl. industrial and occupational, bib and brace overalls and panties)</t>
        </is>
      </c>
      <c r="P345" s="584" t="inlineStr">
        <is>
          <t>Womens</t>
        </is>
      </c>
      <c r="Q345" s="372" t="n"/>
      <c r="R345" s="372" t="n"/>
      <c r="S345" s="372" t="inlineStr">
        <is>
          <t>NON BLEACH</t>
        </is>
      </c>
      <c r="T345" s="374" t="inlineStr">
        <is>
          <t>BASIC</t>
        </is>
      </c>
      <c r="U345" s="374" t="inlineStr">
        <is>
          <t>HIGH RISE SKINNY</t>
        </is>
      </c>
      <c r="V345" s="374" t="inlineStr">
        <is>
          <t>24-32</t>
        </is>
      </c>
      <c r="W345" s="374" t="inlineStr">
        <is>
          <t>30-32-34</t>
        </is>
      </c>
      <c r="X345" s="402" t="inlineStr">
        <is>
          <t>Womens royal core</t>
        </is>
      </c>
      <c r="Y345" s="374" t="inlineStr">
        <is>
          <t>C/O</t>
        </is>
      </c>
      <c r="Z345" s="374" t="inlineStr">
        <is>
          <t>C/O</t>
        </is>
      </c>
      <c r="AA345" s="374" t="inlineStr">
        <is>
          <t>ROYAL CORE</t>
        </is>
      </c>
      <c r="AB345" s="240" t="inlineStr">
        <is>
          <t>Tunisia</t>
        </is>
      </c>
      <c r="AC345" s="240" t="inlineStr">
        <is>
          <t>Artlab</t>
        </is>
      </c>
      <c r="AD345" s="240" t="inlineStr">
        <is>
          <t>Artlab</t>
        </is>
      </c>
      <c r="AE345" s="240" t="inlineStr">
        <is>
          <t>Interwashing</t>
        </is>
      </c>
      <c r="AF345" s="372" t="n"/>
      <c r="AG345" s="374" t="inlineStr">
        <is>
          <t>ORTA</t>
        </is>
      </c>
      <c r="AH345" s="374" t="inlineStr">
        <is>
          <t>9541B-43</t>
        </is>
      </c>
      <c r="AI345" s="374" t="n"/>
      <c r="AJ345" s="374" t="n"/>
      <c r="AK345" s="374" t="inlineStr">
        <is>
          <t>98% Sustainable fabric</t>
        </is>
      </c>
      <c r="AL345" s="374" t="inlineStr">
        <is>
          <t>98% Organic cotton, 2% elastane</t>
        </is>
      </c>
      <c r="AM345" s="374" t="inlineStr">
        <is>
          <t>12 oz</t>
        </is>
      </c>
      <c r="AN345" s="374" t="n"/>
      <c r="AO345" s="377" t="inlineStr">
        <is>
          <t>4,8 / 145</t>
        </is>
      </c>
      <c r="AP345" s="374" t="n"/>
      <c r="AQ345" s="374" t="n"/>
      <c r="AR345" s="374" t="n"/>
      <c r="AS345" s="378" t="n"/>
      <c r="AT345" s="378" t="n"/>
      <c r="AU345" s="378" t="n"/>
      <c r="AV345" s="379" t="n">
        <v>1.16</v>
      </c>
      <c r="AW345" s="601" t="n"/>
      <c r="AX345" s="602" t="inlineStr">
        <is>
          <t>EUR</t>
        </is>
      </c>
      <c r="AY345" s="602" t="inlineStr">
        <is>
          <t>FOB</t>
        </is>
      </c>
      <c r="AZ345" s="602" t="inlineStr">
        <is>
          <t>90 DAYS NETT</t>
        </is>
      </c>
      <c r="BA345" s="602" t="inlineStr">
        <is>
          <t>cfmd</t>
        </is>
      </c>
      <c r="BB345" s="602">
        <f>IFERROR((BM345*(1-Assumptions!$K$3))*(1-BK345),0)</f>
        <v/>
      </c>
      <c r="BC345" s="428" t="n"/>
      <c r="BD345" s="602" t="n"/>
      <c r="BE345" s="602" t="n">
        <v>17.4</v>
      </c>
      <c r="BF345" s="604">
        <f>IFERROR(((IF(BE345&gt;0, BE345, IF(BD345&gt;0, BD345, 0))))*INDEX(Assumptions!$B:$B,MATCH(AB345,Assumptions!$A:$A,0)),0)</f>
        <v/>
      </c>
      <c r="BG345" s="604">
        <f>IFERROR(((IF(BE345&gt;0, BE345, IF(BD345&gt;0, BD345, 0))))*INDEX(Assumptions!$C:$C,MATCH(AB345,Assumptions!$A:$A,0)),0)</f>
        <v/>
      </c>
      <c r="BH345" s="604">
        <f>IFERROR(((IF(BE345&gt;0, BE345, IF(BD345&gt;0, BD345, 0))))*INDEX(Assumptions!$D:$D,MATCH(AB345,Assumptions!$A:$A,0)),0)</f>
        <v/>
      </c>
      <c r="BI345" s="604">
        <f>IFERROR(((IF(BE345&gt;0, BE345, IF(BD345&gt;0, BD345, 0))))*INDEX(Assumptions!$G:$G,MATCH(AC345,Assumptions!$F:$F,0)),0)</f>
        <v/>
      </c>
      <c r="BJ345" s="604">
        <f>SUM(BF345:BI345)</f>
        <v/>
      </c>
      <c r="BK345" s="383">
        <f>IFERROR(INDEX(Assumptions!$B:$B,MATCH(AB345,Assumptions!$A:$A,0))+INDEX(Assumptions!$C:$C,MATCH(AB345,Assumptions!$A:$A,0))+INDEX(Assumptions!$D:$D,MATCH(AB345,Assumptions!$A:$A,0))+INDEX(Assumptions!$G:$G,MATCH(AC345,Assumptions!$F:$F,0)),0)</f>
        <v/>
      </c>
      <c r="BL345" s="602">
        <f>((IF(BE345&gt;0, BE345, IF(BD345&gt;0, BD345, 0))))+BJ345</f>
        <v/>
      </c>
      <c r="BM345" s="602">
        <f>BP345/BO345</f>
        <v/>
      </c>
      <c r="BN345" s="602">
        <f>BP345/2.38</f>
        <v/>
      </c>
      <c r="BO345" s="374" t="n">
        <v>2.5</v>
      </c>
      <c r="BP345" s="602" t="n">
        <v>99.95</v>
      </c>
      <c r="BQ345" s="384">
        <f>IF(SUM(BD345:BE345)=0,0,(BM345-BL345)/BM345)</f>
        <v/>
      </c>
      <c r="BR345" s="602" t="n">
        <v>0</v>
      </c>
      <c r="BS345" s="602" t="n">
        <v>0.75</v>
      </c>
      <c r="BT345" s="602" t="n">
        <v>2.7</v>
      </c>
      <c r="BU345" s="386" t="n"/>
      <c r="BV345" s="386" t="n"/>
      <c r="BW345" s="386" t="n"/>
      <c r="BX345" s="386" t="n"/>
      <c r="BY345" s="386" t="n"/>
      <c r="BZ345" s="433" t="n"/>
      <c r="CA345" s="386" t="n"/>
      <c r="CB345" s="386" t="n"/>
      <c r="CC345" s="386" t="n"/>
      <c r="CD345" s="376" t="n"/>
      <c r="CE345" s="376" t="n"/>
      <c r="CF345" s="376" t="inlineStr">
        <is>
          <t>Keep as c/o in Blue data</t>
        </is>
      </c>
      <c r="CG345" s="387" t="inlineStr">
        <is>
          <t>-</t>
        </is>
      </c>
      <c r="CH345" s="435" t="n"/>
      <c r="CI345" s="387" t="n"/>
      <c r="CJ345" s="387" t="n"/>
      <c r="CK345" s="387" t="n"/>
      <c r="CL345" s="388" t="n"/>
      <c r="CM345" s="389" t="n"/>
      <c r="CN345" s="389" t="n"/>
      <c r="CO345" s="390" t="n"/>
      <c r="CP345" s="391" t="inlineStr">
        <is>
          <t>-</t>
        </is>
      </c>
      <c r="CQ345" s="391" t="n"/>
      <c r="CR345" s="391" t="n"/>
      <c r="CS345" s="392" t="n"/>
      <c r="CT345" s="393" t="n"/>
      <c r="CU345" s="393" t="n"/>
      <c r="CV345" s="393" t="n"/>
      <c r="CW345" s="393" t="n"/>
      <c r="CX345" s="393" t="n"/>
      <c r="CY345" s="393" t="n"/>
      <c r="CZ345" s="388" t="n">
        <v>43265</v>
      </c>
      <c r="DA345" s="388" t="inlineStr">
        <is>
          <t>TUNISIA</t>
        </is>
      </c>
      <c r="DB345" s="555" t="inlineStr">
        <is>
          <t>N/A</t>
        </is>
      </c>
      <c r="DC345" s="389" t="n"/>
      <c r="DD345" s="389" t="inlineStr">
        <is>
          <t>THIGH + KNEE TOO TIGHT OK DUE TO STRETCH</t>
        </is>
      </c>
      <c r="DE345" s="389" t="n"/>
      <c r="DF345" s="394" t="n">
        <v>191</v>
      </c>
      <c r="DG345" s="394" t="n">
        <v>230</v>
      </c>
      <c r="DH345" s="394" t="n">
        <v>4018231</v>
      </c>
      <c r="DI345" s="395">
        <f>DF345*BM345</f>
        <v/>
      </c>
      <c r="DJ345" s="396">
        <f>DI345-(DG345*BL345)</f>
        <v/>
      </c>
    </row>
    <row customFormat="1" customHeight="1" ht="15" r="346" s="397">
      <c r="A346" s="372" t="n">
        <v>2045</v>
      </c>
      <c r="B346" s="372" t="inlineStr">
        <is>
          <t>K999901305</t>
        </is>
      </c>
      <c r="C346" s="372" t="n">
        <v>2010102421</v>
      </c>
      <c r="D346" s="430" t="inlineStr">
        <is>
          <t>Denim black</t>
        </is>
      </c>
      <c r="E346" s="430" t="n">
        <v>6102</v>
      </c>
      <c r="F346" s="372" t="inlineStr">
        <is>
          <t>CHRISTINA</t>
        </is>
      </c>
      <c r="G346" s="372" t="inlineStr">
        <is>
          <t>BLACK RINSE</t>
        </is>
      </c>
      <c r="H346" s="372" t="n">
        <v>1</v>
      </c>
      <c r="I346" s="370" t="n"/>
      <c r="J346" s="600" t="n"/>
      <c r="K346" s="372" t="n"/>
      <c r="L346" s="372" t="n"/>
      <c r="M346" s="372" t="inlineStr">
        <is>
          <t>Jeans</t>
        </is>
      </c>
      <c r="N346" s="372" t="n">
        <v>62046231</v>
      </c>
      <c r="O346" s="373" t="inlineStr">
        <is>
          <t>Women's or girls' cotton denim trousers and breeches (excl. industrial and occupational, bib and brace overalls and panties)</t>
        </is>
      </c>
      <c r="P346" s="584" t="inlineStr">
        <is>
          <t>Womens</t>
        </is>
      </c>
      <c r="Q346" s="372" t="n"/>
      <c r="R346" s="372" t="n"/>
      <c r="S346" s="372" t="inlineStr">
        <is>
          <t>NON BLEACH</t>
        </is>
      </c>
      <c r="T346" s="374" t="inlineStr">
        <is>
          <t>HIGH</t>
        </is>
      </c>
      <c r="U346" s="374" t="inlineStr">
        <is>
          <t>HIGH RISE SKINNY</t>
        </is>
      </c>
      <c r="V346" s="374" t="inlineStr">
        <is>
          <t>24-32</t>
        </is>
      </c>
      <c r="W346" s="374" t="inlineStr">
        <is>
          <t>30-32-34</t>
        </is>
      </c>
      <c r="X346" s="402" t="inlineStr">
        <is>
          <t>Womens royal core</t>
        </is>
      </c>
      <c r="Y346" s="374" t="inlineStr">
        <is>
          <t>C/O</t>
        </is>
      </c>
      <c r="Z346" s="374" t="inlineStr">
        <is>
          <t>C/O</t>
        </is>
      </c>
      <c r="AA346" s="374" t="inlineStr">
        <is>
          <t>ROYAL CORE</t>
        </is>
      </c>
      <c r="AB346" s="240" t="inlineStr">
        <is>
          <t>Tunisia</t>
        </is>
      </c>
      <c r="AC346" s="240" t="inlineStr">
        <is>
          <t>Artlab</t>
        </is>
      </c>
      <c r="AD346" s="240" t="inlineStr">
        <is>
          <t>Artlab</t>
        </is>
      </c>
      <c r="AE346" s="240" t="inlineStr">
        <is>
          <t>Interwashing</t>
        </is>
      </c>
      <c r="AF346" s="372" t="n"/>
      <c r="AG346" s="374" t="inlineStr">
        <is>
          <t>CALIK</t>
        </is>
      </c>
      <c r="AH346" s="374" t="inlineStr">
        <is>
          <t>71148D Pinus organic + recycled</t>
        </is>
      </c>
      <c r="AI346" s="374" t="inlineStr">
        <is>
          <t>D7924O022 Pinus</t>
        </is>
      </c>
      <c r="AJ346" s="374" t="n"/>
      <c r="AK346" s="374" t="inlineStr">
        <is>
          <t>98% Sustainable fabric</t>
        </is>
      </c>
      <c r="AL346" s="374" t="inlineStr">
        <is>
          <t>83% Organic cotton, 15% recycled cotton, 2% elastane</t>
        </is>
      </c>
      <c r="AM346" s="374" t="inlineStr">
        <is>
          <t>12 oz</t>
        </is>
      </c>
      <c r="AN346" s="374" t="n"/>
      <c r="AO346" s="377" t="inlineStr">
        <is>
          <t>5,2 / 147</t>
        </is>
      </c>
      <c r="AP346" s="374" t="n"/>
      <c r="AQ346" s="374" t="n"/>
      <c r="AR346" s="374" t="n"/>
      <c r="AS346" s="378" t="n"/>
      <c r="AT346" s="378" t="n"/>
      <c r="AU346" s="378" t="n"/>
      <c r="AV346" s="379" t="n">
        <v>1.12</v>
      </c>
      <c r="AW346" s="601" t="n"/>
      <c r="AX346" s="602" t="inlineStr">
        <is>
          <t>EUR</t>
        </is>
      </c>
      <c r="AY346" s="602" t="inlineStr">
        <is>
          <t>FOB</t>
        </is>
      </c>
      <c r="AZ346" s="602" t="inlineStr">
        <is>
          <t>90 DAYS NETT</t>
        </is>
      </c>
      <c r="BA346" s="602" t="inlineStr">
        <is>
          <t>cfmd</t>
        </is>
      </c>
      <c r="BB346" s="602">
        <f>IFERROR((BM346*(1-Assumptions!$K$3))*(1-BK346),0)</f>
        <v/>
      </c>
      <c r="BC346" s="428" t="n"/>
      <c r="BD346" s="602" t="n"/>
      <c r="BE346" s="602" t="n">
        <v>18.2</v>
      </c>
      <c r="BF346" s="604">
        <f>IFERROR(((IF(BE346&gt;0, BE346, IF(BD346&gt;0, BD346, 0))))*INDEX(Assumptions!$B:$B,MATCH(AB346,Assumptions!$A:$A,0)),0)</f>
        <v/>
      </c>
      <c r="BG346" s="604">
        <f>IFERROR(((IF(BE346&gt;0, BE346, IF(BD346&gt;0, BD346, 0))))*INDEX(Assumptions!$C:$C,MATCH(AB346,Assumptions!$A:$A,0)),0)</f>
        <v/>
      </c>
      <c r="BH346" s="604">
        <f>IFERROR(((IF(BE346&gt;0, BE346, IF(BD346&gt;0, BD346, 0))))*INDEX(Assumptions!$D:$D,MATCH(AB346,Assumptions!$A:$A,0)),0)</f>
        <v/>
      </c>
      <c r="BI346" s="604">
        <f>IFERROR(((IF(BE346&gt;0, BE346, IF(BD346&gt;0, BD346, 0))))*INDEX(Assumptions!$G:$G,MATCH(AC346,Assumptions!$F:$F,0)),0)</f>
        <v/>
      </c>
      <c r="BJ346" s="604">
        <f>SUM(BF346:BI346)</f>
        <v/>
      </c>
      <c r="BK346" s="383">
        <f>IFERROR(INDEX(Assumptions!$B:$B,MATCH(AB346,Assumptions!$A:$A,0))+INDEX(Assumptions!$C:$C,MATCH(AB346,Assumptions!$A:$A,0))+INDEX(Assumptions!$D:$D,MATCH(AB346,Assumptions!$A:$A,0))+INDEX(Assumptions!$G:$G,MATCH(AC346,Assumptions!$F:$F,0)),0)</f>
        <v/>
      </c>
      <c r="BL346" s="602">
        <f>((IF(BE346&gt;0, BE346, IF(BD346&gt;0, BD346, 0))))+BJ346</f>
        <v/>
      </c>
      <c r="BM346" s="602">
        <f>BP346/BO346</f>
        <v/>
      </c>
      <c r="BN346" s="602">
        <f>BP346/2.38</f>
        <v/>
      </c>
      <c r="BO346" s="374" t="n">
        <v>2.5</v>
      </c>
      <c r="BP346" s="602" t="n">
        <v>99.95</v>
      </c>
      <c r="BQ346" s="384">
        <f>IF(SUM(BD346:BE346)=0,0,(BM346-BL346)/BM346)</f>
        <v/>
      </c>
      <c r="BR346" s="602" t="n">
        <v>0</v>
      </c>
      <c r="BS346" s="602" t="n">
        <v>0.75</v>
      </c>
      <c r="BT346" s="602" t="n">
        <v>2.7</v>
      </c>
      <c r="BU346" s="386" t="n"/>
      <c r="BV346" s="386" t="n"/>
      <c r="BW346" s="386" t="n"/>
      <c r="BX346" s="386" t="n"/>
      <c r="BY346" s="386" t="n"/>
      <c r="BZ346" s="433" t="n"/>
      <c r="CA346" s="386" t="n"/>
      <c r="CB346" s="386" t="n"/>
      <c r="CC346" s="386" t="n"/>
      <c r="CD346" s="376" t="n"/>
      <c r="CE346" s="376" t="n"/>
      <c r="CF346" s="376" t="inlineStr">
        <is>
          <t>Keep as c/o in Blue data</t>
        </is>
      </c>
      <c r="CG346" s="387" t="inlineStr">
        <is>
          <t>-</t>
        </is>
      </c>
      <c r="CH346" s="435" t="n"/>
      <c r="CI346" s="387" t="n"/>
      <c r="CJ346" s="387" t="n"/>
      <c r="CK346" s="387" t="n"/>
      <c r="CL346" s="388" t="n"/>
      <c r="CM346" s="389" t="n"/>
      <c r="CN346" s="389" t="n"/>
      <c r="CO346" s="390" t="n"/>
      <c r="CP346" s="391" t="inlineStr">
        <is>
          <t>-</t>
        </is>
      </c>
      <c r="CQ346" s="391" t="n"/>
      <c r="CR346" s="391" t="n"/>
      <c r="CS346" s="392" t="n"/>
      <c r="CT346" s="393" t="n"/>
      <c r="CU346" s="393" t="n"/>
      <c r="CV346" s="393" t="n"/>
      <c r="CW346" s="393" t="n"/>
      <c r="CX346" s="393" t="n"/>
      <c r="CY346" s="393" t="n"/>
      <c r="CZ346" s="388" t="n">
        <v>43265</v>
      </c>
      <c r="DA346" s="388" t="inlineStr">
        <is>
          <t>TUNISIA</t>
        </is>
      </c>
      <c r="DB346" s="555" t="inlineStr">
        <is>
          <t>N/A</t>
        </is>
      </c>
      <c r="DC346" s="389" t="n"/>
      <c r="DD346" s="389" t="n"/>
      <c r="DE346" s="389" t="n"/>
      <c r="DF346" s="394" t="n">
        <v>213</v>
      </c>
      <c r="DG346" s="394" t="n">
        <v>751</v>
      </c>
      <c r="DH346" s="394" t="n">
        <v>4018229</v>
      </c>
      <c r="DI346" s="395">
        <f>DF346*BM346</f>
        <v/>
      </c>
      <c r="DJ346" s="396">
        <f>DI346-(DG346*BL346)</f>
        <v/>
      </c>
    </row>
    <row customFormat="1" customHeight="1" ht="15" r="347" s="397">
      <c r="A347" s="372" t="n">
        <v>2050</v>
      </c>
      <c r="B347" s="372" t="inlineStr">
        <is>
          <t>K170701203</t>
        </is>
      </c>
      <c r="C347" s="372" t="n">
        <v>2010102522</v>
      </c>
      <c r="D347" s="241" t="inlineStr">
        <is>
          <t>Dark used</t>
        </is>
      </c>
      <c r="E347" s="430" t="n">
        <v>3005</v>
      </c>
      <c r="F347" s="372" t="inlineStr">
        <is>
          <t>CHRISTINA</t>
        </is>
      </c>
      <c r="G347" s="372" t="inlineStr">
        <is>
          <t>MIDNIGHT OVERDYE</t>
        </is>
      </c>
      <c r="H347" s="372" t="n">
        <v>1</v>
      </c>
      <c r="I347" s="370" t="n"/>
      <c r="J347" s="600" t="n"/>
      <c r="K347" s="372" t="n"/>
      <c r="L347" s="372" t="n"/>
      <c r="M347" s="372" t="inlineStr">
        <is>
          <t>Jeans</t>
        </is>
      </c>
      <c r="N347" s="372" t="n">
        <v>62046231</v>
      </c>
      <c r="O347" s="373" t="inlineStr">
        <is>
          <t>Women's or girls' cotton denim trousers and breeches (excl. industrial and occupational, bib and brace overalls and panties)</t>
        </is>
      </c>
      <c r="P347" s="584" t="inlineStr">
        <is>
          <t>Womens</t>
        </is>
      </c>
      <c r="Q347" s="372" t="n"/>
      <c r="R347" s="372" t="n"/>
      <c r="S347" s="372" t="inlineStr">
        <is>
          <t>PP SPRAY</t>
        </is>
      </c>
      <c r="T347" s="374" t="inlineStr">
        <is>
          <t>SUPER</t>
        </is>
      </c>
      <c r="U347" s="374" t="inlineStr">
        <is>
          <t>HIGH RISE SKINNY</t>
        </is>
      </c>
      <c r="V347" s="374" t="inlineStr">
        <is>
          <t>24-32</t>
        </is>
      </c>
      <c r="W347" s="374" t="inlineStr">
        <is>
          <t>30-32-34</t>
        </is>
      </c>
      <c r="X347" s="402" t="inlineStr">
        <is>
          <t>Womens royal core</t>
        </is>
      </c>
      <c r="Y347" s="374" t="inlineStr">
        <is>
          <t>C/O</t>
        </is>
      </c>
      <c r="Z347" s="374" t="inlineStr">
        <is>
          <t>C/O</t>
        </is>
      </c>
      <c r="AA347" s="374" t="inlineStr">
        <is>
          <t>ROYAL CORE</t>
        </is>
      </c>
      <c r="AB347" s="240" t="inlineStr">
        <is>
          <t>Tunisia</t>
        </is>
      </c>
      <c r="AC347" s="240" t="inlineStr">
        <is>
          <t>Artlab</t>
        </is>
      </c>
      <c r="AD347" s="240" t="inlineStr">
        <is>
          <t>Artlab</t>
        </is>
      </c>
      <c r="AE347" s="240" t="inlineStr">
        <is>
          <t>Interwashing</t>
        </is>
      </c>
      <c r="AF347" s="372" t="n"/>
      <c r="AG347" s="374" t="inlineStr">
        <is>
          <t>ORTA</t>
        </is>
      </c>
      <c r="AH347" s="374" t="inlineStr">
        <is>
          <t>9585B-33</t>
        </is>
      </c>
      <c r="AI347" s="374" t="inlineStr">
        <is>
          <t>8251 Carbon black OD</t>
        </is>
      </c>
      <c r="AJ347" s="374" t="n">
        <v>36</v>
      </c>
      <c r="AK347" s="374" t="inlineStr">
        <is>
          <t>93% Sustainable fabric</t>
        </is>
      </c>
      <c r="AL347" s="374" t="inlineStr">
        <is>
          <t>78% Organic cotton, 15% tencel lyocell, 5% polyester, 2% elastane</t>
        </is>
      </c>
      <c r="AM347" s="374" t="inlineStr">
        <is>
          <t>12 oz</t>
        </is>
      </c>
      <c r="AN347" s="374" t="n"/>
      <c r="AO347" s="377" t="inlineStr">
        <is>
          <t>5,75 / 127</t>
        </is>
      </c>
      <c r="AP347" s="374" t="n"/>
      <c r="AQ347" s="374" t="n"/>
      <c r="AR347" s="374" t="n"/>
      <c r="AS347" s="378" t="n"/>
      <c r="AT347" s="378" t="n"/>
      <c r="AU347" s="378" t="n"/>
      <c r="AV347" s="379" t="n">
        <v>1.35</v>
      </c>
      <c r="AW347" s="601" t="inlineStr">
        <is>
          <t>HH</t>
        </is>
      </c>
      <c r="AX347" s="602" t="inlineStr">
        <is>
          <t>EUR</t>
        </is>
      </c>
      <c r="AY347" s="602" t="inlineStr">
        <is>
          <t>FOB</t>
        </is>
      </c>
      <c r="AZ347" s="602" t="inlineStr">
        <is>
          <t>90 DAYS NETT</t>
        </is>
      </c>
      <c r="BA347" s="602" t="inlineStr">
        <is>
          <t>cfmd</t>
        </is>
      </c>
      <c r="BB347" s="602">
        <f>IFERROR((BM347*(1-Assumptions!$K$3))*(1-BK347),0)</f>
        <v/>
      </c>
      <c r="BC347" s="428" t="n"/>
      <c r="BD347" s="602" t="n"/>
      <c r="BE347" s="602" t="n">
        <v>25.5</v>
      </c>
      <c r="BF347" s="604">
        <f>IFERROR(((IF(BE347&gt;0, BE347, IF(BD347&gt;0, BD347, 0))))*INDEX(Assumptions!$B:$B,MATCH(AB347,Assumptions!$A:$A,0)),0)</f>
        <v/>
      </c>
      <c r="BG347" s="604">
        <f>IFERROR(((IF(BE347&gt;0, BE347, IF(BD347&gt;0, BD347, 0))))*INDEX(Assumptions!$C:$C,MATCH(AB347,Assumptions!$A:$A,0)),0)</f>
        <v/>
      </c>
      <c r="BH347" s="604">
        <f>IFERROR(((IF(BE347&gt;0, BE347, IF(BD347&gt;0, BD347, 0))))*INDEX(Assumptions!$D:$D,MATCH(AB347,Assumptions!$A:$A,0)),0)</f>
        <v/>
      </c>
      <c r="BI347" s="604">
        <f>IFERROR(((IF(BE347&gt;0, BE347, IF(BD347&gt;0, BD347, 0))))*INDEX(Assumptions!$G:$G,MATCH(AC347,Assumptions!$F:$F,0)),0)</f>
        <v/>
      </c>
      <c r="BJ347" s="604">
        <f>SUM(BF347:BI347)</f>
        <v/>
      </c>
      <c r="BK347" s="383">
        <f>IFERROR(INDEX(Assumptions!$B:$B,MATCH(AB347,Assumptions!$A:$A,0))+INDEX(Assumptions!$C:$C,MATCH(AB347,Assumptions!$A:$A,0))+INDEX(Assumptions!$D:$D,MATCH(AB347,Assumptions!$A:$A,0))+INDEX(Assumptions!$G:$G,MATCH(AC347,Assumptions!$F:$F,0)),0)</f>
        <v/>
      </c>
      <c r="BL347" s="602">
        <f>((IF(BE347&gt;0, BE347, IF(BD347&gt;0, BD347, 0))))+BJ347</f>
        <v/>
      </c>
      <c r="BM347" s="602">
        <f>BP347/BO347</f>
        <v/>
      </c>
      <c r="BN347" s="602">
        <f>BP347/2.38</f>
        <v/>
      </c>
      <c r="BO347" s="374" t="n">
        <v>2.5</v>
      </c>
      <c r="BP347" s="602" t="n">
        <v>139.95</v>
      </c>
      <c r="BQ347" s="384">
        <f>IF(SUM(BD347:BE347)=0,0,(BM347-BL347)/BM347)</f>
        <v/>
      </c>
      <c r="BR347" s="602" t="n">
        <v>0</v>
      </c>
      <c r="BS347" s="602" t="n">
        <v>5.75</v>
      </c>
      <c r="BT347" s="602" t="n">
        <v>2.8</v>
      </c>
      <c r="BU347" s="386" t="n"/>
      <c r="BV347" s="386" t="n"/>
      <c r="BW347" s="386" t="n"/>
      <c r="BX347" s="386" t="n"/>
      <c r="BY347" s="386" t="n"/>
      <c r="BZ347" s="433" t="n"/>
      <c r="CA347" s="386" t="n"/>
      <c r="CB347" s="386" t="n"/>
      <c r="CC347" s="386" t="n"/>
      <c r="CD347" s="376" t="n"/>
      <c r="CE347" s="376" t="n"/>
      <c r="CF347" s="376" t="inlineStr">
        <is>
          <t>Keep as c/o in Blue data</t>
        </is>
      </c>
      <c r="CG347" s="387" t="inlineStr">
        <is>
          <t>-</t>
        </is>
      </c>
      <c r="CH347" s="435" t="n"/>
      <c r="CI347" s="387" t="n"/>
      <c r="CJ347" s="387" t="n"/>
      <c r="CK347" s="387" t="n"/>
      <c r="CL347" s="388" t="n"/>
      <c r="CM347" s="389" t="n"/>
      <c r="CN347" s="389" t="n"/>
      <c r="CO347" s="390" t="n"/>
      <c r="CP347" s="391" t="inlineStr">
        <is>
          <t>-</t>
        </is>
      </c>
      <c r="CQ347" s="391" t="n"/>
      <c r="CR347" s="391" t="n"/>
      <c r="CS347" s="392" t="n"/>
      <c r="CT347" s="393" t="n"/>
      <c r="CU347" s="393" t="n"/>
      <c r="CV347" s="393" t="n"/>
      <c r="CW347" s="393" t="n"/>
      <c r="CX347" s="393" t="n"/>
      <c r="CY347" s="393" t="n"/>
      <c r="CZ347" s="388" t="n">
        <v>43265</v>
      </c>
      <c r="DA347" s="388" t="inlineStr">
        <is>
          <t>TUNISIA</t>
        </is>
      </c>
      <c r="DB347" s="555" t="inlineStr">
        <is>
          <t>N/A</t>
        </is>
      </c>
      <c r="DC347" s="389" t="n"/>
      <c r="DD347" s="389" t="inlineStr">
        <is>
          <t xml:space="preserve">INSEAM - 3CM , BACK RISE -1.5-2CM </t>
        </is>
      </c>
      <c r="DE347" s="389" t="n"/>
      <c r="DF347" s="394" t="n">
        <v>284</v>
      </c>
      <c r="DG347" s="394" t="n">
        <v>527</v>
      </c>
      <c r="DH347" s="394" t="n">
        <v>4018237</v>
      </c>
      <c r="DI347" s="395">
        <f>DF347*BM347</f>
        <v/>
      </c>
      <c r="DJ347" s="396">
        <f>DI347-(DG347*BL347)</f>
        <v/>
      </c>
    </row>
    <row customFormat="1" customHeight="1" ht="15" r="348" s="397">
      <c r="A348" s="372" t="n">
        <v>2055</v>
      </c>
      <c r="B348" s="372" t="inlineStr">
        <is>
          <t>K999951201</t>
        </is>
      </c>
      <c r="C348" s="372" t="n">
        <v>1010103344</v>
      </c>
      <c r="D348" s="430" t="inlineStr">
        <is>
          <t>Mid used</t>
        </is>
      </c>
      <c r="E348" s="430" t="n">
        <v>4012</v>
      </c>
      <c r="F348" s="372" t="inlineStr">
        <is>
          <t>CHARLES</t>
        </is>
      </c>
      <c r="G348" s="372" t="inlineStr">
        <is>
          <t>DARK WORN</t>
        </is>
      </c>
      <c r="H348" s="372" t="n">
        <v>1</v>
      </c>
      <c r="I348" s="370" t="n"/>
      <c r="J348" s="600" t="n"/>
      <c r="K348" s="372" t="n"/>
      <c r="L348" s="372" t="n"/>
      <c r="M348" s="372" t="inlineStr">
        <is>
          <t>Jeans</t>
        </is>
      </c>
      <c r="N348" s="372" t="n">
        <v>62034231</v>
      </c>
      <c r="O348" s="373" t="inlineStr">
        <is>
          <t>Men's or boys' trousers and breeches of cotton denim (excl. knitted or crocheted, industrial and occupational, bib and brace overalls and underpants)</t>
        </is>
      </c>
      <c r="P348" s="584" t="inlineStr">
        <is>
          <t>Mens</t>
        </is>
      </c>
      <c r="Q348" s="372" t="n"/>
      <c r="R348" s="372" t="n"/>
      <c r="S348" s="372" t="inlineStr">
        <is>
          <t>PP SPRAY + RESIN</t>
        </is>
      </c>
      <c r="T348" s="374" t="inlineStr">
        <is>
          <t>-</t>
        </is>
      </c>
      <c r="U348" s="374" t="inlineStr">
        <is>
          <t>MID RISE SLIM</t>
        </is>
      </c>
      <c r="V348" s="374" t="inlineStr">
        <is>
          <t>28-38</t>
        </is>
      </c>
      <c r="W348" s="374" t="inlineStr">
        <is>
          <t>32-34-36</t>
        </is>
      </c>
      <c r="X348" s="402" t="inlineStr">
        <is>
          <t>Mens royal core</t>
        </is>
      </c>
      <c r="Y348" s="374" t="inlineStr">
        <is>
          <t>C/O</t>
        </is>
      </c>
      <c r="Z348" s="374" t="inlineStr">
        <is>
          <t>C/O</t>
        </is>
      </c>
      <c r="AA348" s="374" t="inlineStr">
        <is>
          <t>ROYAL CORE</t>
        </is>
      </c>
      <c r="AB348" s="240" t="inlineStr">
        <is>
          <t>Tunisia</t>
        </is>
      </c>
      <c r="AC348" s="240" t="inlineStr">
        <is>
          <t>Artlab</t>
        </is>
      </c>
      <c r="AD348" s="240" t="inlineStr">
        <is>
          <t>Artlab</t>
        </is>
      </c>
      <c r="AE348" s="240" t="inlineStr">
        <is>
          <t>Interwashing</t>
        </is>
      </c>
      <c r="AF348" s="372" t="n"/>
      <c r="AG348" s="374" t="inlineStr">
        <is>
          <t>CANDIANI</t>
        </is>
      </c>
      <c r="AH348" s="374" t="inlineStr">
        <is>
          <t>RR7716 Elast sioux crispy organic</t>
        </is>
      </c>
      <c r="AI348" s="374" t="n"/>
      <c r="AJ348" s="374" t="n"/>
      <c r="AK348" s="374" t="inlineStr">
        <is>
          <t>98% Sustainable fabric</t>
        </is>
      </c>
      <c r="AL348" s="374" t="inlineStr">
        <is>
          <t>98% Organic cotton, 2% elastane</t>
        </is>
      </c>
      <c r="AM348" s="374" t="inlineStr">
        <is>
          <t>12 oz</t>
        </is>
      </c>
      <c r="AN348" s="374" t="n"/>
      <c r="AO348" s="377" t="inlineStr">
        <is>
          <t>5 Q4 / 162</t>
        </is>
      </c>
      <c r="AP348" s="374" t="n"/>
      <c r="AQ348" s="374" t="n"/>
      <c r="AR348" s="374" t="n"/>
      <c r="AS348" s="378" t="n"/>
      <c r="AT348" s="378" t="n"/>
      <c r="AU348" s="378" t="n"/>
      <c r="AV348" s="379" t="n">
        <v>1.2</v>
      </c>
      <c r="AW348" s="601" t="n"/>
      <c r="AX348" s="602" t="inlineStr">
        <is>
          <t>EUR</t>
        </is>
      </c>
      <c r="AY348" s="602" t="inlineStr">
        <is>
          <t>FOB</t>
        </is>
      </c>
      <c r="AZ348" s="602" t="inlineStr">
        <is>
          <t>90 DAYS NETT</t>
        </is>
      </c>
      <c r="BA348" s="602" t="inlineStr">
        <is>
          <t>cfmd</t>
        </is>
      </c>
      <c r="BB348" s="602">
        <f>IFERROR((BM348*(1-Assumptions!$K$3))*(1-BK348),0)</f>
        <v/>
      </c>
      <c r="BC348" s="428" t="n"/>
      <c r="BD348" s="602" t="n"/>
      <c r="BE348" s="602" t="n">
        <v>22.8</v>
      </c>
      <c r="BF348" s="604">
        <f>IFERROR(((IF(BE348&gt;0, BE348, IF(BD348&gt;0, BD348, 0))))*INDEX(Assumptions!$B:$B,MATCH(AB348,Assumptions!$A:$A,0)),0)</f>
        <v/>
      </c>
      <c r="BG348" s="604">
        <f>IFERROR(((IF(BE348&gt;0, BE348, IF(BD348&gt;0, BD348, 0))))*INDEX(Assumptions!$C:$C,MATCH(AB348,Assumptions!$A:$A,0)),0)</f>
        <v/>
      </c>
      <c r="BH348" s="604">
        <f>IFERROR(((IF(BE348&gt;0, BE348, IF(BD348&gt;0, BD348, 0))))*INDEX(Assumptions!$D:$D,MATCH(AB348,Assumptions!$A:$A,0)),0)</f>
        <v/>
      </c>
      <c r="BI348" s="604">
        <f>IFERROR(((IF(BE348&gt;0, BE348, IF(BD348&gt;0, BD348, 0))))*INDEX(Assumptions!$G:$G,MATCH(AC348,Assumptions!$F:$F,0)),0)</f>
        <v/>
      </c>
      <c r="BJ348" s="604">
        <f>SUM(BF348:BI348)</f>
        <v/>
      </c>
      <c r="BK348" s="383">
        <f>IFERROR(INDEX(Assumptions!$B:$B,MATCH(AB348,Assumptions!$A:$A,0))+INDEX(Assumptions!$C:$C,MATCH(AB348,Assumptions!$A:$A,0))+INDEX(Assumptions!$D:$D,MATCH(AB348,Assumptions!$A:$A,0))+INDEX(Assumptions!$G:$G,MATCH(AC348,Assumptions!$F:$F,0)),0)</f>
        <v/>
      </c>
      <c r="BL348" s="602">
        <f>((IF(BE348&gt;0, BE348, IF(BD348&gt;0, BD348, 0))))+BJ348</f>
        <v/>
      </c>
      <c r="BM348" s="602">
        <f>BP348/BO348</f>
        <v/>
      </c>
      <c r="BN348" s="602">
        <f>BP348/2.38</f>
        <v/>
      </c>
      <c r="BO348" s="374" t="n">
        <v>2.5</v>
      </c>
      <c r="BP348" s="602" t="n">
        <v>119.95</v>
      </c>
      <c r="BQ348" s="384">
        <f>IF(SUM(BD348:BE348)=0,0,(BM348-BL348)/BM348)</f>
        <v/>
      </c>
      <c r="BR348" s="602" t="n">
        <v>0</v>
      </c>
      <c r="BS348" s="602" t="n">
        <v>6.1</v>
      </c>
      <c r="BT348" s="602" t="n">
        <v>2.8</v>
      </c>
      <c r="BU348" s="386" t="n"/>
      <c r="BV348" s="386" t="n"/>
      <c r="BW348" s="386" t="n"/>
      <c r="BX348" s="386" t="n"/>
      <c r="BY348" s="386" t="n"/>
      <c r="BZ348" s="433" t="n"/>
      <c r="CA348" s="386" t="n"/>
      <c r="CB348" s="386" t="n"/>
      <c r="CC348" s="386" t="n"/>
      <c r="CD348" s="376" t="n"/>
      <c r="CE348" s="376" t="n"/>
      <c r="CF348" s="376" t="inlineStr">
        <is>
          <t>Keep as c/o in Blue data</t>
        </is>
      </c>
      <c r="CG348" s="387" t="inlineStr">
        <is>
          <t>-</t>
        </is>
      </c>
      <c r="CH348" s="435" t="n"/>
      <c r="CI348" s="387" t="n"/>
      <c r="CJ348" s="387" t="n"/>
      <c r="CK348" s="387" t="n"/>
      <c r="CL348" s="388" t="n"/>
      <c r="CM348" s="389" t="n"/>
      <c r="CN348" s="389" t="n"/>
      <c r="CO348" s="390" t="n"/>
      <c r="CP348" s="391" t="inlineStr">
        <is>
          <t>-</t>
        </is>
      </c>
      <c r="CQ348" s="391" t="n"/>
      <c r="CR348" s="391" t="n"/>
      <c r="CS348" s="392" t="n"/>
      <c r="CT348" s="393" t="n"/>
      <c r="CU348" s="393" t="n"/>
      <c r="CV348" s="393" t="n"/>
      <c r="CW348" s="393" t="n"/>
      <c r="CX348" s="393" t="n"/>
      <c r="CY348" s="393" t="n"/>
      <c r="CZ348" s="388" t="n"/>
      <c r="DA348" s="388" t="n"/>
      <c r="DB348" s="555" t="n"/>
      <c r="DC348" s="389" t="n"/>
      <c r="DD348" s="389" t="n"/>
      <c r="DE348" s="389" t="n"/>
      <c r="DF348" s="394" t="n">
        <v>246</v>
      </c>
      <c r="DG348" s="394" t="n">
        <v>699</v>
      </c>
      <c r="DH348" s="394" t="n">
        <v>4018285</v>
      </c>
      <c r="DI348" s="395">
        <f>DF348*BM348</f>
        <v/>
      </c>
      <c r="DJ348" s="396">
        <f>DI348-(DG348*BL348)</f>
        <v/>
      </c>
    </row>
    <row customFormat="1" customHeight="1" ht="15" r="349" s="397">
      <c r="A349" s="372" t="n">
        <v>2060</v>
      </c>
      <c r="B349" s="372" t="inlineStr">
        <is>
          <t>K999951204</t>
        </is>
      </c>
      <c r="C349" s="372" t="n">
        <v>1010103347</v>
      </c>
      <c r="D349" s="430" t="inlineStr">
        <is>
          <t>Denim black</t>
        </is>
      </c>
      <c r="E349" s="430" t="n">
        <v>6102</v>
      </c>
      <c r="F349" s="372" t="inlineStr">
        <is>
          <t>CHARLES</t>
        </is>
      </c>
      <c r="G349" s="372" t="inlineStr">
        <is>
          <t>BLACK RINSE</t>
        </is>
      </c>
      <c r="H349" s="372" t="n">
        <v>1</v>
      </c>
      <c r="I349" s="370" t="n"/>
      <c r="J349" s="600" t="n"/>
      <c r="K349" s="372" t="n"/>
      <c r="L349" s="372" t="n"/>
      <c r="M349" s="372" t="inlineStr">
        <is>
          <t>Jeans</t>
        </is>
      </c>
      <c r="N349" s="372" t="n">
        <v>62034231</v>
      </c>
      <c r="O349" s="373" t="inlineStr">
        <is>
          <t>Men's or boys' trousers and breeches of cotton denim (excl. knitted or crocheted, industrial and occupational, bib and brace overalls and underpants)</t>
        </is>
      </c>
      <c r="P349" s="584" t="inlineStr">
        <is>
          <t>Mens</t>
        </is>
      </c>
      <c r="Q349" s="372" t="n"/>
      <c r="R349" s="372" t="n"/>
      <c r="S349" s="372" t="inlineStr">
        <is>
          <t>NON BLEACH</t>
        </is>
      </c>
      <c r="T349" s="374" t="inlineStr">
        <is>
          <t>-</t>
        </is>
      </c>
      <c r="U349" s="374" t="inlineStr">
        <is>
          <t>MID RISE SLIM</t>
        </is>
      </c>
      <c r="V349" s="374" t="inlineStr">
        <is>
          <t>28-38</t>
        </is>
      </c>
      <c r="W349" s="374" t="inlineStr">
        <is>
          <t>32-34-36</t>
        </is>
      </c>
      <c r="X349" s="402" t="inlineStr">
        <is>
          <t>Mens royal core</t>
        </is>
      </c>
      <c r="Y349" s="374" t="inlineStr">
        <is>
          <t>C/O</t>
        </is>
      </c>
      <c r="Z349" s="374" t="inlineStr">
        <is>
          <t>C/O</t>
        </is>
      </c>
      <c r="AA349" s="374" t="inlineStr">
        <is>
          <t>ROYAL CORE</t>
        </is>
      </c>
      <c r="AB349" s="240" t="inlineStr">
        <is>
          <t>Tunisia</t>
        </is>
      </c>
      <c r="AC349" s="240" t="inlineStr">
        <is>
          <t>Artlab</t>
        </is>
      </c>
      <c r="AD349" s="240" t="inlineStr">
        <is>
          <t>Artlab</t>
        </is>
      </c>
      <c r="AE349" s="240" t="inlineStr">
        <is>
          <t>Interwashing</t>
        </is>
      </c>
      <c r="AF349" s="372" t="n"/>
      <c r="AG349" s="374" t="inlineStr">
        <is>
          <t>CALIK</t>
        </is>
      </c>
      <c r="AH349" s="374" t="inlineStr">
        <is>
          <t>71148D Pinus organic + recycled</t>
        </is>
      </c>
      <c r="AI349" s="374" t="inlineStr">
        <is>
          <t>D7924O022 Pinus</t>
        </is>
      </c>
      <c r="AJ349" s="374" t="n"/>
      <c r="AK349" s="374" t="inlineStr">
        <is>
          <t>98% Sustainable fabric</t>
        </is>
      </c>
      <c r="AL349" s="374" t="inlineStr">
        <is>
          <t>83% Organic cotton, 15% recycled cotton, 2% elastane</t>
        </is>
      </c>
      <c r="AM349" s="374" t="inlineStr">
        <is>
          <t>12 oz</t>
        </is>
      </c>
      <c r="AN349" s="374" t="n"/>
      <c r="AO349" s="377" t="inlineStr">
        <is>
          <t>5,2 / 147</t>
        </is>
      </c>
      <c r="AP349" s="374" t="n"/>
      <c r="AQ349" s="374" t="n"/>
      <c r="AR349" s="374" t="n"/>
      <c r="AS349" s="378" t="n"/>
      <c r="AT349" s="378" t="n"/>
      <c r="AU349" s="378" t="n"/>
      <c r="AV349" s="379" t="n">
        <v>1.37</v>
      </c>
      <c r="AW349" s="601" t="n"/>
      <c r="AX349" s="602" t="inlineStr">
        <is>
          <t>EUR</t>
        </is>
      </c>
      <c r="AY349" s="602" t="inlineStr">
        <is>
          <t>FOB</t>
        </is>
      </c>
      <c r="AZ349" s="602" t="inlineStr">
        <is>
          <t>90 DAYS NETT</t>
        </is>
      </c>
      <c r="BA349" s="602" t="inlineStr">
        <is>
          <t>cfmd</t>
        </is>
      </c>
      <c r="BB349" s="602">
        <f>IFERROR((BM349*(1-Assumptions!$K$3))*(1-BK349),0)</f>
        <v/>
      </c>
      <c r="BC349" s="428" t="n"/>
      <c r="BD349" s="602" t="n"/>
      <c r="BE349" s="602" t="n">
        <v>18.2</v>
      </c>
      <c r="BF349" s="604">
        <f>IFERROR(((IF(BE349&gt;0, BE349, IF(BD349&gt;0, BD349, 0))))*INDEX(Assumptions!$B:$B,MATCH(AB349,Assumptions!$A:$A,0)),0)</f>
        <v/>
      </c>
      <c r="BG349" s="604">
        <f>IFERROR(((IF(BE349&gt;0, BE349, IF(BD349&gt;0, BD349, 0))))*INDEX(Assumptions!$C:$C,MATCH(AB349,Assumptions!$A:$A,0)),0)</f>
        <v/>
      </c>
      <c r="BH349" s="604">
        <f>IFERROR(((IF(BE349&gt;0, BE349, IF(BD349&gt;0, BD349, 0))))*INDEX(Assumptions!$D:$D,MATCH(AB349,Assumptions!$A:$A,0)),0)</f>
        <v/>
      </c>
      <c r="BI349" s="604">
        <f>IFERROR(((IF(BE349&gt;0, BE349, IF(BD349&gt;0, BD349, 0))))*INDEX(Assumptions!$G:$G,MATCH(AC349,Assumptions!$F:$F,0)),0)</f>
        <v/>
      </c>
      <c r="BJ349" s="604">
        <f>SUM(BF349:BI349)</f>
        <v/>
      </c>
      <c r="BK349" s="383">
        <f>IFERROR(INDEX(Assumptions!$B:$B,MATCH(AB349,Assumptions!$A:$A,0))+INDEX(Assumptions!$C:$C,MATCH(AB349,Assumptions!$A:$A,0))+INDEX(Assumptions!$D:$D,MATCH(AB349,Assumptions!$A:$A,0))+INDEX(Assumptions!$G:$G,MATCH(AC349,Assumptions!$F:$F,0)),0)</f>
        <v/>
      </c>
      <c r="BL349" s="602">
        <f>((IF(BE349&gt;0, BE349, IF(BD349&gt;0, BD349, 0))))+BJ349</f>
        <v/>
      </c>
      <c r="BM349" s="602">
        <f>BP349/BO349</f>
        <v/>
      </c>
      <c r="BN349" s="602">
        <f>BP349/2.38</f>
        <v/>
      </c>
      <c r="BO349" s="374" t="n">
        <v>2.5</v>
      </c>
      <c r="BP349" s="602" t="n">
        <v>99.95</v>
      </c>
      <c r="BQ349" s="384">
        <f>IF(SUM(BD349:BE349)=0,0,(BM349-BL349)/BM349)</f>
        <v/>
      </c>
      <c r="BR349" s="602" t="n">
        <v>0</v>
      </c>
      <c r="BS349" s="602" t="n">
        <v>0.75</v>
      </c>
      <c r="BT349" s="602" t="n">
        <v>2.8</v>
      </c>
      <c r="BU349" s="386" t="n"/>
      <c r="BV349" s="386" t="n"/>
      <c r="BW349" s="386" t="n"/>
      <c r="BX349" s="386" t="n"/>
      <c r="BY349" s="386" t="n"/>
      <c r="BZ349" s="433" t="n"/>
      <c r="CA349" s="386" t="n"/>
      <c r="CB349" s="386" t="n"/>
      <c r="CC349" s="386" t="n"/>
      <c r="CD349" s="376" t="n"/>
      <c r="CE349" s="376" t="n"/>
      <c r="CF349" s="376" t="inlineStr">
        <is>
          <t>Keep as c/o in Blue data</t>
        </is>
      </c>
      <c r="CG349" s="387" t="inlineStr">
        <is>
          <t>-</t>
        </is>
      </c>
      <c r="CH349" s="435" t="n"/>
      <c r="CI349" s="387" t="n"/>
      <c r="CJ349" s="387" t="n"/>
      <c r="CK349" s="387" t="n"/>
      <c r="CL349" s="388" t="n"/>
      <c r="CM349" s="389" t="n"/>
      <c r="CN349" s="389" t="n"/>
      <c r="CO349" s="390" t="n"/>
      <c r="CP349" s="391" t="inlineStr">
        <is>
          <t>-</t>
        </is>
      </c>
      <c r="CQ349" s="391" t="n"/>
      <c r="CR349" s="391" t="n"/>
      <c r="CS349" s="392" t="n"/>
      <c r="CT349" s="393" t="n"/>
      <c r="CU349" s="393" t="n"/>
      <c r="CV349" s="393" t="n"/>
      <c r="CW349" s="393" t="n"/>
      <c r="CX349" s="393" t="n"/>
      <c r="CY349" s="393" t="n"/>
      <c r="CZ349" s="388" t="n">
        <v>43285</v>
      </c>
      <c r="DA349" s="388" t="inlineStr">
        <is>
          <t>TUNISIA</t>
        </is>
      </c>
      <c r="DB349" s="555" t="n">
        <v>5</v>
      </c>
      <c r="DC349" s="389" t="n"/>
      <c r="DD349" s="389" t="inlineStr">
        <is>
          <t>FIT IS OK - TAKE OUT BACKPOCKETPLACEMENT WHICH IS WRONG</t>
        </is>
      </c>
      <c r="DE349" s="389" t="n"/>
      <c r="DF349" s="394" t="n">
        <v>131</v>
      </c>
      <c r="DG349" s="394" t="n">
        <v>450</v>
      </c>
      <c r="DH349" s="394" t="n">
        <v>4018232</v>
      </c>
      <c r="DI349" s="395">
        <f>DF349*BM349</f>
        <v/>
      </c>
      <c r="DJ349" s="396">
        <f>DI349-(DG349*BL349)</f>
        <v/>
      </c>
    </row>
    <row customFormat="1" customHeight="1" ht="15" r="350" s="397">
      <c r="A350" s="372" t="n">
        <v>2065</v>
      </c>
      <c r="B350" s="372" t="inlineStr">
        <is>
          <t>K170751107</t>
        </is>
      </c>
      <c r="C350" s="372" t="n">
        <v>1010103467</v>
      </c>
      <c r="D350" s="372" t="inlineStr">
        <is>
          <t>Dry</t>
        </is>
      </c>
      <c r="E350" s="430" t="n">
        <v>2004</v>
      </c>
      <c r="F350" s="372" t="inlineStr">
        <is>
          <t>CHARLES</t>
        </is>
      </c>
      <c r="G350" s="372" t="inlineStr">
        <is>
          <t>DRY COMFORT STRETCH</t>
        </is>
      </c>
      <c r="H350" s="372" t="n">
        <v>1</v>
      </c>
      <c r="I350" s="370" t="n"/>
      <c r="J350" s="600" t="n"/>
      <c r="K350" s="372" t="n"/>
      <c r="L350" s="372" t="n"/>
      <c r="M350" s="372" t="inlineStr">
        <is>
          <t>Jeans</t>
        </is>
      </c>
      <c r="N350" s="372" t="n">
        <v>62034231</v>
      </c>
      <c r="O350" s="373" t="inlineStr">
        <is>
          <t>Men's or boys' trousers and breeches of cotton denim (excl. knitted or crocheted, industrial and occupational, bib and brace overalls and underpants)</t>
        </is>
      </c>
      <c r="P350" s="584" t="inlineStr">
        <is>
          <t>Mens</t>
        </is>
      </c>
      <c r="Q350" s="372" t="n"/>
      <c r="R350" s="372" t="n"/>
      <c r="S350" s="372" t="inlineStr">
        <is>
          <t>NON BLEACH</t>
        </is>
      </c>
      <c r="T350" s="374" t="inlineStr">
        <is>
          <t>COMFORT</t>
        </is>
      </c>
      <c r="U350" s="374" t="inlineStr">
        <is>
          <t>MID RISE SLIM</t>
        </is>
      </c>
      <c r="V350" s="374" t="inlineStr">
        <is>
          <t>28-38</t>
        </is>
      </c>
      <c r="W350" s="374" t="inlineStr">
        <is>
          <t>32-34-36</t>
        </is>
      </c>
      <c r="X350" s="402" t="inlineStr">
        <is>
          <t>Mens royal core</t>
        </is>
      </c>
      <c r="Y350" s="374" t="inlineStr">
        <is>
          <t>C/O</t>
        </is>
      </c>
      <c r="Z350" s="374" t="inlineStr">
        <is>
          <t>C/O</t>
        </is>
      </c>
      <c r="AA350" s="374" t="inlineStr">
        <is>
          <t>ROYAL CORE</t>
        </is>
      </c>
      <c r="AB350" s="398" t="inlineStr">
        <is>
          <t>Tunisia</t>
        </is>
      </c>
      <c r="AC350" s="376" t="inlineStr">
        <is>
          <t>Artlab</t>
        </is>
      </c>
      <c r="AD350" s="376" t="inlineStr">
        <is>
          <t>Artlab</t>
        </is>
      </c>
      <c r="AE350" s="376" t="inlineStr">
        <is>
          <t>-</t>
        </is>
      </c>
      <c r="AF350" s="372" t="n"/>
      <c r="AG350" s="374" t="inlineStr">
        <is>
          <t>ORTA</t>
        </is>
      </c>
      <c r="AH350" s="374" t="inlineStr">
        <is>
          <t>9541B-43</t>
        </is>
      </c>
      <c r="AI350" s="374" t="n"/>
      <c r="AJ350" s="374" t="n"/>
      <c r="AK350" s="374" t="inlineStr">
        <is>
          <t>98% Sustainable fabric</t>
        </is>
      </c>
      <c r="AL350" s="374" t="inlineStr">
        <is>
          <t>98% Organic cotton, 2% elastane</t>
        </is>
      </c>
      <c r="AM350" s="374" t="inlineStr">
        <is>
          <t>12 oz</t>
        </is>
      </c>
      <c r="AN350" s="374" t="n"/>
      <c r="AO350" s="377" t="inlineStr">
        <is>
          <t>4,8 / 145</t>
        </is>
      </c>
      <c r="AP350" s="374" t="n"/>
      <c r="AQ350" s="374" t="n"/>
      <c r="AR350" s="374" t="n"/>
      <c r="AS350" s="378" t="n"/>
      <c r="AT350" s="378" t="n"/>
      <c r="AU350" s="378" t="n"/>
      <c r="AV350" s="379" t="n">
        <v>1.27</v>
      </c>
      <c r="AW350" s="601" t="n"/>
      <c r="AX350" s="602" t="inlineStr">
        <is>
          <t>EUR</t>
        </is>
      </c>
      <c r="AY350" s="602" t="inlineStr">
        <is>
          <t>FOB</t>
        </is>
      </c>
      <c r="AZ350" s="602" t="inlineStr">
        <is>
          <t>90 DAYS NETT</t>
        </is>
      </c>
      <c r="BA350" s="602" t="inlineStr">
        <is>
          <t>cfmd</t>
        </is>
      </c>
      <c r="BB350" s="602">
        <f>IFERROR((BM350*(1-Assumptions!$K$3))*(1-BK350),0)</f>
        <v/>
      </c>
      <c r="BC350" s="428" t="n"/>
      <c r="BD350" s="602" t="n"/>
      <c r="BE350" s="602" t="n">
        <v>17.8</v>
      </c>
      <c r="BF350" s="604">
        <f>IFERROR(((IF(BE350&gt;0, BE350, IF(BD350&gt;0, BD350, 0))))*INDEX(Assumptions!$B:$B,MATCH(AB350,Assumptions!$A:$A,0)),0)</f>
        <v/>
      </c>
      <c r="BG350" s="604">
        <f>IFERROR(((IF(BE350&gt;0, BE350, IF(BD350&gt;0, BD350, 0))))*INDEX(Assumptions!$C:$C,MATCH(AB350,Assumptions!$A:$A,0)),0)</f>
        <v/>
      </c>
      <c r="BH350" s="604">
        <f>IFERROR(((IF(BE350&gt;0, BE350, IF(BD350&gt;0, BD350, 0))))*INDEX(Assumptions!$D:$D,MATCH(AB350,Assumptions!$A:$A,0)),0)</f>
        <v/>
      </c>
      <c r="BI350" s="604">
        <f>IFERROR(((IF(BE350&gt;0, BE350, IF(BD350&gt;0, BD350, 0))))*INDEX(Assumptions!$G:$G,MATCH(AC350,Assumptions!$F:$F,0)),0)</f>
        <v/>
      </c>
      <c r="BJ350" s="604">
        <f>SUM(BF350:BI350)</f>
        <v/>
      </c>
      <c r="BK350" s="383">
        <f>IFERROR(INDEX(Assumptions!$B:$B,MATCH(AB350,Assumptions!$A:$A,0))+INDEX(Assumptions!$C:$C,MATCH(AB350,Assumptions!$A:$A,0))+INDEX(Assumptions!$D:$D,MATCH(AB350,Assumptions!$A:$A,0))+INDEX(Assumptions!$G:$G,MATCH(AC350,Assumptions!$F:$F,0)),0)</f>
        <v/>
      </c>
      <c r="BL350" s="602">
        <f>((IF(BE350&gt;0, BE350, IF(BD350&gt;0, BD350, 0))))+BJ350</f>
        <v/>
      </c>
      <c r="BM350" s="602">
        <f>BP350/BO350</f>
        <v/>
      </c>
      <c r="BN350" s="602">
        <f>BP350/2.38</f>
        <v/>
      </c>
      <c r="BO350" s="374" t="n">
        <v>2.5</v>
      </c>
      <c r="BP350" s="602" t="n">
        <v>99.95</v>
      </c>
      <c r="BQ350" s="384">
        <f>IF(SUM(BD350:BE350)=0,0,(BM350-BL350)/BM350)</f>
        <v/>
      </c>
      <c r="BR350" s="602" t="n">
        <v>0</v>
      </c>
      <c r="BS350" s="602" t="inlineStr">
        <is>
          <t>-</t>
        </is>
      </c>
      <c r="BT350" s="602" t="n">
        <v>3.75</v>
      </c>
      <c r="BU350" s="386" t="n"/>
      <c r="BV350" s="386" t="n"/>
      <c r="BW350" s="386" t="n"/>
      <c r="BX350" s="386" t="n"/>
      <c r="BY350" s="386" t="n"/>
      <c r="BZ350" s="433" t="n"/>
      <c r="CA350" s="386" t="n"/>
      <c r="CB350" s="386" t="n"/>
      <c r="CC350" s="386" t="n"/>
      <c r="CD350" s="376" t="n"/>
      <c r="CE350" s="376" t="n"/>
      <c r="CF350" s="376" t="inlineStr">
        <is>
          <t>Keep as c/o in Blue data</t>
        </is>
      </c>
      <c r="CG350" s="387" t="inlineStr">
        <is>
          <t>-</t>
        </is>
      </c>
      <c r="CH350" s="435" t="n"/>
      <c r="CI350" s="387" t="n"/>
      <c r="CJ350" s="387" t="n"/>
      <c r="CK350" s="387" t="n"/>
      <c r="CL350" s="388" t="n"/>
      <c r="CM350" s="389" t="n"/>
      <c r="CN350" s="389" t="n"/>
      <c r="CO350" s="390" t="n"/>
      <c r="CP350" s="391" t="inlineStr">
        <is>
          <t>-</t>
        </is>
      </c>
      <c r="CQ350" s="391" t="n"/>
      <c r="CR350" s="391" t="n"/>
      <c r="CS350" s="392" t="n"/>
      <c r="CT350" s="393" t="n"/>
      <c r="CU350" s="393" t="n"/>
      <c r="CV350" s="393" t="n"/>
      <c r="CW350" s="393" t="n"/>
      <c r="CX350" s="393" t="n"/>
      <c r="CY350" s="393" t="n"/>
      <c r="CZ350" s="388" t="n">
        <v>43265</v>
      </c>
      <c r="DA350" s="388" t="inlineStr">
        <is>
          <t>TUNISIA</t>
        </is>
      </c>
      <c r="DB350" s="555" t="inlineStr">
        <is>
          <t>N/A</t>
        </is>
      </c>
      <c r="DC350" s="389" t="n"/>
      <c r="DD350" s="389" t="n"/>
      <c r="DE350" s="389" t="n"/>
      <c r="DF350" s="394" t="n">
        <v>202</v>
      </c>
      <c r="DG350" s="394" t="n">
        <v>462</v>
      </c>
      <c r="DH350" s="394" t="n">
        <v>4018242</v>
      </c>
      <c r="DI350" s="395">
        <f>DF350*BM350</f>
        <v/>
      </c>
      <c r="DJ350" s="396">
        <f>DI350-(DG350*BL350)</f>
        <v/>
      </c>
    </row>
    <row customFormat="1" customHeight="1" ht="15" r="351" s="397">
      <c r="A351" s="430" t="n">
        <v>2070</v>
      </c>
      <c r="B351" s="430" t="inlineStr">
        <is>
          <t>K999951303</t>
        </is>
      </c>
      <c r="C351" s="430" t="n">
        <v>1010103350</v>
      </c>
      <c r="D351" s="430" t="inlineStr">
        <is>
          <t>Denim black</t>
        </is>
      </c>
      <c r="E351" s="430" t="n">
        <v>6103</v>
      </c>
      <c r="F351" s="430" t="inlineStr">
        <is>
          <t>JOHN</t>
        </is>
      </c>
      <c r="G351" s="430" t="inlineStr">
        <is>
          <t>BLACK WORN IN</t>
        </is>
      </c>
      <c r="H351" s="430" t="n">
        <v>1</v>
      </c>
      <c r="I351" s="441" t="n"/>
      <c r="J351" s="620" t="n"/>
      <c r="K351" s="430" t="n"/>
      <c r="L351" s="430" t="n"/>
      <c r="M351" s="372" t="inlineStr">
        <is>
          <t>Jeans</t>
        </is>
      </c>
      <c r="N351" s="430" t="n">
        <v>62034231</v>
      </c>
      <c r="O351" s="431" t="inlineStr">
        <is>
          <t>Men's or boys' trousers and breeches of cotton denim (excl. knitted or crocheted, industrial and occupational, bib and brace overalls and underpants)</t>
        </is>
      </c>
      <c r="P351" s="584" t="inlineStr">
        <is>
          <t>Mens</t>
        </is>
      </c>
      <c r="Q351" s="430" t="n"/>
      <c r="R351" s="430" t="n"/>
      <c r="S351" s="430" t="inlineStr">
        <is>
          <t xml:space="preserve">PP SPRAY </t>
        </is>
      </c>
      <c r="T351" s="402" t="inlineStr">
        <is>
          <t>BASIC</t>
        </is>
      </c>
      <c r="U351" s="402" t="inlineStr">
        <is>
          <t>LONG RISE SLIM</t>
        </is>
      </c>
      <c r="V351" s="402" t="inlineStr">
        <is>
          <t>28-38</t>
        </is>
      </c>
      <c r="W351" s="402" t="inlineStr">
        <is>
          <t>32-34-36</t>
        </is>
      </c>
      <c r="X351" s="402" t="inlineStr">
        <is>
          <t>Mens royal core</t>
        </is>
      </c>
      <c r="Y351" s="402" t="inlineStr">
        <is>
          <t>C/O</t>
        </is>
      </c>
      <c r="Z351" s="402" t="inlineStr">
        <is>
          <t>C/O</t>
        </is>
      </c>
      <c r="AA351" s="402" t="inlineStr">
        <is>
          <t>ROYAL CORE</t>
        </is>
      </c>
      <c r="AB351" s="240" t="inlineStr">
        <is>
          <t>Tunisia</t>
        </is>
      </c>
      <c r="AC351" s="240" t="inlineStr">
        <is>
          <t>Artlab</t>
        </is>
      </c>
      <c r="AD351" s="240" t="inlineStr">
        <is>
          <t>Artlab</t>
        </is>
      </c>
      <c r="AE351" s="240" t="inlineStr">
        <is>
          <t>Interwashing</t>
        </is>
      </c>
      <c r="AF351" s="430" t="n"/>
      <c r="AG351" s="402" t="inlineStr">
        <is>
          <t>CALIK</t>
        </is>
      </c>
      <c r="AH351" s="402" t="inlineStr">
        <is>
          <t>71148D Pinus organic + recycled</t>
        </is>
      </c>
      <c r="AI351" s="402" t="inlineStr">
        <is>
          <t>D7924O022 Pinus</t>
        </is>
      </c>
      <c r="AJ351" s="402" t="n"/>
      <c r="AK351" s="402" t="inlineStr">
        <is>
          <t>98% Sustainable fabric</t>
        </is>
      </c>
      <c r="AL351" s="402" t="inlineStr">
        <is>
          <t>83% Organic cotton, 15% recycled cotton, 2% elastane</t>
        </is>
      </c>
      <c r="AM351" s="402" t="inlineStr">
        <is>
          <t>12 oz</t>
        </is>
      </c>
      <c r="AN351" s="374" t="n"/>
      <c r="AO351" s="418" t="inlineStr">
        <is>
          <t>5,2 / 147</t>
        </is>
      </c>
      <c r="AP351" s="402" t="n"/>
      <c r="AQ351" s="402" t="n"/>
      <c r="AR351" s="402" t="n"/>
      <c r="AS351" s="425" t="n"/>
      <c r="AT351" s="425" t="n"/>
      <c r="AU351" s="425" t="n"/>
      <c r="AV351" s="426" t="n">
        <v>1.36</v>
      </c>
      <c r="AW351" s="628" t="n"/>
      <c r="AX351" s="618" t="inlineStr">
        <is>
          <t>EUR</t>
        </is>
      </c>
      <c r="AY351" s="618" t="inlineStr">
        <is>
          <t>FOB</t>
        </is>
      </c>
      <c r="AZ351" s="618" t="inlineStr">
        <is>
          <t>90 DAYS NETT</t>
        </is>
      </c>
      <c r="BA351" s="618" t="inlineStr">
        <is>
          <t>cfmd</t>
        </is>
      </c>
      <c r="BB351" s="618">
        <f>IFERROR((#REF!*(1-Assumptions!$K$3))*(1-#REF!),0)</f>
        <v/>
      </c>
      <c r="BC351" s="424" t="n"/>
      <c r="BD351" s="618" t="n"/>
      <c r="BE351" s="618" t="n">
        <v>23</v>
      </c>
      <c r="BF351" s="632">
        <f>IFERROR(((IF(#REF!&gt;0,#REF!, IF(#REF!&gt; 0,#REF!, 0))))*INDEX(Assumptions!$B:$B,MATCH(#REF!,Assumptions!$A:$A,0)),0)</f>
        <v/>
      </c>
      <c r="BG351" s="632">
        <f>IFERROR(((IF(#REF!&gt;0,#REF!, IF(#REF!&gt; 0,#REF!, 0))))*INDEX(Assumptions!$C:$C,MATCH(#REF!,Assumptions!$A:$A,0)),0)</f>
        <v/>
      </c>
      <c r="BH351" s="632">
        <f>IFERROR(((IF(#REF!&gt;0,#REF!, IF(#REF!&gt; 0,#REF!, 0))))*INDEX(Assumptions!$D:$D,MATCH(#REF!,Assumptions!$A:$A,0)),0)</f>
        <v/>
      </c>
      <c r="BI351" s="632">
        <f>IFERROR(((IF(#REF!&gt;0,#REF!, IF(#REF!&gt; 0,#REF!, 0))))*INDEX(Assumptions!$G:$G,MATCH(#REF!,Assumptions!$F:$F,0)),0)</f>
        <v/>
      </c>
      <c r="BJ351" s="604">
        <f>SUM(BF351:BI351)</f>
        <v/>
      </c>
      <c r="BK351" s="383">
        <f>IFERROR(INDEX(Assumptions!$B:$B,MATCH(AB351,Assumptions!$A:$A,0))+INDEX(Assumptions!$C:$C,MATCH(AB351,Assumptions!$A:$A,0))+INDEX(Assumptions!$D:$D,MATCH(AB351,Assumptions!$A:$A,0))+INDEX(Assumptions!$G:$G,MATCH(AC351,Assumptions!$F:$F,0)),0)</f>
        <v/>
      </c>
      <c r="BL351" s="602">
        <f>((IF(BE351&gt;0, BE351, IF(BD351&gt;0, BD351, 0))))+BJ351</f>
        <v/>
      </c>
      <c r="BM351" s="602">
        <f>BP351/BO351</f>
        <v/>
      </c>
      <c r="BN351" s="602">
        <f>BP351/2.38</f>
        <v/>
      </c>
      <c r="BO351" s="402" t="n">
        <v>2.5</v>
      </c>
      <c r="BP351" s="618" t="n">
        <v>129.95</v>
      </c>
      <c r="BQ351" s="384">
        <f>IF(SUM(BD351:BE351)=0,0,(BM351-BL351)/BM351)</f>
        <v/>
      </c>
      <c r="BR351" s="618" t="n">
        <v>0</v>
      </c>
      <c r="BS351" s="618" t="n">
        <v>5.65</v>
      </c>
      <c r="BT351" s="618" t="n">
        <v>2.9</v>
      </c>
      <c r="BU351" s="433" t="n"/>
      <c r="BV351" s="433" t="n"/>
      <c r="BW351" s="433" t="n"/>
      <c r="BX351" s="433" t="n"/>
      <c r="BY351" s="433" t="n"/>
      <c r="BZ351" s="433" t="n"/>
      <c r="CA351" s="433" t="n"/>
      <c r="CB351" s="433" t="n"/>
      <c r="CC351" s="433" t="n"/>
      <c r="CD351" s="422" t="n"/>
      <c r="CE351" s="422" t="n"/>
      <c r="CF351" s="422" t="inlineStr">
        <is>
          <t>Keep as c/o in Blue data</t>
        </is>
      </c>
      <c r="CG351" s="435" t="inlineStr">
        <is>
          <t>-</t>
        </is>
      </c>
      <c r="CH351" s="435" t="n"/>
      <c r="CI351" s="435" t="n"/>
      <c r="CJ351" s="435" t="n"/>
      <c r="CK351" s="435" t="n"/>
      <c r="CL351" s="436" t="n"/>
      <c r="CM351" s="437" t="n"/>
      <c r="CN351" s="437" t="n"/>
      <c r="CO351" s="445" t="n"/>
      <c r="CP351" s="438" t="inlineStr">
        <is>
          <t>-</t>
        </is>
      </c>
      <c r="CQ351" s="438" t="n"/>
      <c r="CR351" s="438" t="n"/>
      <c r="CS351" s="439" t="n"/>
      <c r="CT351" s="440" t="n"/>
      <c r="CU351" s="440" t="n"/>
      <c r="CV351" s="440" t="n"/>
      <c r="CW351" s="440" t="n"/>
      <c r="CX351" s="440" t="n"/>
      <c r="CY351" s="440" t="n"/>
      <c r="CZ351" s="436" t="n">
        <v>43311</v>
      </c>
      <c r="DA351" s="436" t="inlineStr">
        <is>
          <t>HQ</t>
        </is>
      </c>
      <c r="DB351" s="562" t="n">
        <v>0</v>
      </c>
      <c r="DC351" s="437" t="n"/>
      <c r="DD351" s="437" t="inlineStr">
        <is>
          <t>DIDN'T SEE QC OURSELVES</t>
        </is>
      </c>
      <c r="DE351" s="437" t="n"/>
      <c r="DF351" s="545" t="n">
        <v>328</v>
      </c>
      <c r="DG351" s="545" t="n">
        <v>170</v>
      </c>
      <c r="DH351" s="545" t="n">
        <v>4018845</v>
      </c>
      <c r="DI351" s="395">
        <f>DF351*BM351</f>
        <v/>
      </c>
      <c r="DJ351" s="396">
        <f>DI351-(DG351*BL351)</f>
        <v/>
      </c>
    </row>
    <row customFormat="1" customHeight="1" ht="15" r="352" s="397">
      <c r="A352" s="430" t="n">
        <v>2075</v>
      </c>
      <c r="B352" s="430" t="inlineStr">
        <is>
          <t>K999951304</t>
        </is>
      </c>
      <c r="C352" s="430" t="n">
        <v>1010103351</v>
      </c>
      <c r="D352" s="430" t="inlineStr">
        <is>
          <t>Denim black</t>
        </is>
      </c>
      <c r="E352" s="430" t="n">
        <v>6102</v>
      </c>
      <c r="F352" s="430" t="inlineStr">
        <is>
          <t>JOHN</t>
        </is>
      </c>
      <c r="G352" s="430" t="inlineStr">
        <is>
          <t>BLACK RINSE</t>
        </is>
      </c>
      <c r="H352" s="430" t="n">
        <v>1</v>
      </c>
      <c r="I352" s="441" t="n"/>
      <c r="J352" s="620" t="n"/>
      <c r="K352" s="430" t="n"/>
      <c r="L352" s="430" t="n"/>
      <c r="M352" s="372" t="inlineStr">
        <is>
          <t>Jeans</t>
        </is>
      </c>
      <c r="N352" s="430" t="n">
        <v>62034231</v>
      </c>
      <c r="O352" s="431" t="inlineStr">
        <is>
          <t>Men's or boys' trousers and breeches of cotton denim (excl. knitted or crocheted, industrial and occupational, bib and brace overalls and underpants)</t>
        </is>
      </c>
      <c r="P352" s="584" t="inlineStr">
        <is>
          <t>Mens</t>
        </is>
      </c>
      <c r="Q352" s="430" t="n"/>
      <c r="R352" s="430" t="n"/>
      <c r="S352" s="430" t="inlineStr">
        <is>
          <t>NON BLEACH</t>
        </is>
      </c>
      <c r="T352" s="402" t="inlineStr">
        <is>
          <t>BASIC</t>
        </is>
      </c>
      <c r="U352" s="402" t="inlineStr">
        <is>
          <t>LONG RISE SLIM</t>
        </is>
      </c>
      <c r="V352" s="402" t="inlineStr">
        <is>
          <t>28-38</t>
        </is>
      </c>
      <c r="W352" s="402" t="inlineStr">
        <is>
          <t>32-34-36</t>
        </is>
      </c>
      <c r="X352" s="402" t="inlineStr">
        <is>
          <t>Mens royal core</t>
        </is>
      </c>
      <c r="Y352" s="402" t="inlineStr">
        <is>
          <t>C/O</t>
        </is>
      </c>
      <c r="Z352" s="402" t="inlineStr">
        <is>
          <t>C/O</t>
        </is>
      </c>
      <c r="AA352" s="402" t="inlineStr">
        <is>
          <t>ROYAL CORE</t>
        </is>
      </c>
      <c r="AB352" s="240" t="inlineStr">
        <is>
          <t>Tunisia</t>
        </is>
      </c>
      <c r="AC352" s="240" t="inlineStr">
        <is>
          <t>Artlab</t>
        </is>
      </c>
      <c r="AD352" s="240" t="inlineStr">
        <is>
          <t>Artlab</t>
        </is>
      </c>
      <c r="AE352" s="240" t="inlineStr">
        <is>
          <t>Interwashing</t>
        </is>
      </c>
      <c r="AF352" s="430" t="n"/>
      <c r="AG352" s="402" t="inlineStr">
        <is>
          <t>CALIK</t>
        </is>
      </c>
      <c r="AH352" s="402" t="inlineStr">
        <is>
          <t>71148D Pinus organic + recycled</t>
        </is>
      </c>
      <c r="AI352" s="402" t="inlineStr">
        <is>
          <t>D7924O022 Pinus</t>
        </is>
      </c>
      <c r="AJ352" s="402" t="n"/>
      <c r="AK352" s="402" t="inlineStr">
        <is>
          <t>98% Sustainable fabric</t>
        </is>
      </c>
      <c r="AL352" s="402" t="inlineStr">
        <is>
          <t>83% Organic cotton, 15% recycled cotton, 2% elastane</t>
        </is>
      </c>
      <c r="AM352" s="402" t="inlineStr">
        <is>
          <t>12 oz</t>
        </is>
      </c>
      <c r="AN352" s="374" t="n"/>
      <c r="AO352" s="418" t="inlineStr">
        <is>
          <t>5,2 / 147</t>
        </is>
      </c>
      <c r="AP352" s="402" t="n"/>
      <c r="AQ352" s="402" t="n"/>
      <c r="AR352" s="402" t="n"/>
      <c r="AS352" s="425" t="n"/>
      <c r="AT352" s="425" t="n"/>
      <c r="AU352" s="425" t="n"/>
      <c r="AV352" s="426" t="n">
        <v>1.36</v>
      </c>
      <c r="AW352" s="628" t="n"/>
      <c r="AX352" s="618" t="inlineStr">
        <is>
          <t>EUR</t>
        </is>
      </c>
      <c r="AY352" s="618" t="inlineStr">
        <is>
          <t>FOB</t>
        </is>
      </c>
      <c r="AZ352" s="618" t="inlineStr">
        <is>
          <t>90 DAYS NETT</t>
        </is>
      </c>
      <c r="BA352" s="618" t="inlineStr">
        <is>
          <t>cfmd</t>
        </is>
      </c>
      <c r="BB352" s="618">
        <f>IFERROR((#REF!*(1-Assumptions!$K$3))*(1-#REF!),0)</f>
        <v/>
      </c>
      <c r="BC352" s="424" t="n"/>
      <c r="BD352" s="618" t="n"/>
      <c r="BE352" s="618" t="n">
        <v>18.2</v>
      </c>
      <c r="BF352" s="632">
        <f>IFERROR(((IF(#REF!&gt;0,#REF!, IF(#REF!&gt; 0,#REF!, 0))))*INDEX(Assumptions!$B:$B,MATCH(#REF!,Assumptions!$A:$A,0)),0)</f>
        <v/>
      </c>
      <c r="BG352" s="632">
        <f>IFERROR(((IF(#REF!&gt;0,#REF!, IF(#REF!&gt; 0,#REF!, 0))))*INDEX(Assumptions!$C:$C,MATCH(#REF!,Assumptions!$A:$A,0)),0)</f>
        <v/>
      </c>
      <c r="BH352" s="632">
        <f>IFERROR(((IF(#REF!&gt;0,#REF!, IF(#REF!&gt; 0,#REF!, 0))))*INDEX(Assumptions!$D:$D,MATCH(#REF!,Assumptions!$A:$A,0)),0)</f>
        <v/>
      </c>
      <c r="BI352" s="632">
        <f>IFERROR(((IF(#REF!&gt;0,#REF!, IF(#REF!&gt; 0,#REF!, 0))))*INDEX(Assumptions!$G:$G,MATCH(#REF!,Assumptions!$F:$F,0)),0)</f>
        <v/>
      </c>
      <c r="BJ352" s="604">
        <f>SUM(BF352:BI352)</f>
        <v/>
      </c>
      <c r="BK352" s="383">
        <f>IFERROR(INDEX(Assumptions!$B:$B,MATCH(AB352,Assumptions!$A:$A,0))+INDEX(Assumptions!$C:$C,MATCH(AB352,Assumptions!$A:$A,0))+INDEX(Assumptions!$D:$D,MATCH(AB352,Assumptions!$A:$A,0))+INDEX(Assumptions!$G:$G,MATCH(AC352,Assumptions!$F:$F,0)),0)</f>
        <v/>
      </c>
      <c r="BL352" s="602">
        <f>((IF(BE352&gt;0, BE352, IF(BD352&gt;0, BD352, 0))))+BJ352</f>
        <v/>
      </c>
      <c r="BM352" s="602">
        <f>BP352/BO352</f>
        <v/>
      </c>
      <c r="BN352" s="602">
        <f>BP352/2.38</f>
        <v/>
      </c>
      <c r="BO352" s="402" t="n">
        <v>2.5</v>
      </c>
      <c r="BP352" s="618" t="n">
        <v>99.95</v>
      </c>
      <c r="BQ352" s="384">
        <f>IF(SUM(BD352:BE352)=0,0,(BM352-BL352)/BM352)</f>
        <v/>
      </c>
      <c r="BR352" s="618" t="n">
        <v>0</v>
      </c>
      <c r="BS352" s="618" t="n">
        <v>0.75</v>
      </c>
      <c r="BT352" s="618" t="n">
        <v>2.9</v>
      </c>
      <c r="BU352" s="433" t="n"/>
      <c r="BV352" s="433" t="n"/>
      <c r="BW352" s="433" t="n"/>
      <c r="BX352" s="433" t="n"/>
      <c r="BY352" s="433" t="n"/>
      <c r="BZ352" s="433" t="n"/>
      <c r="CA352" s="433" t="n"/>
      <c r="CB352" s="433" t="n"/>
      <c r="CC352" s="433" t="n"/>
      <c r="CD352" s="422" t="n"/>
      <c r="CE352" s="422" t="n"/>
      <c r="CF352" s="422" t="inlineStr">
        <is>
          <t>Keep as c/o in Blue data</t>
        </is>
      </c>
      <c r="CG352" s="435" t="inlineStr">
        <is>
          <t>-</t>
        </is>
      </c>
      <c r="CH352" s="435" t="n"/>
      <c r="CI352" s="435" t="n"/>
      <c r="CJ352" s="435" t="n"/>
      <c r="CK352" s="435" t="n"/>
      <c r="CL352" s="436" t="n"/>
      <c r="CM352" s="437" t="n"/>
      <c r="CN352" s="437" t="n"/>
      <c r="CO352" s="445" t="n"/>
      <c r="CP352" s="438" t="inlineStr">
        <is>
          <t>-</t>
        </is>
      </c>
      <c r="CQ352" s="438" t="n"/>
      <c r="CR352" s="438" t="n"/>
      <c r="CS352" s="439" t="n"/>
      <c r="CT352" s="440" t="n"/>
      <c r="CU352" s="440" t="n"/>
      <c r="CV352" s="440" t="n"/>
      <c r="CW352" s="440" t="n"/>
      <c r="CX352" s="440" t="n"/>
      <c r="CY352" s="440" t="n"/>
      <c r="CZ352" s="436" t="n">
        <v>43311</v>
      </c>
      <c r="DA352" s="436" t="inlineStr">
        <is>
          <t>HQ</t>
        </is>
      </c>
      <c r="DB352" s="562" t="n">
        <v>0</v>
      </c>
      <c r="DC352" s="437" t="n"/>
      <c r="DD352" s="437" t="inlineStr">
        <is>
          <t>DIDN'T SEE QC OURSELVES</t>
        </is>
      </c>
      <c r="DE352" s="437" t="n"/>
      <c r="DF352" s="545" t="n">
        <v>397</v>
      </c>
      <c r="DG352" s="545" t="n">
        <v>923</v>
      </c>
      <c r="DH352" s="545" t="n">
        <v>4018276</v>
      </c>
      <c r="DI352" s="395">
        <f>DF352*BM352</f>
        <v/>
      </c>
      <c r="DJ352" s="396">
        <f>DI352-(DG352*BL352)</f>
        <v/>
      </c>
    </row>
    <row customFormat="1" customHeight="1" ht="15" r="353" s="397">
      <c r="A353" s="430" t="n">
        <v>2080</v>
      </c>
      <c r="B353" s="430" t="inlineStr">
        <is>
          <t>K170751209</t>
        </is>
      </c>
      <c r="C353" s="430" t="n">
        <v>1010103478</v>
      </c>
      <c r="D353" s="241" t="inlineStr">
        <is>
          <t>Denim grey</t>
        </is>
      </c>
      <c r="E353" s="430" t="n">
        <v>6507</v>
      </c>
      <c r="F353" s="430" t="inlineStr">
        <is>
          <t>JOHN</t>
        </is>
      </c>
      <c r="G353" s="430" t="inlineStr">
        <is>
          <t>GREY WORN IN</t>
        </is>
      </c>
      <c r="H353" s="430" t="n">
        <v>1</v>
      </c>
      <c r="I353" s="441" t="n"/>
      <c r="J353" s="620" t="n"/>
      <c r="K353" s="430" t="n"/>
      <c r="L353" s="430" t="n"/>
      <c r="M353" s="372" t="inlineStr">
        <is>
          <t>Jeans</t>
        </is>
      </c>
      <c r="N353" s="430" t="n">
        <v>62034231</v>
      </c>
      <c r="O353" s="431" t="inlineStr">
        <is>
          <t>Men's or boys' trousers and breeches of cotton denim (excl. knitted or crocheted, industrial and occupational, bib and brace overalls and underpants)</t>
        </is>
      </c>
      <c r="P353" s="584" t="inlineStr">
        <is>
          <t>Mens</t>
        </is>
      </c>
      <c r="Q353" s="430" t="n"/>
      <c r="R353" s="430" t="n"/>
      <c r="S353" s="430" t="inlineStr">
        <is>
          <t>PP SPRAY</t>
        </is>
      </c>
      <c r="T353" s="402" t="inlineStr">
        <is>
          <t>STRETCH</t>
        </is>
      </c>
      <c r="U353" s="402" t="inlineStr">
        <is>
          <t>LONG RISE SLIM</t>
        </is>
      </c>
      <c r="V353" s="402" t="inlineStr">
        <is>
          <t>28-38</t>
        </is>
      </c>
      <c r="W353" s="402" t="inlineStr">
        <is>
          <t>32-34-36</t>
        </is>
      </c>
      <c r="X353" s="402" t="inlineStr">
        <is>
          <t>Mens royal core</t>
        </is>
      </c>
      <c r="Y353" s="402" t="inlineStr">
        <is>
          <t>C/O</t>
        </is>
      </c>
      <c r="Z353" s="402" t="inlineStr">
        <is>
          <t>C/O</t>
        </is>
      </c>
      <c r="AA353" s="402" t="inlineStr">
        <is>
          <t>ROYAL CORE</t>
        </is>
      </c>
      <c r="AB353" s="240" t="inlineStr">
        <is>
          <t>Tunisia</t>
        </is>
      </c>
      <c r="AC353" s="240" t="inlineStr">
        <is>
          <t>Artlab</t>
        </is>
      </c>
      <c r="AD353" s="240" t="inlineStr">
        <is>
          <t>Artlab</t>
        </is>
      </c>
      <c r="AE353" s="240" t="inlineStr">
        <is>
          <t>Interwashing</t>
        </is>
      </c>
      <c r="AF353" s="430" t="n"/>
      <c r="AG353" s="402" t="inlineStr">
        <is>
          <t>CALIK</t>
        </is>
      </c>
      <c r="AH353" s="402" t="inlineStr">
        <is>
          <t>71148D Pinus organic + recycled</t>
        </is>
      </c>
      <c r="AI353" s="402" t="inlineStr">
        <is>
          <t>D7924O022 Pinus</t>
        </is>
      </c>
      <c r="AJ353" s="402" t="inlineStr">
        <is>
          <t>TBC</t>
        </is>
      </c>
      <c r="AK353" s="402" t="inlineStr">
        <is>
          <t>98% Sustainable fabric</t>
        </is>
      </c>
      <c r="AL353" s="402" t="inlineStr">
        <is>
          <t>83% Organic cotton, 15% recycled cotton, 2% elastane</t>
        </is>
      </c>
      <c r="AM353" s="402" t="inlineStr">
        <is>
          <t>12 oz</t>
        </is>
      </c>
      <c r="AN353" s="374" t="n"/>
      <c r="AO353" s="418" t="inlineStr">
        <is>
          <t>5,2 / 147</t>
        </is>
      </c>
      <c r="AP353" s="402" t="n"/>
      <c r="AQ353" s="402" t="n"/>
      <c r="AR353" s="402" t="n"/>
      <c r="AS353" s="425" t="n"/>
      <c r="AT353" s="425" t="n"/>
      <c r="AU353" s="425" t="n"/>
      <c r="AV353" s="426" t="n">
        <v>1.3</v>
      </c>
      <c r="AW353" s="628" t="inlineStr">
        <is>
          <t>HH</t>
        </is>
      </c>
      <c r="AX353" s="618" t="inlineStr">
        <is>
          <t>EUR</t>
        </is>
      </c>
      <c r="AY353" s="618" t="inlineStr">
        <is>
          <t>FOB</t>
        </is>
      </c>
      <c r="AZ353" s="618" t="inlineStr">
        <is>
          <t>90 DAYS NETT</t>
        </is>
      </c>
      <c r="BA353" s="618" t="inlineStr">
        <is>
          <t>cfmd</t>
        </is>
      </c>
      <c r="BB353" s="618">
        <f>IFERROR((#REF!*(1-Assumptions!$K$3))*(1-#REF!),0)</f>
        <v/>
      </c>
      <c r="BC353" s="424" t="n"/>
      <c r="BD353" s="618" t="n"/>
      <c r="BE353" s="618" t="n">
        <v>23.9</v>
      </c>
      <c r="BF353" s="632">
        <f>IFERROR(((IF(#REF!&gt;0,#REF!, IF(#REF!&gt; 0,#REF!, 0))))*INDEX(Assumptions!$B:$B,MATCH(#REF!,Assumptions!$A:$A,0)),0)</f>
        <v/>
      </c>
      <c r="BG353" s="632">
        <f>IFERROR(((IF(#REF!&gt;0,#REF!, IF(#REF!&gt; 0,#REF!, 0))))*INDEX(Assumptions!$C:$C,MATCH(#REF!,Assumptions!$A:$A,0)),0)</f>
        <v/>
      </c>
      <c r="BH353" s="632">
        <f>IFERROR(((IF(#REF!&gt;0,#REF!, IF(#REF!&gt; 0,#REF!, 0))))*INDEX(Assumptions!$D:$D,MATCH(#REF!,Assumptions!$A:$A,0)),0)</f>
        <v/>
      </c>
      <c r="BI353" s="632">
        <f>IFERROR(((IF(#REF!&gt;0,#REF!, IF(#REF!&gt; 0,#REF!, 0))))*INDEX(Assumptions!$G:$G,MATCH(#REF!,Assumptions!$F:$F,0)),0)</f>
        <v/>
      </c>
      <c r="BJ353" s="604">
        <f>SUM(BF353:BI353)</f>
        <v/>
      </c>
      <c r="BK353" s="383">
        <f>IFERROR(INDEX(Assumptions!$B:$B,MATCH(AB353,Assumptions!$A:$A,0))+INDEX(Assumptions!$C:$C,MATCH(AB353,Assumptions!$A:$A,0))+INDEX(Assumptions!$D:$D,MATCH(AB353,Assumptions!$A:$A,0))+INDEX(Assumptions!$G:$G,MATCH(AC353,Assumptions!$F:$F,0)),0)</f>
        <v/>
      </c>
      <c r="BL353" s="602">
        <f>((IF(BE353&gt;0, BE353, IF(BD353&gt;0, BD353, 0))))+BJ353</f>
        <v/>
      </c>
      <c r="BM353" s="602">
        <f>BP353/BO353</f>
        <v/>
      </c>
      <c r="BN353" s="602">
        <f>BP353/2.38</f>
        <v/>
      </c>
      <c r="BO353" s="402" t="n">
        <v>2.5</v>
      </c>
      <c r="BP353" s="618" t="n">
        <v>129.95</v>
      </c>
      <c r="BQ353" s="384">
        <f>IF(SUM(BD353:BE353)=0,0,(BM353-BL353)/BM353)</f>
        <v/>
      </c>
      <c r="BR353" s="618" t="n">
        <v>0</v>
      </c>
      <c r="BS353" s="618" t="n">
        <v>7.55</v>
      </c>
      <c r="BT353" s="618" t="n">
        <v>2.8</v>
      </c>
      <c r="BU353" s="433" t="n"/>
      <c r="BV353" s="433" t="n"/>
      <c r="BW353" s="433" t="n"/>
      <c r="BX353" s="433" t="n"/>
      <c r="BY353" s="433" t="n"/>
      <c r="BZ353" s="433" t="n"/>
      <c r="CA353" s="433" t="n"/>
      <c r="CB353" s="433" t="n"/>
      <c r="CC353" s="433" t="n"/>
      <c r="CD353" s="422" t="n"/>
      <c r="CE353" s="422" t="n"/>
      <c r="CF353" s="422" t="inlineStr">
        <is>
          <t>Keep as c/o in Blue data</t>
        </is>
      </c>
      <c r="CG353" s="435" t="inlineStr">
        <is>
          <t>-</t>
        </is>
      </c>
      <c r="CH353" s="435" t="n"/>
      <c r="CI353" s="435" t="n"/>
      <c r="CJ353" s="435" t="n"/>
      <c r="CK353" s="435" t="n"/>
      <c r="CL353" s="436" t="n"/>
      <c r="CM353" s="437" t="n"/>
      <c r="CN353" s="437" t="n"/>
      <c r="CO353" s="445" t="n"/>
      <c r="CP353" s="438" t="inlineStr">
        <is>
          <t>-</t>
        </is>
      </c>
      <c r="CQ353" s="438" t="n"/>
      <c r="CR353" s="438" t="n"/>
      <c r="CS353" s="439" t="n"/>
      <c r="CT353" s="440" t="n"/>
      <c r="CU353" s="440" t="n"/>
      <c r="CV353" s="440" t="n"/>
      <c r="CW353" s="440" t="n"/>
      <c r="CX353" s="440" t="n"/>
      <c r="CY353" s="440" t="n"/>
      <c r="CZ353" s="436" t="n">
        <v>43325</v>
      </c>
      <c r="DA353" s="436" t="inlineStr">
        <is>
          <t>TUNISIA</t>
        </is>
      </c>
      <c r="DB353" s="562" t="inlineStr">
        <is>
          <t>N/A</t>
        </is>
      </c>
      <c r="DC353" s="437" t="n"/>
      <c r="DD353" s="437" t="inlineStr">
        <is>
          <t xml:space="preserve">INSEAM -1 / -1.5 </t>
        </is>
      </c>
      <c r="DE353" s="437" t="n"/>
      <c r="DF353" s="545" t="n">
        <v>673</v>
      </c>
      <c r="DG353" s="545" t="n">
        <v>1031</v>
      </c>
      <c r="DH353" s="545" t="n">
        <v>4018451</v>
      </c>
      <c r="DI353" s="395">
        <f>DF353*BM353</f>
        <v/>
      </c>
      <c r="DJ353" s="396">
        <f>DI353-(DG353*BL353)</f>
        <v/>
      </c>
    </row>
    <row customFormat="1" customHeight="1" ht="15" r="354" s="397">
      <c r="A354" s="430" t="n">
        <v>2085</v>
      </c>
      <c r="B354" s="430" t="inlineStr">
        <is>
          <t>K170751210</t>
        </is>
      </c>
      <c r="C354" s="430" t="n">
        <v>1010103482</v>
      </c>
      <c r="D354" s="241" t="inlineStr">
        <is>
          <t>Dark used</t>
        </is>
      </c>
      <c r="E354" s="430" t="n">
        <v>3005</v>
      </c>
      <c r="F354" s="430" t="inlineStr">
        <is>
          <t>JOHN</t>
        </is>
      </c>
      <c r="G354" s="430" t="inlineStr">
        <is>
          <t>MIDNIGHT OVERDYE</t>
        </is>
      </c>
      <c r="H354" s="430" t="n">
        <v>1</v>
      </c>
      <c r="I354" s="441" t="n"/>
      <c r="J354" s="620" t="n"/>
      <c r="K354" s="430" t="n"/>
      <c r="L354" s="430" t="n"/>
      <c r="M354" s="372" t="inlineStr">
        <is>
          <t>Jeans</t>
        </is>
      </c>
      <c r="N354" s="430" t="n">
        <v>62034231</v>
      </c>
      <c r="O354" s="431" t="inlineStr">
        <is>
          <t>Men's or boys' trousers and breeches of cotton denim (excl. knitted or crocheted, industrial and occupational, bib and brace overalls and underpants)</t>
        </is>
      </c>
      <c r="P354" s="584" t="inlineStr">
        <is>
          <t>Mens</t>
        </is>
      </c>
      <c r="Q354" s="430" t="n"/>
      <c r="R354" s="430" t="n"/>
      <c r="S354" s="430" t="inlineStr">
        <is>
          <t>PP SPRAY</t>
        </is>
      </c>
      <c r="T354" s="402" t="inlineStr">
        <is>
          <t>STRETCH</t>
        </is>
      </c>
      <c r="U354" s="402" t="inlineStr">
        <is>
          <t>LONG RISE SLIM</t>
        </is>
      </c>
      <c r="V354" s="402" t="inlineStr">
        <is>
          <t>28-38</t>
        </is>
      </c>
      <c r="W354" s="402" t="inlineStr">
        <is>
          <t>32-34-36</t>
        </is>
      </c>
      <c r="X354" s="402" t="inlineStr">
        <is>
          <t>Mens royal core</t>
        </is>
      </c>
      <c r="Y354" s="402" t="inlineStr">
        <is>
          <t>C/O</t>
        </is>
      </c>
      <c r="Z354" s="402" t="inlineStr">
        <is>
          <t>C/O</t>
        </is>
      </c>
      <c r="AA354" s="402" t="inlineStr">
        <is>
          <t>ROYAL CORE</t>
        </is>
      </c>
      <c r="AB354" s="240" t="inlineStr">
        <is>
          <t>Tunisia</t>
        </is>
      </c>
      <c r="AC354" s="240" t="inlineStr">
        <is>
          <t>Artlab</t>
        </is>
      </c>
      <c r="AD354" s="240" t="inlineStr">
        <is>
          <t>Artlab</t>
        </is>
      </c>
      <c r="AE354" s="240" t="inlineStr">
        <is>
          <t>Interwashing</t>
        </is>
      </c>
      <c r="AF354" s="430" t="n"/>
      <c r="AG354" s="402" t="inlineStr">
        <is>
          <t>ORTA</t>
        </is>
      </c>
      <c r="AH354" s="402" t="inlineStr">
        <is>
          <t>9585B-33</t>
        </is>
      </c>
      <c r="AI354" s="402" t="inlineStr">
        <is>
          <t>8251 Carbon black OD</t>
        </is>
      </c>
      <c r="AJ354" s="402" t="n">
        <v>36</v>
      </c>
      <c r="AK354" s="402" t="inlineStr">
        <is>
          <t>93% Sustainable fabric</t>
        </is>
      </c>
      <c r="AL354" s="402" t="inlineStr">
        <is>
          <t>78% Organic cotton, 15% tencel lyocell, 5% polyester, 2% elastane</t>
        </is>
      </c>
      <c r="AM354" s="402" t="inlineStr">
        <is>
          <t>12 oz</t>
        </is>
      </c>
      <c r="AN354" s="374" t="n"/>
      <c r="AO354" s="418" t="inlineStr">
        <is>
          <t>5,75 / 127</t>
        </is>
      </c>
      <c r="AP354" s="402" t="n"/>
      <c r="AQ354" s="402" t="n"/>
      <c r="AR354" s="402" t="n"/>
      <c r="AS354" s="425" t="n"/>
      <c r="AT354" s="425" t="n"/>
      <c r="AU354" s="425" t="n"/>
      <c r="AV354" s="426" t="n">
        <v>1.72</v>
      </c>
      <c r="AW354" s="628" t="inlineStr">
        <is>
          <t>HH</t>
        </is>
      </c>
      <c r="AX354" s="618" t="inlineStr">
        <is>
          <t>EUR</t>
        </is>
      </c>
      <c r="AY354" s="618" t="inlineStr">
        <is>
          <t>FOB</t>
        </is>
      </c>
      <c r="AZ354" s="618" t="inlineStr">
        <is>
          <t>90 DAYS NETT</t>
        </is>
      </c>
      <c r="BA354" s="618" t="inlineStr">
        <is>
          <t>cfmd</t>
        </is>
      </c>
      <c r="BB354" s="618">
        <f>IFERROR((#REF!*(1-Assumptions!$K$3))*(1-#REF!),0)</f>
        <v/>
      </c>
      <c r="BC354" s="424" t="n"/>
      <c r="BD354" s="618" t="n"/>
      <c r="BE354" s="618" t="n">
        <v>26</v>
      </c>
      <c r="BF354" s="632">
        <f>IFERROR(((IF(#REF!&gt;0,#REF!, IF(#REF!&gt; 0,#REF!, 0))))*INDEX(Assumptions!$B:$B,MATCH(#REF!,Assumptions!$A:$A,0)),0)</f>
        <v/>
      </c>
      <c r="BG354" s="632">
        <f>IFERROR(((IF(#REF!&gt;0,#REF!, IF(#REF!&gt; 0,#REF!, 0))))*INDEX(Assumptions!$C:$C,MATCH(#REF!,Assumptions!$A:$A,0)),0)</f>
        <v/>
      </c>
      <c r="BH354" s="632">
        <f>IFERROR(((IF(#REF!&gt;0,#REF!, IF(#REF!&gt; 0,#REF!, 0))))*INDEX(Assumptions!$D:$D,MATCH(#REF!,Assumptions!$A:$A,0)),0)</f>
        <v/>
      </c>
      <c r="BI354" s="632">
        <f>IFERROR(((IF(#REF!&gt;0,#REF!, IF(#REF!&gt; 0,#REF!, 0))))*INDEX(Assumptions!$G:$G,MATCH(#REF!,Assumptions!$F:$F,0)),0)</f>
        <v/>
      </c>
      <c r="BJ354" s="604">
        <f>SUM(BF354:BI354)</f>
        <v/>
      </c>
      <c r="BK354" s="383">
        <f>IFERROR(INDEX(Assumptions!$B:$B,MATCH(AB354,Assumptions!$A:$A,0))+INDEX(Assumptions!$C:$C,MATCH(AB354,Assumptions!$A:$A,0))+INDEX(Assumptions!$D:$D,MATCH(AB354,Assumptions!$A:$A,0))+INDEX(Assumptions!$G:$G,MATCH(AC354,Assumptions!$F:$F,0)),0)</f>
        <v/>
      </c>
      <c r="BL354" s="602">
        <f>((IF(BE354&gt;0, BE354, IF(BD354&gt;0, BD354, 0))))+BJ354</f>
        <v/>
      </c>
      <c r="BM354" s="602">
        <f>BP354/BO354</f>
        <v/>
      </c>
      <c r="BN354" s="602">
        <f>BP354/2.38</f>
        <v/>
      </c>
      <c r="BO354" s="402" t="n">
        <v>2.5</v>
      </c>
      <c r="BP354" s="618" t="n">
        <v>139.95</v>
      </c>
      <c r="BQ354" s="384">
        <f>IF(SUM(BD354:BE354)=0,0,(BM354-BL354)/BM354)</f>
        <v/>
      </c>
      <c r="BR354" s="618" t="n">
        <v>0</v>
      </c>
      <c r="BS354" s="618" t="n">
        <v>5.75</v>
      </c>
      <c r="BT354" s="618" t="n">
        <v>3</v>
      </c>
      <c r="BU354" s="433" t="n"/>
      <c r="BV354" s="433" t="n"/>
      <c r="BW354" s="433" t="n"/>
      <c r="BX354" s="433" t="n"/>
      <c r="BY354" s="433" t="n"/>
      <c r="BZ354" s="433" t="n"/>
      <c r="CA354" s="433" t="n"/>
      <c r="CB354" s="433" t="n"/>
      <c r="CC354" s="433" t="n"/>
      <c r="CD354" s="422" t="n"/>
      <c r="CE354" s="422" t="n"/>
      <c r="CF354" s="422" t="inlineStr">
        <is>
          <t>Keep as c/o in Blue data</t>
        </is>
      </c>
      <c r="CG354" s="435" t="inlineStr">
        <is>
          <t>-</t>
        </is>
      </c>
      <c r="CH354" s="435" t="n"/>
      <c r="CI354" s="435" t="n"/>
      <c r="CJ354" s="435" t="n"/>
      <c r="CK354" s="435" t="n"/>
      <c r="CL354" s="436" t="n"/>
      <c r="CM354" s="437" t="n"/>
      <c r="CN354" s="437" t="n"/>
      <c r="CO354" s="445" t="n"/>
      <c r="CP354" s="438" t="inlineStr">
        <is>
          <t>-</t>
        </is>
      </c>
      <c r="CQ354" s="438" t="n"/>
      <c r="CR354" s="438" t="n"/>
      <c r="CS354" s="439" t="n"/>
      <c r="CT354" s="440" t="n"/>
      <c r="CU354" s="440" t="n"/>
      <c r="CV354" s="440" t="n"/>
      <c r="CW354" s="440" t="n"/>
      <c r="CX354" s="440" t="n"/>
      <c r="CY354" s="440" t="n"/>
      <c r="CZ354" s="436" t="n">
        <v>43285</v>
      </c>
      <c r="DA354" s="436" t="inlineStr">
        <is>
          <t>TUNISIA</t>
        </is>
      </c>
      <c r="DB354" s="562" t="n">
        <v>5</v>
      </c>
      <c r="DC354" s="437" t="n"/>
      <c r="DD354" s="437" t="inlineStr">
        <is>
          <t>HALF THIGH + BACKRISE TOO SMALL - FIT STILL OK</t>
        </is>
      </c>
      <c r="DE354" s="437" t="n"/>
      <c r="DF354" s="545" t="n">
        <v>480</v>
      </c>
      <c r="DG354" s="545" t="n">
        <v>654</v>
      </c>
      <c r="DH354" s="545" t="n">
        <v>4018251</v>
      </c>
      <c r="DI354" s="395">
        <f>DF354*BM354</f>
        <v/>
      </c>
      <c r="DJ354" s="396">
        <f>DI354-(DG354*BL354)</f>
        <v/>
      </c>
    </row>
    <row customFormat="1" customHeight="1" ht="15" r="355" s="397">
      <c r="A355" s="372" t="n">
        <v>2090</v>
      </c>
      <c r="B355" s="372" t="inlineStr">
        <is>
          <t>K999951401</t>
        </is>
      </c>
      <c r="C355" s="372" t="n">
        <v>1010103352</v>
      </c>
      <c r="D355" s="430" t="inlineStr">
        <is>
          <t>Mid used</t>
        </is>
      </c>
      <c r="E355" s="430" t="n">
        <v>4012</v>
      </c>
      <c r="F355" s="372" t="inlineStr">
        <is>
          <t>RYAN</t>
        </is>
      </c>
      <c r="G355" s="372" t="inlineStr">
        <is>
          <t>DARK WORN</t>
        </is>
      </c>
      <c r="H355" s="372" t="n">
        <v>1</v>
      </c>
      <c r="I355" s="370" t="n"/>
      <c r="J355" s="600" t="n"/>
      <c r="K355" s="372" t="n"/>
      <c r="L355" s="372" t="n"/>
      <c r="M355" s="372" t="inlineStr">
        <is>
          <t>Jeans</t>
        </is>
      </c>
      <c r="N355" s="372" t="n">
        <v>62034231</v>
      </c>
      <c r="O355" s="373" t="inlineStr">
        <is>
          <t>Men's or boys' trousers and breeches of cotton denim (excl. knitted or crocheted, industrial and occupational, bib and brace overalls and underpants)</t>
        </is>
      </c>
      <c r="P355" s="584" t="inlineStr">
        <is>
          <t>Mens</t>
        </is>
      </c>
      <c r="Q355" s="372" t="n"/>
      <c r="R355" s="372" t="n"/>
      <c r="S355" s="372" t="inlineStr">
        <is>
          <t>PP SPRAY + RESIN</t>
        </is>
      </c>
      <c r="T355" s="374" t="inlineStr">
        <is>
          <t>-</t>
        </is>
      </c>
      <c r="U355" s="374" t="inlineStr">
        <is>
          <t>MID RISE STRAIGHT</t>
        </is>
      </c>
      <c r="V355" s="374" t="inlineStr">
        <is>
          <t>28-38</t>
        </is>
      </c>
      <c r="W355" s="374" t="inlineStr">
        <is>
          <t>32-34-36</t>
        </is>
      </c>
      <c r="X355" s="402" t="inlineStr">
        <is>
          <t>Mens royal core</t>
        </is>
      </c>
      <c r="Y355" s="374" t="inlineStr">
        <is>
          <t>C/O</t>
        </is>
      </c>
      <c r="Z355" s="374" t="inlineStr">
        <is>
          <t>C/O</t>
        </is>
      </c>
      <c r="AA355" s="374" t="inlineStr">
        <is>
          <t>ROYAL CORE</t>
        </is>
      </c>
      <c r="AB355" s="240" t="inlineStr">
        <is>
          <t>Tunisia</t>
        </is>
      </c>
      <c r="AC355" s="240" t="inlineStr">
        <is>
          <t>Artlab</t>
        </is>
      </c>
      <c r="AD355" s="240" t="inlineStr">
        <is>
          <t>Artlab</t>
        </is>
      </c>
      <c r="AE355" s="240" t="inlineStr">
        <is>
          <t>Interwashing</t>
        </is>
      </c>
      <c r="AF355" s="372" t="n"/>
      <c r="AG355" s="374" t="inlineStr">
        <is>
          <t>CANDIANI</t>
        </is>
      </c>
      <c r="AH355" s="374" t="inlineStr">
        <is>
          <t>RR7716 Elast sioux crispy organic</t>
        </is>
      </c>
      <c r="AI355" s="374" t="n"/>
      <c r="AJ355" s="374" t="n"/>
      <c r="AK355" s="374" t="inlineStr">
        <is>
          <t>98% Sustainable fabric</t>
        </is>
      </c>
      <c r="AL355" s="374" t="inlineStr">
        <is>
          <t>98% Organic cotton, 2% elastane</t>
        </is>
      </c>
      <c r="AM355" s="374" t="inlineStr">
        <is>
          <t>12 oz</t>
        </is>
      </c>
      <c r="AN355" s="374" t="n"/>
      <c r="AO355" s="377" t="inlineStr">
        <is>
          <t>5 Q4 / 162</t>
        </is>
      </c>
      <c r="AP355" s="374" t="n"/>
      <c r="AQ355" s="374" t="n"/>
      <c r="AR355" s="374" t="n"/>
      <c r="AS355" s="378" t="n"/>
      <c r="AT355" s="378" t="n"/>
      <c r="AU355" s="378" t="n"/>
      <c r="AV355" s="379" t="n">
        <v>1.2</v>
      </c>
      <c r="AW355" s="601" t="n"/>
      <c r="AX355" s="602" t="inlineStr">
        <is>
          <t>EUR</t>
        </is>
      </c>
      <c r="AY355" s="602" t="inlineStr">
        <is>
          <t>FOB</t>
        </is>
      </c>
      <c r="AZ355" s="602" t="inlineStr">
        <is>
          <t>90 DAYS NETT</t>
        </is>
      </c>
      <c r="BA355" s="602" t="inlineStr">
        <is>
          <t>cfmd</t>
        </is>
      </c>
      <c r="BB355" s="602">
        <f>IFERROR((BM355*(1-Assumptions!$K$3))*(1-BK355),0)</f>
        <v/>
      </c>
      <c r="BC355" s="428" t="n"/>
      <c r="BD355" s="602" t="n"/>
      <c r="BE355" s="602" t="n">
        <v>22.8</v>
      </c>
      <c r="BF355" s="604">
        <f>IFERROR(((IF(BE355&gt;0, BE355, IF(BD355&gt;0, BD355, 0))))*INDEX(Assumptions!$B:$B,MATCH(AB355,Assumptions!$A:$A,0)),0)</f>
        <v/>
      </c>
      <c r="BG355" s="604">
        <f>IFERROR(((IF(BE355&gt;0, BE355, IF(BD355&gt;0, BD355, 0))))*INDEX(Assumptions!$C:$C,MATCH(AB355,Assumptions!$A:$A,0)),0)</f>
        <v/>
      </c>
      <c r="BH355" s="604">
        <f>IFERROR(((IF(BE355&gt;0, BE355, IF(BD355&gt;0, BD355, 0))))*INDEX(Assumptions!$D:$D,MATCH(AB355,Assumptions!$A:$A,0)),0)</f>
        <v/>
      </c>
      <c r="BI355" s="604">
        <f>IFERROR(((IF(BE355&gt;0, BE355, IF(BD355&gt;0, BD355, 0))))*INDEX(Assumptions!$G:$G,MATCH(AC355,Assumptions!$F:$F,0)),0)</f>
        <v/>
      </c>
      <c r="BJ355" s="604">
        <f>SUM(BF355:BI355)</f>
        <v/>
      </c>
      <c r="BK355" s="383">
        <f>IFERROR(INDEX(Assumptions!$B:$B,MATCH(AB355,Assumptions!$A:$A,0))+INDEX(Assumptions!$C:$C,MATCH(AB355,Assumptions!$A:$A,0))+INDEX(Assumptions!$D:$D,MATCH(AB355,Assumptions!$A:$A,0))+INDEX(Assumptions!$G:$G,MATCH(AC355,Assumptions!$F:$F,0)),0)</f>
        <v/>
      </c>
      <c r="BL355" s="602">
        <f>((IF(BE355&gt;0, BE355, IF(BD355&gt;0, BD355, 0))))+BJ355</f>
        <v/>
      </c>
      <c r="BM355" s="602">
        <f>BP355/BO355</f>
        <v/>
      </c>
      <c r="BN355" s="602">
        <f>BP355/2.38</f>
        <v/>
      </c>
      <c r="BO355" s="374" t="n">
        <v>2.5</v>
      </c>
      <c r="BP355" s="602" t="n">
        <v>119.95</v>
      </c>
      <c r="BQ355" s="384">
        <f>IF(SUM(BD355:BE355)=0,0,(BM355-BL355)/BM355)</f>
        <v/>
      </c>
      <c r="BR355" s="602" t="n">
        <v>0</v>
      </c>
      <c r="BS355" s="602" t="n">
        <v>6.1</v>
      </c>
      <c r="BT355" s="602" t="n">
        <v>2.9</v>
      </c>
      <c r="BU355" s="386" t="n"/>
      <c r="BV355" s="386" t="n"/>
      <c r="BW355" s="386" t="n"/>
      <c r="BX355" s="386" t="n"/>
      <c r="BY355" s="386" t="n"/>
      <c r="BZ355" s="433" t="n"/>
      <c r="CA355" s="386" t="n"/>
      <c r="CB355" s="386" t="n"/>
      <c r="CC355" s="386" t="n"/>
      <c r="CD355" s="376" t="n"/>
      <c r="CE355" s="376" t="n"/>
      <c r="CF355" s="376" t="inlineStr">
        <is>
          <t>Keep as c/o in Blue data</t>
        </is>
      </c>
      <c r="CG355" s="387" t="inlineStr">
        <is>
          <t>-</t>
        </is>
      </c>
      <c r="CH355" s="435" t="n"/>
      <c r="CI355" s="387" t="n"/>
      <c r="CJ355" s="387" t="n"/>
      <c r="CK355" s="387" t="n"/>
      <c r="CL355" s="388" t="n"/>
      <c r="CM355" s="389" t="n"/>
      <c r="CN355" s="389" t="n"/>
      <c r="CO355" s="390" t="n"/>
      <c r="CP355" s="391" t="inlineStr">
        <is>
          <t>-</t>
        </is>
      </c>
      <c r="CQ355" s="391" t="n"/>
      <c r="CR355" s="391" t="n"/>
      <c r="CS355" s="392" t="n"/>
      <c r="CT355" s="393" t="n"/>
      <c r="CU355" s="393" t="n"/>
      <c r="CV355" s="393" t="n"/>
      <c r="CW355" s="393" t="n"/>
      <c r="CX355" s="393" t="n"/>
      <c r="CY355" s="393" t="n"/>
      <c r="CZ355" s="388" t="n"/>
      <c r="DA355" s="388" t="n"/>
      <c r="DB355" s="555" t="n"/>
      <c r="DC355" s="389" t="n"/>
      <c r="DD355" s="389" t="n"/>
      <c r="DE355" s="389" t="n"/>
      <c r="DF355" s="394" t="n">
        <v>196</v>
      </c>
      <c r="DG355" s="394" t="n">
        <v>499</v>
      </c>
      <c r="DH355" s="394" t="n">
        <v>4018392</v>
      </c>
      <c r="DI355" s="395">
        <f>DF355*BM355</f>
        <v/>
      </c>
      <c r="DJ355" s="396">
        <f>DI355-(DG355*BL355)</f>
        <v/>
      </c>
    </row>
    <row customFormat="1" customHeight="1" ht="15" r="356" s="397">
      <c r="A356" s="372" t="n">
        <v>2095</v>
      </c>
      <c r="B356" s="372" t="inlineStr">
        <is>
          <t>K999951402</t>
        </is>
      </c>
      <c r="C356" s="372" t="n">
        <v>1010103353</v>
      </c>
      <c r="D356" s="241" t="inlineStr">
        <is>
          <t>Mid used</t>
        </is>
      </c>
      <c r="E356" s="430" t="n">
        <v>4013</v>
      </c>
      <c r="F356" s="372" t="inlineStr">
        <is>
          <t>RYAN</t>
        </is>
      </c>
      <c r="G356" s="372" t="inlineStr">
        <is>
          <t>MID INDIGO</t>
        </is>
      </c>
      <c r="H356" s="372" t="n">
        <v>1</v>
      </c>
      <c r="I356" s="370" t="n"/>
      <c r="J356" s="600" t="n"/>
      <c r="K356" s="372" t="n"/>
      <c r="L356" s="372" t="n"/>
      <c r="M356" s="372" t="inlineStr">
        <is>
          <t>Jeans</t>
        </is>
      </c>
      <c r="N356" s="372" t="n">
        <v>62034231</v>
      </c>
      <c r="O356" s="373" t="inlineStr">
        <is>
          <t>Men's or boys' trousers and breeches of cotton denim (excl. knitted or crocheted, industrial and occupational, bib and brace overalls and underpants)</t>
        </is>
      </c>
      <c r="P356" s="584" t="inlineStr">
        <is>
          <t>Mens</t>
        </is>
      </c>
      <c r="Q356" s="372" t="n"/>
      <c r="R356" s="372" t="n"/>
      <c r="S356" s="372" t="inlineStr">
        <is>
          <t>PP SPRAY + RESIN</t>
        </is>
      </c>
      <c r="T356" s="374" t="inlineStr">
        <is>
          <t>-</t>
        </is>
      </c>
      <c r="U356" s="374" t="inlineStr">
        <is>
          <t>MID RISE STRAIGHT</t>
        </is>
      </c>
      <c r="V356" s="374" t="inlineStr">
        <is>
          <t>28-38</t>
        </is>
      </c>
      <c r="W356" s="374" t="inlineStr">
        <is>
          <t>32-34-36</t>
        </is>
      </c>
      <c r="X356" s="402" t="inlineStr">
        <is>
          <t>Mens royal core</t>
        </is>
      </c>
      <c r="Y356" s="374" t="inlineStr">
        <is>
          <t>C/O</t>
        </is>
      </c>
      <c r="Z356" s="374" t="inlineStr">
        <is>
          <t>C/O</t>
        </is>
      </c>
      <c r="AA356" s="374" t="inlineStr">
        <is>
          <t>ROYAL CORE</t>
        </is>
      </c>
      <c r="AB356" s="240" t="inlineStr">
        <is>
          <t>Tunisia</t>
        </is>
      </c>
      <c r="AC356" s="240" t="inlineStr">
        <is>
          <t>Artlab</t>
        </is>
      </c>
      <c r="AD356" s="240" t="inlineStr">
        <is>
          <t>Artlab</t>
        </is>
      </c>
      <c r="AE356" s="240" t="inlineStr">
        <is>
          <t>Interwashing</t>
        </is>
      </c>
      <c r="AF356" s="372" t="n"/>
      <c r="AG356" s="374" t="inlineStr">
        <is>
          <t>CANDIANI</t>
        </is>
      </c>
      <c r="AH356" s="374" t="inlineStr">
        <is>
          <t>RR7716 Elast sioux crispy organic</t>
        </is>
      </c>
      <c r="AI356" s="374" t="n"/>
      <c r="AJ356" s="374" t="n"/>
      <c r="AK356" s="374" t="inlineStr">
        <is>
          <t>98% Sustainable fabric</t>
        </is>
      </c>
      <c r="AL356" s="374" t="inlineStr">
        <is>
          <t>98% Organic cotton, 2% elastane</t>
        </is>
      </c>
      <c r="AM356" s="374" t="inlineStr">
        <is>
          <t>12 oz</t>
        </is>
      </c>
      <c r="AN356" s="374" t="n"/>
      <c r="AO356" s="377" t="inlineStr">
        <is>
          <t>5 Q4 / 162</t>
        </is>
      </c>
      <c r="AP356" s="374" t="n"/>
      <c r="AQ356" s="374" t="n"/>
      <c r="AR356" s="374" t="n"/>
      <c r="AS356" s="378" t="n"/>
      <c r="AT356" s="378" t="n"/>
      <c r="AU356" s="378" t="n"/>
      <c r="AV356" s="379" t="n">
        <v>1.23</v>
      </c>
      <c r="AW356" s="601" t="n"/>
      <c r="AX356" s="602" t="inlineStr">
        <is>
          <t>EUR</t>
        </is>
      </c>
      <c r="AY356" s="602" t="inlineStr">
        <is>
          <t>FOB</t>
        </is>
      </c>
      <c r="AZ356" s="602" t="inlineStr">
        <is>
          <t>90 DAYS NETT</t>
        </is>
      </c>
      <c r="BA356" s="602" t="inlineStr">
        <is>
          <t>cfmd</t>
        </is>
      </c>
      <c r="BB356" s="602">
        <f>IFERROR((BM356*(1-Assumptions!$K$3))*(1-BK356),0)</f>
        <v/>
      </c>
      <c r="BC356" s="428" t="n"/>
      <c r="BD356" s="602" t="n"/>
      <c r="BE356" s="602" t="n">
        <v>22.8</v>
      </c>
      <c r="BF356" s="604">
        <f>IFERROR(((IF(BE356&gt;0, BE356, IF(BD356&gt;0, BD356, 0))))*INDEX(Assumptions!$B:$B,MATCH(AB356,Assumptions!$A:$A,0)),0)</f>
        <v/>
      </c>
      <c r="BG356" s="604">
        <f>IFERROR(((IF(BE356&gt;0, BE356, IF(BD356&gt;0, BD356, 0))))*INDEX(Assumptions!$C:$C,MATCH(AB356,Assumptions!$A:$A,0)),0)</f>
        <v/>
      </c>
      <c r="BH356" s="604">
        <f>IFERROR(((IF(BE356&gt;0, BE356, IF(BD356&gt;0, BD356, 0))))*INDEX(Assumptions!$D:$D,MATCH(AB356,Assumptions!$A:$A,0)),0)</f>
        <v/>
      </c>
      <c r="BI356" s="604">
        <f>IFERROR(((IF(BE356&gt;0, BE356, IF(BD356&gt;0, BD356, 0))))*INDEX(Assumptions!$G:$G,MATCH(AC356,Assumptions!$F:$F,0)),0)</f>
        <v/>
      </c>
      <c r="BJ356" s="604">
        <f>SUM(BF356:BI356)</f>
        <v/>
      </c>
      <c r="BK356" s="383">
        <f>IFERROR(INDEX(Assumptions!$B:$B,MATCH(AB356,Assumptions!$A:$A,0))+INDEX(Assumptions!$C:$C,MATCH(AB356,Assumptions!$A:$A,0))+INDEX(Assumptions!$D:$D,MATCH(AB356,Assumptions!$A:$A,0))+INDEX(Assumptions!$G:$G,MATCH(AC356,Assumptions!$F:$F,0)),0)</f>
        <v/>
      </c>
      <c r="BL356" s="602">
        <f>((IF(BE356&gt;0, BE356, IF(BD356&gt;0, BD356, 0))))+BJ356</f>
        <v/>
      </c>
      <c r="BM356" s="602">
        <f>BP356/BO356</f>
        <v/>
      </c>
      <c r="BN356" s="602">
        <f>BP356/2.38</f>
        <v/>
      </c>
      <c r="BO356" s="374" t="n">
        <v>2.5</v>
      </c>
      <c r="BP356" s="602" t="n">
        <v>129.95</v>
      </c>
      <c r="BQ356" s="384">
        <f>IF(SUM(BD356:BE356)=0,0,(BM356-BL356)/BM356)</f>
        <v/>
      </c>
      <c r="BR356" s="602" t="n">
        <v>0</v>
      </c>
      <c r="BS356" s="602" t="n">
        <v>5.7</v>
      </c>
      <c r="BT356" s="602" t="n">
        <v>2.9</v>
      </c>
      <c r="BU356" s="386" t="n"/>
      <c r="BV356" s="386" t="n"/>
      <c r="BW356" s="386" t="n"/>
      <c r="BX356" s="386" t="n"/>
      <c r="BY356" s="386" t="n"/>
      <c r="BZ356" s="433" t="n"/>
      <c r="CA356" s="386" t="n"/>
      <c r="CB356" s="386" t="n"/>
      <c r="CC356" s="386" t="n"/>
      <c r="CD356" s="376" t="n"/>
      <c r="CE356" s="376" t="n"/>
      <c r="CF356" s="376" t="inlineStr">
        <is>
          <t>Keep as c/o in Blue data</t>
        </is>
      </c>
      <c r="CG356" s="387" t="inlineStr">
        <is>
          <t>-</t>
        </is>
      </c>
      <c r="CH356" s="435" t="n"/>
      <c r="CI356" s="387" t="n"/>
      <c r="CJ356" s="387" t="n"/>
      <c r="CK356" s="387" t="n"/>
      <c r="CL356" s="388" t="n"/>
      <c r="CM356" s="389" t="n"/>
      <c r="CN356" s="389" t="n"/>
      <c r="CO356" s="390" t="n"/>
      <c r="CP356" s="391" t="inlineStr">
        <is>
          <t>-</t>
        </is>
      </c>
      <c r="CQ356" s="391" t="n"/>
      <c r="CR356" s="391" t="n"/>
      <c r="CS356" s="392" t="n"/>
      <c r="CT356" s="393" t="n"/>
      <c r="CU356" s="393" t="n"/>
      <c r="CV356" s="393" t="n"/>
      <c r="CW356" s="393" t="n"/>
      <c r="CX356" s="393" t="n"/>
      <c r="CY356" s="393" t="n"/>
      <c r="CZ356" s="388" t="n">
        <v>43325</v>
      </c>
      <c r="DA356" s="388" t="inlineStr">
        <is>
          <t>TUNISIA</t>
        </is>
      </c>
      <c r="DB356" s="555" t="n"/>
      <c r="DC356" s="389" t="n"/>
      <c r="DD356" s="389" t="inlineStr">
        <is>
          <t>INSEAM +1.5 AVERAGE</t>
        </is>
      </c>
      <c r="DE356" s="389" t="n"/>
      <c r="DF356" s="394" t="n">
        <v>165</v>
      </c>
      <c r="DG356" s="394" t="n">
        <v>550</v>
      </c>
      <c r="DH356" s="394" t="n">
        <v>4018274</v>
      </c>
      <c r="DI356" s="395">
        <f>DF356*BM356</f>
        <v/>
      </c>
      <c r="DJ356" s="396">
        <f>DI356-(DG356*BL356)</f>
        <v/>
      </c>
    </row>
    <row customFormat="1" customHeight="1" ht="15" r="357" s="397">
      <c r="A357" s="372" t="n">
        <v>2100</v>
      </c>
      <c r="B357" s="372" t="inlineStr">
        <is>
          <t>K170751420</t>
        </is>
      </c>
      <c r="C357" s="372" t="n">
        <v>1010103491</v>
      </c>
      <c r="D357" s="372" t="inlineStr">
        <is>
          <t>Dry</t>
        </is>
      </c>
      <c r="E357" s="430" t="n">
        <v>2004</v>
      </c>
      <c r="F357" s="372" t="inlineStr">
        <is>
          <t>RYAN</t>
        </is>
      </c>
      <c r="G357" s="372" t="inlineStr">
        <is>
          <t>DRY COMFORT STRETCH</t>
        </is>
      </c>
      <c r="H357" s="372" t="n">
        <v>1</v>
      </c>
      <c r="I357" s="370" t="n"/>
      <c r="J357" s="600" t="n"/>
      <c r="K357" s="430" t="n"/>
      <c r="L357" s="372" t="n"/>
      <c r="M357" s="372" t="inlineStr">
        <is>
          <t>Jeans</t>
        </is>
      </c>
      <c r="N357" s="372" t="n">
        <v>62034231</v>
      </c>
      <c r="O357" s="373" t="inlineStr">
        <is>
          <t>Men's or boys' trousers and breeches of cotton denim (excl. knitted or crocheted, industrial and occupational, bib and brace overalls and underpants)</t>
        </is>
      </c>
      <c r="P357" s="584" t="inlineStr">
        <is>
          <t>Mens</t>
        </is>
      </c>
      <c r="Q357" s="372" t="n"/>
      <c r="R357" s="372" t="n"/>
      <c r="S357" s="372" t="inlineStr">
        <is>
          <t>NON BLEACH</t>
        </is>
      </c>
      <c r="T357" s="374" t="inlineStr">
        <is>
          <t>COMFORT (extra inseam)</t>
        </is>
      </c>
      <c r="U357" s="374" t="inlineStr">
        <is>
          <t>MID RISE STRAIGHT</t>
        </is>
      </c>
      <c r="V357" s="374" t="inlineStr">
        <is>
          <t>28-38</t>
        </is>
      </c>
      <c r="W357" s="374" t="inlineStr">
        <is>
          <t>32-34-36</t>
        </is>
      </c>
      <c r="X357" s="402" t="inlineStr">
        <is>
          <t>Mens royal core</t>
        </is>
      </c>
      <c r="Y357" s="374" t="inlineStr">
        <is>
          <t>C/O</t>
        </is>
      </c>
      <c r="Z357" s="374" t="inlineStr">
        <is>
          <t>C/O</t>
        </is>
      </c>
      <c r="AA357" s="402" t="inlineStr">
        <is>
          <t>ROYAL CORE</t>
        </is>
      </c>
      <c r="AB357" s="398" t="inlineStr">
        <is>
          <t>Tunisia</t>
        </is>
      </c>
      <c r="AC357" s="376" t="inlineStr">
        <is>
          <t>Artlab</t>
        </is>
      </c>
      <c r="AD357" s="376" t="inlineStr">
        <is>
          <t>Artlab</t>
        </is>
      </c>
      <c r="AE357" s="376" t="inlineStr">
        <is>
          <t>-</t>
        </is>
      </c>
      <c r="AF357" s="372" t="n"/>
      <c r="AG357" s="374" t="inlineStr">
        <is>
          <t>ORTA</t>
        </is>
      </c>
      <c r="AH357" s="374" t="inlineStr">
        <is>
          <t>9541B-43</t>
        </is>
      </c>
      <c r="AI357" s="374" t="n"/>
      <c r="AJ357" s="374" t="n"/>
      <c r="AK357" s="374" t="inlineStr">
        <is>
          <t>98% Sustainable fabric</t>
        </is>
      </c>
      <c r="AL357" s="374" t="inlineStr">
        <is>
          <t>98% Organic cotton, 2% elastane</t>
        </is>
      </c>
      <c r="AM357" s="374" t="inlineStr">
        <is>
          <t>12 oz</t>
        </is>
      </c>
      <c r="AN357" s="374" t="n"/>
      <c r="AO357" s="377" t="inlineStr">
        <is>
          <t>4,8 / 145</t>
        </is>
      </c>
      <c r="AP357" s="374" t="n"/>
      <c r="AQ357" s="374" t="n"/>
      <c r="AR357" s="374" t="n"/>
      <c r="AS357" s="378" t="n"/>
      <c r="AT357" s="378" t="n"/>
      <c r="AU357" s="378" t="n"/>
      <c r="AV357" s="379" t="n">
        <v>1.23</v>
      </c>
      <c r="AW357" s="601" t="n"/>
      <c r="AX357" s="602" t="inlineStr">
        <is>
          <t>EUR</t>
        </is>
      </c>
      <c r="AY357" s="602" t="inlineStr">
        <is>
          <t>FOB</t>
        </is>
      </c>
      <c r="AZ357" s="602" t="inlineStr">
        <is>
          <t>90 DAYS NETT</t>
        </is>
      </c>
      <c r="BA357" s="602" t="inlineStr">
        <is>
          <t>cfmd</t>
        </is>
      </c>
      <c r="BB357" s="602">
        <f>IFERROR((BM357*(1-Assumptions!$K$3))*(1-BK357),0)</f>
        <v/>
      </c>
      <c r="BC357" s="428" t="n"/>
      <c r="BD357" s="602" t="n"/>
      <c r="BE357" s="602" t="n">
        <v>17.8</v>
      </c>
      <c r="BF357" s="604">
        <f>IFERROR(((IF(BE357&gt;0, BE357, IF(BD357&gt;0, BD357, 0))))*INDEX(Assumptions!$B:$B,MATCH(AB357,Assumptions!$A:$A,0)),0)</f>
        <v/>
      </c>
      <c r="BG357" s="604">
        <f>IFERROR(((IF(BE357&gt;0, BE357, IF(BD357&gt;0, BD357, 0))))*INDEX(Assumptions!$C:$C,MATCH(AB357,Assumptions!$A:$A,0)),0)</f>
        <v/>
      </c>
      <c r="BH357" s="604">
        <f>IFERROR(((IF(BE357&gt;0, BE357, IF(BD357&gt;0, BD357, 0))))*INDEX(Assumptions!$D:$D,MATCH(AB357,Assumptions!$A:$A,0)),0)</f>
        <v/>
      </c>
      <c r="BI357" s="604">
        <f>IFERROR(((IF(BE357&gt;0, BE357, IF(BD357&gt;0, BD357, 0))))*INDEX(Assumptions!$G:$G,MATCH(AC357,Assumptions!$F:$F,0)),0)</f>
        <v/>
      </c>
      <c r="BJ357" s="604">
        <f>SUM(BF357:BI357)</f>
        <v/>
      </c>
      <c r="BK357" s="383">
        <f>IFERROR(INDEX(Assumptions!$B:$B,MATCH(AB357,Assumptions!$A:$A,0))+INDEX(Assumptions!$C:$C,MATCH(AB357,Assumptions!$A:$A,0))+INDEX(Assumptions!$D:$D,MATCH(AB357,Assumptions!$A:$A,0))+INDEX(Assumptions!$G:$G,MATCH(AC357,Assumptions!$F:$F,0)),0)</f>
        <v/>
      </c>
      <c r="BL357" s="602">
        <f>((IF(BE357&gt;0, BE357, IF(BD357&gt;0, BD357, 0))))+BJ357</f>
        <v/>
      </c>
      <c r="BM357" s="602">
        <f>BP357/BO357</f>
        <v/>
      </c>
      <c r="BN357" s="602">
        <f>BP357/2.38</f>
        <v/>
      </c>
      <c r="BO357" s="374" t="n">
        <v>2.5</v>
      </c>
      <c r="BP357" s="602" t="n">
        <v>99.95</v>
      </c>
      <c r="BQ357" s="384">
        <f>IF(SUM(BD357:BE357)=0,0,(BM357-BL357)/BM357)</f>
        <v/>
      </c>
      <c r="BR357" s="602" t="n">
        <v>0</v>
      </c>
      <c r="BS357" s="602" t="inlineStr">
        <is>
          <t>-</t>
        </is>
      </c>
      <c r="BT357" s="602" t="n">
        <v>3.75</v>
      </c>
      <c r="BU357" s="386" t="n"/>
      <c r="BV357" s="386" t="n"/>
      <c r="BW357" s="386" t="n"/>
      <c r="BX357" s="386" t="n"/>
      <c r="BY357" s="386" t="n"/>
      <c r="BZ357" s="433" t="n"/>
      <c r="CA357" s="386" t="n"/>
      <c r="CB357" s="386" t="n"/>
      <c r="CC357" s="386" t="n"/>
      <c r="CD357" s="376" t="n"/>
      <c r="CE357" s="376" t="n"/>
      <c r="CF357" s="376" t="inlineStr">
        <is>
          <t>Keep as c/o in Blue data</t>
        </is>
      </c>
      <c r="CG357" s="387" t="inlineStr">
        <is>
          <t>-</t>
        </is>
      </c>
      <c r="CH357" s="435" t="n"/>
      <c r="CI357" s="387" t="n"/>
      <c r="CJ357" s="387" t="n"/>
      <c r="CK357" s="387" t="n"/>
      <c r="CL357" s="388" t="n"/>
      <c r="CM357" s="389" t="n"/>
      <c r="CN357" s="389" t="n"/>
      <c r="CO357" s="390" t="n"/>
      <c r="CP357" s="391" t="inlineStr">
        <is>
          <t>-</t>
        </is>
      </c>
      <c r="CQ357" s="391" t="n"/>
      <c r="CR357" s="391" t="n"/>
      <c r="CS357" s="392" t="n"/>
      <c r="CT357" s="393" t="n"/>
      <c r="CU357" s="393" t="n"/>
      <c r="CV357" s="393" t="n"/>
      <c r="CW357" s="393" t="n"/>
      <c r="CX357" s="393" t="n"/>
      <c r="CY357" s="393" t="n"/>
      <c r="CZ357" s="388" t="n">
        <v>43265</v>
      </c>
      <c r="DA357" s="388" t="inlineStr">
        <is>
          <t>TUNISIA</t>
        </is>
      </c>
      <c r="DB357" s="555" t="inlineStr">
        <is>
          <t>N/A</t>
        </is>
      </c>
      <c r="DC357" s="389" t="n"/>
      <c r="DD357" s="389" t="inlineStr">
        <is>
          <t>INSEAM +2.5 cm to +3CM TOO LONG</t>
        </is>
      </c>
      <c r="DE357" s="389" t="n"/>
      <c r="DF357" s="394" t="n">
        <v>186</v>
      </c>
      <c r="DG357" s="394" t="n">
        <v>536</v>
      </c>
      <c r="DH357" s="394" t="n">
        <v>4018256</v>
      </c>
      <c r="DI357" s="395">
        <f>DF357*BM357</f>
        <v/>
      </c>
      <c r="DJ357" s="396">
        <f>DI357-(DG357*BL357)</f>
        <v/>
      </c>
    </row>
    <row customFormat="1" customHeight="1" hidden="1" ht="15" r="358" s="397">
      <c r="A358" s="372" t="n">
        <v>2105</v>
      </c>
      <c r="B358" s="372" t="inlineStr">
        <is>
          <t>K999954000</t>
        </is>
      </c>
      <c r="C358" s="372" t="n">
        <v>1070504486</v>
      </c>
      <c r="D358" s="372" t="inlineStr">
        <is>
          <t>White</t>
        </is>
      </c>
      <c r="E358" s="430" t="n">
        <v>7100</v>
      </c>
      <c r="F358" s="372" t="inlineStr">
        <is>
          <t>DARIUS 2-PACK</t>
        </is>
      </c>
      <c r="G358" s="372" t="inlineStr">
        <is>
          <t>WHITE</t>
        </is>
      </c>
      <c r="H358" s="372" t="n">
        <v>1</v>
      </c>
      <c r="I358" s="370" t="n"/>
      <c r="J358" s="600" t="n"/>
      <c r="K358" s="372" t="n"/>
      <c r="L358" s="372" t="n"/>
      <c r="M358" s="372" t="inlineStr">
        <is>
          <t xml:space="preserve">Tee S/S </t>
        </is>
      </c>
      <c r="N358" s="372" t="n">
        <v>61091000</v>
      </c>
      <c r="O358" s="373" t="inlineStr">
        <is>
          <t>T-shirts, singlets and other vests of cotton, knitted or crocheted</t>
        </is>
      </c>
      <c r="P358" s="584" t="inlineStr">
        <is>
          <t>Mens</t>
        </is>
      </c>
      <c r="Q358" s="372" t="n"/>
      <c r="R358" s="372" t="n"/>
      <c r="S358" s="372" t="inlineStr">
        <is>
          <t>NON BLEACH</t>
        </is>
      </c>
      <c r="T358" s="374" t="n"/>
      <c r="U358" s="374" t="n"/>
      <c r="V358" s="374" t="inlineStr">
        <is>
          <t>XS-XXL</t>
        </is>
      </c>
      <c r="W358" s="374" t="inlineStr">
        <is>
          <t>-</t>
        </is>
      </c>
      <c r="X358" s="518" t="inlineStr">
        <is>
          <t>XS-XXL mens</t>
        </is>
      </c>
      <c r="Y358" s="374" t="inlineStr">
        <is>
          <t>C/O</t>
        </is>
      </c>
      <c r="Z358" s="374" t="inlineStr">
        <is>
          <t>C/O</t>
        </is>
      </c>
      <c r="AA358" s="374" t="inlineStr">
        <is>
          <t>ROYAL CORE</t>
        </is>
      </c>
      <c r="AB358" s="398" t="inlineStr">
        <is>
          <t>FYROM</t>
        </is>
      </c>
      <c r="AC358" s="240" t="inlineStr">
        <is>
          <t>Uni Textiles</t>
        </is>
      </c>
      <c r="AD358" s="240" t="inlineStr">
        <is>
          <t>New Power</t>
        </is>
      </c>
      <c r="AE358" s="376" t="inlineStr">
        <is>
          <t>ALEXANDROS</t>
        </is>
      </c>
      <c r="AF358" s="372" t="n"/>
      <c r="AG358" s="374" t="inlineStr">
        <is>
          <t>HELLAS COTTON</t>
        </is>
      </c>
      <c r="AH358" s="518" t="inlineStr">
        <is>
          <t>FORMER DARIUS FABRIC QUALITY IN 180GSM</t>
        </is>
      </c>
      <c r="AI358" s="374" t="n"/>
      <c r="AJ358" s="374" t="n"/>
      <c r="AK358" s="374" t="inlineStr">
        <is>
          <t>100% Sustainable fabric</t>
        </is>
      </c>
      <c r="AL358" s="374" t="inlineStr">
        <is>
          <t>100% Organic cotton</t>
        </is>
      </c>
      <c r="AM358" s="374" t="inlineStr">
        <is>
          <t>180g</t>
        </is>
      </c>
      <c r="AN358" s="374" t="n">
        <v>450</v>
      </c>
      <c r="AO358" s="377" t="n"/>
      <c r="AP358" s="374" t="n"/>
      <c r="AQ358" s="374" t="n"/>
      <c r="AR358" s="374" t="n"/>
      <c r="AS358" s="378" t="n"/>
      <c r="AT358" s="378" t="n"/>
      <c r="AU358" s="378" t="n"/>
      <c r="AV358" s="379" t="n"/>
      <c r="AW358" s="601" t="n"/>
      <c r="AX358" s="602" t="inlineStr">
        <is>
          <t>EUR</t>
        </is>
      </c>
      <c r="AY358" s="602" t="inlineStr">
        <is>
          <t>CIF</t>
        </is>
      </c>
      <c r="AZ358" s="602" t="inlineStr">
        <is>
          <t>30 DAYS NETT</t>
        </is>
      </c>
      <c r="BA358" s="602" t="inlineStr">
        <is>
          <t>cfmd</t>
        </is>
      </c>
      <c r="BB358" s="602">
        <f>IFERROR((BM358*(1-Assumptions!$K$3))*(1-BK358),0)</f>
        <v/>
      </c>
      <c r="BC358" s="602">
        <f>BD358*2</f>
        <v/>
      </c>
      <c r="BD358" s="602" t="n">
        <v>15</v>
      </c>
      <c r="BE358" s="611" t="n">
        <v>16</v>
      </c>
      <c r="BF358" s="617">
        <f>IFERROR(((IF(BE358&gt;0, BE358, IF(BD358&gt;0, BD358, 0))))*INDEX(Assumptions!$B:$B,MATCH(AB358,Assumptions!$A:$A,0)),0)</f>
        <v/>
      </c>
      <c r="BG358" s="604">
        <f>IFERROR(((IF(BE358&gt;0, BE358, IF(BD358&gt;0, BD358, 0))))*INDEX(Assumptions!$C:$C,MATCH(AB358,Assumptions!$A:$A,0)),0)</f>
        <v/>
      </c>
      <c r="BH358" s="604">
        <f>IFERROR(((IF(BE358&gt;0, BE358, IF(BD358&gt;0, BD358, 0))))*INDEX(Assumptions!$D:$D,MATCH(AB358,Assumptions!$A:$A,0)),0)</f>
        <v/>
      </c>
      <c r="BI358" s="604">
        <f>IFERROR(((IF(BE358&gt;0, BE358, IF(BD358&gt;0, BD358, 0))))*INDEX(Assumptions!$G:$G,MATCH(AC358,Assumptions!$F:$F,0)),0)</f>
        <v/>
      </c>
      <c r="BJ358" s="604">
        <f>SUM(BF358:BI358)</f>
        <v/>
      </c>
      <c r="BK358" s="383">
        <f>IFERROR(INDEX(Assumptions!$B:$B,MATCH(AB358,Assumptions!$A:$A,0))+INDEX(Assumptions!$C:$C,MATCH(AB358,Assumptions!$A:$A,0))+INDEX(Assumptions!$D:$D,MATCH(AB358,Assumptions!$A:$A,0))+INDEX(Assumptions!$G:$G,MATCH(AC358,Assumptions!$F:$F,0)),0)</f>
        <v/>
      </c>
      <c r="BL358" s="602">
        <f>((IF(BE358&gt;0, BE358, IF(BD358&gt;0, BD358, 0))))+BJ358</f>
        <v/>
      </c>
      <c r="BM358" s="602">
        <f>BP358/BO358</f>
        <v/>
      </c>
      <c r="BN358" s="602">
        <f>BP358/2.38</f>
        <v/>
      </c>
      <c r="BO358" s="374" t="n">
        <v>2.5</v>
      </c>
      <c r="BP358" s="602" t="n">
        <v>59.95</v>
      </c>
      <c r="BQ358" s="384">
        <f>IF(SUM(BD358:BE358)=0,0,(BM358-BL358)/BM358)</f>
        <v/>
      </c>
      <c r="BR358" s="602" t="n">
        <v>0</v>
      </c>
      <c r="BS358" s="602" t="n"/>
      <c r="BT358" s="602" t="n"/>
      <c r="BU358" s="386" t="n"/>
      <c r="BV358" s="386" t="n"/>
      <c r="BW358" s="386" t="n"/>
      <c r="BX358" s="386" t="n"/>
      <c r="BY358" s="386" t="n"/>
      <c r="BZ358" s="433" t="n"/>
      <c r="CA358" s="386" t="n"/>
      <c r="CB358" s="386" t="n"/>
      <c r="CC358" s="386" t="n"/>
      <c r="CD358" s="376" t="n"/>
      <c r="CE358" s="376" t="n"/>
      <c r="CF358" s="376" t="inlineStr">
        <is>
          <t>keep as c/o in Blue data</t>
        </is>
      </c>
      <c r="CG358" s="387" t="inlineStr">
        <is>
          <t>-</t>
        </is>
      </c>
      <c r="CH358" s="435" t="n"/>
      <c r="CI358" s="387" t="n"/>
      <c r="CJ358" s="387" t="n"/>
      <c r="CK358" s="387" t="n"/>
      <c r="CL358" s="388" t="n"/>
      <c r="CM358" s="389" t="n"/>
      <c r="CN358" s="389" t="n"/>
      <c r="CO358" s="390" t="n"/>
      <c r="CP358" s="391" t="n"/>
      <c r="CQ358" s="391" t="n"/>
      <c r="CR358" s="391" t="n"/>
      <c r="CS358" s="392" t="n"/>
      <c r="CT358" s="393" t="n"/>
      <c r="CU358" s="393" t="n"/>
      <c r="CV358" s="393" t="n"/>
      <c r="CW358" s="393" t="n"/>
      <c r="CX358" s="393" t="n"/>
      <c r="CY358" s="393" t="n"/>
      <c r="CZ358" s="388" t="n"/>
      <c r="DA358" s="388" t="n"/>
      <c r="DB358" s="555" t="n"/>
      <c r="DC358" s="389" t="n"/>
      <c r="DD358" s="389" t="n"/>
      <c r="DE358" s="389" t="n"/>
      <c r="DF358" s="394" t="n"/>
      <c r="DG358" s="394" t="n">
        <v>130</v>
      </c>
      <c r="DH358" s="394" t="n">
        <v>4019124</v>
      </c>
      <c r="DI358" s="395">
        <f>DF358*BM358</f>
        <v/>
      </c>
      <c r="DJ358" s="396">
        <f>DI358-(DG358*BL358)</f>
        <v/>
      </c>
    </row>
    <row customFormat="1" customHeight="1" hidden="1" ht="15" r="359" s="397">
      <c r="A359" s="372" t="n">
        <v>2110</v>
      </c>
      <c r="B359" s="372" t="inlineStr">
        <is>
          <t>K999954001</t>
        </is>
      </c>
      <c r="C359" s="372" t="n">
        <v>1070504487</v>
      </c>
      <c r="D359" s="241" t="inlineStr">
        <is>
          <t>Black</t>
        </is>
      </c>
      <c r="E359" s="241" t="n">
        <v>6900</v>
      </c>
      <c r="F359" s="372" t="inlineStr">
        <is>
          <t>DARIUS 2-PACK</t>
        </is>
      </c>
      <c r="G359" s="372" t="inlineStr">
        <is>
          <t>BLACK</t>
        </is>
      </c>
      <c r="H359" s="372" t="n">
        <v>1</v>
      </c>
      <c r="I359" s="370" t="n"/>
      <c r="J359" s="600" t="n"/>
      <c r="K359" s="372" t="n"/>
      <c r="L359" s="372" t="n"/>
      <c r="M359" s="372" t="inlineStr">
        <is>
          <t xml:space="preserve">Tee S/S </t>
        </is>
      </c>
      <c r="N359" s="372" t="n">
        <v>61091000</v>
      </c>
      <c r="O359" s="373" t="inlineStr">
        <is>
          <t>T-shirts, singlets and other vests of cotton, knitted or crocheted</t>
        </is>
      </c>
      <c r="P359" s="584" t="inlineStr">
        <is>
          <t>Mens</t>
        </is>
      </c>
      <c r="Q359" s="372" t="n"/>
      <c r="R359" s="372" t="n"/>
      <c r="S359" s="372" t="inlineStr">
        <is>
          <t>NON BLEACH</t>
        </is>
      </c>
      <c r="T359" s="374" t="n"/>
      <c r="U359" s="374" t="n"/>
      <c r="V359" s="374" t="inlineStr">
        <is>
          <t>XS-XXL</t>
        </is>
      </c>
      <c r="W359" s="374" t="inlineStr">
        <is>
          <t>-</t>
        </is>
      </c>
      <c r="X359" s="518" t="inlineStr">
        <is>
          <t>XS-XXL mens</t>
        </is>
      </c>
      <c r="Y359" s="374" t="inlineStr">
        <is>
          <t>C/O</t>
        </is>
      </c>
      <c r="Z359" s="374" t="inlineStr">
        <is>
          <t>C/O</t>
        </is>
      </c>
      <c r="AA359" s="374" t="inlineStr">
        <is>
          <t>ROYAL CORE</t>
        </is>
      </c>
      <c r="AB359" s="398" t="inlineStr">
        <is>
          <t>FYROM</t>
        </is>
      </c>
      <c r="AC359" s="240" t="inlineStr">
        <is>
          <t>Uni Textiles</t>
        </is>
      </c>
      <c r="AD359" s="240" t="inlineStr">
        <is>
          <t>New Power</t>
        </is>
      </c>
      <c r="AE359" s="376" t="inlineStr">
        <is>
          <t>ALEXANDROS</t>
        </is>
      </c>
      <c r="AF359" s="372" t="n"/>
      <c r="AG359" s="374" t="inlineStr">
        <is>
          <t>HELLAS COTTON</t>
        </is>
      </c>
      <c r="AH359" s="561" t="inlineStr">
        <is>
          <t>NEW LIGHTER FABRIC as AW17, FORMER DARIUS FABRIC QUALITY IN 180GSM</t>
        </is>
      </c>
      <c r="AI359" s="374" t="n"/>
      <c r="AJ359" s="374" t="n"/>
      <c r="AK359" s="374" t="inlineStr">
        <is>
          <t>100% Sustainable fabric</t>
        </is>
      </c>
      <c r="AL359" s="374" t="inlineStr">
        <is>
          <t>100% Organic cotton</t>
        </is>
      </c>
      <c r="AM359" s="419" t="inlineStr">
        <is>
          <t>180g</t>
        </is>
      </c>
      <c r="AN359" s="374" t="n">
        <v>450</v>
      </c>
      <c r="AO359" s="377" t="n"/>
      <c r="AP359" s="374" t="n"/>
      <c r="AQ359" s="374" t="n"/>
      <c r="AR359" s="374" t="n"/>
      <c r="AS359" s="378" t="n"/>
      <c r="AT359" s="378" t="n"/>
      <c r="AU359" s="378" t="n"/>
      <c r="AV359" s="379" t="n"/>
      <c r="AW359" s="601" t="n"/>
      <c r="AX359" s="602" t="inlineStr">
        <is>
          <t>EUR</t>
        </is>
      </c>
      <c r="AY359" s="602" t="inlineStr">
        <is>
          <t>CIF</t>
        </is>
      </c>
      <c r="AZ359" s="602" t="inlineStr">
        <is>
          <t>30 DAYS NETT</t>
        </is>
      </c>
      <c r="BA359" s="602" t="inlineStr">
        <is>
          <t>cfmd</t>
        </is>
      </c>
      <c r="BB359" s="602">
        <f>IFERROR((BM359*(1-Assumptions!$K$3))*(1-BK359),0)</f>
        <v/>
      </c>
      <c r="BC359" s="602">
        <f>BD359*2</f>
        <v/>
      </c>
      <c r="BD359" s="602" t="n">
        <v>14</v>
      </c>
      <c r="BE359" s="611" t="n">
        <v>16.6</v>
      </c>
      <c r="BF359" s="617">
        <f>IFERROR(((IF(BE359&gt;0, BE359, IF(BD359&gt;0, BD359, 0))))*INDEX(Assumptions!$B:$B,MATCH(AB359,Assumptions!$A:$A,0)),0)</f>
        <v/>
      </c>
      <c r="BG359" s="604">
        <f>IFERROR(((IF(BE359&gt;0, BE359, IF(BD359&gt;0, BD359, 0))))*INDEX(Assumptions!$C:$C,MATCH(AB359,Assumptions!$A:$A,0)),0)</f>
        <v/>
      </c>
      <c r="BH359" s="604">
        <f>IFERROR(((IF(BE359&gt;0, BE359, IF(BD359&gt;0, BD359, 0))))*INDEX(Assumptions!$D:$D,MATCH(AB359,Assumptions!$A:$A,0)),0)</f>
        <v/>
      </c>
      <c r="BI359" s="604">
        <f>IFERROR(((IF(BE359&gt;0, BE359, IF(BD359&gt;0, BD359, 0))))*INDEX(Assumptions!$G:$G,MATCH(AC359,Assumptions!$F:$F,0)),0)</f>
        <v/>
      </c>
      <c r="BJ359" s="604">
        <f>SUM(BF359:BI359)</f>
        <v/>
      </c>
      <c r="BK359" s="383">
        <f>IFERROR(INDEX(Assumptions!$B:$B,MATCH(AB359,Assumptions!$A:$A,0))+INDEX(Assumptions!$C:$C,MATCH(AB359,Assumptions!$A:$A,0))+INDEX(Assumptions!$D:$D,MATCH(AB359,Assumptions!$A:$A,0))+INDEX(Assumptions!$G:$G,MATCH(AC359,Assumptions!$F:$F,0)),0)</f>
        <v/>
      </c>
      <c r="BL359" s="602">
        <f>((IF(BE359&gt;0, BE359, IF(BD359&gt;0, BD359, 0))))+BJ359</f>
        <v/>
      </c>
      <c r="BM359" s="602">
        <f>BP359/BO359</f>
        <v/>
      </c>
      <c r="BN359" s="602">
        <f>BP359/2.38</f>
        <v/>
      </c>
      <c r="BO359" s="374" t="n">
        <v>2.5</v>
      </c>
      <c r="BP359" s="602" t="n">
        <v>59.95</v>
      </c>
      <c r="BQ359" s="384">
        <f>IF(SUM(BD359:BE359)=0,0,(BM359-BL359)/BM359)</f>
        <v/>
      </c>
      <c r="BR359" s="602" t="n">
        <v>0</v>
      </c>
      <c r="BS359" s="602" t="n"/>
      <c r="BT359" s="602" t="n"/>
      <c r="BU359" s="386" t="n"/>
      <c r="BV359" s="386" t="n"/>
      <c r="BW359" s="386" t="n"/>
      <c r="BX359" s="386" t="n"/>
      <c r="BY359" s="386" t="n"/>
      <c r="BZ359" s="433" t="n"/>
      <c r="CA359" s="386" t="n"/>
      <c r="CB359" s="386" t="n"/>
      <c r="CC359" s="386" t="n"/>
      <c r="CD359" s="376" t="n"/>
      <c r="CE359" s="376" t="n"/>
      <c r="CF359" s="376" t="inlineStr">
        <is>
          <t>keep as c/o in Blue data</t>
        </is>
      </c>
      <c r="CG359" s="387" t="inlineStr">
        <is>
          <t>-</t>
        </is>
      </c>
      <c r="CH359" s="435" t="n"/>
      <c r="CI359" s="387" t="n"/>
      <c r="CJ359" s="387" t="n"/>
      <c r="CK359" s="387" t="n"/>
      <c r="CL359" s="388" t="n"/>
      <c r="CM359" s="389" t="n"/>
      <c r="CN359" s="389" t="n"/>
      <c r="CO359" s="390" t="n"/>
      <c r="CP359" s="391" t="n"/>
      <c r="CQ359" s="391" t="n"/>
      <c r="CR359" s="391" t="n"/>
      <c r="CS359" s="392" t="n"/>
      <c r="CT359" s="393" t="n"/>
      <c r="CU359" s="393" t="n"/>
      <c r="CV359" s="393" t="n"/>
      <c r="CW359" s="393" t="n"/>
      <c r="CX359" s="393" t="n"/>
      <c r="CY359" s="393" t="n"/>
      <c r="CZ359" s="388" t="n"/>
      <c r="DA359" s="388" t="n"/>
      <c r="DB359" s="555" t="n"/>
      <c r="DC359" s="389" t="n"/>
      <c r="DD359" s="389" t="n"/>
      <c r="DE359" s="389" t="n"/>
      <c r="DF359" s="394" t="n"/>
      <c r="DG359" s="394" t="n">
        <v>150</v>
      </c>
      <c r="DH359" s="394" t="n">
        <v>4019127</v>
      </c>
      <c r="DI359" s="395">
        <f>DF359*BM359</f>
        <v/>
      </c>
      <c r="DJ359" s="396">
        <f>DI359-(DG359*BL359)</f>
        <v/>
      </c>
    </row>
    <row customFormat="1" customHeight="1" hidden="1" ht="15" r="360" s="397">
      <c r="A360" s="372" t="n">
        <v>2115</v>
      </c>
      <c r="B360" s="372" t="inlineStr">
        <is>
          <t>K999954002</t>
        </is>
      </c>
      <c r="C360" s="372" t="n">
        <v>1070504488</v>
      </c>
      <c r="D360" s="241" t="inlineStr">
        <is>
          <t>Grey</t>
        </is>
      </c>
      <c r="E360" s="430" t="n">
        <v>7000</v>
      </c>
      <c r="F360" s="372" t="inlineStr">
        <is>
          <t>DARIUS 2-PACK</t>
        </is>
      </c>
      <c r="G360" s="372" t="inlineStr">
        <is>
          <t>GREY MELEE</t>
        </is>
      </c>
      <c r="H360" s="372" t="n">
        <v>1</v>
      </c>
      <c r="I360" s="370" t="n"/>
      <c r="J360" s="600" t="n"/>
      <c r="K360" s="372" t="n"/>
      <c r="L360" s="372" t="n"/>
      <c r="M360" s="372" t="inlineStr">
        <is>
          <t xml:space="preserve">Tee S/S </t>
        </is>
      </c>
      <c r="N360" s="372" t="n">
        <v>61091000</v>
      </c>
      <c r="O360" s="373" t="inlineStr">
        <is>
          <t>T-shirts, singlets and other vests of cotton, knitted or crocheted</t>
        </is>
      </c>
      <c r="P360" s="584" t="inlineStr">
        <is>
          <t>Mens</t>
        </is>
      </c>
      <c r="Q360" s="372" t="n"/>
      <c r="R360" s="372" t="n"/>
      <c r="S360" s="372" t="inlineStr">
        <is>
          <t>NON BLEACH</t>
        </is>
      </c>
      <c r="T360" s="374" t="n"/>
      <c r="U360" s="374" t="n"/>
      <c r="V360" s="374" t="inlineStr">
        <is>
          <t>XS-XXL</t>
        </is>
      </c>
      <c r="W360" s="374" t="inlineStr">
        <is>
          <t>-</t>
        </is>
      </c>
      <c r="X360" s="518" t="inlineStr">
        <is>
          <t>XS-XXL mens</t>
        </is>
      </c>
      <c r="Y360" s="374" t="inlineStr">
        <is>
          <t>C/O</t>
        </is>
      </c>
      <c r="Z360" s="374" t="inlineStr">
        <is>
          <t>C/O</t>
        </is>
      </c>
      <c r="AA360" s="374" t="inlineStr">
        <is>
          <t>ROYAL CORE</t>
        </is>
      </c>
      <c r="AB360" s="398" t="inlineStr">
        <is>
          <t>FYROM</t>
        </is>
      </c>
      <c r="AC360" s="240" t="inlineStr">
        <is>
          <t>Uni Textiles</t>
        </is>
      </c>
      <c r="AD360" s="240" t="inlineStr">
        <is>
          <t>New Power</t>
        </is>
      </c>
      <c r="AE360" s="376" t="inlineStr">
        <is>
          <t>ALEXANDROS</t>
        </is>
      </c>
      <c r="AF360" s="372" t="n"/>
      <c r="AG360" s="374" t="inlineStr">
        <is>
          <t>HELLAS COTTON</t>
        </is>
      </c>
      <c r="AH360" s="374" t="inlineStr">
        <is>
          <t>NEW LIGHTER FABRIC as AW17 COLOR CODE APCP-G8018</t>
        </is>
      </c>
      <c r="AI360" s="374" t="n"/>
      <c r="AJ360" s="374" t="n"/>
      <c r="AK360" s="374" t="inlineStr">
        <is>
          <t>100% Sustainable fabric</t>
        </is>
      </c>
      <c r="AL360" s="374" t="inlineStr">
        <is>
          <t>100% Organic cotton</t>
        </is>
      </c>
      <c r="AM360" s="374" t="inlineStr">
        <is>
          <t>150g</t>
        </is>
      </c>
      <c r="AN360" s="374" t="n">
        <v>450</v>
      </c>
      <c r="AO360" s="377" t="n"/>
      <c r="AP360" s="374" t="n"/>
      <c r="AQ360" s="374" t="n"/>
      <c r="AR360" s="374" t="n"/>
      <c r="AS360" s="378" t="n"/>
      <c r="AT360" s="378" t="n"/>
      <c r="AU360" s="378" t="n"/>
      <c r="AV360" s="379" t="n"/>
      <c r="AW360" s="601" t="n"/>
      <c r="AX360" s="602" t="inlineStr">
        <is>
          <t>EUR</t>
        </is>
      </c>
      <c r="AY360" s="602" t="inlineStr">
        <is>
          <t>CIF</t>
        </is>
      </c>
      <c r="AZ360" s="602" t="inlineStr">
        <is>
          <t>30 DAYS NETT</t>
        </is>
      </c>
      <c r="BA360" s="602" t="inlineStr">
        <is>
          <t>cfmd</t>
        </is>
      </c>
      <c r="BB360" s="602">
        <f>IFERROR((BM360*(1-Assumptions!$K$3))*(1-BK360),0)</f>
        <v/>
      </c>
      <c r="BC360" s="602">
        <f>BD360*2</f>
        <v/>
      </c>
      <c r="BD360" s="602" t="n"/>
      <c r="BE360" s="602" t="n">
        <v>19.8</v>
      </c>
      <c r="BF360" s="617">
        <f>IFERROR(((IF(BE360&gt;0, BE360, IF(BD360&gt;0, BD360, 0))))*INDEX(Assumptions!$B:$B,MATCH(AB360,Assumptions!$A:$A,0)),0)</f>
        <v/>
      </c>
      <c r="BG360" s="604">
        <f>IFERROR(((IF(BE360&gt;0, BE360, IF(BD360&gt;0, BD360, 0))))*INDEX(Assumptions!$C:$C,MATCH(AB360,Assumptions!$A:$A,0)),0)</f>
        <v/>
      </c>
      <c r="BH360" s="604">
        <f>IFERROR(((IF(BE360&gt;0, BE360, IF(BD360&gt;0, BD360, 0))))*INDEX(Assumptions!$D:$D,MATCH(AB360,Assumptions!$A:$A,0)),0)</f>
        <v/>
      </c>
      <c r="BI360" s="604">
        <f>IFERROR(((IF(BE360&gt;0, BE360, IF(BD360&gt;0, BD360, 0))))*INDEX(Assumptions!$G:$G,MATCH(AC360,Assumptions!$F:$F,0)),0)</f>
        <v/>
      </c>
      <c r="BJ360" s="604">
        <f>SUM(BF360:BI360)</f>
        <v/>
      </c>
      <c r="BK360" s="383">
        <f>IFERROR(INDEX(Assumptions!$B:$B,MATCH(AB360,Assumptions!$A:$A,0))+INDEX(Assumptions!$C:$C,MATCH(AB360,Assumptions!$A:$A,0))+INDEX(Assumptions!$D:$D,MATCH(AB360,Assumptions!$A:$A,0))+INDEX(Assumptions!$G:$G,MATCH(AC360,Assumptions!$F:$F,0)),0)</f>
        <v/>
      </c>
      <c r="BL360" s="602">
        <f>((IF(BE360&gt;0, BE360, IF(BD360&gt;0, BD360, 0))))+BJ360</f>
        <v/>
      </c>
      <c r="BM360" s="602">
        <f>BP360/BO360</f>
        <v/>
      </c>
      <c r="BN360" s="602">
        <f>BP360/2.38</f>
        <v/>
      </c>
      <c r="BO360" s="374" t="n">
        <v>2.5</v>
      </c>
      <c r="BP360" s="602" t="n">
        <v>69.95</v>
      </c>
      <c r="BQ360" s="384">
        <f>IF(SUM(BD360:BE360)=0,0,(BM360-BL360)/BM360)</f>
        <v/>
      </c>
      <c r="BR360" s="602" t="n">
        <v>0</v>
      </c>
      <c r="BS360" s="602" t="n"/>
      <c r="BT360" s="602" t="n"/>
      <c r="BU360" s="386" t="n"/>
      <c r="BV360" s="386" t="n"/>
      <c r="BW360" s="386" t="n"/>
      <c r="BX360" s="386" t="n"/>
      <c r="BY360" s="386" t="n"/>
      <c r="BZ360" s="433" t="n"/>
      <c r="CA360" s="386" t="n"/>
      <c r="CB360" s="386" t="n"/>
      <c r="CC360" s="386" t="n"/>
      <c r="CD360" s="376" t="n"/>
      <c r="CE360" s="376" t="n"/>
      <c r="CF360" s="376" t="inlineStr">
        <is>
          <t>keep as c/o in Blue data</t>
        </is>
      </c>
      <c r="CG360" s="387" t="inlineStr">
        <is>
          <t>-</t>
        </is>
      </c>
      <c r="CH360" s="435" t="n"/>
      <c r="CI360" s="387" t="n"/>
      <c r="CJ360" s="387" t="n"/>
      <c r="CK360" s="387" t="n"/>
      <c r="CL360" s="388" t="n"/>
      <c r="CM360" s="389" t="n"/>
      <c r="CN360" s="389" t="n"/>
      <c r="CO360" s="390" t="n"/>
      <c r="CP360" s="391" t="n"/>
      <c r="CQ360" s="391" t="n"/>
      <c r="CR360" s="391" t="n"/>
      <c r="CS360" s="392" t="n"/>
      <c r="CT360" s="393" t="n"/>
      <c r="CU360" s="393" t="n"/>
      <c r="CV360" s="393" t="n"/>
      <c r="CW360" s="393" t="n"/>
      <c r="CX360" s="393" t="n"/>
      <c r="CY360" s="393" t="n"/>
      <c r="CZ360" s="388" t="n"/>
      <c r="DA360" s="388" t="n"/>
      <c r="DB360" s="555" t="n"/>
      <c r="DC360" s="389" t="n"/>
      <c r="DD360" s="389" t="n"/>
      <c r="DE360" s="389" t="n"/>
      <c r="DF360" s="394" t="n"/>
      <c r="DG360" s="394" t="n"/>
      <c r="DH360" s="394" t="n"/>
      <c r="DI360" s="395">
        <f>DF360*BM360</f>
        <v/>
      </c>
      <c r="DJ360" s="396">
        <f>DI360-(DG360*BL360)</f>
        <v/>
      </c>
    </row>
    <row customFormat="1" customHeight="1" hidden="1" ht="15" r="361" s="397">
      <c r="A361" s="372" t="n">
        <v>2120</v>
      </c>
      <c r="B361" s="372" t="inlineStr">
        <is>
          <t>K999954010</t>
        </is>
      </c>
      <c r="C361" s="372" t="n">
        <v>1070504489</v>
      </c>
      <c r="D361" s="372" t="inlineStr">
        <is>
          <t>White</t>
        </is>
      </c>
      <c r="E361" s="430" t="n">
        <v>7100</v>
      </c>
      <c r="F361" s="372" t="inlineStr">
        <is>
          <t>DARIUS</t>
        </is>
      </c>
      <c r="G361" s="372" t="inlineStr">
        <is>
          <t>WHITE</t>
        </is>
      </c>
      <c r="H361" s="372" t="n">
        <v>1</v>
      </c>
      <c r="I361" s="370" t="n"/>
      <c r="J361" s="600" t="n"/>
      <c r="K361" s="372" t="n"/>
      <c r="L361" s="372" t="n"/>
      <c r="M361" s="372" t="inlineStr">
        <is>
          <t xml:space="preserve">Tee S/S </t>
        </is>
      </c>
      <c r="N361" s="372" t="n">
        <v>61091000</v>
      </c>
      <c r="O361" s="373" t="inlineStr">
        <is>
          <t>T-shirts, singlets and other vests of cotton, knitted or crocheted</t>
        </is>
      </c>
      <c r="P361" s="584" t="inlineStr">
        <is>
          <t>Mens</t>
        </is>
      </c>
      <c r="Q361" s="372" t="n"/>
      <c r="R361" s="372" t="n"/>
      <c r="S361" s="372" t="inlineStr">
        <is>
          <t>NON BLEACH</t>
        </is>
      </c>
      <c r="T361" s="374" t="n"/>
      <c r="U361" s="374" t="n"/>
      <c r="V361" s="374" t="inlineStr">
        <is>
          <t>XS-XXL</t>
        </is>
      </c>
      <c r="W361" s="374" t="inlineStr">
        <is>
          <t>-</t>
        </is>
      </c>
      <c r="X361" s="518" t="inlineStr">
        <is>
          <t>XS-XXL mens</t>
        </is>
      </c>
      <c r="Y361" s="374" t="inlineStr">
        <is>
          <t>C/O</t>
        </is>
      </c>
      <c r="Z361" s="374" t="inlineStr">
        <is>
          <t>C/O</t>
        </is>
      </c>
      <c r="AA361" s="374" t="inlineStr">
        <is>
          <t>ROYAL CORE</t>
        </is>
      </c>
      <c r="AB361" s="398" t="inlineStr">
        <is>
          <t>FYROM</t>
        </is>
      </c>
      <c r="AC361" s="240" t="inlineStr">
        <is>
          <t>Uni Textiles</t>
        </is>
      </c>
      <c r="AD361" s="240" t="inlineStr">
        <is>
          <t>New Power</t>
        </is>
      </c>
      <c r="AE361" s="376" t="inlineStr">
        <is>
          <t>ALEXANDROS</t>
        </is>
      </c>
      <c r="AF361" s="372" t="n"/>
      <c r="AG361" s="374" t="inlineStr">
        <is>
          <t>HELLAS COTTON</t>
        </is>
      </c>
      <c r="AH361" s="518" t="inlineStr">
        <is>
          <t>FORMER DARIUS FABRIC QUALITY IN 180GSM</t>
        </is>
      </c>
      <c r="AI361" s="374" t="n"/>
      <c r="AJ361" s="374" t="n"/>
      <c r="AK361" s="374" t="inlineStr">
        <is>
          <t>100% Sustainable fabric</t>
        </is>
      </c>
      <c r="AL361" s="374" t="inlineStr">
        <is>
          <t>100% Organic cotton</t>
        </is>
      </c>
      <c r="AM361" s="374" t="inlineStr">
        <is>
          <t>180g</t>
        </is>
      </c>
      <c r="AN361" s="374" t="n">
        <v>225</v>
      </c>
      <c r="AO361" s="377" t="n"/>
      <c r="AP361" s="374" t="n"/>
      <c r="AQ361" s="374" t="n"/>
      <c r="AR361" s="374" t="n"/>
      <c r="AS361" s="378" t="n"/>
      <c r="AT361" s="378" t="n"/>
      <c r="AU361" s="378" t="n"/>
      <c r="AV361" s="379" t="n"/>
      <c r="AW361" s="601" t="n"/>
      <c r="AX361" s="602" t="inlineStr">
        <is>
          <t>EUR</t>
        </is>
      </c>
      <c r="AY361" s="602" t="inlineStr">
        <is>
          <t>CIF</t>
        </is>
      </c>
      <c r="AZ361" s="602" t="inlineStr">
        <is>
          <t>30 DAYS NETT</t>
        </is>
      </c>
      <c r="BA361" s="602" t="inlineStr">
        <is>
          <t>cfmd</t>
        </is>
      </c>
      <c r="BB361" s="602">
        <f>IFERROR((BM361*(1-Assumptions!$K$3))*(1-BK361),0)</f>
        <v/>
      </c>
      <c r="BC361" s="602">
        <f>BD361*2</f>
        <v/>
      </c>
      <c r="BD361" s="602" t="n">
        <v>7</v>
      </c>
      <c r="BE361" s="611" t="n">
        <v>8</v>
      </c>
      <c r="BF361" s="617">
        <f>IFERROR(((IF(BE361&gt;0, BE361, IF(BD361&gt;0, BD361, 0))))*INDEX(Assumptions!$B:$B,MATCH(AB361,Assumptions!$A:$A,0)),0)</f>
        <v/>
      </c>
      <c r="BG361" s="604">
        <f>IFERROR(((IF(BE361&gt;0, BE361, IF(BD361&gt;0, BD361, 0))))*INDEX(Assumptions!$C:$C,MATCH(AB361,Assumptions!$A:$A,0)),0)</f>
        <v/>
      </c>
      <c r="BH361" s="604">
        <f>IFERROR(((IF(BE361&gt;0, BE361, IF(BD361&gt;0, BD361, 0))))*INDEX(Assumptions!$D:$D,MATCH(AB361,Assumptions!$A:$A,0)),0)</f>
        <v/>
      </c>
      <c r="BI361" s="604">
        <f>IFERROR(((IF(BE361&gt;0, BE361, IF(BD361&gt;0, BD361, 0))))*INDEX(Assumptions!$G:$G,MATCH(AC361,Assumptions!$F:$F,0)),0)</f>
        <v/>
      </c>
      <c r="BJ361" s="604">
        <f>SUM(BF361:BI361)</f>
        <v/>
      </c>
      <c r="BK361" s="383">
        <f>IFERROR(INDEX(Assumptions!$B:$B,MATCH(AB361,Assumptions!$A:$A,0))+INDEX(Assumptions!$C:$C,MATCH(AB361,Assumptions!$A:$A,0))+INDEX(Assumptions!$D:$D,MATCH(AB361,Assumptions!$A:$A,0))+INDEX(Assumptions!$G:$G,MATCH(AC361,Assumptions!$F:$F,0)),0)</f>
        <v/>
      </c>
      <c r="BL361" s="602">
        <f>((IF(BE361&gt;0, BE361, IF(BD361&gt;0, BD361, 0))))+BJ361</f>
        <v/>
      </c>
      <c r="BM361" s="602">
        <f>BP361/BO361</f>
        <v/>
      </c>
      <c r="BN361" s="602">
        <f>BP361/2.38</f>
        <v/>
      </c>
      <c r="BO361" s="374" t="n">
        <v>2.5</v>
      </c>
      <c r="BP361" s="602" t="n">
        <v>34.95</v>
      </c>
      <c r="BQ361" s="384">
        <f>IF(SUM(BD361:BE361)=0,0,(BM361-BL361)/BM361)</f>
        <v/>
      </c>
      <c r="BR361" s="602" t="n">
        <v>0</v>
      </c>
      <c r="BS361" s="602" t="n"/>
      <c r="BT361" s="602" t="n"/>
      <c r="BU361" s="386" t="n"/>
      <c r="BV361" s="386" t="n"/>
      <c r="BW361" s="386" t="n"/>
      <c r="BX361" s="386" t="n"/>
      <c r="BY361" s="386" t="n"/>
      <c r="BZ361" s="433" t="n"/>
      <c r="CA361" s="386" t="n"/>
      <c r="CB361" s="386" t="n"/>
      <c r="CC361" s="386" t="n"/>
      <c r="CD361" s="376" t="n"/>
      <c r="CE361" s="376" t="n"/>
      <c r="CF361" s="376" t="inlineStr">
        <is>
          <t>keep as c/o in Blue data</t>
        </is>
      </c>
      <c r="CG361" s="387" t="inlineStr">
        <is>
          <t>-</t>
        </is>
      </c>
      <c r="CH361" s="435" t="n"/>
      <c r="CI361" s="387" t="n"/>
      <c r="CJ361" s="387" t="n"/>
      <c r="CK361" s="387" t="n"/>
      <c r="CL361" s="388" t="n"/>
      <c r="CM361" s="389" t="n"/>
      <c r="CN361" s="389" t="n"/>
      <c r="CO361" s="390" t="n"/>
      <c r="CP361" s="391" t="n"/>
      <c r="CQ361" s="391" t="n"/>
      <c r="CR361" s="391" t="n"/>
      <c r="CS361" s="392" t="n"/>
      <c r="CT361" s="393" t="n"/>
      <c r="CU361" s="393" t="n"/>
      <c r="CV361" s="393" t="n"/>
      <c r="CW361" s="393" t="n"/>
      <c r="CX361" s="393" t="n"/>
      <c r="CY361" s="393" t="n"/>
      <c r="CZ361" s="388" t="n"/>
      <c r="DA361" s="388" t="n"/>
      <c r="DB361" s="555" t="n"/>
      <c r="DC361" s="389" t="n"/>
      <c r="DD361" s="389" t="n"/>
      <c r="DE361" s="389" t="n"/>
      <c r="DF361" s="394" t="n"/>
      <c r="DG361" s="394" t="n">
        <v>90</v>
      </c>
      <c r="DH361" s="394" t="n">
        <v>4019125</v>
      </c>
      <c r="DI361" s="395">
        <f>DF361*BM361</f>
        <v/>
      </c>
      <c r="DJ361" s="396">
        <f>DI361-(DG361*BL361)</f>
        <v/>
      </c>
    </row>
    <row customFormat="1" customHeight="1" hidden="1" ht="15" r="362" s="397">
      <c r="A362" s="372" t="n">
        <v>2125</v>
      </c>
      <c r="B362" s="372" t="inlineStr">
        <is>
          <t>K999954011</t>
        </is>
      </c>
      <c r="C362" s="372" t="n">
        <v>1070504375</v>
      </c>
      <c r="D362" s="241" t="inlineStr">
        <is>
          <t>Black</t>
        </is>
      </c>
      <c r="E362" s="241" t="n">
        <v>6900</v>
      </c>
      <c r="F362" s="372" t="inlineStr">
        <is>
          <t>DARIUS</t>
        </is>
      </c>
      <c r="G362" s="372" t="inlineStr">
        <is>
          <t>BLACK</t>
        </is>
      </c>
      <c r="H362" s="372" t="n">
        <v>1</v>
      </c>
      <c r="I362" s="370" t="n"/>
      <c r="J362" s="600" t="n"/>
      <c r="K362" s="372" t="n"/>
      <c r="L362" s="372" t="n"/>
      <c r="M362" s="372" t="inlineStr">
        <is>
          <t xml:space="preserve">Tee S/S </t>
        </is>
      </c>
      <c r="N362" s="372" t="n">
        <v>61091000</v>
      </c>
      <c r="O362" s="373" t="inlineStr">
        <is>
          <t>T-shirts, singlets and other vests of cotton, knitted or crocheted</t>
        </is>
      </c>
      <c r="P362" s="584" t="inlineStr">
        <is>
          <t>Mens</t>
        </is>
      </c>
      <c r="Q362" s="372" t="n"/>
      <c r="R362" s="372" t="n"/>
      <c r="S362" s="372" t="inlineStr">
        <is>
          <t>NON BLEACH</t>
        </is>
      </c>
      <c r="T362" s="374" t="n"/>
      <c r="U362" s="374" t="n"/>
      <c r="V362" s="374" t="inlineStr">
        <is>
          <t>XS-XXL</t>
        </is>
      </c>
      <c r="W362" s="374" t="inlineStr">
        <is>
          <t>-</t>
        </is>
      </c>
      <c r="X362" s="518" t="inlineStr">
        <is>
          <t>XS-XXL mens</t>
        </is>
      </c>
      <c r="Y362" s="374" t="inlineStr">
        <is>
          <t>C/O</t>
        </is>
      </c>
      <c r="Z362" s="374" t="inlineStr">
        <is>
          <t>C/O</t>
        </is>
      </c>
      <c r="AA362" s="374" t="inlineStr">
        <is>
          <t>ROYAL CORE</t>
        </is>
      </c>
      <c r="AB362" s="398" t="inlineStr">
        <is>
          <t>FYROM</t>
        </is>
      </c>
      <c r="AC362" s="240" t="inlineStr">
        <is>
          <t>Uni Textiles</t>
        </is>
      </c>
      <c r="AD362" s="240" t="inlineStr">
        <is>
          <t>New Power</t>
        </is>
      </c>
      <c r="AE362" s="376" t="inlineStr">
        <is>
          <t>ALEXANDROS</t>
        </is>
      </c>
      <c r="AF362" s="372" t="n"/>
      <c r="AG362" s="374" t="inlineStr">
        <is>
          <t>HELLAS COTTON</t>
        </is>
      </c>
      <c r="AH362" s="561" t="inlineStr">
        <is>
          <t>NEW LIGHTER FABRIC as AW17, FORMER DARIUS FABRIC QUALITY IN 180GSM</t>
        </is>
      </c>
      <c r="AI362" s="374" t="n"/>
      <c r="AJ362" s="374" t="n"/>
      <c r="AK362" s="374" t="inlineStr">
        <is>
          <t>100% Sustainable fabric</t>
        </is>
      </c>
      <c r="AL362" s="374" t="inlineStr">
        <is>
          <t>100% Organic cotton</t>
        </is>
      </c>
      <c r="AM362" s="419" t="inlineStr">
        <is>
          <t>180g</t>
        </is>
      </c>
      <c r="AN362" s="374" t="n">
        <v>225</v>
      </c>
      <c r="AO362" s="377" t="n"/>
      <c r="AP362" s="374" t="n"/>
      <c r="AQ362" s="374" t="n"/>
      <c r="AR362" s="374" t="n"/>
      <c r="AS362" s="378" t="n"/>
      <c r="AT362" s="378" t="n"/>
      <c r="AU362" s="378" t="n"/>
      <c r="AV362" s="379" t="n"/>
      <c r="AW362" s="601" t="n"/>
      <c r="AX362" s="602" t="inlineStr">
        <is>
          <t>EUR</t>
        </is>
      </c>
      <c r="AY362" s="602" t="inlineStr">
        <is>
          <t>CIF</t>
        </is>
      </c>
      <c r="AZ362" s="602" t="inlineStr">
        <is>
          <t>30 DAYS NETT</t>
        </is>
      </c>
      <c r="BA362" s="602" t="inlineStr">
        <is>
          <t>cfmd</t>
        </is>
      </c>
      <c r="BB362" s="602">
        <f>IFERROR((BM362*(1-Assumptions!$K$3))*(1-BK362),0)</f>
        <v/>
      </c>
      <c r="BC362" s="602">
        <f>BD362*2</f>
        <v/>
      </c>
      <c r="BD362" s="602" t="n">
        <v>6.7</v>
      </c>
      <c r="BE362" s="611" t="n">
        <v>8.300000000000001</v>
      </c>
      <c r="BF362" s="617">
        <f>IFERROR(((IF(BE362&gt;0, BE362, IF(BD362&gt;0, BD362, 0))))*INDEX(Assumptions!$B:$B,MATCH(AB362,Assumptions!$A:$A,0)),0)</f>
        <v/>
      </c>
      <c r="BG362" s="604">
        <f>IFERROR(((IF(BE362&gt;0, BE362, IF(BD362&gt;0, BD362, 0))))*INDEX(Assumptions!$C:$C,MATCH(AB362,Assumptions!$A:$A,0)),0)</f>
        <v/>
      </c>
      <c r="BH362" s="604">
        <f>IFERROR(((IF(BE362&gt;0, BE362, IF(BD362&gt;0, BD362, 0))))*INDEX(Assumptions!$D:$D,MATCH(AB362,Assumptions!$A:$A,0)),0)</f>
        <v/>
      </c>
      <c r="BI362" s="604">
        <f>IFERROR(((IF(BE362&gt;0, BE362, IF(BD362&gt;0, BD362, 0))))*INDEX(Assumptions!$G:$G,MATCH(AC362,Assumptions!$F:$F,0)),0)</f>
        <v/>
      </c>
      <c r="BJ362" s="604">
        <f>SUM(BF362:BI362)</f>
        <v/>
      </c>
      <c r="BK362" s="383">
        <f>IFERROR(INDEX(Assumptions!$B:$B,MATCH(AB362,Assumptions!$A:$A,0))+INDEX(Assumptions!$C:$C,MATCH(AB362,Assumptions!$A:$A,0))+INDEX(Assumptions!$D:$D,MATCH(AB362,Assumptions!$A:$A,0))+INDEX(Assumptions!$G:$G,MATCH(AC362,Assumptions!$F:$F,0)),0)</f>
        <v/>
      </c>
      <c r="BL362" s="602">
        <f>((IF(BE362&gt;0, BE362, IF(BD362&gt;0, BD362, 0))))+BJ362</f>
        <v/>
      </c>
      <c r="BM362" s="602">
        <f>BP362/BO362</f>
        <v/>
      </c>
      <c r="BN362" s="602">
        <f>BP362/2.38</f>
        <v/>
      </c>
      <c r="BO362" s="374" t="n">
        <v>2.5</v>
      </c>
      <c r="BP362" s="602" t="n">
        <v>34.95</v>
      </c>
      <c r="BQ362" s="384">
        <f>IF(SUM(BD362:BE362)=0,0,(BM362-BL362)/BM362)</f>
        <v/>
      </c>
      <c r="BR362" s="602" t="n">
        <v>0</v>
      </c>
      <c r="BS362" s="602" t="n"/>
      <c r="BT362" s="602" t="n"/>
      <c r="BU362" s="386" t="n"/>
      <c r="BV362" s="386" t="n"/>
      <c r="BW362" s="386" t="n"/>
      <c r="BX362" s="386" t="n"/>
      <c r="BY362" s="386" t="n"/>
      <c r="BZ362" s="433" t="n"/>
      <c r="CA362" s="386" t="n"/>
      <c r="CB362" s="386" t="n"/>
      <c r="CC362" s="386" t="n"/>
      <c r="CD362" s="376" t="n"/>
      <c r="CE362" s="376" t="n"/>
      <c r="CF362" s="376" t="inlineStr">
        <is>
          <t>keep as c/o in Blue data</t>
        </is>
      </c>
      <c r="CG362" s="387" t="inlineStr">
        <is>
          <t>-</t>
        </is>
      </c>
      <c r="CH362" s="435" t="n"/>
      <c r="CI362" s="387" t="n"/>
      <c r="CJ362" s="387" t="n"/>
      <c r="CK362" s="387" t="n"/>
      <c r="CL362" s="388" t="n"/>
      <c r="CM362" s="389" t="n"/>
      <c r="CN362" s="389" t="n"/>
      <c r="CO362" s="390" t="n"/>
      <c r="CP362" s="391" t="n"/>
      <c r="CQ362" s="391" t="n"/>
      <c r="CR362" s="391" t="n"/>
      <c r="CS362" s="392" t="n"/>
      <c r="CT362" s="393" t="n"/>
      <c r="CU362" s="393" t="n"/>
      <c r="CV362" s="393" t="n"/>
      <c r="CW362" s="393" t="n"/>
      <c r="CX362" s="393" t="n"/>
      <c r="CY362" s="393" t="n"/>
      <c r="CZ362" s="388" t="n"/>
      <c r="DA362" s="388" t="n"/>
      <c r="DB362" s="555" t="n"/>
      <c r="DC362" s="389" t="n"/>
      <c r="DD362" s="389" t="n"/>
      <c r="DE362" s="389" t="n"/>
      <c r="DF362" s="394" t="n"/>
      <c r="DG362" s="394" t="n">
        <v>110</v>
      </c>
      <c r="DH362" s="394" t="n">
        <v>4019126</v>
      </c>
      <c r="DI362" s="395">
        <f>DF362*BM362</f>
        <v/>
      </c>
      <c r="DJ362" s="396">
        <f>DI362-(DG362*BL362)</f>
        <v/>
      </c>
    </row>
    <row customFormat="1" customHeight="1" hidden="1" ht="15" r="363" s="397">
      <c r="A363" s="372" t="n">
        <v>2130</v>
      </c>
      <c r="B363" s="372" t="inlineStr">
        <is>
          <t>K999954012</t>
        </is>
      </c>
      <c r="C363" s="372" t="n">
        <v>1070504376</v>
      </c>
      <c r="D363" s="241" t="inlineStr">
        <is>
          <t>Grey</t>
        </is>
      </c>
      <c r="E363" s="430" t="n">
        <v>7000</v>
      </c>
      <c r="F363" s="372" t="inlineStr">
        <is>
          <t xml:space="preserve">DARIUS </t>
        </is>
      </c>
      <c r="G363" s="372" t="inlineStr">
        <is>
          <t>GREY MELEE</t>
        </is>
      </c>
      <c r="H363" s="372" t="n">
        <v>1</v>
      </c>
      <c r="I363" s="370" t="n"/>
      <c r="J363" s="600" t="n"/>
      <c r="K363" s="372" t="n"/>
      <c r="L363" s="372" t="n"/>
      <c r="M363" s="372" t="inlineStr">
        <is>
          <t xml:space="preserve">Tee S/S </t>
        </is>
      </c>
      <c r="N363" s="372" t="n">
        <v>61091000</v>
      </c>
      <c r="O363" s="373" t="inlineStr">
        <is>
          <t>T-shirts, singlets and other vests of cotton, knitted or crocheted</t>
        </is>
      </c>
      <c r="P363" s="584" t="inlineStr">
        <is>
          <t>Mens</t>
        </is>
      </c>
      <c r="Q363" s="372" t="n"/>
      <c r="R363" s="372" t="n"/>
      <c r="S363" s="372" t="inlineStr">
        <is>
          <t>NON BLEACH</t>
        </is>
      </c>
      <c r="T363" s="374" t="n"/>
      <c r="U363" s="374" t="n"/>
      <c r="V363" s="374" t="inlineStr">
        <is>
          <t>XS-XXL</t>
        </is>
      </c>
      <c r="W363" s="374" t="inlineStr">
        <is>
          <t>-</t>
        </is>
      </c>
      <c r="X363" s="518" t="inlineStr">
        <is>
          <t>XS-XXL mens</t>
        </is>
      </c>
      <c r="Y363" s="374" t="inlineStr">
        <is>
          <t>C/O</t>
        </is>
      </c>
      <c r="Z363" s="374" t="inlineStr">
        <is>
          <t>C/O</t>
        </is>
      </c>
      <c r="AA363" s="374" t="inlineStr">
        <is>
          <t>ROYAL CORE</t>
        </is>
      </c>
      <c r="AB363" s="398" t="inlineStr">
        <is>
          <t>FYROM</t>
        </is>
      </c>
      <c r="AC363" s="240" t="inlineStr">
        <is>
          <t>Uni Textiles</t>
        </is>
      </c>
      <c r="AD363" s="240" t="inlineStr">
        <is>
          <t>New Power</t>
        </is>
      </c>
      <c r="AE363" s="376" t="inlineStr">
        <is>
          <t>ALEXANDROS</t>
        </is>
      </c>
      <c r="AF363" s="372" t="n"/>
      <c r="AG363" s="374" t="inlineStr">
        <is>
          <t>HELLAS COTTON</t>
        </is>
      </c>
      <c r="AH363" s="374" t="inlineStr">
        <is>
          <t>NEW LIGHTER FABRIC as AW17 COLOR CODE APCP-G8018</t>
        </is>
      </c>
      <c r="AI363" s="374" t="n"/>
      <c r="AJ363" s="374" t="n"/>
      <c r="AK363" s="374" t="inlineStr">
        <is>
          <t>100% Sustainable fabric</t>
        </is>
      </c>
      <c r="AL363" s="374" t="inlineStr">
        <is>
          <t>100% Organic cotton</t>
        </is>
      </c>
      <c r="AM363" s="374" t="inlineStr">
        <is>
          <t>150g</t>
        </is>
      </c>
      <c r="AN363" s="374" t="n">
        <v>225</v>
      </c>
      <c r="AO363" s="377" t="n"/>
      <c r="AP363" s="374" t="n"/>
      <c r="AQ363" s="374" t="n"/>
      <c r="AR363" s="374" t="n"/>
      <c r="AS363" s="378" t="n"/>
      <c r="AT363" s="378" t="n"/>
      <c r="AU363" s="378" t="n"/>
      <c r="AV363" s="379" t="n"/>
      <c r="AW363" s="601" t="n"/>
      <c r="AX363" s="602" t="inlineStr">
        <is>
          <t>EUR</t>
        </is>
      </c>
      <c r="AY363" s="602" t="inlineStr">
        <is>
          <t>CIF</t>
        </is>
      </c>
      <c r="AZ363" s="602" t="inlineStr">
        <is>
          <t>30 DAYS NETT</t>
        </is>
      </c>
      <c r="BA363" s="602" t="inlineStr">
        <is>
          <t>cfmd</t>
        </is>
      </c>
      <c r="BB363" s="602">
        <f>IFERROR((BM363*(1-Assumptions!$K$3))*(1-BK363),0)</f>
        <v/>
      </c>
      <c r="BC363" s="602">
        <f>BD363*2</f>
        <v/>
      </c>
      <c r="BD363" s="602" t="n"/>
      <c r="BE363" s="602" t="n">
        <v>9.6</v>
      </c>
      <c r="BF363" s="617">
        <f>IFERROR(((IF(BE363&gt;0, BE363, IF(BD363&gt;0, BD363, 0))))*INDEX(Assumptions!$B:$B,MATCH(AB363,Assumptions!$A:$A,0)),0)</f>
        <v/>
      </c>
      <c r="BG363" s="604">
        <f>IFERROR(((IF(BE363&gt;0, BE363, IF(BD363&gt;0, BD363, 0))))*INDEX(Assumptions!$C:$C,MATCH(AB363,Assumptions!$A:$A,0)),0)</f>
        <v/>
      </c>
      <c r="BH363" s="604">
        <f>IFERROR(((IF(BE363&gt;0, BE363, IF(BD363&gt;0, BD363, 0))))*INDEX(Assumptions!$D:$D,MATCH(AB363,Assumptions!$A:$A,0)),0)</f>
        <v/>
      </c>
      <c r="BI363" s="604">
        <f>IFERROR(((IF(BE363&gt;0, BE363, IF(BD363&gt;0, BD363, 0))))*INDEX(Assumptions!$G:$G,MATCH(AC363,Assumptions!$F:$F,0)),0)</f>
        <v/>
      </c>
      <c r="BJ363" s="604">
        <f>SUM(BF363:BI363)</f>
        <v/>
      </c>
      <c r="BK363" s="383">
        <f>IFERROR(INDEX(Assumptions!$B:$B,MATCH(AB363,Assumptions!$A:$A,0))+INDEX(Assumptions!$C:$C,MATCH(AB363,Assumptions!$A:$A,0))+INDEX(Assumptions!$D:$D,MATCH(AB363,Assumptions!$A:$A,0))+INDEX(Assumptions!$G:$G,MATCH(AC363,Assumptions!$F:$F,0)),0)</f>
        <v/>
      </c>
      <c r="BL363" s="602">
        <f>((IF(BE363&gt;0, BE363, IF(BD363&gt;0, BD363, 0))))+BJ363</f>
        <v/>
      </c>
      <c r="BM363" s="602">
        <f>BP363/BO363</f>
        <v/>
      </c>
      <c r="BN363" s="602">
        <f>BP363/2.38</f>
        <v/>
      </c>
      <c r="BO363" s="374" t="n">
        <v>2.5</v>
      </c>
      <c r="BP363" s="602" t="n">
        <v>39.95</v>
      </c>
      <c r="BQ363" s="384">
        <f>IF(SUM(BD363:BE363)=0,0,(BM363-BL363)/BM363)</f>
        <v/>
      </c>
      <c r="BR363" s="602" t="n">
        <v>0</v>
      </c>
      <c r="BS363" s="602" t="n"/>
      <c r="BT363" s="602" t="n"/>
      <c r="BU363" s="386" t="n"/>
      <c r="BV363" s="386" t="n"/>
      <c r="BW363" s="386" t="n"/>
      <c r="BX363" s="386" t="n"/>
      <c r="BY363" s="386" t="n"/>
      <c r="BZ363" s="433" t="n"/>
      <c r="CA363" s="386" t="n"/>
      <c r="CB363" s="386" t="n"/>
      <c r="CC363" s="386" t="n"/>
      <c r="CD363" s="376" t="n"/>
      <c r="CE363" s="376" t="n"/>
      <c r="CF363" s="376" t="inlineStr">
        <is>
          <t>keep as c/o in Blue data</t>
        </is>
      </c>
      <c r="CG363" s="387" t="inlineStr">
        <is>
          <t>-</t>
        </is>
      </c>
      <c r="CH363" s="435" t="n"/>
      <c r="CI363" s="387" t="n"/>
      <c r="CJ363" s="387" t="n"/>
      <c r="CK363" s="387" t="n"/>
      <c r="CL363" s="388" t="n"/>
      <c r="CM363" s="389" t="n"/>
      <c r="CN363" s="389" t="n"/>
      <c r="CO363" s="390" t="n"/>
      <c r="CP363" s="391" t="n"/>
      <c r="CQ363" s="391" t="n"/>
      <c r="CR363" s="391" t="n"/>
      <c r="CS363" s="392" t="n"/>
      <c r="CT363" s="393" t="n"/>
      <c r="CU363" s="393" t="n"/>
      <c r="CV363" s="393" t="n"/>
      <c r="CW363" s="393" t="n"/>
      <c r="CX363" s="393" t="n"/>
      <c r="CY363" s="393" t="n"/>
      <c r="CZ363" s="388" t="n"/>
      <c r="DA363" s="388" t="n"/>
      <c r="DB363" s="555" t="n"/>
      <c r="DC363" s="389" t="n"/>
      <c r="DD363" s="389" t="n"/>
      <c r="DE363" s="389" t="n"/>
      <c r="DF363" s="394" t="n"/>
      <c r="DG363" s="394" t="n"/>
      <c r="DH363" s="394" t="n"/>
      <c r="DI363" s="395">
        <f>DF363*BM363</f>
        <v/>
      </c>
      <c r="DJ363" s="396">
        <f>DI363-(DG363*BL363)</f>
        <v/>
      </c>
    </row>
    <row customFormat="1" customHeight="1" ht="15" r="364" s="397">
      <c r="A364" s="372" t="n">
        <v>2135</v>
      </c>
      <c r="B364" s="372" t="inlineStr">
        <is>
          <t>K170752050</t>
        </is>
      </c>
      <c r="C364" s="372" t="n">
        <v>1050300145</v>
      </c>
      <c r="D364" s="241" t="inlineStr">
        <is>
          <t>Mid used</t>
        </is>
      </c>
      <c r="E364" s="430" t="n">
        <v>4014</v>
      </c>
      <c r="F364" s="372" t="inlineStr">
        <is>
          <t>ERIC</t>
        </is>
      </c>
      <c r="G364" s="372" t="inlineStr">
        <is>
          <t>MID MARBLE</t>
        </is>
      </c>
      <c r="H364" s="372" t="n">
        <v>1</v>
      </c>
      <c r="I364" s="370" t="n"/>
      <c r="J364" s="600" t="n"/>
      <c r="K364" s="372" t="inlineStr">
        <is>
          <t>Also Ladies</t>
        </is>
      </c>
      <c r="L364" s="372" t="n"/>
      <c r="M364" s="372" t="inlineStr">
        <is>
          <t>Jacket</t>
        </is>
      </c>
      <c r="N364" s="372" t="n">
        <v>62033290</v>
      </c>
      <c r="O364" s="373" t="inlineStr">
        <is>
          <t>Men's or boys' jackets and blazers of cotton (excl. knitted or crocheted, industrial and occupational, and wind-jackets and similar articles)</t>
        </is>
      </c>
      <c r="P364" s="584" t="inlineStr">
        <is>
          <t>Mens</t>
        </is>
      </c>
      <c r="Q364" s="372" t="n"/>
      <c r="R364" s="372" t="n"/>
      <c r="S364" s="372" t="inlineStr">
        <is>
          <t>STONE BLEACH</t>
        </is>
      </c>
      <c r="T364" s="374" t="inlineStr">
        <is>
          <t>-</t>
        </is>
      </c>
      <c r="U364" s="374" t="inlineStr">
        <is>
          <t>CLASSIC TRUCKER JACKET</t>
        </is>
      </c>
      <c r="V364" s="374" t="inlineStr">
        <is>
          <t>XS-XXL</t>
        </is>
      </c>
      <c r="W364" s="374" t="inlineStr">
        <is>
          <t>-</t>
        </is>
      </c>
      <c r="X364" s="518" t="inlineStr">
        <is>
          <t>XS-XXL mens</t>
        </is>
      </c>
      <c r="Y364" s="374" t="inlineStr">
        <is>
          <t>C/O SS17</t>
        </is>
      </c>
      <c r="Z364" s="374" t="inlineStr">
        <is>
          <t>C/O</t>
        </is>
      </c>
      <c r="AA364" s="374" t="inlineStr">
        <is>
          <t>ROYAL CORE</t>
        </is>
      </c>
      <c r="AB364" s="240" t="inlineStr">
        <is>
          <t>Tunisia</t>
        </is>
      </c>
      <c r="AC364" s="240" t="inlineStr">
        <is>
          <t>Artlab</t>
        </is>
      </c>
      <c r="AD364" s="240" t="inlineStr">
        <is>
          <t>Artlab</t>
        </is>
      </c>
      <c r="AE364" s="240" t="inlineStr">
        <is>
          <t>Interwashing</t>
        </is>
      </c>
      <c r="AF364" s="372" t="n"/>
      <c r="AG364" s="374" t="n"/>
      <c r="AH364" s="374" t="inlineStr">
        <is>
          <t>TBA</t>
        </is>
      </c>
      <c r="AI364" s="374" t="inlineStr">
        <is>
          <t>TBA</t>
        </is>
      </c>
      <c r="AJ364" s="374" t="n"/>
      <c r="AK364" s="374" t="inlineStr">
        <is>
          <t>100% Sustainable fabric</t>
        </is>
      </c>
      <c r="AL364" s="374" t="inlineStr">
        <is>
          <t>100% Organic cotton</t>
        </is>
      </c>
      <c r="AM364" s="374" t="inlineStr">
        <is>
          <t>13 oz</t>
        </is>
      </c>
      <c r="AN364" s="374" t="n"/>
      <c r="AO364" s="377" t="inlineStr">
        <is>
          <t>5,15 / 152</t>
        </is>
      </c>
      <c r="AP364" s="374" t="n"/>
      <c r="AQ364" s="374" t="n"/>
      <c r="AR364" s="374" t="n"/>
      <c r="AS364" s="378" t="n"/>
      <c r="AT364" s="378" t="n"/>
      <c r="AU364" s="378" t="n"/>
      <c r="AV364" s="379" t="n">
        <v>1.48</v>
      </c>
      <c r="AW364" s="601" t="inlineStr">
        <is>
          <t>HH</t>
        </is>
      </c>
      <c r="AX364" s="602" t="inlineStr">
        <is>
          <t>EUR</t>
        </is>
      </c>
      <c r="AY364" s="602" t="inlineStr">
        <is>
          <t>FOB</t>
        </is>
      </c>
      <c r="AZ364" s="602" t="inlineStr">
        <is>
          <t>90 DAYS NETT</t>
        </is>
      </c>
      <c r="BA364" s="602" t="inlineStr">
        <is>
          <t>cfmd</t>
        </is>
      </c>
      <c r="BB364" s="602">
        <f>IFERROR((BM364*(1-Assumptions!$K$3))*(1-BK364),0)</f>
        <v/>
      </c>
      <c r="BC364" s="428" t="n"/>
      <c r="BD364" s="602" t="n"/>
      <c r="BE364" s="602" t="n">
        <v>24.6</v>
      </c>
      <c r="BF364" s="604">
        <f>IFERROR(((IF(BE364&gt;0, BE364, IF(BD364&gt;0, BD364, 0))))*INDEX(Assumptions!$B:$B,MATCH(AB364,Assumptions!$A:$A,0)),0)</f>
        <v/>
      </c>
      <c r="BG364" s="604">
        <f>IFERROR(((IF(BE364&gt;0, BE364, IF(BD364&gt;0, BD364, 0))))*INDEX(Assumptions!$C:$C,MATCH(AB364,Assumptions!$A:$A,0)),0)</f>
        <v/>
      </c>
      <c r="BH364" s="604">
        <f>IFERROR(((IF(BE364&gt;0, BE364, IF(BD364&gt;0, BD364, 0))))*INDEX(Assumptions!$D:$D,MATCH(AB364,Assumptions!$A:$A,0)),0)</f>
        <v/>
      </c>
      <c r="BI364" s="604">
        <f>IFERROR(((IF(BE364&gt;0, BE364, IF(BD364&gt;0, BD364, 0))))*INDEX(Assumptions!$G:$G,MATCH(AC364,Assumptions!$F:$F,0)),0)</f>
        <v/>
      </c>
      <c r="BJ364" s="604">
        <f>SUM(BF364:BI364)</f>
        <v/>
      </c>
      <c r="BK364" s="383">
        <f>IFERROR(INDEX(Assumptions!$B:$B,MATCH(AB364,Assumptions!$A:$A,0))+INDEX(Assumptions!$C:$C,MATCH(AB364,Assumptions!$A:$A,0))+INDEX(Assumptions!$D:$D,MATCH(AB364,Assumptions!$A:$A,0))+INDEX(Assumptions!$G:$G,MATCH(AC364,Assumptions!$F:$F,0)),0)</f>
        <v/>
      </c>
      <c r="BL364" s="602">
        <f>((IF(BE364&gt;0, BE364, IF(BD364&gt;0, BD364, 0))))+BJ364</f>
        <v/>
      </c>
      <c r="BM364" s="602">
        <f>BP364/BO364</f>
        <v/>
      </c>
      <c r="BN364" s="602">
        <f>BP364/2.38</f>
        <v/>
      </c>
      <c r="BO364" s="374" t="n">
        <v>2.5</v>
      </c>
      <c r="BP364" s="602" t="n">
        <v>149.95</v>
      </c>
      <c r="BQ364" s="384">
        <f>IF(SUM(BD364:BE364)=0,0,(BM364-BL364)/BM364)</f>
        <v/>
      </c>
      <c r="BR364" s="602" t="n">
        <v>0</v>
      </c>
      <c r="BS364" s="602" t="n">
        <v>1.4</v>
      </c>
      <c r="BT364" s="602" t="n">
        <v>3.4</v>
      </c>
      <c r="BU364" s="386" t="n"/>
      <c r="BV364" s="386" t="n"/>
      <c r="BW364" s="386" t="n"/>
      <c r="BX364" s="386" t="n"/>
      <c r="BY364" s="386" t="n"/>
      <c r="BZ364" s="433" t="n"/>
      <c r="CA364" s="386" t="n"/>
      <c r="CB364" s="386" t="n"/>
      <c r="CC364" s="386" t="n"/>
      <c r="CD364" s="376" t="n"/>
      <c r="CE364" s="376" t="n"/>
      <c r="CF364" s="376" t="inlineStr">
        <is>
          <t>Keep as c/o in Blue data</t>
        </is>
      </c>
      <c r="CG364" s="387" t="inlineStr">
        <is>
          <t>-</t>
        </is>
      </c>
      <c r="CH364" s="435" t="n"/>
      <c r="CI364" s="387" t="n"/>
      <c r="CJ364" s="387" t="n"/>
      <c r="CK364" s="387" t="n"/>
      <c r="CL364" s="388" t="n"/>
      <c r="CM364" s="389" t="n"/>
      <c r="CN364" s="389" t="n"/>
      <c r="CO364" s="390" t="n"/>
      <c r="CP364" s="391" t="inlineStr">
        <is>
          <t>-</t>
        </is>
      </c>
      <c r="CQ364" s="391" t="n"/>
      <c r="CR364" s="391" t="n"/>
      <c r="CS364" s="392" t="n"/>
      <c r="CT364" s="393" t="n"/>
      <c r="CU364" s="393" t="n"/>
      <c r="CV364" s="393" t="n"/>
      <c r="CW364" s="393" t="n"/>
      <c r="CX364" s="393" t="n"/>
      <c r="CY364" s="393" t="n"/>
      <c r="CZ364" s="388" t="n"/>
      <c r="DA364" s="388" t="n"/>
      <c r="DB364" s="555" t="n"/>
      <c r="DC364" s="389" t="n"/>
      <c r="DD364" s="389" t="n"/>
      <c r="DE364" s="389" t="n"/>
      <c r="DF364" s="394" t="n"/>
      <c r="DG364" s="394" t="n"/>
      <c r="DH364" s="394" t="n"/>
      <c r="DI364" s="395">
        <f>DF364*BM364</f>
        <v/>
      </c>
      <c r="DJ364" s="396">
        <f>DI364-(DG364*BL364)</f>
        <v/>
      </c>
    </row>
    <row customFormat="1" customHeight="1" ht="15" r="365" s="397">
      <c r="A365" s="372" t="n">
        <v>2140</v>
      </c>
      <c r="B365" s="372" t="inlineStr">
        <is>
          <t>K170752051</t>
        </is>
      </c>
      <c r="C365" s="372" t="n">
        <v>1050300144</v>
      </c>
      <c r="D365" s="372" t="inlineStr">
        <is>
          <t>Dry</t>
        </is>
      </c>
      <c r="E365" s="430" t="n">
        <v>2001</v>
      </c>
      <c r="F365" s="372" t="inlineStr">
        <is>
          <t>ERIC SELVAGE</t>
        </is>
      </c>
      <c r="G365" s="372" t="inlineStr">
        <is>
          <t>DRY SELVAGE</t>
        </is>
      </c>
      <c r="H365" s="372" t="n">
        <v>1</v>
      </c>
      <c r="I365" s="370" t="n"/>
      <c r="J365" s="600" t="n"/>
      <c r="K365" s="372" t="inlineStr">
        <is>
          <t>Also Ladies</t>
        </is>
      </c>
      <c r="L365" s="372" t="n"/>
      <c r="M365" s="372" t="inlineStr">
        <is>
          <t>Jacket</t>
        </is>
      </c>
      <c r="N365" s="372" t="n">
        <v>62033290</v>
      </c>
      <c r="O365" s="373" t="inlineStr">
        <is>
          <t>Men's or boys' jackets and blazers of cotton (excl. knitted or crocheted, industrial and occupational, and wind-jackets and similar articles)</t>
        </is>
      </c>
      <c r="P365" s="584" t="inlineStr">
        <is>
          <t>Mens</t>
        </is>
      </c>
      <c r="Q365" s="372" t="n"/>
      <c r="R365" s="372" t="inlineStr">
        <is>
          <t>-</t>
        </is>
      </c>
      <c r="S365" s="372" t="inlineStr">
        <is>
          <t>NON BLEACH</t>
        </is>
      </c>
      <c r="T365" s="374" t="inlineStr">
        <is>
          <t>NON</t>
        </is>
      </c>
      <c r="U365" s="374" t="inlineStr">
        <is>
          <t>CLASSIC TRUCKER JACKET</t>
        </is>
      </c>
      <c r="V365" s="374" t="inlineStr">
        <is>
          <t>XS-XXL</t>
        </is>
      </c>
      <c r="W365" s="374" t="inlineStr">
        <is>
          <t>-</t>
        </is>
      </c>
      <c r="X365" s="518" t="inlineStr">
        <is>
          <t>XS-XXL mens</t>
        </is>
      </c>
      <c r="Y365" s="374" t="inlineStr">
        <is>
          <t>C/O SS17</t>
        </is>
      </c>
      <c r="Z365" s="374" t="inlineStr">
        <is>
          <t>C/O</t>
        </is>
      </c>
      <c r="AA365" s="374" t="inlineStr">
        <is>
          <t>ROYAL CORE</t>
        </is>
      </c>
      <c r="AB365" s="398" t="inlineStr">
        <is>
          <t>Tunisia</t>
        </is>
      </c>
      <c r="AC365" s="376" t="inlineStr">
        <is>
          <t>Artlab</t>
        </is>
      </c>
      <c r="AD365" s="376" t="inlineStr">
        <is>
          <t>Artlab</t>
        </is>
      </c>
      <c r="AE365" s="376" t="inlineStr">
        <is>
          <t>-</t>
        </is>
      </c>
      <c r="AF365" s="372" t="n"/>
      <c r="AG365" s="374" t="inlineStr">
        <is>
          <t>CANDIANI</t>
        </is>
      </c>
      <c r="AH365" s="374" t="inlineStr">
        <is>
          <t>SL7276 Sioux crispy organic</t>
        </is>
      </c>
      <c r="AI365" s="374" t="inlineStr">
        <is>
          <t>SL7276 Sioux crispy</t>
        </is>
      </c>
      <c r="AJ365" s="374" t="n"/>
      <c r="AK365" s="374" t="inlineStr">
        <is>
          <t>100% Sustainable fabric</t>
        </is>
      </c>
      <c r="AL365" s="374" t="inlineStr">
        <is>
          <t>100% Organic cotton</t>
        </is>
      </c>
      <c r="AM365" s="374" t="inlineStr">
        <is>
          <t>13 oz</t>
        </is>
      </c>
      <c r="AN365" s="374" t="n"/>
      <c r="AO365" s="377" t="inlineStr">
        <is>
          <t>4,95 / 80</t>
        </is>
      </c>
      <c r="AP365" s="374" t="n"/>
      <c r="AQ365" s="374" t="n"/>
      <c r="AR365" s="374" t="n"/>
      <c r="AS365" s="378" t="n"/>
      <c r="AT365" s="378" t="n"/>
      <c r="AU365" s="378" t="n"/>
      <c r="AV365" s="379" t="n">
        <v>2.8</v>
      </c>
      <c r="AW365" s="601" t="inlineStr">
        <is>
          <t>PETRA</t>
        </is>
      </c>
      <c r="AX365" s="602" t="inlineStr">
        <is>
          <t>EUR</t>
        </is>
      </c>
      <c r="AY365" s="602" t="inlineStr">
        <is>
          <t>FOB</t>
        </is>
      </c>
      <c r="AZ365" s="602" t="inlineStr">
        <is>
          <t>90 DAYS NETT</t>
        </is>
      </c>
      <c r="BA365" s="602" t="inlineStr">
        <is>
          <t>cfmd</t>
        </is>
      </c>
      <c r="BB365" s="602">
        <f>IFERROR((BM365*(1-Assumptions!$K$3))*(1-BK365),0)</f>
        <v/>
      </c>
      <c r="BC365" s="428" t="n"/>
      <c r="BD365" s="602" t="n"/>
      <c r="BE365" s="602" t="n">
        <v>29.9</v>
      </c>
      <c r="BF365" s="604">
        <f>IFERROR(((IF(BE365&gt;0, BE365, IF(BD365&gt;0, BD365, 0))))*INDEX(Assumptions!$B:$B,MATCH(AB365,Assumptions!$A:$A,0)),0)</f>
        <v/>
      </c>
      <c r="BG365" s="604">
        <f>IFERROR(((IF(BE365&gt;0, BE365, IF(BD365&gt;0, BD365, 0))))*INDEX(Assumptions!$C:$C,MATCH(AB365,Assumptions!$A:$A,0)),0)</f>
        <v/>
      </c>
      <c r="BH365" s="604">
        <f>IFERROR(((IF(BE365&gt;0, BE365, IF(BD365&gt;0, BD365, 0))))*INDEX(Assumptions!$D:$D,MATCH(AB365,Assumptions!$A:$A,0)),0)</f>
        <v/>
      </c>
      <c r="BI365" s="604">
        <f>IFERROR(((IF(BE365&gt;0, BE365, IF(BD365&gt;0, BD365, 0))))*INDEX(Assumptions!$G:$G,MATCH(AC365,Assumptions!$F:$F,0)),0)</f>
        <v/>
      </c>
      <c r="BJ365" s="604">
        <f>SUM(BF365:BI365)</f>
        <v/>
      </c>
      <c r="BK365" s="383">
        <f>IFERROR(INDEX(Assumptions!$B:$B,MATCH(AB365,Assumptions!$A:$A,0))+INDEX(Assumptions!$C:$C,MATCH(AB365,Assumptions!$A:$A,0))+INDEX(Assumptions!$D:$D,MATCH(AB365,Assumptions!$A:$A,0))+INDEX(Assumptions!$G:$G,MATCH(AC365,Assumptions!$F:$F,0)),0)</f>
        <v/>
      </c>
      <c r="BL365" s="602">
        <f>((IF(BE365&gt;0, BE365, IF(BD365&gt;0, BD365, 0))))+BJ365</f>
        <v/>
      </c>
      <c r="BM365" s="602">
        <f>BP365/BO365</f>
        <v/>
      </c>
      <c r="BN365" s="602">
        <f>BP365/2.38</f>
        <v/>
      </c>
      <c r="BO365" s="374" t="n">
        <v>2.5</v>
      </c>
      <c r="BP365" s="602" t="n">
        <v>169.95</v>
      </c>
      <c r="BQ365" s="384">
        <f>IF(SUM(BD365:BE365)=0,0,(BM365-BL365)/BM365)</f>
        <v/>
      </c>
      <c r="BR365" s="602" t="n">
        <v>0</v>
      </c>
      <c r="BS365" s="602" t="inlineStr">
        <is>
          <t>-</t>
        </is>
      </c>
      <c r="BT365" s="602" t="n">
        <v>3.05</v>
      </c>
      <c r="BU365" s="386" t="n"/>
      <c r="BV365" s="386" t="n"/>
      <c r="BW365" s="386" t="n"/>
      <c r="BX365" s="386" t="n"/>
      <c r="BY365" s="386" t="n"/>
      <c r="BZ365" s="433" t="n"/>
      <c r="CA365" s="386" t="n"/>
      <c r="CB365" s="386" t="n"/>
      <c r="CC365" s="386" t="n"/>
      <c r="CD365" s="376" t="n"/>
      <c r="CE365" s="376" t="n"/>
      <c r="CF365" s="376" t="inlineStr">
        <is>
          <t>Keep as c/o in Blue data</t>
        </is>
      </c>
      <c r="CG365" s="387" t="inlineStr">
        <is>
          <t>-</t>
        </is>
      </c>
      <c r="CH365" s="435" t="n"/>
      <c r="CI365" s="387" t="n"/>
      <c r="CJ365" s="387" t="n"/>
      <c r="CK365" s="387" t="n"/>
      <c r="CL365" s="388" t="n"/>
      <c r="CM365" s="389" t="n"/>
      <c r="CN365" s="389" t="n"/>
      <c r="CO365" s="390" t="n"/>
      <c r="CP365" s="391" t="inlineStr">
        <is>
          <t>-</t>
        </is>
      </c>
      <c r="CQ365" s="391" t="n"/>
      <c r="CR365" s="391" t="n"/>
      <c r="CS365" s="392" t="n"/>
      <c r="CT365" s="393" t="n"/>
      <c r="CU365" s="393" t="n"/>
      <c r="CV365" s="393" t="n"/>
      <c r="CW365" s="393" t="n"/>
      <c r="CX365" s="393" t="n"/>
      <c r="CY365" s="393" t="n"/>
      <c r="CZ365" s="388" t="n"/>
      <c r="DA365" s="388" t="n"/>
      <c r="DB365" s="555" t="n"/>
      <c r="DC365" s="389" t="n"/>
      <c r="DD365" s="389" t="n"/>
      <c r="DE365" s="389" t="n"/>
      <c r="DF365" s="394" t="n"/>
      <c r="DG365" s="394" t="n"/>
      <c r="DH365" s="394" t="n"/>
      <c r="DI365" s="395">
        <f>DF365*BM365</f>
        <v/>
      </c>
      <c r="DJ365" s="396">
        <f>DI365-(DG365*BL365)</f>
        <v/>
      </c>
    </row>
    <row customFormat="1" customHeight="1" hidden="1" ht="15" r="366" s="397">
      <c r="A366" s="372" t="n">
        <v>2145</v>
      </c>
      <c r="B366" s="372" t="inlineStr">
        <is>
          <t>K170700030</t>
        </is>
      </c>
      <c r="C366" s="372" t="n">
        <v>2010800345</v>
      </c>
      <c r="D366" s="241" t="inlineStr">
        <is>
          <t>Black</t>
        </is>
      </c>
      <c r="E366" s="241" t="n">
        <v>8109</v>
      </c>
      <c r="F366" s="372" t="inlineStr">
        <is>
          <t>STEPHANIE</t>
        </is>
      </c>
      <c r="G366" s="372" t="inlineStr">
        <is>
          <t>BLUE BLACK</t>
        </is>
      </c>
      <c r="H366" s="372" t="n">
        <v>1</v>
      </c>
      <c r="I366" s="370" t="n"/>
      <c r="J366" s="600" t="n"/>
      <c r="K366" s="372" t="n"/>
      <c r="L366" s="372" t="n"/>
      <c r="M366" s="372" t="inlineStr">
        <is>
          <t>Jumpsuit</t>
        </is>
      </c>
      <c r="N366" s="372" t="n">
        <v>62041910</v>
      </c>
      <c r="O366" s="373" t="inlineStr">
        <is>
          <t>Women's or girls' suits of artificial fibres (excl. knitted or crocheted, ski overalls and swimwear)</t>
        </is>
      </c>
      <c r="P366" s="584" t="inlineStr">
        <is>
          <t>Womens</t>
        </is>
      </c>
      <c r="Q366" s="372" t="n"/>
      <c r="R366" s="372" t="n"/>
      <c r="S366" s="372" t="inlineStr">
        <is>
          <t>NON BLEACH</t>
        </is>
      </c>
      <c r="T366" s="374" t="n"/>
      <c r="U366" s="374" t="n"/>
      <c r="V366" s="374" t="inlineStr">
        <is>
          <t>XS-L</t>
        </is>
      </c>
      <c r="W366" s="374" t="inlineStr">
        <is>
          <t>-</t>
        </is>
      </c>
      <c r="X366" s="518" t="inlineStr">
        <is>
          <t>XS-L womens</t>
        </is>
      </c>
      <c r="Y366" s="374" t="inlineStr">
        <is>
          <t>C/O</t>
        </is>
      </c>
      <c r="Z366" s="374" t="inlineStr">
        <is>
          <t>C/O</t>
        </is>
      </c>
      <c r="AA366" s="374" t="inlineStr">
        <is>
          <t>ROYAL CORE</t>
        </is>
      </c>
      <c r="AB366" s="240" t="inlineStr">
        <is>
          <t>Bulgaria</t>
        </is>
      </c>
      <c r="AC366" s="240" t="inlineStr">
        <is>
          <t>Uni Textiles</t>
        </is>
      </c>
      <c r="AD366" s="376" t="inlineStr">
        <is>
          <t>Edward Jeans</t>
        </is>
      </c>
      <c r="AE366" s="376" t="inlineStr">
        <is>
          <t>ALEXANDROS</t>
        </is>
      </c>
      <c r="AF366" s="372" t="n"/>
      <c r="AG366" s="374" t="inlineStr">
        <is>
          <t>TEXTILE SANTADERINA</t>
        </is>
      </c>
      <c r="AH366" s="374" t="inlineStr">
        <is>
          <t xml:space="preserve">11166 BLUE BLACK (COLOUR 901) : Lenzing certif. nr: 11608792 </t>
        </is>
      </c>
      <c r="AI366" s="374" t="n"/>
      <c r="AJ366" s="374" t="n"/>
      <c r="AK366" s="374" t="inlineStr">
        <is>
          <t>100% Sustainable fabric</t>
        </is>
      </c>
      <c r="AL366" s="374" t="inlineStr">
        <is>
          <t>100% Tencel lyocell</t>
        </is>
      </c>
      <c r="AM366" s="374" t="inlineStr">
        <is>
          <t>200g</t>
        </is>
      </c>
      <c r="AN366" s="374" t="n">
        <v>560</v>
      </c>
      <c r="AO366" s="377" t="n">
        <v>4.1</v>
      </c>
      <c r="AP366" s="374" t="n"/>
      <c r="AQ366" s="374" t="n"/>
      <c r="AR366" s="374" t="n"/>
      <c r="AS366" s="378" t="n"/>
      <c r="AT366" s="378" t="n"/>
      <c r="AU366" s="378" t="n"/>
      <c r="AV366" s="379" t="n">
        <v>2.35</v>
      </c>
      <c r="AW366" s="601" t="inlineStr">
        <is>
          <t>EDWARD JEANS</t>
        </is>
      </c>
      <c r="AX366" s="602" t="inlineStr">
        <is>
          <t>EUR</t>
        </is>
      </c>
      <c r="AY366" s="602" t="inlineStr">
        <is>
          <t>FOB</t>
        </is>
      </c>
      <c r="AZ366" s="602" t="inlineStr">
        <is>
          <t>CAD</t>
        </is>
      </c>
      <c r="BA366" s="602" t="inlineStr">
        <is>
          <t>cfmd</t>
        </is>
      </c>
      <c r="BB366" s="602">
        <f>IFERROR((BM366*(1-Assumptions!$K$3))*(1-BK366),0)</f>
        <v/>
      </c>
      <c r="BC366" s="428" t="n"/>
      <c r="BD366" s="602" t="n"/>
      <c r="BE366" s="602" t="n">
        <v>39.9</v>
      </c>
      <c r="BF366" s="604">
        <f>IFERROR(((IF(BE366&gt;0, BE366, IF(BD366&gt;0, BD366, 0))))*INDEX(Assumptions!$B:$B,MATCH(AB366,Assumptions!$A:$A,0)),0)</f>
        <v/>
      </c>
      <c r="BG366" s="604">
        <f>IFERROR(((IF(BE366&gt;0, BE366, IF(BD366&gt;0, BD366, 0))))*INDEX(Assumptions!$C:$C,MATCH(AB366,Assumptions!$A:$A,0)),0)</f>
        <v/>
      </c>
      <c r="BH366" s="604">
        <f>IFERROR(((IF(BE366&gt;0, BE366, IF(BD366&gt;0, BD366, 0))))*INDEX(Assumptions!$D:$D,MATCH(AB366,Assumptions!$A:$A,0)),0)</f>
        <v/>
      </c>
      <c r="BI366" s="604">
        <f>IFERROR(((IF(BE366&gt;0, BE366, IF(BD366&gt;0, BD366, 0))))*INDEX(Assumptions!$G:$G,MATCH(AC366,Assumptions!$F:$F,0)),0)</f>
        <v/>
      </c>
      <c r="BJ366" s="604">
        <f>SUM(BF366:BI366)</f>
        <v/>
      </c>
      <c r="BK366" s="383">
        <f>IFERROR(INDEX(Assumptions!$B:$B,MATCH(AB366,Assumptions!$A:$A,0))+INDEX(Assumptions!$C:$C,MATCH(AB366,Assumptions!$A:$A,0))+INDEX(Assumptions!$D:$D,MATCH(AB366,Assumptions!$A:$A,0))+INDEX(Assumptions!$G:$G,MATCH(AC366,Assumptions!$F:$F,0)),0)</f>
        <v/>
      </c>
      <c r="BL366" s="602">
        <f>((IF(BE366&gt;0, BE366, IF(BD366&gt;0, BD366, 0))))+BJ366</f>
        <v/>
      </c>
      <c r="BM366" s="602">
        <f>BP366/BO366</f>
        <v/>
      </c>
      <c r="BN366" s="602">
        <f>BP366/2.38</f>
        <v/>
      </c>
      <c r="BO366" s="374" t="n">
        <v>2.5</v>
      </c>
      <c r="BP366" s="602" t="n">
        <v>169.95</v>
      </c>
      <c r="BQ366" s="384">
        <f>IF(SUM(BD366:BE366)=0,0,(BM366-BL366)/BM366)</f>
        <v/>
      </c>
      <c r="BR366" s="602" t="n">
        <v>0</v>
      </c>
      <c r="BS366" s="602" t="n"/>
      <c r="BT366" s="602" t="n"/>
      <c r="BU366" s="386" t="n"/>
      <c r="BV366" s="386" t="n"/>
      <c r="BW366" s="386" t="n"/>
      <c r="BX366" s="386" t="n"/>
      <c r="BY366" s="386" t="n"/>
      <c r="BZ366" s="433" t="n"/>
      <c r="CA366" s="386" t="n"/>
      <c r="CB366" s="386" t="n"/>
      <c r="CC366" s="386" t="n"/>
      <c r="CD366" s="376" t="n"/>
      <c r="CE366" s="376" t="n"/>
      <c r="CF366" s="376" t="inlineStr">
        <is>
          <t>keep as c/o in Blue data</t>
        </is>
      </c>
      <c r="CG366" s="387" t="inlineStr">
        <is>
          <t>-</t>
        </is>
      </c>
      <c r="CH366" s="435" t="n"/>
      <c r="CI366" s="387" t="n"/>
      <c r="CJ366" s="387" t="n"/>
      <c r="CK366" s="387" t="n"/>
      <c r="CL366" s="388" t="n"/>
      <c r="CM366" s="389" t="n"/>
      <c r="CN366" s="389" t="n"/>
      <c r="CO366" s="390" t="n"/>
      <c r="CP366" s="391" t="inlineStr">
        <is>
          <t>tba</t>
        </is>
      </c>
      <c r="CQ366" s="391" t="n"/>
      <c r="CR366" s="391" t="n"/>
      <c r="CS366" s="392" t="n"/>
      <c r="CT366" s="393" t="n"/>
      <c r="CU366" s="393" t="n"/>
      <c r="CV366" s="393" t="n"/>
      <c r="CW366" s="393" t="n"/>
      <c r="CX366" s="393" t="n"/>
      <c r="CY366" s="393" t="n"/>
      <c r="CZ366" s="388" t="n">
        <v>43350</v>
      </c>
      <c r="DA366" s="388" t="inlineStr">
        <is>
          <t>HQ</t>
        </is>
      </c>
      <c r="DB366" s="555" t="n">
        <v>4</v>
      </c>
      <c r="DC366" s="389" t="n"/>
      <c r="DD366" s="389" t="n"/>
      <c r="DE366" s="389" t="n"/>
      <c r="DF366" s="394" t="n">
        <v>74</v>
      </c>
      <c r="DG366" s="394" t="n">
        <v>250</v>
      </c>
      <c r="DH366" s="547" t="n"/>
      <c r="DI366" s="395">
        <f>DF366*BM366</f>
        <v/>
      </c>
      <c r="DJ366" s="396">
        <f>DI366-(DG366*BL366)</f>
        <v/>
      </c>
    </row>
    <row customFormat="1" customHeight="1" hidden="1" ht="15" r="367" s="397">
      <c r="A367" s="372" t="n">
        <v>2150</v>
      </c>
      <c r="B367" s="372" t="inlineStr">
        <is>
          <t>K170707050</t>
        </is>
      </c>
      <c r="C367" s="372" t="n">
        <v>2020501600</v>
      </c>
      <c r="D367" s="241" t="inlineStr">
        <is>
          <t>Black</t>
        </is>
      </c>
      <c r="E367" s="241" t="n">
        <v>8109</v>
      </c>
      <c r="F367" s="372" t="inlineStr">
        <is>
          <t>JULIANA</t>
        </is>
      </c>
      <c r="G367" s="372" t="inlineStr">
        <is>
          <t>BLUE BLACK</t>
        </is>
      </c>
      <c r="H367" s="372" t="n">
        <v>1</v>
      </c>
      <c r="I367" s="370" t="n"/>
      <c r="J367" s="600" t="n"/>
      <c r="K367" s="372" t="n"/>
      <c r="L367" s="372" t="n"/>
      <c r="M367" s="568" t="inlineStr">
        <is>
          <t>Dress</t>
        </is>
      </c>
      <c r="N367" s="372" t="n">
        <v>62044400</v>
      </c>
      <c r="O367" s="373" t="inlineStr">
        <is>
          <t>Women's or girls' dresses of artificial fibres (excl. knitted or crocheted and petticoats)</t>
        </is>
      </c>
      <c r="P367" s="584" t="inlineStr">
        <is>
          <t>Womens</t>
        </is>
      </c>
      <c r="Q367" s="372" t="n"/>
      <c r="R367" s="372" t="n"/>
      <c r="S367" s="372" t="inlineStr">
        <is>
          <t>NON BLEACH</t>
        </is>
      </c>
      <c r="T367" s="374" t="n"/>
      <c r="U367" s="374" t="inlineStr">
        <is>
          <t>BUTTON DOWN DRESS</t>
        </is>
      </c>
      <c r="V367" s="374" t="inlineStr">
        <is>
          <t>XS-L</t>
        </is>
      </c>
      <c r="W367" s="374" t="inlineStr">
        <is>
          <t>-</t>
        </is>
      </c>
      <c r="X367" s="518" t="inlineStr">
        <is>
          <t>XS-L womens</t>
        </is>
      </c>
      <c r="Y367" s="374" t="inlineStr">
        <is>
          <t>C/O</t>
        </is>
      </c>
      <c r="Z367" s="374" t="inlineStr">
        <is>
          <t>C/O</t>
        </is>
      </c>
      <c r="AA367" s="374" t="inlineStr">
        <is>
          <t>ROYAL CORE</t>
        </is>
      </c>
      <c r="AB367" s="240" t="inlineStr">
        <is>
          <t>Bulgaria</t>
        </is>
      </c>
      <c r="AC367" s="240" t="inlineStr">
        <is>
          <t>Uni Textiles</t>
        </is>
      </c>
      <c r="AD367" s="376" t="inlineStr">
        <is>
          <t>Edward Jeans</t>
        </is>
      </c>
      <c r="AE367" s="376" t="inlineStr">
        <is>
          <t>ALEXANDROS</t>
        </is>
      </c>
      <c r="AF367" s="372" t="n"/>
      <c r="AG367" s="374" t="inlineStr">
        <is>
          <t>TEXTILE SANTADERINA</t>
        </is>
      </c>
      <c r="AH367" s="374" t="inlineStr">
        <is>
          <t xml:space="preserve">11166 BLUE BLACK (COLOUR 901) : Lenzing certif. nr: 11608792 </t>
        </is>
      </c>
      <c r="AI367" s="374" t="n"/>
      <c r="AJ367" s="374" t="n"/>
      <c r="AK367" s="374" t="inlineStr">
        <is>
          <t>100% Sustainable fabric</t>
        </is>
      </c>
      <c r="AL367" s="374" t="inlineStr">
        <is>
          <t>100% Tencel lyocell</t>
        </is>
      </c>
      <c r="AM367" s="374" t="inlineStr">
        <is>
          <t>200g</t>
        </is>
      </c>
      <c r="AN367" s="374" t="n">
        <v>410</v>
      </c>
      <c r="AO367" s="377" t="n">
        <v>4.1</v>
      </c>
      <c r="AP367" s="374" t="n"/>
      <c r="AQ367" s="374" t="n"/>
      <c r="AR367" s="374" t="n"/>
      <c r="AS367" s="378" t="n"/>
      <c r="AT367" s="378" t="n"/>
      <c r="AU367" s="378" t="n"/>
      <c r="AV367" s="379" t="n">
        <v>1.8</v>
      </c>
      <c r="AW367" s="601" t="inlineStr">
        <is>
          <t>EDWARD JEANS</t>
        </is>
      </c>
      <c r="AX367" s="602" t="inlineStr">
        <is>
          <t>EUR</t>
        </is>
      </c>
      <c r="AY367" s="602" t="inlineStr">
        <is>
          <t>FOB</t>
        </is>
      </c>
      <c r="AZ367" s="602" t="inlineStr">
        <is>
          <t>CAD</t>
        </is>
      </c>
      <c r="BA367" s="602" t="inlineStr">
        <is>
          <t>cfmd</t>
        </is>
      </c>
      <c r="BB367" s="602">
        <f>IFERROR((BM367*(1-Assumptions!$K$3))*(1-BK367),0)</f>
        <v/>
      </c>
      <c r="BC367" s="428" t="n"/>
      <c r="BD367" s="602" t="n"/>
      <c r="BE367" s="602" t="n">
        <v>28.4</v>
      </c>
      <c r="BF367" s="604">
        <f>IFERROR(((IF(BE367&gt;0, BE367, IF(BD367&gt;0, BD367, 0))))*INDEX(Assumptions!$B:$B,MATCH(AB367,Assumptions!$A:$A,0)),0)</f>
        <v/>
      </c>
      <c r="BG367" s="604">
        <f>IFERROR(((IF(BE367&gt;0, BE367, IF(BD367&gt;0, BD367, 0))))*INDEX(Assumptions!$C:$C,MATCH(AB367,Assumptions!$A:$A,0)),0)</f>
        <v/>
      </c>
      <c r="BH367" s="604">
        <f>IFERROR(((IF(BE367&gt;0, BE367, IF(BD367&gt;0, BD367, 0))))*INDEX(Assumptions!$D:$D,MATCH(AB367,Assumptions!$A:$A,0)),0)</f>
        <v/>
      </c>
      <c r="BI367" s="604">
        <f>IFERROR(((IF(BE367&gt;0, BE367, IF(BD367&gt;0, BD367, 0))))*INDEX(Assumptions!$G:$G,MATCH(AC367,Assumptions!$F:$F,0)),0)</f>
        <v/>
      </c>
      <c r="BJ367" s="604">
        <f>SUM(BF367:BI367)</f>
        <v/>
      </c>
      <c r="BK367" s="383">
        <f>IFERROR(INDEX(Assumptions!$B:$B,MATCH(AB367,Assumptions!$A:$A,0))+INDEX(Assumptions!$C:$C,MATCH(AB367,Assumptions!$A:$A,0))+INDEX(Assumptions!$D:$D,MATCH(AB367,Assumptions!$A:$A,0))+INDEX(Assumptions!$G:$G,MATCH(AC367,Assumptions!$F:$F,0)),0)</f>
        <v/>
      </c>
      <c r="BL367" s="602">
        <f>((IF(BE367&gt;0, BE367, IF(BD367&gt;0, BD367, 0))))+BJ367</f>
        <v/>
      </c>
      <c r="BM367" s="602">
        <f>BP367/BO367</f>
        <v/>
      </c>
      <c r="BN367" s="602">
        <f>BP367/2.38</f>
        <v/>
      </c>
      <c r="BO367" s="374" t="n">
        <v>2.5</v>
      </c>
      <c r="BP367" s="602" t="n">
        <v>139.95</v>
      </c>
      <c r="BQ367" s="384">
        <f>IF(SUM(BD367:BE367)=0,0,(BM367-BL367)/BM367)</f>
        <v/>
      </c>
      <c r="BR367" s="602" t="n">
        <v>0</v>
      </c>
      <c r="BS367" s="602" t="n"/>
      <c r="BT367" s="602" t="n"/>
      <c r="BU367" s="386" t="n"/>
      <c r="BV367" s="386" t="n"/>
      <c r="BW367" s="386" t="n"/>
      <c r="BX367" s="386" t="n"/>
      <c r="BY367" s="386" t="n"/>
      <c r="BZ367" s="433" t="n"/>
      <c r="CA367" s="386" t="n"/>
      <c r="CB367" s="386" t="n"/>
      <c r="CC367" s="386" t="n"/>
      <c r="CD367" s="376" t="n"/>
      <c r="CE367" s="376" t="n"/>
      <c r="CF367" s="376" t="inlineStr">
        <is>
          <t>keep as c/o in Blue data</t>
        </is>
      </c>
      <c r="CG367" s="387" t="inlineStr">
        <is>
          <t>-</t>
        </is>
      </c>
      <c r="CH367" s="435" t="n"/>
      <c r="CI367" s="387" t="n"/>
      <c r="CJ367" s="387" t="n"/>
      <c r="CK367" s="387" t="n"/>
      <c r="CL367" s="388" t="n"/>
      <c r="CM367" s="389" t="n"/>
      <c r="CN367" s="389" t="n"/>
      <c r="CO367" s="390" t="n"/>
      <c r="CP367" s="391" t="inlineStr">
        <is>
          <t>tba</t>
        </is>
      </c>
      <c r="CQ367" s="391" t="n"/>
      <c r="CR367" s="391" t="n"/>
      <c r="CS367" s="392" t="n"/>
      <c r="CT367" s="393" t="n"/>
      <c r="CU367" s="393" t="n"/>
      <c r="CV367" s="393" t="n"/>
      <c r="CW367" s="393" t="n"/>
      <c r="CX367" s="393" t="n"/>
      <c r="CY367" s="393" t="n"/>
      <c r="CZ367" s="388" t="n">
        <v>43265</v>
      </c>
      <c r="DA367" s="388" t="inlineStr">
        <is>
          <t>HQ</t>
        </is>
      </c>
      <c r="DB367" s="555" t="n">
        <v>4</v>
      </c>
      <c r="DC367" s="389" t="n"/>
      <c r="DD367" s="389" t="n"/>
      <c r="DE367" s="389" t="n"/>
      <c r="DF367" s="394" t="n">
        <v>123</v>
      </c>
      <c r="DG367" s="394" t="n">
        <v>150</v>
      </c>
      <c r="DH367" s="394" t="n">
        <v>4018207</v>
      </c>
      <c r="DI367" s="395">
        <f>DF367*BM367</f>
        <v/>
      </c>
      <c r="DJ367" s="396">
        <f>DI367-(DG367*BL367)</f>
        <v/>
      </c>
    </row>
    <row customFormat="1" customHeight="1" hidden="1" ht="15" r="368" s="397">
      <c r="A368" s="372" t="n">
        <v>2155</v>
      </c>
      <c r="B368" s="372" t="inlineStr">
        <is>
          <t>K999999010</t>
        </is>
      </c>
      <c r="C368" s="372" t="n">
        <v>5100300041</v>
      </c>
      <c r="D368" s="241" t="inlineStr">
        <is>
          <t>Nude</t>
        </is>
      </c>
      <c r="E368" s="430" t="n">
        <v>8300</v>
      </c>
      <c r="F368" s="372" t="inlineStr">
        <is>
          <t>KOI BIG BELT</t>
        </is>
      </c>
      <c r="G368" s="372" t="inlineStr">
        <is>
          <t>NUDE</t>
        </is>
      </c>
      <c r="H368" s="372" t="n">
        <v>1</v>
      </c>
      <c r="I368" s="370" t="n"/>
      <c r="J368" s="600" t="n"/>
      <c r="K368" s="372" t="n"/>
      <c r="L368" s="372" t="n"/>
      <c r="M368" s="568" t="inlineStr">
        <is>
          <t>Accessories</t>
        </is>
      </c>
      <c r="N368" s="372" t="n">
        <v>42033000</v>
      </c>
      <c r="O368" s="373" t="inlineStr">
        <is>
          <t>Belts and bandoliers, of leather or composition leather</t>
        </is>
      </c>
      <c r="P368" s="584" t="inlineStr">
        <is>
          <t>Unisex</t>
        </is>
      </c>
      <c r="Q368" s="372" t="n"/>
      <c r="R368" s="372" t="n"/>
      <c r="S368" s="372" t="inlineStr">
        <is>
          <t>NON BLEACH</t>
        </is>
      </c>
      <c r="T368" s="374" t="n"/>
      <c r="U368" s="374" t="inlineStr">
        <is>
          <t>BELT</t>
        </is>
      </c>
      <c r="V368" s="374" t="inlineStr">
        <is>
          <t>85-100</t>
        </is>
      </c>
      <c r="W368" s="374" t="inlineStr">
        <is>
          <t>-</t>
        </is>
      </c>
      <c r="X368" s="518" t="inlineStr">
        <is>
          <t>Belts</t>
        </is>
      </c>
      <c r="Y368" s="374" t="inlineStr">
        <is>
          <t>C/O SS17</t>
        </is>
      </c>
      <c r="Z368" s="374" t="inlineStr">
        <is>
          <t>C/O</t>
        </is>
      </c>
      <c r="AA368" s="374" t="inlineStr">
        <is>
          <t>ROYAL CORE</t>
        </is>
      </c>
      <c r="AB368" s="240" t="inlineStr">
        <is>
          <t>Netherlands</t>
        </is>
      </c>
      <c r="AC368" s="240" t="inlineStr">
        <is>
          <t>Artie</t>
        </is>
      </c>
      <c r="AD368" s="240" t="inlineStr">
        <is>
          <t>Artie</t>
        </is>
      </c>
      <c r="AE368" s="376" t="inlineStr">
        <is>
          <t>-</t>
        </is>
      </c>
      <c r="AF368" s="372" t="n"/>
      <c r="AG368" s="374" t="n"/>
      <c r="AH368" s="374" t="inlineStr">
        <is>
          <t>-</t>
        </is>
      </c>
      <c r="AI368" s="374" t="n"/>
      <c r="AJ368" s="374" t="n"/>
      <c r="AK368" s="374" t="inlineStr">
        <is>
          <t>0% Sustainable fabric</t>
        </is>
      </c>
      <c r="AL368" s="374" t="inlineStr">
        <is>
          <t>100% Leather</t>
        </is>
      </c>
      <c r="AM368" s="374" t="n"/>
      <c r="AN368" s="374" t="n">
        <v>144</v>
      </c>
      <c r="AO368" s="377" t="n"/>
      <c r="AP368" s="374" t="n"/>
      <c r="AQ368" s="374" t="n"/>
      <c r="AR368" s="374" t="n"/>
      <c r="AS368" s="378" t="n"/>
      <c r="AT368" s="378" t="n"/>
      <c r="AU368" s="378" t="n"/>
      <c r="AV368" s="379" t="inlineStr">
        <is>
          <t>-</t>
        </is>
      </c>
      <c r="AW368" s="601" t="n"/>
      <c r="AX368" s="602" t="inlineStr">
        <is>
          <t>EUR</t>
        </is>
      </c>
      <c r="AY368" s="602" t="inlineStr">
        <is>
          <t>FOB</t>
        </is>
      </c>
      <c r="AZ368" s="602" t="inlineStr">
        <is>
          <t>30 DAYS NETT</t>
        </is>
      </c>
      <c r="BA368" s="602" t="inlineStr">
        <is>
          <t>cfmd</t>
        </is>
      </c>
      <c r="BB368" s="602">
        <f>IFERROR((BM368*(1-Assumptions!$K$3))*(1-BK368),0)</f>
        <v/>
      </c>
      <c r="BC368" s="428" t="n"/>
      <c r="BD368" s="602" t="n"/>
      <c r="BE368" s="602" t="n">
        <v>8.15</v>
      </c>
      <c r="BF368" s="604">
        <f>IFERROR(((IF(BE368&gt;0, BE368, IF(BD368&gt;0, BD368, 0))))*INDEX(Assumptions!$B:$B,MATCH(AB368,Assumptions!$A:$A,0)),0)</f>
        <v/>
      </c>
      <c r="BG368" s="604">
        <f>IFERROR(((IF(BE368&gt;0, BE368, IF(BD368&gt;0, BD368, 0))))*INDEX(Assumptions!$C:$C,MATCH(AB368,Assumptions!$A:$A,0)),0)</f>
        <v/>
      </c>
      <c r="BH368" s="604">
        <f>IFERROR(((IF(BE368&gt;0, BE368, IF(BD368&gt;0, BD368, 0))))*INDEX(Assumptions!$D:$D,MATCH(AB368,Assumptions!$A:$A,0)),0)</f>
        <v/>
      </c>
      <c r="BI368" s="604">
        <f>IFERROR(((IF(BE368&gt;0, BE368, IF(BD368&gt;0, BD368, 0))))*INDEX(Assumptions!$G:$G,MATCH(AC368,Assumptions!$F:$F,0)),0)</f>
        <v/>
      </c>
      <c r="BJ368" s="604">
        <f>SUM(BF368:BI368)</f>
        <v/>
      </c>
      <c r="BK368" s="383">
        <f>IFERROR(INDEX(Assumptions!$B:$B,MATCH(AB368,Assumptions!$A:$A,0))+INDEX(Assumptions!$C:$C,MATCH(AB368,Assumptions!$A:$A,0))+INDEX(Assumptions!$D:$D,MATCH(AB368,Assumptions!$A:$A,0))+INDEX(Assumptions!$G:$G,MATCH(AC368,Assumptions!$F:$F,0)),0)</f>
        <v/>
      </c>
      <c r="BL368" s="602">
        <f>((IF(BE368&gt;0, BE368, IF(BD368&gt;0, BD368, 0))))+BJ368</f>
        <v/>
      </c>
      <c r="BM368" s="602">
        <f>BP368/BO368</f>
        <v/>
      </c>
      <c r="BN368" s="602">
        <f>BP368/2.38</f>
        <v/>
      </c>
      <c r="BO368" s="374" t="n">
        <v>2.5</v>
      </c>
      <c r="BP368" s="602" t="n">
        <v>49.95</v>
      </c>
      <c r="BQ368" s="384">
        <f>IF(SUM(BD368:BE368)=0,0,(BM368-BL368)/BM368)</f>
        <v/>
      </c>
      <c r="BR368" s="602" t="n">
        <v>0</v>
      </c>
      <c r="BS368" s="602" t="inlineStr">
        <is>
          <t>-</t>
        </is>
      </c>
      <c r="BT368" s="602" t="n"/>
      <c r="BU368" s="386" t="n"/>
      <c r="BV368" s="386" t="n"/>
      <c r="BW368" s="386" t="n"/>
      <c r="BX368" s="386" t="n"/>
      <c r="BY368" s="386" t="n"/>
      <c r="BZ368" s="433" t="n"/>
      <c r="CA368" s="386" t="n"/>
      <c r="CB368" s="386" t="n"/>
      <c r="CC368" s="386" t="n"/>
      <c r="CD368" s="376" t="n"/>
      <c r="CE368" s="376" t="n"/>
      <c r="CF368" s="376" t="n"/>
      <c r="CG368" s="387" t="inlineStr">
        <is>
          <t>-</t>
        </is>
      </c>
      <c r="CH368" s="435" t="n"/>
      <c r="CI368" s="387" t="n"/>
      <c r="CJ368" s="387" t="n"/>
      <c r="CK368" s="387" t="n"/>
      <c r="CL368" s="388" t="n"/>
      <c r="CM368" s="389" t="n"/>
      <c r="CN368" s="389" t="n"/>
      <c r="CO368" s="390" t="n"/>
      <c r="CP368" s="391" t="n"/>
      <c r="CQ368" s="391" t="n"/>
      <c r="CR368" s="391" t="n"/>
      <c r="CS368" s="392" t="n"/>
      <c r="CT368" s="393" t="n"/>
      <c r="CU368" s="393" t="n"/>
      <c r="CV368" s="393" t="n"/>
      <c r="CW368" s="393" t="n"/>
      <c r="CX368" s="393" t="n"/>
      <c r="CY368" s="393" t="n"/>
      <c r="CZ368" s="388" t="n"/>
      <c r="DA368" s="388" t="n"/>
      <c r="DB368" s="555" t="n"/>
      <c r="DC368" s="389" t="n"/>
      <c r="DD368" s="389" t="n"/>
      <c r="DE368" s="389" t="n"/>
      <c r="DF368" s="394" t="n"/>
      <c r="DG368" s="394" t="n"/>
      <c r="DH368" s="394" t="n"/>
      <c r="DI368" s="395">
        <f>DF368*BM368</f>
        <v/>
      </c>
      <c r="DJ368" s="396">
        <f>DI368-(DG368*BL368)</f>
        <v/>
      </c>
    </row>
    <row customFormat="1" customHeight="1" hidden="1" ht="15" r="369" s="397">
      <c r="A369" s="372" t="n">
        <v>2160</v>
      </c>
      <c r="B369" s="372" t="inlineStr">
        <is>
          <t>K999999011</t>
        </is>
      </c>
      <c r="C369" s="372" t="n">
        <v>5100300042</v>
      </c>
      <c r="D369" s="241" t="inlineStr">
        <is>
          <t>Brown</t>
        </is>
      </c>
      <c r="E369" s="430" t="n">
        <v>7502</v>
      </c>
      <c r="F369" s="372" t="inlineStr">
        <is>
          <t>KOI BIG BELT</t>
        </is>
      </c>
      <c r="G369" s="372" t="inlineStr">
        <is>
          <t>COGNAC</t>
        </is>
      </c>
      <c r="H369" s="372" t="n">
        <v>1</v>
      </c>
      <c r="I369" s="370" t="n"/>
      <c r="J369" s="600" t="n"/>
      <c r="K369" s="372" t="n"/>
      <c r="L369" s="372" t="n"/>
      <c r="M369" s="568" t="inlineStr">
        <is>
          <t>Accessories</t>
        </is>
      </c>
      <c r="N369" s="372" t="n">
        <v>42033000</v>
      </c>
      <c r="O369" s="373" t="inlineStr">
        <is>
          <t>Belts and bandoliers, of leather or composition leather</t>
        </is>
      </c>
      <c r="P369" s="584" t="inlineStr">
        <is>
          <t>Unisex</t>
        </is>
      </c>
      <c r="Q369" s="372" t="n"/>
      <c r="R369" s="372" t="n"/>
      <c r="S369" s="372" t="inlineStr">
        <is>
          <t>NON BLEACH</t>
        </is>
      </c>
      <c r="T369" s="374" t="n"/>
      <c r="U369" s="374" t="inlineStr">
        <is>
          <t>BELT</t>
        </is>
      </c>
      <c r="V369" s="374" t="inlineStr">
        <is>
          <t>85-100</t>
        </is>
      </c>
      <c r="W369" s="374" t="inlineStr">
        <is>
          <t>-</t>
        </is>
      </c>
      <c r="X369" s="518" t="inlineStr">
        <is>
          <t>Belts</t>
        </is>
      </c>
      <c r="Y369" s="374" t="inlineStr">
        <is>
          <t>C/O SS17</t>
        </is>
      </c>
      <c r="Z369" s="374" t="inlineStr">
        <is>
          <t>C/O</t>
        </is>
      </c>
      <c r="AA369" s="374" t="inlineStr">
        <is>
          <t>ROYAL CORE</t>
        </is>
      </c>
      <c r="AB369" s="240" t="inlineStr">
        <is>
          <t>Netherlands</t>
        </is>
      </c>
      <c r="AC369" s="240" t="inlineStr">
        <is>
          <t>Artie</t>
        </is>
      </c>
      <c r="AD369" s="240" t="inlineStr">
        <is>
          <t>Artie</t>
        </is>
      </c>
      <c r="AE369" s="376" t="inlineStr">
        <is>
          <t>-</t>
        </is>
      </c>
      <c r="AF369" s="372" t="n"/>
      <c r="AG369" s="374" t="n"/>
      <c r="AH369" s="374" t="inlineStr">
        <is>
          <t>-</t>
        </is>
      </c>
      <c r="AI369" s="374" t="n"/>
      <c r="AJ369" s="374" t="n"/>
      <c r="AK369" s="374" t="inlineStr">
        <is>
          <t>0% Sustainable fabric</t>
        </is>
      </c>
      <c r="AL369" s="374" t="inlineStr">
        <is>
          <t>100% Leather</t>
        </is>
      </c>
      <c r="AM369" s="374" t="n"/>
      <c r="AN369" s="374" t="n">
        <v>120</v>
      </c>
      <c r="AO369" s="377" t="n"/>
      <c r="AP369" s="374" t="n"/>
      <c r="AQ369" s="374" t="n"/>
      <c r="AR369" s="374" t="n"/>
      <c r="AS369" s="378" t="n"/>
      <c r="AT369" s="378" t="n"/>
      <c r="AU369" s="378" t="n"/>
      <c r="AV369" s="379" t="inlineStr">
        <is>
          <t>-</t>
        </is>
      </c>
      <c r="AW369" s="601" t="n"/>
      <c r="AX369" s="602" t="inlineStr">
        <is>
          <t>EUR</t>
        </is>
      </c>
      <c r="AY369" s="602" t="inlineStr">
        <is>
          <t>FOB</t>
        </is>
      </c>
      <c r="AZ369" s="602" t="inlineStr">
        <is>
          <t>30 DAYS NETT</t>
        </is>
      </c>
      <c r="BA369" s="602" t="inlineStr">
        <is>
          <t>cfmd</t>
        </is>
      </c>
      <c r="BB369" s="602">
        <f>IFERROR((BM369*(1-Assumptions!$K$3))*(1-BK369),0)</f>
        <v/>
      </c>
      <c r="BC369" s="428" t="n"/>
      <c r="BD369" s="602" t="n"/>
      <c r="BE369" s="602" t="n">
        <v>8.15</v>
      </c>
      <c r="BF369" s="604">
        <f>IFERROR(((IF(BE369&gt;0, BE369, IF(BD369&gt;0, BD369, 0))))*INDEX(Assumptions!$B:$B,MATCH(AB369,Assumptions!$A:$A,0)),0)</f>
        <v/>
      </c>
      <c r="BG369" s="604">
        <f>IFERROR(((IF(BE369&gt;0, BE369, IF(BD369&gt;0, BD369, 0))))*INDEX(Assumptions!$C:$C,MATCH(AB369,Assumptions!$A:$A,0)),0)</f>
        <v/>
      </c>
      <c r="BH369" s="604">
        <f>IFERROR(((IF(BE369&gt;0, BE369, IF(BD369&gt;0, BD369, 0))))*INDEX(Assumptions!$D:$D,MATCH(AB369,Assumptions!$A:$A,0)),0)</f>
        <v/>
      </c>
      <c r="BI369" s="604">
        <f>IFERROR(((IF(BE369&gt;0, BE369, IF(BD369&gt;0, BD369, 0))))*INDEX(Assumptions!$G:$G,MATCH(AC369,Assumptions!$F:$F,0)),0)</f>
        <v/>
      </c>
      <c r="BJ369" s="604">
        <f>SUM(BF369:BI369)</f>
        <v/>
      </c>
      <c r="BK369" s="383">
        <f>IFERROR(INDEX(Assumptions!$B:$B,MATCH(AB369,Assumptions!$A:$A,0))+INDEX(Assumptions!$C:$C,MATCH(AB369,Assumptions!$A:$A,0))+INDEX(Assumptions!$D:$D,MATCH(AB369,Assumptions!$A:$A,0))+INDEX(Assumptions!$G:$G,MATCH(AC369,Assumptions!$F:$F,0)),0)</f>
        <v/>
      </c>
      <c r="BL369" s="602">
        <f>((IF(BE369&gt;0, BE369, IF(BD369&gt;0, BD369, 0))))+BJ369</f>
        <v/>
      </c>
      <c r="BM369" s="602">
        <f>BP369/BO369</f>
        <v/>
      </c>
      <c r="BN369" s="602">
        <f>BP369/2.38</f>
        <v/>
      </c>
      <c r="BO369" s="374" t="n">
        <v>2.5</v>
      </c>
      <c r="BP369" s="602" t="n">
        <v>49.95</v>
      </c>
      <c r="BQ369" s="384">
        <f>IF(SUM(BD369:BE369)=0,0,(BM369-BL369)/BM369)</f>
        <v/>
      </c>
      <c r="BR369" s="602" t="n">
        <v>0</v>
      </c>
      <c r="BS369" s="602" t="inlineStr">
        <is>
          <t>-</t>
        </is>
      </c>
      <c r="BT369" s="602" t="n"/>
      <c r="BU369" s="386" t="n"/>
      <c r="BV369" s="386" t="n"/>
      <c r="BW369" s="386" t="n"/>
      <c r="BX369" s="386" t="n"/>
      <c r="BY369" s="386" t="n"/>
      <c r="BZ369" s="433" t="n"/>
      <c r="CA369" s="386" t="n"/>
      <c r="CB369" s="386" t="n"/>
      <c r="CC369" s="386" t="n"/>
      <c r="CD369" s="376" t="n"/>
      <c r="CE369" s="376" t="n"/>
      <c r="CF369" s="376" t="n"/>
      <c r="CG369" s="387" t="inlineStr">
        <is>
          <t>-</t>
        </is>
      </c>
      <c r="CH369" s="435" t="n"/>
      <c r="CI369" s="387" t="n"/>
      <c r="CJ369" s="387" t="n"/>
      <c r="CK369" s="387" t="n"/>
      <c r="CL369" s="388" t="n"/>
      <c r="CM369" s="389" t="n"/>
      <c r="CN369" s="389" t="n"/>
      <c r="CO369" s="390" t="n"/>
      <c r="CP369" s="391" t="n"/>
      <c r="CQ369" s="391" t="n"/>
      <c r="CR369" s="391" t="n"/>
      <c r="CS369" s="392" t="n"/>
      <c r="CT369" s="393" t="n"/>
      <c r="CU369" s="393" t="n"/>
      <c r="CV369" s="393" t="n"/>
      <c r="CW369" s="393" t="n"/>
      <c r="CX369" s="393" t="n"/>
      <c r="CY369" s="393" t="n"/>
      <c r="CZ369" s="388" t="n"/>
      <c r="DA369" s="388" t="n"/>
      <c r="DB369" s="555" t="n"/>
      <c r="DC369" s="389" t="n"/>
      <c r="DD369" s="389" t="n"/>
      <c r="DE369" s="389" t="n"/>
      <c r="DF369" s="394" t="n">
        <v>96</v>
      </c>
      <c r="DG369" s="394" t="n">
        <v>125</v>
      </c>
      <c r="DH369" s="394" t="n">
        <v>4018157</v>
      </c>
      <c r="DI369" s="395">
        <f>DF369*BM369</f>
        <v/>
      </c>
      <c r="DJ369" s="396">
        <f>DI369-(DG369*BL369)</f>
        <v/>
      </c>
    </row>
    <row customFormat="1" customHeight="1" hidden="1" ht="15" r="370" s="397">
      <c r="A370" s="372" t="n">
        <v>2165</v>
      </c>
      <c r="B370" s="372" t="inlineStr">
        <is>
          <t>K999999012</t>
        </is>
      </c>
      <c r="C370" s="372" t="n">
        <v>5100300043</v>
      </c>
      <c r="D370" s="241" t="inlineStr">
        <is>
          <t>Black</t>
        </is>
      </c>
      <c r="E370" s="241" t="n">
        <v>6900</v>
      </c>
      <c r="F370" s="372" t="inlineStr">
        <is>
          <t>KOI BIG BELT</t>
        </is>
      </c>
      <c r="G370" s="372" t="inlineStr">
        <is>
          <t>BLACK</t>
        </is>
      </c>
      <c r="H370" s="372" t="n">
        <v>1</v>
      </c>
      <c r="I370" s="370" t="n"/>
      <c r="J370" s="600" t="n"/>
      <c r="K370" s="372" t="n"/>
      <c r="L370" s="372" t="n"/>
      <c r="M370" s="568" t="inlineStr">
        <is>
          <t>Accessories</t>
        </is>
      </c>
      <c r="N370" s="372" t="n">
        <v>42033000</v>
      </c>
      <c r="O370" s="373" t="inlineStr">
        <is>
          <t>Belts and bandoliers, of leather or composition leather</t>
        </is>
      </c>
      <c r="P370" s="584" t="inlineStr">
        <is>
          <t>Unisex</t>
        </is>
      </c>
      <c r="Q370" s="372" t="n"/>
      <c r="R370" s="372" t="n"/>
      <c r="S370" s="372" t="inlineStr">
        <is>
          <t>NON BLEACH</t>
        </is>
      </c>
      <c r="T370" s="374" t="n"/>
      <c r="U370" s="374" t="inlineStr">
        <is>
          <t>BELT</t>
        </is>
      </c>
      <c r="V370" s="374" t="inlineStr">
        <is>
          <t>85-100</t>
        </is>
      </c>
      <c r="W370" s="374" t="inlineStr">
        <is>
          <t>-</t>
        </is>
      </c>
      <c r="X370" s="518" t="inlineStr">
        <is>
          <t>Belts</t>
        </is>
      </c>
      <c r="Y370" s="374" t="inlineStr">
        <is>
          <t>C/O SS17</t>
        </is>
      </c>
      <c r="Z370" s="374" t="inlineStr">
        <is>
          <t>C/O</t>
        </is>
      </c>
      <c r="AA370" s="374" t="inlineStr">
        <is>
          <t>ROYAL CORE</t>
        </is>
      </c>
      <c r="AB370" s="240" t="inlineStr">
        <is>
          <t>Netherlands</t>
        </is>
      </c>
      <c r="AC370" s="240" t="inlineStr">
        <is>
          <t>Artie</t>
        </is>
      </c>
      <c r="AD370" s="240" t="inlineStr">
        <is>
          <t>Artie</t>
        </is>
      </c>
      <c r="AE370" s="376" t="inlineStr">
        <is>
          <t>-</t>
        </is>
      </c>
      <c r="AF370" s="372" t="n"/>
      <c r="AG370" s="374" t="n"/>
      <c r="AH370" s="374" t="inlineStr">
        <is>
          <t>-</t>
        </is>
      </c>
      <c r="AI370" s="374" t="n"/>
      <c r="AJ370" s="374" t="n"/>
      <c r="AK370" s="374" t="inlineStr">
        <is>
          <t>0% Sustainable fabric</t>
        </is>
      </c>
      <c r="AL370" s="374" t="inlineStr">
        <is>
          <t>100% Leather</t>
        </is>
      </c>
      <c r="AM370" s="374" t="n"/>
      <c r="AN370" s="374" t="n">
        <v>120</v>
      </c>
      <c r="AO370" s="377" t="n"/>
      <c r="AP370" s="374" t="n"/>
      <c r="AQ370" s="374" t="n"/>
      <c r="AR370" s="374" t="n"/>
      <c r="AS370" s="378" t="n"/>
      <c r="AT370" s="378" t="n"/>
      <c r="AU370" s="378" t="n"/>
      <c r="AV370" s="379" t="inlineStr">
        <is>
          <t>-</t>
        </is>
      </c>
      <c r="AW370" s="601" t="n"/>
      <c r="AX370" s="602" t="inlineStr">
        <is>
          <t>EUR</t>
        </is>
      </c>
      <c r="AY370" s="602" t="inlineStr">
        <is>
          <t>FOB</t>
        </is>
      </c>
      <c r="AZ370" s="602" t="inlineStr">
        <is>
          <t>30 DAYS NETT</t>
        </is>
      </c>
      <c r="BA370" s="602" t="inlineStr">
        <is>
          <t>cfmd</t>
        </is>
      </c>
      <c r="BB370" s="602">
        <f>IFERROR((BM370*(1-Assumptions!$K$3))*(1-BK370),0)</f>
        <v/>
      </c>
      <c r="BC370" s="428" t="n"/>
      <c r="BD370" s="602" t="n"/>
      <c r="BE370" s="602" t="n">
        <v>8.15</v>
      </c>
      <c r="BF370" s="604">
        <f>IFERROR(((IF(BE370&gt;0, BE370, IF(BD370&gt;0, BD370, 0))))*INDEX(Assumptions!$B:$B,MATCH(AB370,Assumptions!$A:$A,0)),0)</f>
        <v/>
      </c>
      <c r="BG370" s="604">
        <f>IFERROR(((IF(BE370&gt;0, BE370, IF(BD370&gt;0, BD370, 0))))*INDEX(Assumptions!$C:$C,MATCH(AB370,Assumptions!$A:$A,0)),0)</f>
        <v/>
      </c>
      <c r="BH370" s="604">
        <f>IFERROR(((IF(BE370&gt;0, BE370, IF(BD370&gt;0, BD370, 0))))*INDEX(Assumptions!$D:$D,MATCH(AB370,Assumptions!$A:$A,0)),0)</f>
        <v/>
      </c>
      <c r="BI370" s="604">
        <f>IFERROR(((IF(BE370&gt;0, BE370, IF(BD370&gt;0, BD370, 0))))*INDEX(Assumptions!$G:$G,MATCH(AC370,Assumptions!$F:$F,0)),0)</f>
        <v/>
      </c>
      <c r="BJ370" s="604">
        <f>SUM(BF370:BI370)</f>
        <v/>
      </c>
      <c r="BK370" s="383">
        <f>IFERROR(INDEX(Assumptions!$B:$B,MATCH(AB370,Assumptions!$A:$A,0))+INDEX(Assumptions!$C:$C,MATCH(AB370,Assumptions!$A:$A,0))+INDEX(Assumptions!$D:$D,MATCH(AB370,Assumptions!$A:$A,0))+INDEX(Assumptions!$G:$G,MATCH(AC370,Assumptions!$F:$F,0)),0)</f>
        <v/>
      </c>
      <c r="BL370" s="602">
        <f>((IF(BE370&gt;0, BE370, IF(BD370&gt;0, BD370, 0))))+BJ370</f>
        <v/>
      </c>
      <c r="BM370" s="602">
        <f>BP370/BO370</f>
        <v/>
      </c>
      <c r="BN370" s="602">
        <f>BP370/2.38</f>
        <v/>
      </c>
      <c r="BO370" s="374" t="n">
        <v>2.5</v>
      </c>
      <c r="BP370" s="602" t="n">
        <v>49.95</v>
      </c>
      <c r="BQ370" s="384">
        <f>IF(SUM(BD370:BE370)=0,0,(BM370-BL370)/BM370)</f>
        <v/>
      </c>
      <c r="BR370" s="602" t="n">
        <v>0</v>
      </c>
      <c r="BS370" s="602" t="inlineStr">
        <is>
          <t>-</t>
        </is>
      </c>
      <c r="BT370" s="602" t="n"/>
      <c r="BU370" s="386" t="n"/>
      <c r="BV370" s="386" t="n"/>
      <c r="BW370" s="386" t="n"/>
      <c r="BX370" s="386" t="n"/>
      <c r="BY370" s="386" t="n"/>
      <c r="BZ370" s="433" t="n"/>
      <c r="CA370" s="386" t="n"/>
      <c r="CB370" s="386" t="n"/>
      <c r="CC370" s="386" t="n"/>
      <c r="CD370" s="376" t="n"/>
      <c r="CE370" s="376" t="n"/>
      <c r="CF370" s="376" t="n"/>
      <c r="CG370" s="387" t="inlineStr">
        <is>
          <t>-</t>
        </is>
      </c>
      <c r="CH370" s="435" t="n"/>
      <c r="CI370" s="387" t="n"/>
      <c r="CJ370" s="387" t="n"/>
      <c r="CK370" s="387" t="n"/>
      <c r="CL370" s="388" t="n"/>
      <c r="CM370" s="389" t="n"/>
      <c r="CN370" s="389" t="n"/>
      <c r="CO370" s="390" t="n"/>
      <c r="CP370" s="391" t="n"/>
      <c r="CQ370" s="391" t="n"/>
      <c r="CR370" s="391" t="n"/>
      <c r="CS370" s="392" t="n"/>
      <c r="CT370" s="393" t="n"/>
      <c r="CU370" s="393" t="n"/>
      <c r="CV370" s="393" t="n"/>
      <c r="CW370" s="393" t="n"/>
      <c r="CX370" s="393" t="n"/>
      <c r="CY370" s="393" t="n"/>
      <c r="CZ370" s="388" t="n"/>
      <c r="DA370" s="388" t="n"/>
      <c r="DB370" s="555" t="n"/>
      <c r="DC370" s="389" t="n"/>
      <c r="DD370" s="389" t="n"/>
      <c r="DE370" s="389" t="n"/>
      <c r="DF370" s="394" t="n">
        <v>95</v>
      </c>
      <c r="DG370" s="394" t="n">
        <v>125</v>
      </c>
      <c r="DH370" s="394" t="n">
        <v>4018160</v>
      </c>
      <c r="DI370" s="395">
        <f>DF370*BM370</f>
        <v/>
      </c>
      <c r="DJ370" s="396">
        <f>DI370-(DG370*BL370)</f>
        <v/>
      </c>
    </row>
    <row customFormat="1" customHeight="1" hidden="1" ht="15" r="371" s="397">
      <c r="A371" s="372" t="n">
        <v>2170</v>
      </c>
      <c r="B371" s="372" t="inlineStr">
        <is>
          <t>K999999015</t>
        </is>
      </c>
      <c r="C371" s="372" t="n">
        <v>5100300044</v>
      </c>
      <c r="D371" s="241" t="inlineStr">
        <is>
          <t>Nude</t>
        </is>
      </c>
      <c r="E371" s="430" t="n">
        <v>8300</v>
      </c>
      <c r="F371" s="372" t="inlineStr">
        <is>
          <t>KOI SMALL BELT</t>
        </is>
      </c>
      <c r="G371" s="372" t="inlineStr">
        <is>
          <t>NUDE</t>
        </is>
      </c>
      <c r="H371" s="372" t="n">
        <v>1</v>
      </c>
      <c r="I371" s="370" t="n"/>
      <c r="J371" s="600" t="n"/>
      <c r="K371" s="372" t="n"/>
      <c r="L371" s="372" t="n"/>
      <c r="M371" s="568" t="inlineStr">
        <is>
          <t>Accessories</t>
        </is>
      </c>
      <c r="N371" s="372" t="n">
        <v>42033000</v>
      </c>
      <c r="O371" s="373" t="inlineStr">
        <is>
          <t>Belts and bandoliers, of leather or composition leather</t>
        </is>
      </c>
      <c r="P371" s="584" t="inlineStr">
        <is>
          <t>Unisex</t>
        </is>
      </c>
      <c r="Q371" s="372" t="n"/>
      <c r="R371" s="372" t="n"/>
      <c r="S371" s="372" t="inlineStr">
        <is>
          <t>NON BLEACH</t>
        </is>
      </c>
      <c r="T371" s="374" t="n"/>
      <c r="U371" s="374" t="inlineStr">
        <is>
          <t>BELT</t>
        </is>
      </c>
      <c r="V371" s="374" t="inlineStr">
        <is>
          <t>85-100</t>
        </is>
      </c>
      <c r="W371" s="374" t="inlineStr">
        <is>
          <t>-</t>
        </is>
      </c>
      <c r="X371" s="518" t="inlineStr">
        <is>
          <t>Belts</t>
        </is>
      </c>
      <c r="Y371" s="374" t="inlineStr">
        <is>
          <t>C/O SS17</t>
        </is>
      </c>
      <c r="Z371" s="374" t="inlineStr">
        <is>
          <t>C/O</t>
        </is>
      </c>
      <c r="AA371" s="374" t="inlineStr">
        <is>
          <t>ROYAL CORE</t>
        </is>
      </c>
      <c r="AB371" s="240" t="inlineStr">
        <is>
          <t>Netherlands</t>
        </is>
      </c>
      <c r="AC371" s="240" t="inlineStr">
        <is>
          <t>Artie</t>
        </is>
      </c>
      <c r="AD371" s="240" t="inlineStr">
        <is>
          <t>Artie</t>
        </is>
      </c>
      <c r="AE371" s="376" t="inlineStr">
        <is>
          <t>-</t>
        </is>
      </c>
      <c r="AF371" s="372" t="n"/>
      <c r="AG371" s="374" t="n"/>
      <c r="AH371" s="374" t="inlineStr">
        <is>
          <t>-</t>
        </is>
      </c>
      <c r="AI371" s="374" t="n"/>
      <c r="AJ371" s="374" t="n"/>
      <c r="AK371" s="374" t="inlineStr">
        <is>
          <t>0% Sustainable fabric</t>
        </is>
      </c>
      <c r="AL371" s="374" t="inlineStr">
        <is>
          <t>100% Leather</t>
        </is>
      </c>
      <c r="AM371" s="374" t="n"/>
      <c r="AN371" s="374" t="n">
        <v>59</v>
      </c>
      <c r="AO371" s="377" t="n"/>
      <c r="AP371" s="374" t="n"/>
      <c r="AQ371" s="374" t="n"/>
      <c r="AR371" s="374" t="n"/>
      <c r="AS371" s="378" t="n"/>
      <c r="AT371" s="378" t="n"/>
      <c r="AU371" s="378" t="n"/>
      <c r="AV371" s="379" t="inlineStr">
        <is>
          <t>-</t>
        </is>
      </c>
      <c r="AW371" s="601" t="n"/>
      <c r="AX371" s="602" t="inlineStr">
        <is>
          <t>EUR</t>
        </is>
      </c>
      <c r="AY371" s="602" t="inlineStr">
        <is>
          <t>FOB</t>
        </is>
      </c>
      <c r="AZ371" s="602" t="inlineStr">
        <is>
          <t>30 DAYS NETT</t>
        </is>
      </c>
      <c r="BA371" s="602" t="inlineStr">
        <is>
          <t>cfmd</t>
        </is>
      </c>
      <c r="BB371" s="602">
        <f>IFERROR((BM371*(1-Assumptions!$K$3))*(1-BK371),0)</f>
        <v/>
      </c>
      <c r="BC371" s="428" t="n"/>
      <c r="BD371" s="602" t="n"/>
      <c r="BE371" s="602" t="n">
        <v>7.4</v>
      </c>
      <c r="BF371" s="604">
        <f>IFERROR(((IF(BE371&gt;0, BE371, IF(BD371&gt;0, BD371, 0))))*INDEX(Assumptions!$B:$B,MATCH(AB371,Assumptions!$A:$A,0)),0)</f>
        <v/>
      </c>
      <c r="BG371" s="604">
        <f>IFERROR(((IF(BE371&gt;0, BE371, IF(BD371&gt;0, BD371, 0))))*INDEX(Assumptions!$C:$C,MATCH(AB371,Assumptions!$A:$A,0)),0)</f>
        <v/>
      </c>
      <c r="BH371" s="604">
        <f>IFERROR(((IF(BE371&gt;0, BE371, IF(BD371&gt;0, BD371, 0))))*INDEX(Assumptions!$D:$D,MATCH(AB371,Assumptions!$A:$A,0)),0)</f>
        <v/>
      </c>
      <c r="BI371" s="604">
        <f>IFERROR(((IF(BE371&gt;0, BE371, IF(BD371&gt;0, BD371, 0))))*INDEX(Assumptions!$G:$G,MATCH(AC371,Assumptions!$F:$F,0)),0)</f>
        <v/>
      </c>
      <c r="BJ371" s="604">
        <f>SUM(BF371:BI371)</f>
        <v/>
      </c>
      <c r="BK371" s="383">
        <f>IFERROR(INDEX(Assumptions!$B:$B,MATCH(AB371,Assumptions!$A:$A,0))+INDEX(Assumptions!$C:$C,MATCH(AB371,Assumptions!$A:$A,0))+INDEX(Assumptions!$D:$D,MATCH(AB371,Assumptions!$A:$A,0))+INDEX(Assumptions!$G:$G,MATCH(AC371,Assumptions!$F:$F,0)),0)</f>
        <v/>
      </c>
      <c r="BL371" s="602">
        <f>((IF(BE371&gt;0, BE371, IF(BD371&gt;0, BD371, 0))))+BJ371</f>
        <v/>
      </c>
      <c r="BM371" s="602">
        <f>BP371/BO371</f>
        <v/>
      </c>
      <c r="BN371" s="602">
        <f>BP371/2.38</f>
        <v/>
      </c>
      <c r="BO371" s="374" t="n">
        <v>2.5</v>
      </c>
      <c r="BP371" s="602" t="n">
        <v>39.95</v>
      </c>
      <c r="BQ371" s="384">
        <f>IF(SUM(BD371:BE371)=0,0,(BM371-BL371)/BM371)</f>
        <v/>
      </c>
      <c r="BR371" s="602" t="n">
        <v>0</v>
      </c>
      <c r="BS371" s="602" t="inlineStr">
        <is>
          <t>-</t>
        </is>
      </c>
      <c r="BT371" s="602" t="n"/>
      <c r="BU371" s="386" t="n"/>
      <c r="BV371" s="386" t="n"/>
      <c r="BW371" s="386" t="n"/>
      <c r="BX371" s="386" t="n"/>
      <c r="BY371" s="386" t="n"/>
      <c r="BZ371" s="433" t="n"/>
      <c r="CA371" s="386" t="n"/>
      <c r="CB371" s="386" t="n"/>
      <c r="CC371" s="386" t="n"/>
      <c r="CD371" s="376" t="n"/>
      <c r="CE371" s="376" t="n"/>
      <c r="CF371" s="376" t="n"/>
      <c r="CG371" s="387" t="inlineStr">
        <is>
          <t>-</t>
        </is>
      </c>
      <c r="CH371" s="435" t="n"/>
      <c r="CI371" s="387" t="n"/>
      <c r="CJ371" s="387" t="n"/>
      <c r="CK371" s="387" t="n"/>
      <c r="CL371" s="388" t="n"/>
      <c r="CM371" s="389" t="n"/>
      <c r="CN371" s="389" t="n"/>
      <c r="CO371" s="390" t="n"/>
      <c r="CP371" s="391" t="n"/>
      <c r="CQ371" s="391" t="n"/>
      <c r="CR371" s="391" t="n"/>
      <c r="CS371" s="392" t="n"/>
      <c r="CT371" s="393" t="n"/>
      <c r="CU371" s="393" t="n"/>
      <c r="CV371" s="393" t="n"/>
      <c r="CW371" s="393" t="n"/>
      <c r="CX371" s="393" t="n"/>
      <c r="CY371" s="393" t="n"/>
      <c r="CZ371" s="388" t="n"/>
      <c r="DA371" s="388" t="n"/>
      <c r="DB371" s="555" t="n"/>
      <c r="DC371" s="389" t="n"/>
      <c r="DD371" s="389" t="n"/>
      <c r="DE371" s="389" t="n"/>
      <c r="DF371" s="394" t="n"/>
      <c r="DG371" s="394" t="n"/>
      <c r="DH371" s="394" t="n"/>
      <c r="DI371" s="395">
        <f>DF371*BM371</f>
        <v/>
      </c>
      <c r="DJ371" s="396">
        <f>DI371-(DG371*BL371)</f>
        <v/>
      </c>
    </row>
    <row customFormat="1" customHeight="1" hidden="1" ht="15" r="372" s="397">
      <c r="A372" s="372" t="n">
        <v>2175</v>
      </c>
      <c r="B372" s="372" t="inlineStr">
        <is>
          <t>K999999016</t>
        </is>
      </c>
      <c r="C372" s="372" t="n">
        <v>5100300045</v>
      </c>
      <c r="D372" s="241" t="inlineStr">
        <is>
          <t>Brown</t>
        </is>
      </c>
      <c r="E372" s="430" t="n">
        <v>7502</v>
      </c>
      <c r="F372" s="372" t="inlineStr">
        <is>
          <t>KOI SMALL BELT</t>
        </is>
      </c>
      <c r="G372" s="372" t="inlineStr">
        <is>
          <t>COGNAC</t>
        </is>
      </c>
      <c r="H372" s="372" t="n">
        <v>1</v>
      </c>
      <c r="I372" s="370" t="n"/>
      <c r="J372" s="600" t="n"/>
      <c r="K372" s="372" t="n"/>
      <c r="L372" s="372" t="n"/>
      <c r="M372" s="568" t="inlineStr">
        <is>
          <t>Accessories</t>
        </is>
      </c>
      <c r="N372" s="372" t="n">
        <v>42033000</v>
      </c>
      <c r="O372" s="373" t="inlineStr">
        <is>
          <t>Belts and bandoliers, of leather or composition leather</t>
        </is>
      </c>
      <c r="P372" s="584" t="inlineStr">
        <is>
          <t>Unisex</t>
        </is>
      </c>
      <c r="Q372" s="372" t="n"/>
      <c r="R372" s="372" t="n"/>
      <c r="S372" s="372" t="inlineStr">
        <is>
          <t>NON BLEACH</t>
        </is>
      </c>
      <c r="T372" s="374" t="n"/>
      <c r="U372" s="374" t="inlineStr">
        <is>
          <t>BELT</t>
        </is>
      </c>
      <c r="V372" s="374" t="inlineStr">
        <is>
          <t>85-100</t>
        </is>
      </c>
      <c r="W372" s="374" t="inlineStr">
        <is>
          <t>-</t>
        </is>
      </c>
      <c r="X372" s="518" t="inlineStr">
        <is>
          <t>Belts</t>
        </is>
      </c>
      <c r="Y372" s="374" t="inlineStr">
        <is>
          <t>C/O SS17</t>
        </is>
      </c>
      <c r="Z372" s="374" t="inlineStr">
        <is>
          <t>C/O</t>
        </is>
      </c>
      <c r="AA372" s="374" t="inlineStr">
        <is>
          <t>ROYAL CORE</t>
        </is>
      </c>
      <c r="AB372" s="240" t="inlineStr">
        <is>
          <t>Netherlands</t>
        </is>
      </c>
      <c r="AC372" s="240" t="inlineStr">
        <is>
          <t>Artie</t>
        </is>
      </c>
      <c r="AD372" s="240" t="inlineStr">
        <is>
          <t>Artie</t>
        </is>
      </c>
      <c r="AE372" s="376" t="inlineStr">
        <is>
          <t>-</t>
        </is>
      </c>
      <c r="AF372" s="372" t="n"/>
      <c r="AG372" s="374" t="n"/>
      <c r="AH372" s="374" t="inlineStr">
        <is>
          <t>-</t>
        </is>
      </c>
      <c r="AI372" s="374" t="n"/>
      <c r="AJ372" s="374" t="n"/>
      <c r="AK372" s="374" t="inlineStr">
        <is>
          <t>0% Sustainable fabric</t>
        </is>
      </c>
      <c r="AL372" s="374" t="inlineStr">
        <is>
          <t>100% Leather</t>
        </is>
      </c>
      <c r="AM372" s="374" t="n"/>
      <c r="AN372" s="374" t="n">
        <v>59</v>
      </c>
      <c r="AO372" s="377" t="n"/>
      <c r="AP372" s="374" t="n"/>
      <c r="AQ372" s="374" t="n"/>
      <c r="AR372" s="374" t="n"/>
      <c r="AS372" s="378" t="n"/>
      <c r="AT372" s="378" t="n"/>
      <c r="AU372" s="378" t="n"/>
      <c r="AV372" s="379" t="inlineStr">
        <is>
          <t>-</t>
        </is>
      </c>
      <c r="AW372" s="601" t="n"/>
      <c r="AX372" s="602" t="inlineStr">
        <is>
          <t>EUR</t>
        </is>
      </c>
      <c r="AY372" s="602" t="inlineStr">
        <is>
          <t>FOB</t>
        </is>
      </c>
      <c r="AZ372" s="602" t="inlineStr">
        <is>
          <t>30 DAYS NETT</t>
        </is>
      </c>
      <c r="BA372" s="602" t="inlineStr">
        <is>
          <t>cfmd</t>
        </is>
      </c>
      <c r="BB372" s="602">
        <f>IFERROR((BM372*(1-Assumptions!$K$3))*(1-BK372),0)</f>
        <v/>
      </c>
      <c r="BC372" s="428" t="n"/>
      <c r="BD372" s="602" t="n"/>
      <c r="BE372" s="602" t="n">
        <v>7.4</v>
      </c>
      <c r="BF372" s="604">
        <f>IFERROR(((IF(BE372&gt;0, BE372, IF(BD372&gt;0, BD372, 0))))*INDEX(Assumptions!$B:$B,MATCH(AB372,Assumptions!$A:$A,0)),0)</f>
        <v/>
      </c>
      <c r="BG372" s="604">
        <f>IFERROR(((IF(BE372&gt;0, BE372, IF(BD372&gt;0, BD372, 0))))*INDEX(Assumptions!$C:$C,MATCH(AB372,Assumptions!$A:$A,0)),0)</f>
        <v/>
      </c>
      <c r="BH372" s="604">
        <f>IFERROR(((IF(BE372&gt;0, BE372, IF(BD372&gt;0, BD372, 0))))*INDEX(Assumptions!$D:$D,MATCH(AB372,Assumptions!$A:$A,0)),0)</f>
        <v/>
      </c>
      <c r="BI372" s="604">
        <f>IFERROR(((IF(BE372&gt;0, BE372, IF(BD372&gt;0, BD372, 0))))*INDEX(Assumptions!$G:$G,MATCH(AC372,Assumptions!$F:$F,0)),0)</f>
        <v/>
      </c>
      <c r="BJ372" s="604">
        <f>SUM(BF372:BI372)</f>
        <v/>
      </c>
      <c r="BK372" s="383">
        <f>IFERROR(INDEX(Assumptions!$B:$B,MATCH(AB372,Assumptions!$A:$A,0))+INDEX(Assumptions!$C:$C,MATCH(AB372,Assumptions!$A:$A,0))+INDEX(Assumptions!$D:$D,MATCH(AB372,Assumptions!$A:$A,0))+INDEX(Assumptions!$G:$G,MATCH(AC372,Assumptions!$F:$F,0)),0)</f>
        <v/>
      </c>
      <c r="BL372" s="602">
        <f>((IF(BE372&gt;0, BE372, IF(BD372&gt;0, BD372, 0))))+BJ372</f>
        <v/>
      </c>
      <c r="BM372" s="602">
        <f>BP372/BO372</f>
        <v/>
      </c>
      <c r="BN372" s="602">
        <f>BP372/2.38</f>
        <v/>
      </c>
      <c r="BO372" s="374" t="n">
        <v>2.5</v>
      </c>
      <c r="BP372" s="602" t="n">
        <v>39.95</v>
      </c>
      <c r="BQ372" s="384">
        <f>IF(SUM(BD372:BE372)=0,0,(BM372-BL372)/BM372)</f>
        <v/>
      </c>
      <c r="BR372" s="602" t="n">
        <v>0</v>
      </c>
      <c r="BS372" s="602" t="inlineStr">
        <is>
          <t>-</t>
        </is>
      </c>
      <c r="BT372" s="602" t="n"/>
      <c r="BU372" s="386" t="n"/>
      <c r="BV372" s="386" t="n"/>
      <c r="BW372" s="386" t="n"/>
      <c r="BX372" s="386" t="n"/>
      <c r="BY372" s="386" t="n"/>
      <c r="BZ372" s="433" t="n"/>
      <c r="CA372" s="386" t="n"/>
      <c r="CB372" s="386" t="n"/>
      <c r="CC372" s="386" t="n"/>
      <c r="CD372" s="376" t="n"/>
      <c r="CE372" s="376" t="n"/>
      <c r="CF372" s="376" t="n"/>
      <c r="CG372" s="387" t="inlineStr">
        <is>
          <t>-</t>
        </is>
      </c>
      <c r="CH372" s="435" t="n"/>
      <c r="CI372" s="387" t="n"/>
      <c r="CJ372" s="387" t="n"/>
      <c r="CK372" s="387" t="n"/>
      <c r="CL372" s="388" t="n"/>
      <c r="CM372" s="389" t="n"/>
      <c r="CN372" s="389" t="n"/>
      <c r="CO372" s="390" t="n"/>
      <c r="CP372" s="391" t="n"/>
      <c r="CQ372" s="391" t="n"/>
      <c r="CR372" s="391" t="n"/>
      <c r="CS372" s="392" t="n"/>
      <c r="CT372" s="393" t="n"/>
      <c r="CU372" s="393" t="n"/>
      <c r="CV372" s="393" t="n"/>
      <c r="CW372" s="393" t="n"/>
      <c r="CX372" s="393" t="n"/>
      <c r="CY372" s="393" t="n"/>
      <c r="CZ372" s="388" t="n"/>
      <c r="DA372" s="388" t="n"/>
      <c r="DB372" s="555" t="n"/>
      <c r="DC372" s="389" t="n"/>
      <c r="DD372" s="389" t="n"/>
      <c r="DE372" s="389" t="n"/>
      <c r="DF372" s="394" t="n">
        <v>66</v>
      </c>
      <c r="DG372" s="394" t="n">
        <v>100</v>
      </c>
      <c r="DH372" s="394" t="n">
        <v>4018158</v>
      </c>
      <c r="DI372" s="395">
        <f>DF372*BM372</f>
        <v/>
      </c>
      <c r="DJ372" s="396">
        <f>DI372-(DG372*BL372)</f>
        <v/>
      </c>
    </row>
    <row customFormat="1" customHeight="1" hidden="1" ht="15" r="373" s="397">
      <c r="A373" s="372" t="n">
        <v>2180</v>
      </c>
      <c r="B373" s="372" t="inlineStr">
        <is>
          <t>K999999017</t>
        </is>
      </c>
      <c r="C373" s="372" t="n">
        <v>5100300046</v>
      </c>
      <c r="D373" s="241" t="inlineStr">
        <is>
          <t>Black</t>
        </is>
      </c>
      <c r="E373" s="241" t="n">
        <v>6900</v>
      </c>
      <c r="F373" s="372" t="inlineStr">
        <is>
          <t>KOI SMALL BELT</t>
        </is>
      </c>
      <c r="G373" s="372" t="inlineStr">
        <is>
          <t>BLACK</t>
        </is>
      </c>
      <c r="H373" s="372" t="n">
        <v>1</v>
      </c>
      <c r="I373" s="370" t="n"/>
      <c r="J373" s="600" t="n"/>
      <c r="K373" s="372" t="n"/>
      <c r="L373" s="372" t="n"/>
      <c r="M373" s="568" t="inlineStr">
        <is>
          <t>Accessories</t>
        </is>
      </c>
      <c r="N373" s="372" t="n">
        <v>42033000</v>
      </c>
      <c r="O373" s="373" t="inlineStr">
        <is>
          <t>Belts and bandoliers, of leather or composition leather</t>
        </is>
      </c>
      <c r="P373" s="584" t="inlineStr">
        <is>
          <t>Unisex</t>
        </is>
      </c>
      <c r="Q373" s="372" t="n"/>
      <c r="R373" s="372" t="n"/>
      <c r="S373" s="372" t="inlineStr">
        <is>
          <t>NON BLEACH</t>
        </is>
      </c>
      <c r="T373" s="374" t="n"/>
      <c r="U373" s="374" t="inlineStr">
        <is>
          <t>BELT</t>
        </is>
      </c>
      <c r="V373" s="374" t="inlineStr">
        <is>
          <t>85-100</t>
        </is>
      </c>
      <c r="W373" s="374" t="inlineStr">
        <is>
          <t>-</t>
        </is>
      </c>
      <c r="X373" s="518" t="inlineStr">
        <is>
          <t>Belts</t>
        </is>
      </c>
      <c r="Y373" s="374" t="inlineStr">
        <is>
          <t>C/O SS17</t>
        </is>
      </c>
      <c r="Z373" s="374" t="inlineStr">
        <is>
          <t>C/O</t>
        </is>
      </c>
      <c r="AA373" s="374" t="inlineStr">
        <is>
          <t>ROYAL CORE</t>
        </is>
      </c>
      <c r="AB373" s="240" t="inlineStr">
        <is>
          <t>Netherlands</t>
        </is>
      </c>
      <c r="AC373" s="240" t="inlineStr">
        <is>
          <t>Artie</t>
        </is>
      </c>
      <c r="AD373" s="240" t="inlineStr">
        <is>
          <t>Artie</t>
        </is>
      </c>
      <c r="AE373" s="376" t="inlineStr">
        <is>
          <t>-</t>
        </is>
      </c>
      <c r="AF373" s="372" t="n"/>
      <c r="AG373" s="374" t="n"/>
      <c r="AH373" s="374" t="inlineStr">
        <is>
          <t>-</t>
        </is>
      </c>
      <c r="AI373" s="374" t="n"/>
      <c r="AJ373" s="374" t="n"/>
      <c r="AK373" s="374" t="inlineStr">
        <is>
          <t>0% Sustainable fabric</t>
        </is>
      </c>
      <c r="AL373" s="374" t="inlineStr">
        <is>
          <t>100% Leather</t>
        </is>
      </c>
      <c r="AM373" s="374" t="n"/>
      <c r="AN373" s="374" t="n">
        <v>59</v>
      </c>
      <c r="AO373" s="377" t="n"/>
      <c r="AP373" s="374" t="n"/>
      <c r="AQ373" s="374" t="n"/>
      <c r="AR373" s="374" t="n"/>
      <c r="AS373" s="378" t="n"/>
      <c r="AT373" s="378" t="n"/>
      <c r="AU373" s="378" t="n"/>
      <c r="AV373" s="379" t="inlineStr">
        <is>
          <t>-</t>
        </is>
      </c>
      <c r="AW373" s="601" t="n"/>
      <c r="AX373" s="602" t="inlineStr">
        <is>
          <t>EUR</t>
        </is>
      </c>
      <c r="AY373" s="602" t="inlineStr">
        <is>
          <t>FOB</t>
        </is>
      </c>
      <c r="AZ373" s="602" t="inlineStr">
        <is>
          <t>30 DAYS NETT</t>
        </is>
      </c>
      <c r="BA373" s="602" t="inlineStr">
        <is>
          <t>cfmd</t>
        </is>
      </c>
      <c r="BB373" s="602">
        <f>IFERROR((BM373*(1-Assumptions!$K$3))*(1-BK373),0)</f>
        <v/>
      </c>
      <c r="BC373" s="428" t="n"/>
      <c r="BD373" s="602" t="n"/>
      <c r="BE373" s="602" t="n">
        <v>7.4</v>
      </c>
      <c r="BF373" s="604">
        <f>IFERROR(((IF(BE373&gt;0, BE373, IF(BD373&gt;0, BD373, 0))))*INDEX(Assumptions!$B:$B,MATCH(AB373,Assumptions!$A:$A,0)),0)</f>
        <v/>
      </c>
      <c r="BG373" s="604">
        <f>IFERROR(((IF(BE373&gt;0, BE373, IF(BD373&gt;0, BD373, 0))))*INDEX(Assumptions!$C:$C,MATCH(AB373,Assumptions!$A:$A,0)),0)</f>
        <v/>
      </c>
      <c r="BH373" s="604">
        <f>IFERROR(((IF(BE373&gt;0, BE373, IF(BD373&gt;0, BD373, 0))))*INDEX(Assumptions!$D:$D,MATCH(AB373,Assumptions!$A:$A,0)),0)</f>
        <v/>
      </c>
      <c r="BI373" s="604">
        <f>IFERROR(((IF(BE373&gt;0, BE373, IF(BD373&gt;0, BD373, 0))))*INDEX(Assumptions!$G:$G,MATCH(AC373,Assumptions!$F:$F,0)),0)</f>
        <v/>
      </c>
      <c r="BJ373" s="604">
        <f>SUM(BF373:BI373)</f>
        <v/>
      </c>
      <c r="BK373" s="383">
        <f>IFERROR(INDEX(Assumptions!$B:$B,MATCH(AB373,Assumptions!$A:$A,0))+INDEX(Assumptions!$C:$C,MATCH(AB373,Assumptions!$A:$A,0))+INDEX(Assumptions!$D:$D,MATCH(AB373,Assumptions!$A:$A,0))+INDEX(Assumptions!$G:$G,MATCH(AC373,Assumptions!$F:$F,0)),0)</f>
        <v/>
      </c>
      <c r="BL373" s="602">
        <f>((IF(BE373&gt;0, BE373, IF(BD373&gt;0, BD373, 0))))+BJ373</f>
        <v/>
      </c>
      <c r="BM373" s="602">
        <f>BP373/BO373</f>
        <v/>
      </c>
      <c r="BN373" s="602">
        <f>BP373/2.38</f>
        <v/>
      </c>
      <c r="BO373" s="374" t="n">
        <v>2.5</v>
      </c>
      <c r="BP373" s="602" t="n">
        <v>39.95</v>
      </c>
      <c r="BQ373" s="384">
        <f>IF(SUM(BD373:BE373)=0,0,(BM373-BL373)/BM373)</f>
        <v/>
      </c>
      <c r="BR373" s="602" t="n">
        <v>0</v>
      </c>
      <c r="BS373" s="602" t="inlineStr">
        <is>
          <t>-</t>
        </is>
      </c>
      <c r="BT373" s="602" t="n"/>
      <c r="BU373" s="386" t="n"/>
      <c r="BV373" s="386" t="n"/>
      <c r="BW373" s="386" t="n"/>
      <c r="BX373" s="386" t="n"/>
      <c r="BY373" s="386" t="n"/>
      <c r="BZ373" s="433" t="n"/>
      <c r="CA373" s="386" t="n"/>
      <c r="CB373" s="386" t="n"/>
      <c r="CC373" s="386" t="n"/>
      <c r="CD373" s="376" t="n"/>
      <c r="CE373" s="376" t="n"/>
      <c r="CF373" s="376" t="n"/>
      <c r="CG373" s="387" t="inlineStr">
        <is>
          <t>-</t>
        </is>
      </c>
      <c r="CH373" s="435" t="n"/>
      <c r="CI373" s="387" t="n"/>
      <c r="CJ373" s="387" t="n"/>
      <c r="CK373" s="387" t="n"/>
      <c r="CL373" s="388" t="n"/>
      <c r="CM373" s="389" t="n"/>
      <c r="CN373" s="389" t="n"/>
      <c r="CO373" s="390" t="n"/>
      <c r="CP373" s="391" t="n"/>
      <c r="CQ373" s="391" t="n"/>
      <c r="CR373" s="391" t="n"/>
      <c r="CS373" s="392" t="n"/>
      <c r="CT373" s="393" t="n"/>
      <c r="CU373" s="393" t="n"/>
      <c r="CV373" s="393" t="n"/>
      <c r="CW373" s="393" t="n"/>
      <c r="CX373" s="393" t="n"/>
      <c r="CY373" s="393" t="n"/>
      <c r="CZ373" s="388" t="n"/>
      <c r="DA373" s="388" t="n"/>
      <c r="DB373" s="555" t="n"/>
      <c r="DC373" s="389" t="n"/>
      <c r="DD373" s="389" t="n"/>
      <c r="DE373" s="389" t="n"/>
      <c r="DF373" s="394" t="n">
        <v>61</v>
      </c>
      <c r="DG373" s="394" t="n">
        <v>100</v>
      </c>
      <c r="DH373" s="394" t="n">
        <v>4018159</v>
      </c>
      <c r="DI373" s="395">
        <f>DF373*BM373</f>
        <v/>
      </c>
      <c r="DJ373" s="396">
        <f>DI373-(DG373*BL373)</f>
        <v/>
      </c>
    </row>
    <row customFormat="1" customHeight="1" ht="15" r="374" s="397">
      <c r="A374" s="372" t="n">
        <v>3005</v>
      </c>
      <c r="B374" s="372" t="inlineStr">
        <is>
          <t>K999901101</t>
        </is>
      </c>
      <c r="C374" s="372" t="n">
        <v>2010102404</v>
      </c>
      <c r="D374" s="241" t="inlineStr">
        <is>
          <t>Rinse</t>
        </is>
      </c>
      <c r="E374" s="241" t="n">
        <v>2500</v>
      </c>
      <c r="F374" s="372" t="inlineStr">
        <is>
          <t>JUNO</t>
        </is>
      </c>
      <c r="G374" s="372" t="inlineStr">
        <is>
          <t>RINSE</t>
        </is>
      </c>
      <c r="H374" s="372" t="inlineStr">
        <is>
          <t>STOCK</t>
        </is>
      </c>
      <c r="I374" s="370" t="n"/>
      <c r="J374" s="600" t="n"/>
      <c r="K374" s="372" t="inlineStr">
        <is>
          <t>CXLD WILL DELIVERY FROM STOCK</t>
        </is>
      </c>
      <c r="L374" s="372" t="n"/>
      <c r="M374" s="372" t="inlineStr">
        <is>
          <t>Jeans</t>
        </is>
      </c>
      <c r="N374" s="372" t="n">
        <v>62046231</v>
      </c>
      <c r="O374" s="373" t="inlineStr">
        <is>
          <t>Women's or girls' cotton denim trousers and breeches (excl. industrial and occupational, bib and brace overalls and panties)</t>
        </is>
      </c>
      <c r="P374" s="584" t="inlineStr">
        <is>
          <t>Womens</t>
        </is>
      </c>
      <c r="Q374" s="372" t="n"/>
      <c r="R374" s="372" t="n"/>
      <c r="S374" s="372" t="inlineStr">
        <is>
          <t>NON BLEACH</t>
        </is>
      </c>
      <c r="T374" s="374" t="inlineStr">
        <is>
          <t>BASIC</t>
        </is>
      </c>
      <c r="U374" s="374" t="inlineStr">
        <is>
          <t>MID RISE SLIM</t>
        </is>
      </c>
      <c r="V374" s="374" t="inlineStr">
        <is>
          <t>24-32</t>
        </is>
      </c>
      <c r="W374" s="374" t="inlineStr">
        <is>
          <t>30-32-34</t>
        </is>
      </c>
      <c r="X374" s="402" t="inlineStr">
        <is>
          <t>Womens royal core</t>
        </is>
      </c>
      <c r="Y374" s="374" t="inlineStr">
        <is>
          <t>C/O</t>
        </is>
      </c>
      <c r="Z374" s="374" t="inlineStr">
        <is>
          <t>C/O</t>
        </is>
      </c>
      <c r="AA374" s="374" t="inlineStr">
        <is>
          <t>ROYAL CORE</t>
        </is>
      </c>
      <c r="AB374" s="240" t="inlineStr">
        <is>
          <t>Tunisia</t>
        </is>
      </c>
      <c r="AC374" s="240" t="inlineStr">
        <is>
          <t>Artlab</t>
        </is>
      </c>
      <c r="AD374" s="240" t="inlineStr">
        <is>
          <t>Artlab</t>
        </is>
      </c>
      <c r="AE374" s="240" t="inlineStr">
        <is>
          <t>Interwashing</t>
        </is>
      </c>
      <c r="AF374" s="372" t="n"/>
      <c r="AG374" s="374" t="inlineStr">
        <is>
          <t>ORTA</t>
        </is>
      </c>
      <c r="AH374" s="374" t="inlineStr">
        <is>
          <t>9541B-43</t>
        </is>
      </c>
      <c r="AI374" s="374" t="n"/>
      <c r="AJ374" s="374" t="n"/>
      <c r="AK374" s="374" t="inlineStr">
        <is>
          <t>98% Sustainable fabric</t>
        </is>
      </c>
      <c r="AL374" s="374" t="inlineStr">
        <is>
          <t>98% Organic cotton, 2% elastane</t>
        </is>
      </c>
      <c r="AM374" s="374" t="inlineStr">
        <is>
          <t>12 oz</t>
        </is>
      </c>
      <c r="AN374" s="374" t="n"/>
      <c r="AO374" s="377" t="inlineStr">
        <is>
          <t>4,8 / 145</t>
        </is>
      </c>
      <c r="AP374" s="374" t="n"/>
      <c r="AQ374" s="374" t="n"/>
      <c r="AR374" s="374" t="n"/>
      <c r="AS374" s="378" t="n"/>
      <c r="AT374" s="378" t="n"/>
      <c r="AU374" s="378" t="n"/>
      <c r="AV374" s="379" t="n">
        <v>1.3</v>
      </c>
      <c r="AW374" s="601" t="n"/>
      <c r="AX374" s="602" t="inlineStr">
        <is>
          <t>EUR</t>
        </is>
      </c>
      <c r="AY374" s="602" t="inlineStr">
        <is>
          <t>FOB</t>
        </is>
      </c>
      <c r="AZ374" s="602" t="inlineStr">
        <is>
          <t>90 DAYS NETT</t>
        </is>
      </c>
      <c r="BA374" s="602" t="inlineStr">
        <is>
          <t>cfmd</t>
        </is>
      </c>
      <c r="BB374" s="602">
        <f>IFERROR((BM374*(1-Assumptions!$K$3))*(1-BK374),0)</f>
        <v/>
      </c>
      <c r="BC374" s="428" t="n"/>
      <c r="BD374" s="602" t="n"/>
      <c r="BE374" s="602" t="n">
        <v>17.4</v>
      </c>
      <c r="BF374" s="604">
        <f>IFERROR(((IF(BE374&gt;0, BE374, IF(BD374&gt;0, BD374, 0))))*INDEX(Assumptions!$B:$B,MATCH(AB374,Assumptions!$A:$A,0)),0)</f>
        <v/>
      </c>
      <c r="BG374" s="604">
        <f>IFERROR(((IF(BE374&gt;0, BE374, IF(BD374&gt;0, BD374, 0))))*INDEX(Assumptions!$C:$C,MATCH(AB374,Assumptions!$A:$A,0)),0)</f>
        <v/>
      </c>
      <c r="BH374" s="604">
        <f>IFERROR(((IF(BE374&gt;0, BE374, IF(BD374&gt;0, BD374, 0))))*INDEX(Assumptions!$D:$D,MATCH(AB374,Assumptions!$A:$A,0)),0)</f>
        <v/>
      </c>
      <c r="BI374" s="604">
        <f>IFERROR(((IF(BE374&gt;0, BE374, IF(BD374&gt;0, BD374, 0))))*INDEX(Assumptions!$G:$G,MATCH(AC374,Assumptions!$F:$F,0)),0)</f>
        <v/>
      </c>
      <c r="BJ374" s="604">
        <f>SUM(BF374:BI374)</f>
        <v/>
      </c>
      <c r="BK374" s="383">
        <f>IFERROR(INDEX(Assumptions!$B:$B,MATCH(AB374,Assumptions!$A:$A,0))+INDEX(Assumptions!$C:$C,MATCH(AB374,Assumptions!$A:$A,0))+INDEX(Assumptions!$D:$D,MATCH(AB374,Assumptions!$A:$A,0))+INDEX(Assumptions!$G:$G,MATCH(AC374,Assumptions!$F:$F,0)),0)</f>
        <v/>
      </c>
      <c r="BL374" s="602">
        <f>((IF(BE374&gt;0, BE374, IF(BD374&gt;0, BD374, 0))))+BJ374</f>
        <v/>
      </c>
      <c r="BM374" s="602">
        <f>BP374/BO374</f>
        <v/>
      </c>
      <c r="BN374" s="602">
        <f>BP374/2.38</f>
        <v/>
      </c>
      <c r="BO374" s="374" t="n">
        <v>2.5</v>
      </c>
      <c r="BP374" s="602" t="n">
        <v>99.95</v>
      </c>
      <c r="BQ374" s="384">
        <f>IF(SUM(BD374:BE374)=0,0,(BM374-BL374)/BM374)</f>
        <v/>
      </c>
      <c r="BR374" s="602" t="n">
        <v>0</v>
      </c>
      <c r="BS374" s="602" t="n">
        <v>0.75</v>
      </c>
      <c r="BT374" s="602" t="n"/>
      <c r="BU374" s="386" t="n"/>
      <c r="BV374" s="386" t="n"/>
      <c r="BW374" s="386" t="n"/>
      <c r="BX374" s="386" t="n"/>
      <c r="BY374" s="386" t="n"/>
      <c r="BZ374" s="433" t="n"/>
      <c r="CA374" s="386" t="n"/>
      <c r="CB374" s="386" t="n"/>
      <c r="CC374" s="386" t="n"/>
      <c r="CD374" s="376" t="n"/>
      <c r="CE374" s="376" t="n"/>
      <c r="CF374" s="376" t="inlineStr">
        <is>
          <t>CXL</t>
        </is>
      </c>
      <c r="CG374" s="387" t="inlineStr">
        <is>
          <t>-</t>
        </is>
      </c>
      <c r="CH374" s="435" t="n"/>
      <c r="CI374" s="387" t="n"/>
      <c r="CJ374" s="387" t="n"/>
      <c r="CK374" s="387" t="n"/>
      <c r="CL374" s="388" t="n"/>
      <c r="CM374" s="389" t="n"/>
      <c r="CN374" s="389" t="n"/>
      <c r="CO374" s="390" t="n"/>
      <c r="CP374" s="391" t="inlineStr">
        <is>
          <t>-</t>
        </is>
      </c>
      <c r="CQ374" s="391" t="n"/>
      <c r="CR374" s="391" t="n"/>
      <c r="CS374" s="392" t="n"/>
      <c r="CT374" s="393" t="n"/>
      <c r="CU374" s="393" t="n"/>
      <c r="CV374" s="393" t="n"/>
      <c r="CW374" s="393" t="n"/>
      <c r="CX374" s="393" t="n"/>
      <c r="CY374" s="393" t="n"/>
      <c r="CZ374" s="388" t="n"/>
      <c r="DA374" s="388" t="n"/>
      <c r="DB374" s="555" t="n"/>
      <c r="DC374" s="389" t="n"/>
      <c r="DD374" s="389" t="n"/>
      <c r="DE374" s="389" t="n"/>
      <c r="DF374" s="394" t="n"/>
      <c r="DG374" s="394" t="n"/>
      <c r="DH374" s="394" t="n"/>
      <c r="DI374" s="395">
        <f>DF374*BM374</f>
        <v/>
      </c>
      <c r="DJ374" s="396">
        <f>DI374-(DG374*BL374)</f>
        <v/>
      </c>
    </row>
    <row customFormat="1" customHeight="1" ht="15" r="375" s="397">
      <c r="A375" s="372" t="n">
        <v>3010</v>
      </c>
      <c r="B375" s="372" t="inlineStr">
        <is>
          <t>K999901102</t>
        </is>
      </c>
      <c r="C375" s="372" t="n">
        <v>2010102405</v>
      </c>
      <c r="D375" s="430" t="inlineStr">
        <is>
          <t>Mid used</t>
        </is>
      </c>
      <c r="E375" s="430" t="n">
        <v>4012</v>
      </c>
      <c r="F375" s="372" t="inlineStr">
        <is>
          <t>JUNO</t>
        </is>
      </c>
      <c r="G375" s="372" t="inlineStr">
        <is>
          <t>DARK WORN</t>
        </is>
      </c>
      <c r="H375" s="372" t="inlineStr">
        <is>
          <t>STOCK</t>
        </is>
      </c>
      <c r="I375" s="370" t="n"/>
      <c r="J375" s="600" t="n"/>
      <c r="K375" s="372" t="inlineStr">
        <is>
          <t>CXLD WILL DELIVERY FROM STOCK</t>
        </is>
      </c>
      <c r="L375" s="372" t="n"/>
      <c r="M375" s="372" t="inlineStr">
        <is>
          <t>Jeans</t>
        </is>
      </c>
      <c r="N375" s="372" t="n">
        <v>62046231</v>
      </c>
      <c r="O375" s="373" t="inlineStr">
        <is>
          <t>Women's or girls' cotton denim trousers and breeches (excl. industrial and occupational, bib and brace overalls and panties)</t>
        </is>
      </c>
      <c r="P375" s="584" t="inlineStr">
        <is>
          <t>Womens</t>
        </is>
      </c>
      <c r="Q375" s="372" t="n"/>
      <c r="R375" s="372" t="n"/>
      <c r="S375" s="372" t="inlineStr">
        <is>
          <t>PP SPRAY + RESIN</t>
        </is>
      </c>
      <c r="T375" s="374" t="inlineStr">
        <is>
          <t>BASIC</t>
        </is>
      </c>
      <c r="U375" s="374" t="inlineStr">
        <is>
          <t>MID RISE SLIM</t>
        </is>
      </c>
      <c r="V375" s="374" t="inlineStr">
        <is>
          <t>24-32</t>
        </is>
      </c>
      <c r="W375" s="374" t="inlineStr">
        <is>
          <t>30-32-34</t>
        </is>
      </c>
      <c r="X375" s="402" t="inlineStr">
        <is>
          <t>Womens royal core</t>
        </is>
      </c>
      <c r="Y375" s="374" t="inlineStr">
        <is>
          <t>C/O</t>
        </is>
      </c>
      <c r="Z375" s="374" t="inlineStr">
        <is>
          <t>C/O</t>
        </is>
      </c>
      <c r="AA375" s="374" t="inlineStr">
        <is>
          <t>ROYAL CORE</t>
        </is>
      </c>
      <c r="AB375" s="240" t="inlineStr">
        <is>
          <t>Tunisia</t>
        </is>
      </c>
      <c r="AC375" s="240" t="inlineStr">
        <is>
          <t>Artlab</t>
        </is>
      </c>
      <c r="AD375" s="240" t="inlineStr">
        <is>
          <t>Artlab</t>
        </is>
      </c>
      <c r="AE375" s="240" t="inlineStr">
        <is>
          <t>Interwashing</t>
        </is>
      </c>
      <c r="AF375" s="372" t="n"/>
      <c r="AG375" s="374" t="inlineStr">
        <is>
          <t>ORTA</t>
        </is>
      </c>
      <c r="AH375" s="374" t="inlineStr">
        <is>
          <t>9541B-43</t>
        </is>
      </c>
      <c r="AI375" s="374" t="n"/>
      <c r="AJ375" s="374" t="n"/>
      <c r="AK375" s="374" t="inlineStr">
        <is>
          <t>98% Sustainable fabric</t>
        </is>
      </c>
      <c r="AL375" s="374" t="inlineStr">
        <is>
          <t>98% Organic cotton, 2% elastane</t>
        </is>
      </c>
      <c r="AM375" s="374" t="inlineStr">
        <is>
          <t>12 oz</t>
        </is>
      </c>
      <c r="AN375" s="374" t="n"/>
      <c r="AO375" s="377" t="inlineStr">
        <is>
          <t>4,8 / 145</t>
        </is>
      </c>
      <c r="AP375" s="374" t="n"/>
      <c r="AQ375" s="374" t="n"/>
      <c r="AR375" s="374" t="n"/>
      <c r="AS375" s="378" t="n"/>
      <c r="AT375" s="378" t="n"/>
      <c r="AU375" s="378" t="n"/>
      <c r="AV375" s="379" t="n">
        <v>1.24</v>
      </c>
      <c r="AW375" s="601" t="n"/>
      <c r="AX375" s="602" t="inlineStr">
        <is>
          <t>EUR</t>
        </is>
      </c>
      <c r="AY375" s="602" t="inlineStr">
        <is>
          <t>FOB</t>
        </is>
      </c>
      <c r="AZ375" s="602" t="inlineStr">
        <is>
          <t>90 DAYS NETT</t>
        </is>
      </c>
      <c r="BA375" s="602" t="inlineStr">
        <is>
          <t>cfmd</t>
        </is>
      </c>
      <c r="BB375" s="602">
        <f>IFERROR((BM375*(1-Assumptions!$K$3))*(1-BK375),0)</f>
        <v/>
      </c>
      <c r="BC375" s="428" t="n"/>
      <c r="BD375" s="602" t="n"/>
      <c r="BE375" s="602" t="n">
        <v>22.6</v>
      </c>
      <c r="BF375" s="604">
        <f>IFERROR(((IF(BE375&gt;0, BE375, IF(BD375&gt;0, BD375, 0))))*INDEX(Assumptions!$B:$B,MATCH(AB375,Assumptions!$A:$A,0)),0)</f>
        <v/>
      </c>
      <c r="BG375" s="604">
        <f>IFERROR(((IF(BE375&gt;0, BE375, IF(BD375&gt;0, BD375, 0))))*INDEX(Assumptions!$C:$C,MATCH(AB375,Assumptions!$A:$A,0)),0)</f>
        <v/>
      </c>
      <c r="BH375" s="604">
        <f>IFERROR(((IF(BE375&gt;0, BE375, IF(BD375&gt;0, BD375, 0))))*INDEX(Assumptions!$D:$D,MATCH(AB375,Assumptions!$A:$A,0)),0)</f>
        <v/>
      </c>
      <c r="BI375" s="604">
        <f>IFERROR(((IF(BE375&gt;0, BE375, IF(BD375&gt;0, BD375, 0))))*INDEX(Assumptions!$G:$G,MATCH(AC375,Assumptions!$F:$F,0)),0)</f>
        <v/>
      </c>
      <c r="BJ375" s="604">
        <f>SUM(BF375:BI375)</f>
        <v/>
      </c>
      <c r="BK375" s="383">
        <f>IFERROR(INDEX(Assumptions!$B:$B,MATCH(AB375,Assumptions!$A:$A,0))+INDEX(Assumptions!$C:$C,MATCH(AB375,Assumptions!$A:$A,0))+INDEX(Assumptions!$D:$D,MATCH(AB375,Assumptions!$A:$A,0))+INDEX(Assumptions!$G:$G,MATCH(AC375,Assumptions!$F:$F,0)),0)</f>
        <v/>
      </c>
      <c r="BL375" s="602">
        <f>((IF(BE375&gt;0, BE375, IF(BD375&gt;0, BD375, 0))))+BJ375</f>
        <v/>
      </c>
      <c r="BM375" s="602">
        <f>BP375/BO375</f>
        <v/>
      </c>
      <c r="BN375" s="602">
        <f>BP375/2.38</f>
        <v/>
      </c>
      <c r="BO375" s="374" t="n">
        <v>2.5</v>
      </c>
      <c r="BP375" s="602" t="n">
        <v>119.95</v>
      </c>
      <c r="BQ375" s="384">
        <f>IF(SUM(BD375:BE375)=0,0,(BM375-BL375)/BM375)</f>
        <v/>
      </c>
      <c r="BR375" s="602" t="n">
        <v>0</v>
      </c>
      <c r="BS375" s="602" t="n">
        <v>6.1</v>
      </c>
      <c r="BT375" s="602" t="n"/>
      <c r="BU375" s="386" t="n"/>
      <c r="BV375" s="386" t="n"/>
      <c r="BW375" s="386" t="n"/>
      <c r="BX375" s="386" t="n"/>
      <c r="BY375" s="386" t="n"/>
      <c r="BZ375" s="433" t="n"/>
      <c r="CA375" s="386" t="n"/>
      <c r="CB375" s="386" t="n"/>
      <c r="CC375" s="386" t="n"/>
      <c r="CD375" s="376" t="n"/>
      <c r="CE375" s="376" t="n"/>
      <c r="CF375" s="376" t="inlineStr">
        <is>
          <t>CXL</t>
        </is>
      </c>
      <c r="CG375" s="387" t="inlineStr">
        <is>
          <t>-</t>
        </is>
      </c>
      <c r="CH375" s="435" t="n"/>
      <c r="CI375" s="387" t="n"/>
      <c r="CJ375" s="387" t="n"/>
      <c r="CK375" s="387" t="n"/>
      <c r="CL375" s="388" t="n"/>
      <c r="CM375" s="389" t="n"/>
      <c r="CN375" s="389" t="n"/>
      <c r="CO375" s="390" t="n"/>
      <c r="CP375" s="391" t="inlineStr">
        <is>
          <t>-</t>
        </is>
      </c>
      <c r="CQ375" s="391" t="n"/>
      <c r="CR375" s="391" t="n"/>
      <c r="CS375" s="392" t="n"/>
      <c r="CT375" s="393" t="n"/>
      <c r="CU375" s="393" t="n"/>
      <c r="CV375" s="393" t="n"/>
      <c r="CW375" s="393" t="n"/>
      <c r="CX375" s="393" t="n"/>
      <c r="CY375" s="393" t="n"/>
      <c r="CZ375" s="388" t="n"/>
      <c r="DA375" s="388" t="n"/>
      <c r="DB375" s="555" t="n"/>
      <c r="DC375" s="389" t="n"/>
      <c r="DD375" s="389" t="n"/>
      <c r="DE375" s="389" t="n"/>
      <c r="DF375" s="394" t="n"/>
      <c r="DG375" s="394" t="n"/>
      <c r="DH375" s="394" t="n"/>
      <c r="DI375" s="395">
        <f>DF375*BM375</f>
        <v/>
      </c>
      <c r="DJ375" s="396">
        <f>DI375-(DG375*BL375)</f>
        <v/>
      </c>
    </row>
    <row customFormat="1" customHeight="1" ht="15" r="376" s="397">
      <c r="A376" s="372" t="n">
        <v>3015</v>
      </c>
      <c r="B376" s="372" t="inlineStr">
        <is>
          <t>K999901106</t>
        </is>
      </c>
      <c r="C376" s="372" t="n">
        <v>2010102418</v>
      </c>
      <c r="D376" s="241" t="inlineStr">
        <is>
          <t>Light used</t>
        </is>
      </c>
      <c r="E376" s="430" t="n">
        <v>5022</v>
      </c>
      <c r="F376" s="372" t="inlineStr">
        <is>
          <t>JUNO</t>
        </is>
      </c>
      <c r="G376" s="372" t="inlineStr">
        <is>
          <t>ELECTRIC BLUE</t>
        </is>
      </c>
      <c r="H376" s="372" t="inlineStr">
        <is>
          <t>STOCK</t>
        </is>
      </c>
      <c r="I376" s="370" t="n"/>
      <c r="J376" s="600" t="n"/>
      <c r="K376" s="372" t="inlineStr">
        <is>
          <t>CXLD WILL DELIVERY FROM STOCK</t>
        </is>
      </c>
      <c r="L376" s="372" t="n"/>
      <c r="M376" s="372" t="inlineStr">
        <is>
          <t>Jeans</t>
        </is>
      </c>
      <c r="N376" s="372" t="n">
        <v>62046231</v>
      </c>
      <c r="O376" s="373" t="inlineStr">
        <is>
          <t>Women's or girls' cotton denim trousers and breeches (excl. industrial and occupational, bib and brace overalls and panties)</t>
        </is>
      </c>
      <c r="P376" s="584" t="inlineStr">
        <is>
          <t>Womens</t>
        </is>
      </c>
      <c r="Q376" s="372" t="n"/>
      <c r="R376" s="372" t="n"/>
      <c r="S376" s="372" t="inlineStr">
        <is>
          <t>PP SPRAY</t>
        </is>
      </c>
      <c r="T376" s="374" t="inlineStr">
        <is>
          <t>HIGH</t>
        </is>
      </c>
      <c r="U376" s="374" t="inlineStr">
        <is>
          <t>MID RISE SLIM</t>
        </is>
      </c>
      <c r="V376" s="374" t="inlineStr">
        <is>
          <t>24-32</t>
        </is>
      </c>
      <c r="W376" s="374" t="inlineStr">
        <is>
          <t>30-32-34</t>
        </is>
      </c>
      <c r="X376" s="402" t="inlineStr">
        <is>
          <t>Womens royal core</t>
        </is>
      </c>
      <c r="Y376" s="374" t="inlineStr">
        <is>
          <t>C/O</t>
        </is>
      </c>
      <c r="Z376" s="374" t="inlineStr">
        <is>
          <t>C/O</t>
        </is>
      </c>
      <c r="AA376" s="374" t="inlineStr">
        <is>
          <t>ROYAL CORE</t>
        </is>
      </c>
      <c r="AB376" s="240" t="inlineStr">
        <is>
          <t>Tunisia</t>
        </is>
      </c>
      <c r="AC376" s="240" t="inlineStr">
        <is>
          <t>Artlab</t>
        </is>
      </c>
      <c r="AD376" s="240" t="inlineStr">
        <is>
          <t>Artlab</t>
        </is>
      </c>
      <c r="AE376" s="240" t="inlineStr">
        <is>
          <t>Interwashing</t>
        </is>
      </c>
      <c r="AF376" s="372" t="n"/>
      <c r="AG376" s="374" t="inlineStr">
        <is>
          <t>CALIK</t>
        </is>
      </c>
      <c r="AH376" s="374" t="inlineStr">
        <is>
          <t>D7253O019 Rosemary stretch</t>
        </is>
      </c>
      <c r="AI376" s="374" t="n"/>
      <c r="AJ376" s="374" t="n"/>
      <c r="AK376" s="374" t="inlineStr">
        <is>
          <t>96% Sustainable fabric</t>
        </is>
      </c>
      <c r="AL376" s="374" t="inlineStr">
        <is>
          <t>96,55% Organic cotton, 2,93% polyester, 0,52% elastane</t>
        </is>
      </c>
      <c r="AM376" s="374" t="inlineStr">
        <is>
          <t>11 oz</t>
        </is>
      </c>
      <c r="AN376" s="374" t="n"/>
      <c r="AO376" s="377" t="inlineStr">
        <is>
          <t>5 / 142</t>
        </is>
      </c>
      <c r="AP376" s="374" t="n"/>
      <c r="AQ376" s="374" t="n"/>
      <c r="AR376" s="374" t="n"/>
      <c r="AS376" s="378" t="n"/>
      <c r="AT376" s="378" t="n"/>
      <c r="AU376" s="378" t="n"/>
      <c r="AV376" s="379" t="n">
        <v>1.22</v>
      </c>
      <c r="AW376" s="601" t="n"/>
      <c r="AX376" s="602" t="inlineStr">
        <is>
          <t>EUR</t>
        </is>
      </c>
      <c r="AY376" s="602" t="inlineStr">
        <is>
          <t>FOB</t>
        </is>
      </c>
      <c r="AZ376" s="602" t="inlineStr">
        <is>
          <t>90 DAYS NETT</t>
        </is>
      </c>
      <c r="BA376" s="602" t="inlineStr">
        <is>
          <t>cfmd</t>
        </is>
      </c>
      <c r="BB376" s="602">
        <f>IFERROR((BM376*(1-Assumptions!$K$3))*(1-BK376),0)</f>
        <v/>
      </c>
      <c r="BC376" s="428" t="n"/>
      <c r="BD376" s="602" t="n"/>
      <c r="BE376" s="602" t="n">
        <v>23.5</v>
      </c>
      <c r="BF376" s="604">
        <f>IFERROR(((IF(BE376&gt;0, BE376, IF(BD376&gt;0, BD376, 0))))*INDEX(Assumptions!$B:$B,MATCH(AB376,Assumptions!$A:$A,0)),0)</f>
        <v/>
      </c>
      <c r="BG376" s="604">
        <f>IFERROR(((IF(BE376&gt;0, BE376, IF(BD376&gt;0, BD376, 0))))*INDEX(Assumptions!$C:$C,MATCH(AB376,Assumptions!$A:$A,0)),0)</f>
        <v/>
      </c>
      <c r="BH376" s="604">
        <f>IFERROR(((IF(BE376&gt;0, BE376, IF(BD376&gt;0, BD376, 0))))*INDEX(Assumptions!$D:$D,MATCH(AB376,Assumptions!$A:$A,0)),0)</f>
        <v/>
      </c>
      <c r="BI376" s="604">
        <f>IFERROR(((IF(BE376&gt;0, BE376, IF(BD376&gt;0, BD376, 0))))*INDEX(Assumptions!$G:$G,MATCH(AC376,Assumptions!$F:$F,0)),0)</f>
        <v/>
      </c>
      <c r="BJ376" s="604">
        <f>SUM(BF376:BI376)</f>
        <v/>
      </c>
      <c r="BK376" s="383">
        <f>IFERROR(INDEX(Assumptions!$B:$B,MATCH(AB376,Assumptions!$A:$A,0))+INDEX(Assumptions!$C:$C,MATCH(AB376,Assumptions!$A:$A,0))+INDEX(Assumptions!$D:$D,MATCH(AB376,Assumptions!$A:$A,0))+INDEX(Assumptions!$G:$G,MATCH(AC376,Assumptions!$F:$F,0)),0)</f>
        <v/>
      </c>
      <c r="BL376" s="602">
        <f>((IF(BE376&gt;0, BE376, IF(BD376&gt;0, BD376, 0))))+BJ376</f>
        <v/>
      </c>
      <c r="BM376" s="602">
        <f>BP376/BO376</f>
        <v/>
      </c>
      <c r="BN376" s="602">
        <f>BP376/2.38</f>
        <v/>
      </c>
      <c r="BO376" s="374" t="n">
        <v>2.5</v>
      </c>
      <c r="BP376" s="602" t="n">
        <v>129.95</v>
      </c>
      <c r="BQ376" s="384">
        <f>IF(SUM(BD376:BE376)=0,0,(BM376-BL376)/BM376)</f>
        <v/>
      </c>
      <c r="BR376" s="602" t="n">
        <v>0</v>
      </c>
      <c r="BS376" s="602" t="n">
        <v>6.55</v>
      </c>
      <c r="BT376" s="602" t="n"/>
      <c r="BU376" s="386" t="n"/>
      <c r="BV376" s="386" t="n"/>
      <c r="BW376" s="386" t="n"/>
      <c r="BX376" s="386" t="n"/>
      <c r="BY376" s="386" t="n"/>
      <c r="BZ376" s="433" t="n"/>
      <c r="CA376" s="386" t="n"/>
      <c r="CB376" s="386" t="n"/>
      <c r="CC376" s="386" t="n"/>
      <c r="CD376" s="376" t="n"/>
      <c r="CE376" s="376" t="n"/>
      <c r="CF376" s="376" t="inlineStr">
        <is>
          <t>CXL</t>
        </is>
      </c>
      <c r="CG376" s="387" t="inlineStr">
        <is>
          <t>-</t>
        </is>
      </c>
      <c r="CH376" s="435" t="n"/>
      <c r="CI376" s="387" t="n"/>
      <c r="CJ376" s="387" t="n"/>
      <c r="CK376" s="387" t="n"/>
      <c r="CL376" s="388" t="n"/>
      <c r="CM376" s="389" t="n"/>
      <c r="CN376" s="389" t="n"/>
      <c r="CO376" s="390" t="n"/>
      <c r="CP376" s="391" t="inlineStr">
        <is>
          <t>-</t>
        </is>
      </c>
      <c r="CQ376" s="391" t="n"/>
      <c r="CR376" s="391" t="n"/>
      <c r="CS376" s="392" t="n"/>
      <c r="CT376" s="393" t="n"/>
      <c r="CU376" s="393" t="n"/>
      <c r="CV376" s="393" t="n"/>
      <c r="CW376" s="393" t="n"/>
      <c r="CX376" s="393" t="n"/>
      <c r="CY376" s="393" t="n"/>
      <c r="CZ376" s="388" t="n"/>
      <c r="DA376" s="388" t="n"/>
      <c r="DB376" s="555" t="n"/>
      <c r="DC376" s="389" t="n"/>
      <c r="DD376" s="389" t="n"/>
      <c r="DE376" s="389" t="n"/>
      <c r="DF376" s="394" t="n"/>
      <c r="DG376" s="394" t="n"/>
      <c r="DH376" s="394" t="n"/>
      <c r="DI376" s="395">
        <f>DF376*BM376</f>
        <v/>
      </c>
      <c r="DJ376" s="396">
        <f>DI376-(DG376*BL376)</f>
        <v/>
      </c>
    </row>
    <row customFormat="1" customHeight="1" ht="15" r="377" s="397">
      <c r="A377" s="372" t="n">
        <v>3020</v>
      </c>
      <c r="B377" s="372" t="inlineStr">
        <is>
          <t>K999901202</t>
        </is>
      </c>
      <c r="C377" s="372" t="n">
        <v>2010102410</v>
      </c>
      <c r="D377" s="430" t="inlineStr">
        <is>
          <t>Mid used</t>
        </is>
      </c>
      <c r="E377" s="430" t="n">
        <v>4012</v>
      </c>
      <c r="F377" s="372" t="inlineStr">
        <is>
          <t>DIDO</t>
        </is>
      </c>
      <c r="G377" s="372" t="inlineStr">
        <is>
          <t>DARK WORN</t>
        </is>
      </c>
      <c r="H377" s="372" t="inlineStr">
        <is>
          <t>STOCK</t>
        </is>
      </c>
      <c r="I377" s="370" t="n"/>
      <c r="J377" s="600" t="n"/>
      <c r="K377" s="372" t="inlineStr">
        <is>
          <t>CXLD WILL DELIVERY FROM STOCK</t>
        </is>
      </c>
      <c r="L377" s="372" t="n"/>
      <c r="M377" s="372" t="inlineStr">
        <is>
          <t>Jeans</t>
        </is>
      </c>
      <c r="N377" s="372" t="n">
        <v>62046231</v>
      </c>
      <c r="O377" s="373" t="inlineStr">
        <is>
          <t>Women's or girls' cotton denim trousers and breeches (excl. industrial and occupational, bib and brace overalls and panties)</t>
        </is>
      </c>
      <c r="P377" s="584" t="inlineStr">
        <is>
          <t>Womens</t>
        </is>
      </c>
      <c r="Q377" s="372" t="n"/>
      <c r="R377" s="372" t="n"/>
      <c r="S377" s="372" t="inlineStr">
        <is>
          <t>PP SPRAY + RESIN</t>
        </is>
      </c>
      <c r="T377" s="374" t="inlineStr">
        <is>
          <t>BASIC</t>
        </is>
      </c>
      <c r="U377" s="374" t="inlineStr">
        <is>
          <t>LOW RISE STRAIGHT</t>
        </is>
      </c>
      <c r="V377" s="374" t="inlineStr">
        <is>
          <t>24-32</t>
        </is>
      </c>
      <c r="W377" s="374" t="inlineStr">
        <is>
          <t>30-32-34</t>
        </is>
      </c>
      <c r="X377" s="402" t="inlineStr">
        <is>
          <t>Womens royal core</t>
        </is>
      </c>
      <c r="Y377" s="374" t="inlineStr">
        <is>
          <t>C/O</t>
        </is>
      </c>
      <c r="Z377" s="374" t="inlineStr">
        <is>
          <t>C/O</t>
        </is>
      </c>
      <c r="AA377" s="374" t="inlineStr">
        <is>
          <t>ROYAL CORE</t>
        </is>
      </c>
      <c r="AB377" s="240" t="inlineStr">
        <is>
          <t>Tunisia</t>
        </is>
      </c>
      <c r="AC377" s="240" t="inlineStr">
        <is>
          <t>Artlab</t>
        </is>
      </c>
      <c r="AD377" s="240" t="inlineStr">
        <is>
          <t>Artlab</t>
        </is>
      </c>
      <c r="AE377" s="240" t="inlineStr">
        <is>
          <t>Interwashing</t>
        </is>
      </c>
      <c r="AF377" s="372" t="n"/>
      <c r="AG377" s="374" t="inlineStr">
        <is>
          <t>ORTA</t>
        </is>
      </c>
      <c r="AH377" s="374" t="inlineStr">
        <is>
          <t>9541B-43</t>
        </is>
      </c>
      <c r="AI377" s="374" t="n"/>
      <c r="AJ377" s="374" t="n"/>
      <c r="AK377" s="374" t="inlineStr">
        <is>
          <t>98% Sustainable fabric</t>
        </is>
      </c>
      <c r="AL377" s="374" t="inlineStr">
        <is>
          <t>98% Organic cotton, 2% elastane</t>
        </is>
      </c>
      <c r="AM377" s="374" t="inlineStr">
        <is>
          <t>12 oz</t>
        </is>
      </c>
      <c r="AN377" s="374" t="n"/>
      <c r="AO377" s="377" t="inlineStr">
        <is>
          <t>4,8 / 145</t>
        </is>
      </c>
      <c r="AP377" s="374" t="n"/>
      <c r="AQ377" s="374" t="n"/>
      <c r="AR377" s="374" t="n"/>
      <c r="AS377" s="378" t="n"/>
      <c r="AT377" s="378" t="n"/>
      <c r="AU377" s="378" t="n"/>
      <c r="AV377" s="379" t="n">
        <v>1.3</v>
      </c>
      <c r="AW377" s="601" t="n"/>
      <c r="AX377" s="602" t="inlineStr">
        <is>
          <t>EUR</t>
        </is>
      </c>
      <c r="AY377" s="602" t="inlineStr">
        <is>
          <t>FOB</t>
        </is>
      </c>
      <c r="AZ377" s="602" t="inlineStr">
        <is>
          <t>90 DAYS NETT</t>
        </is>
      </c>
      <c r="BA377" s="602" t="inlineStr">
        <is>
          <t>cfmd</t>
        </is>
      </c>
      <c r="BB377" s="602">
        <f>IFERROR((BM377*(1-Assumptions!$K$3))*(1-BK377),0)</f>
        <v/>
      </c>
      <c r="BC377" s="428" t="n"/>
      <c r="BD377" s="602" t="n"/>
      <c r="BE377" s="602" t="n">
        <v>22.6</v>
      </c>
      <c r="BF377" s="604">
        <f>IFERROR(((IF(BE377&gt;0, BE377, IF(BD377&gt;0, BD377, 0))))*INDEX(Assumptions!$B:$B,MATCH(AB377,Assumptions!$A:$A,0)),0)</f>
        <v/>
      </c>
      <c r="BG377" s="604">
        <f>IFERROR(((IF(BE377&gt;0, BE377, IF(BD377&gt;0, BD377, 0))))*INDEX(Assumptions!$C:$C,MATCH(AB377,Assumptions!$A:$A,0)),0)</f>
        <v/>
      </c>
      <c r="BH377" s="604">
        <f>IFERROR(((IF(BE377&gt;0, BE377, IF(BD377&gt;0, BD377, 0))))*INDEX(Assumptions!$D:$D,MATCH(AB377,Assumptions!$A:$A,0)),0)</f>
        <v/>
      </c>
      <c r="BI377" s="604">
        <f>IFERROR(((IF(BE377&gt;0, BE377, IF(BD377&gt;0, BD377, 0))))*INDEX(Assumptions!$G:$G,MATCH(AC377,Assumptions!$F:$F,0)),0)</f>
        <v/>
      </c>
      <c r="BJ377" s="604">
        <f>SUM(BF377:BI377)</f>
        <v/>
      </c>
      <c r="BK377" s="383">
        <f>IFERROR(INDEX(Assumptions!$B:$B,MATCH(AB377,Assumptions!$A:$A,0))+INDEX(Assumptions!$C:$C,MATCH(AB377,Assumptions!$A:$A,0))+INDEX(Assumptions!$D:$D,MATCH(AB377,Assumptions!$A:$A,0))+INDEX(Assumptions!$G:$G,MATCH(AC377,Assumptions!$F:$F,0)),0)</f>
        <v/>
      </c>
      <c r="BL377" s="602">
        <f>((IF(BE377&gt;0, BE377, IF(BD377&gt;0, BD377, 0))))+BJ377</f>
        <v/>
      </c>
      <c r="BM377" s="602">
        <f>BP377/BO377</f>
        <v/>
      </c>
      <c r="BN377" s="602">
        <f>BP377/2.38</f>
        <v/>
      </c>
      <c r="BO377" s="374" t="n">
        <v>2.5</v>
      </c>
      <c r="BP377" s="602" t="n">
        <v>119.95</v>
      </c>
      <c r="BQ377" s="384">
        <f>IF(SUM(BD377:BE377)=0,0,(BM377-BL377)/BM377)</f>
        <v/>
      </c>
      <c r="BR377" s="602" t="n">
        <v>0</v>
      </c>
      <c r="BS377" s="602" t="n">
        <v>6.1</v>
      </c>
      <c r="BT377" s="602" t="n">
        <v>2.85</v>
      </c>
      <c r="BU377" s="386" t="n"/>
      <c r="BV377" s="386" t="n"/>
      <c r="BW377" s="386" t="n"/>
      <c r="BX377" s="386" t="n"/>
      <c r="BY377" s="386" t="n"/>
      <c r="BZ377" s="433" t="n"/>
      <c r="CA377" s="386" t="n"/>
      <c r="CB377" s="386" t="n"/>
      <c r="CC377" s="386" t="n"/>
      <c r="CD377" s="376" t="n"/>
      <c r="CE377" s="376" t="n"/>
      <c r="CF377" s="376" t="inlineStr">
        <is>
          <t>CXL</t>
        </is>
      </c>
      <c r="CG377" s="387" t="inlineStr">
        <is>
          <t>-</t>
        </is>
      </c>
      <c r="CH377" s="435" t="n"/>
      <c r="CI377" s="387" t="n"/>
      <c r="CJ377" s="387" t="n"/>
      <c r="CK377" s="387" t="n"/>
      <c r="CL377" s="388" t="n"/>
      <c r="CM377" s="389" t="n"/>
      <c r="CN377" s="389" t="n"/>
      <c r="CO377" s="390" t="n"/>
      <c r="CP377" s="391" t="inlineStr">
        <is>
          <t>-</t>
        </is>
      </c>
      <c r="CQ377" s="391" t="n"/>
      <c r="CR377" s="391" t="n"/>
      <c r="CS377" s="392" t="n"/>
      <c r="CT377" s="393" t="n"/>
      <c r="CU377" s="393" t="n"/>
      <c r="CV377" s="393" t="n"/>
      <c r="CW377" s="393" t="n"/>
      <c r="CX377" s="393" t="n"/>
      <c r="CY377" s="393" t="n"/>
      <c r="CZ377" s="388" t="n"/>
      <c r="DA377" s="388" t="n"/>
      <c r="DB377" s="555" t="n"/>
      <c r="DC377" s="389" t="n"/>
      <c r="DD377" s="389" t="n"/>
      <c r="DE377" s="389" t="n"/>
      <c r="DF377" s="394" t="n"/>
      <c r="DG377" s="394" t="n"/>
      <c r="DH377" s="394" t="n"/>
      <c r="DI377" s="395">
        <f>DF377*BM377</f>
        <v/>
      </c>
      <c r="DJ377" s="396">
        <f>DI377-(DG377*BL377)</f>
        <v/>
      </c>
    </row>
    <row customFormat="1" customHeight="1" ht="15" r="378" s="397">
      <c r="A378" s="372" t="n">
        <v>3025</v>
      </c>
      <c r="B378" s="372" t="inlineStr">
        <is>
          <t>K999901203</t>
        </is>
      </c>
      <c r="C378" s="372" t="n">
        <v>2010102411</v>
      </c>
      <c r="D378" s="241" t="inlineStr">
        <is>
          <t>Mid used</t>
        </is>
      </c>
      <c r="E378" s="430" t="n">
        <v>4013</v>
      </c>
      <c r="F378" s="372" t="inlineStr">
        <is>
          <t>DIDO</t>
        </is>
      </c>
      <c r="G378" s="372" t="inlineStr">
        <is>
          <t>MID INDIGO</t>
        </is>
      </c>
      <c r="H378" s="372" t="inlineStr">
        <is>
          <t>STOCK</t>
        </is>
      </c>
      <c r="I378" s="370" t="n"/>
      <c r="J378" s="600" t="n"/>
      <c r="K378" s="372" t="inlineStr">
        <is>
          <t>CXLD WILL DELIVERY FROM STOCK</t>
        </is>
      </c>
      <c r="L378" s="372" t="n"/>
      <c r="M378" s="372" t="inlineStr">
        <is>
          <t>Jeans</t>
        </is>
      </c>
      <c r="N378" s="372" t="n">
        <v>62046231</v>
      </c>
      <c r="O378" s="373" t="inlineStr">
        <is>
          <t>Women's or girls' cotton denim trousers and breeches (excl. industrial and occupational, bib and brace overalls and panties)</t>
        </is>
      </c>
      <c r="P378" s="584" t="inlineStr">
        <is>
          <t>Womens</t>
        </is>
      </c>
      <c r="Q378" s="372" t="n"/>
      <c r="R378" s="372" t="n"/>
      <c r="S378" s="372" t="inlineStr">
        <is>
          <t>PP SPRAY + RESIN</t>
        </is>
      </c>
      <c r="T378" s="374" t="inlineStr">
        <is>
          <t>HIGH</t>
        </is>
      </c>
      <c r="U378" s="374" t="inlineStr">
        <is>
          <t>LOW RISE STRAIGHT</t>
        </is>
      </c>
      <c r="V378" s="374" t="inlineStr">
        <is>
          <t>24-32</t>
        </is>
      </c>
      <c r="W378" s="374" t="inlineStr">
        <is>
          <t>30-32-34</t>
        </is>
      </c>
      <c r="X378" s="402" t="inlineStr">
        <is>
          <t>Womens royal core</t>
        </is>
      </c>
      <c r="Y378" s="374" t="inlineStr">
        <is>
          <t>C/O</t>
        </is>
      </c>
      <c r="Z378" s="374" t="inlineStr">
        <is>
          <t>C/O</t>
        </is>
      </c>
      <c r="AA378" s="374" t="inlineStr">
        <is>
          <t>ROYAL CORE</t>
        </is>
      </c>
      <c r="AB378" s="240" t="inlineStr">
        <is>
          <t>Tunisia</t>
        </is>
      </c>
      <c r="AC378" s="240" t="inlineStr">
        <is>
          <t>Artlab</t>
        </is>
      </c>
      <c r="AD378" s="240" t="inlineStr">
        <is>
          <t>Artlab</t>
        </is>
      </c>
      <c r="AE378" s="240" t="inlineStr">
        <is>
          <t>Interwashing</t>
        </is>
      </c>
      <c r="AF378" s="372" t="n"/>
      <c r="AG378" s="374" t="inlineStr">
        <is>
          <t>ORTA</t>
        </is>
      </c>
      <c r="AH378" s="374" t="inlineStr">
        <is>
          <t>9541B-43</t>
        </is>
      </c>
      <c r="AI378" s="374" t="n"/>
      <c r="AJ378" s="374" t="n"/>
      <c r="AK378" s="374" t="inlineStr">
        <is>
          <t>98% Sustainable fabric</t>
        </is>
      </c>
      <c r="AL378" s="374" t="inlineStr">
        <is>
          <t>98% Organic cotton, 2% elastane</t>
        </is>
      </c>
      <c r="AM378" s="374" t="inlineStr">
        <is>
          <t>12 oz</t>
        </is>
      </c>
      <c r="AN378" s="374" t="n"/>
      <c r="AO378" s="377" t="inlineStr">
        <is>
          <t>4,8 / 145</t>
        </is>
      </c>
      <c r="AP378" s="374" t="n"/>
      <c r="AQ378" s="374" t="n"/>
      <c r="AR378" s="374" t="n"/>
      <c r="AS378" s="378" t="n"/>
      <c r="AT378" s="378" t="n"/>
      <c r="AU378" s="378" t="n"/>
      <c r="AV378" s="379" t="n">
        <v>1.3</v>
      </c>
      <c r="AW378" s="601" t="n"/>
      <c r="AX378" s="602" t="inlineStr">
        <is>
          <t>EUR</t>
        </is>
      </c>
      <c r="AY378" s="602" t="inlineStr">
        <is>
          <t>FOB</t>
        </is>
      </c>
      <c r="AZ378" s="602" t="inlineStr">
        <is>
          <t>90 DAYS NETT</t>
        </is>
      </c>
      <c r="BA378" s="602" t="inlineStr">
        <is>
          <t>cfmd</t>
        </is>
      </c>
      <c r="BB378" s="602">
        <f>IFERROR((BM378*(1-Assumptions!$K$3))*(1-BK378),0)</f>
        <v/>
      </c>
      <c r="BC378" s="428" t="n"/>
      <c r="BD378" s="602" t="n"/>
      <c r="BE378" s="602" t="n">
        <v>22.6</v>
      </c>
      <c r="BF378" s="604">
        <f>IFERROR(((IF(BE378&gt;0, BE378, IF(BD378&gt;0, BD378, 0))))*INDEX(Assumptions!$B:$B,MATCH(AB378,Assumptions!$A:$A,0)),0)</f>
        <v/>
      </c>
      <c r="BG378" s="604">
        <f>IFERROR(((IF(BE378&gt;0, BE378, IF(BD378&gt;0, BD378, 0))))*INDEX(Assumptions!$C:$C,MATCH(AB378,Assumptions!$A:$A,0)),0)</f>
        <v/>
      </c>
      <c r="BH378" s="604">
        <f>IFERROR(((IF(BE378&gt;0, BE378, IF(BD378&gt;0, BD378, 0))))*INDEX(Assumptions!$D:$D,MATCH(AB378,Assumptions!$A:$A,0)),0)</f>
        <v/>
      </c>
      <c r="BI378" s="604">
        <f>IFERROR(((IF(BE378&gt;0, BE378, IF(BD378&gt;0, BD378, 0))))*INDEX(Assumptions!$G:$G,MATCH(AC378,Assumptions!$F:$F,0)),0)</f>
        <v/>
      </c>
      <c r="BJ378" s="604">
        <f>SUM(BF378:BI378)</f>
        <v/>
      </c>
      <c r="BK378" s="383">
        <f>IFERROR(INDEX(Assumptions!$B:$B,MATCH(AB378,Assumptions!$A:$A,0))+INDEX(Assumptions!$C:$C,MATCH(AB378,Assumptions!$A:$A,0))+INDEX(Assumptions!$D:$D,MATCH(AB378,Assumptions!$A:$A,0))+INDEX(Assumptions!$G:$G,MATCH(AC378,Assumptions!$F:$F,0)),0)</f>
        <v/>
      </c>
      <c r="BL378" s="602">
        <f>((IF(BE378&gt;0, BE378, IF(BD378&gt;0, BD378, 0))))+BJ378</f>
        <v/>
      </c>
      <c r="BM378" s="602">
        <f>BP378/BO378</f>
        <v/>
      </c>
      <c r="BN378" s="602">
        <f>BP378/2.38</f>
        <v/>
      </c>
      <c r="BO378" s="374" t="n">
        <v>2.5</v>
      </c>
      <c r="BP378" s="602" t="n">
        <v>129.95</v>
      </c>
      <c r="BQ378" s="384">
        <f>IF(SUM(BD378:BE378)=0,0,(BM378-BL378)/BM378)</f>
        <v/>
      </c>
      <c r="BR378" s="602" t="n">
        <v>0</v>
      </c>
      <c r="BS378" s="602" t="n">
        <v>5.7</v>
      </c>
      <c r="BT378" s="602" t="n">
        <v>2.8</v>
      </c>
      <c r="BU378" s="386" t="n"/>
      <c r="BV378" s="386" t="n"/>
      <c r="BW378" s="386" t="n"/>
      <c r="BX378" s="386" t="n"/>
      <c r="BY378" s="386" t="n"/>
      <c r="BZ378" s="433" t="n"/>
      <c r="CA378" s="386" t="n"/>
      <c r="CB378" s="386" t="n"/>
      <c r="CC378" s="386" t="n"/>
      <c r="CD378" s="376" t="n"/>
      <c r="CE378" s="376" t="n"/>
      <c r="CF378" s="376" t="inlineStr">
        <is>
          <t>CXL</t>
        </is>
      </c>
      <c r="CG378" s="387" t="inlineStr">
        <is>
          <t>-</t>
        </is>
      </c>
      <c r="CH378" s="435" t="n"/>
      <c r="CI378" s="387" t="n"/>
      <c r="CJ378" s="387" t="n"/>
      <c r="CK378" s="387" t="n"/>
      <c r="CL378" s="388" t="n"/>
      <c r="CM378" s="389" t="n"/>
      <c r="CN378" s="389" t="n"/>
      <c r="CO378" s="390" t="n"/>
      <c r="CP378" s="391" t="inlineStr">
        <is>
          <t>-</t>
        </is>
      </c>
      <c r="CQ378" s="391" t="n"/>
      <c r="CR378" s="391" t="n"/>
      <c r="CS378" s="392" t="n"/>
      <c r="CT378" s="393" t="n"/>
      <c r="CU378" s="393" t="n"/>
      <c r="CV378" s="393" t="n"/>
      <c r="CW378" s="393" t="n"/>
      <c r="CX378" s="393" t="n"/>
      <c r="CY378" s="393" t="n"/>
      <c r="CZ378" s="388" t="n">
        <v>43285</v>
      </c>
      <c r="DA378" s="388" t="inlineStr">
        <is>
          <t>TUNISIA</t>
        </is>
      </c>
      <c r="DB378" s="555" t="n">
        <v>5</v>
      </c>
      <c r="DC378" s="389" t="n"/>
      <c r="DD378" s="389" t="inlineStr">
        <is>
          <t>HALF THIGH BIT TOO SMALL - FIT STILL OK</t>
        </is>
      </c>
      <c r="DE378" s="389" t="n"/>
      <c r="DF378" s="394" t="n"/>
      <c r="DG378" s="394" t="n"/>
      <c r="DH378" s="394" t="n"/>
      <c r="DI378" s="395">
        <f>DF378*BM378</f>
        <v/>
      </c>
      <c r="DJ378" s="396">
        <f>DI378-(DG378*BL378)</f>
        <v/>
      </c>
    </row>
    <row customFormat="1" customHeight="1" ht="15" r="379" s="397">
      <c r="A379" s="372" t="n">
        <v>3030</v>
      </c>
      <c r="B379" s="372" t="inlineStr">
        <is>
          <t>K999901206</t>
        </is>
      </c>
      <c r="C379" s="372" t="n">
        <v>2010102419</v>
      </c>
      <c r="D379" s="241" t="inlineStr">
        <is>
          <t>Light used</t>
        </is>
      </c>
      <c r="E379" s="430" t="n">
        <v>5022</v>
      </c>
      <c r="F379" s="372" t="inlineStr">
        <is>
          <t>DIDO</t>
        </is>
      </c>
      <c r="G379" s="372" t="inlineStr">
        <is>
          <t>ELECTRIC BLUE</t>
        </is>
      </c>
      <c r="H379" s="372" t="inlineStr">
        <is>
          <t>STOCK</t>
        </is>
      </c>
      <c r="I379" s="370" t="n"/>
      <c r="J379" s="600" t="n"/>
      <c r="K379" s="372" t="inlineStr">
        <is>
          <t>CXLD WILL DELIVERY FROM STOCK</t>
        </is>
      </c>
      <c r="L379" s="372" t="n"/>
      <c r="M379" s="372" t="inlineStr">
        <is>
          <t>Jeans</t>
        </is>
      </c>
      <c r="N379" s="372" t="n">
        <v>62046231</v>
      </c>
      <c r="O379" s="373" t="inlineStr">
        <is>
          <t>Women's or girls' cotton denim trousers and breeches (excl. industrial and occupational, bib and brace overalls and panties)</t>
        </is>
      </c>
      <c r="P379" s="584" t="inlineStr">
        <is>
          <t>Womens</t>
        </is>
      </c>
      <c r="Q379" s="372" t="n"/>
      <c r="R379" s="372" t="n"/>
      <c r="S379" s="372" t="inlineStr">
        <is>
          <t>PP SPRAY</t>
        </is>
      </c>
      <c r="T379" s="374" t="inlineStr">
        <is>
          <t>HIGH</t>
        </is>
      </c>
      <c r="U379" s="374" t="inlineStr">
        <is>
          <t>LOW RISE STRAIGHT</t>
        </is>
      </c>
      <c r="V379" s="374" t="inlineStr">
        <is>
          <t>24-32</t>
        </is>
      </c>
      <c r="W379" s="374" t="inlineStr">
        <is>
          <t>30-32-34</t>
        </is>
      </c>
      <c r="X379" s="402" t="inlineStr">
        <is>
          <t>Womens royal core</t>
        </is>
      </c>
      <c r="Y379" s="374" t="inlineStr">
        <is>
          <t>C/O</t>
        </is>
      </c>
      <c r="Z379" s="374" t="inlineStr">
        <is>
          <t>C/O</t>
        </is>
      </c>
      <c r="AA379" s="374" t="inlineStr">
        <is>
          <t>ROYAL CORE</t>
        </is>
      </c>
      <c r="AB379" s="240" t="inlineStr">
        <is>
          <t>Tunisia</t>
        </is>
      </c>
      <c r="AC379" s="240" t="inlineStr">
        <is>
          <t>Artlab</t>
        </is>
      </c>
      <c r="AD379" s="240" t="inlineStr">
        <is>
          <t>Artlab</t>
        </is>
      </c>
      <c r="AE379" s="240" t="inlineStr">
        <is>
          <t>Interwashing</t>
        </is>
      </c>
      <c r="AF379" s="372" t="n"/>
      <c r="AG379" s="374" t="inlineStr">
        <is>
          <t>CALIK</t>
        </is>
      </c>
      <c r="AH379" s="374" t="inlineStr">
        <is>
          <t>D7253O019 Rosemary stretch</t>
        </is>
      </c>
      <c r="AI379" s="374" t="n"/>
      <c r="AJ379" s="374" t="n"/>
      <c r="AK379" s="374" t="inlineStr">
        <is>
          <t>96% Sustainable fabric</t>
        </is>
      </c>
      <c r="AL379" s="374" t="inlineStr">
        <is>
          <t>96,55% Organic cotton, 2,93% polyester, 0,52% elastane</t>
        </is>
      </c>
      <c r="AM379" s="374" t="inlineStr">
        <is>
          <t>11 oz</t>
        </is>
      </c>
      <c r="AN379" s="374" t="n"/>
      <c r="AO379" s="377" t="inlineStr">
        <is>
          <t>5 / 142</t>
        </is>
      </c>
      <c r="AP379" s="374" t="n"/>
      <c r="AQ379" s="374" t="n"/>
      <c r="AR379" s="374" t="n"/>
      <c r="AS379" s="378" t="n"/>
      <c r="AT379" s="378" t="n"/>
      <c r="AU379" s="378" t="n"/>
      <c r="AV379" s="379" t="n">
        <v>1.27</v>
      </c>
      <c r="AW379" s="601" t="n"/>
      <c r="AX379" s="602" t="inlineStr">
        <is>
          <t>EUR</t>
        </is>
      </c>
      <c r="AY379" s="602" t="inlineStr">
        <is>
          <t>FOB</t>
        </is>
      </c>
      <c r="AZ379" s="602" t="inlineStr">
        <is>
          <t>90 DAYS NETT</t>
        </is>
      </c>
      <c r="BA379" s="602" t="inlineStr">
        <is>
          <t>cfmd</t>
        </is>
      </c>
      <c r="BB379" s="602">
        <f>IFERROR((BM379*(1-Assumptions!$K$3))*(1-BK379),0)</f>
        <v/>
      </c>
      <c r="BC379" s="428" t="n"/>
      <c r="BD379" s="602" t="n"/>
      <c r="BE379" s="602" t="n">
        <v>23.5</v>
      </c>
      <c r="BF379" s="604">
        <f>IFERROR(((IF(BE379&gt;0, BE379, IF(BD379&gt;0, BD379, 0))))*INDEX(Assumptions!$B:$B,MATCH(AB379,Assumptions!$A:$A,0)),0)</f>
        <v/>
      </c>
      <c r="BG379" s="604">
        <f>IFERROR(((IF(BE379&gt;0, BE379, IF(BD379&gt;0, BD379, 0))))*INDEX(Assumptions!$C:$C,MATCH(AB379,Assumptions!$A:$A,0)),0)</f>
        <v/>
      </c>
      <c r="BH379" s="604">
        <f>IFERROR(((IF(BE379&gt;0, BE379, IF(BD379&gt;0, BD379, 0))))*INDEX(Assumptions!$D:$D,MATCH(AB379,Assumptions!$A:$A,0)),0)</f>
        <v/>
      </c>
      <c r="BI379" s="604">
        <f>IFERROR(((IF(BE379&gt;0, BE379, IF(BD379&gt;0, BD379, 0))))*INDEX(Assumptions!$G:$G,MATCH(AC379,Assumptions!$F:$F,0)),0)</f>
        <v/>
      </c>
      <c r="BJ379" s="604">
        <f>SUM(BF379:BI379)</f>
        <v/>
      </c>
      <c r="BK379" s="383">
        <f>IFERROR(INDEX(Assumptions!$B:$B,MATCH(AB379,Assumptions!$A:$A,0))+INDEX(Assumptions!$C:$C,MATCH(AB379,Assumptions!$A:$A,0))+INDEX(Assumptions!$D:$D,MATCH(AB379,Assumptions!$A:$A,0))+INDEX(Assumptions!$G:$G,MATCH(AC379,Assumptions!$F:$F,0)),0)</f>
        <v/>
      </c>
      <c r="BL379" s="602">
        <f>((IF(BE379&gt;0, BE379, IF(BD379&gt;0, BD379, 0))))+BJ379</f>
        <v/>
      </c>
      <c r="BM379" s="602">
        <f>BP379/BO379</f>
        <v/>
      </c>
      <c r="BN379" s="602">
        <f>BP379/2.38</f>
        <v/>
      </c>
      <c r="BO379" s="374" t="n">
        <v>2.5</v>
      </c>
      <c r="BP379" s="602" t="n">
        <v>129.95</v>
      </c>
      <c r="BQ379" s="384">
        <f>IF(SUM(BD379:BE379)=0,0,(BM379-BL379)/BM379)</f>
        <v/>
      </c>
      <c r="BR379" s="602" t="n">
        <v>0</v>
      </c>
      <c r="BS379" s="602" t="n">
        <v>6.55</v>
      </c>
      <c r="BT379" s="602" t="n">
        <v>2.7</v>
      </c>
      <c r="BU379" s="386" t="n"/>
      <c r="BV379" s="386" t="n"/>
      <c r="BW379" s="386" t="n"/>
      <c r="BX379" s="386" t="n"/>
      <c r="BY379" s="386" t="n"/>
      <c r="BZ379" s="433" t="n"/>
      <c r="CA379" s="386" t="n"/>
      <c r="CB379" s="386" t="n"/>
      <c r="CC379" s="386" t="n"/>
      <c r="CD379" s="376" t="n"/>
      <c r="CE379" s="376" t="n"/>
      <c r="CF379" s="376" t="inlineStr">
        <is>
          <t>CXL</t>
        </is>
      </c>
      <c r="CG379" s="387" t="inlineStr">
        <is>
          <t>-</t>
        </is>
      </c>
      <c r="CH379" s="435" t="n"/>
      <c r="CI379" s="387" t="n"/>
      <c r="CJ379" s="387" t="n"/>
      <c r="CK379" s="387" t="n"/>
      <c r="CL379" s="388" t="n"/>
      <c r="CM379" s="389" t="n"/>
      <c r="CN379" s="389" t="n"/>
      <c r="CO379" s="390" t="n"/>
      <c r="CP379" s="391" t="inlineStr">
        <is>
          <t>-</t>
        </is>
      </c>
      <c r="CQ379" s="391" t="n"/>
      <c r="CR379" s="391" t="n"/>
      <c r="CS379" s="392" t="n"/>
      <c r="CT379" s="393" t="n"/>
      <c r="CU379" s="393" t="n"/>
      <c r="CV379" s="393" t="n"/>
      <c r="CW379" s="393" t="n"/>
      <c r="CX379" s="393" t="n"/>
      <c r="CY379" s="393" t="n"/>
      <c r="CZ379" s="388" t="n"/>
      <c r="DA379" s="388" t="n"/>
      <c r="DB379" s="555" t="n"/>
      <c r="DC379" s="389" t="n"/>
      <c r="DD379" s="389" t="n"/>
      <c r="DE379" s="389" t="n"/>
      <c r="DF379" s="394" t="n"/>
      <c r="DG379" s="394" t="n"/>
      <c r="DH379" s="394" t="n"/>
      <c r="DI379" s="395">
        <f>DF379*BM379</f>
        <v/>
      </c>
      <c r="DJ379" s="396">
        <f>DI379-(DG379*BL379)</f>
        <v/>
      </c>
    </row>
    <row customFormat="1" customHeight="1" ht="15" r="380" s="397">
      <c r="A380" s="372" t="n">
        <v>3035</v>
      </c>
      <c r="B380" s="372" t="inlineStr">
        <is>
          <t>K999901302</t>
        </is>
      </c>
      <c r="C380" s="372" t="n">
        <v>2010102413</v>
      </c>
      <c r="D380" s="430" t="inlineStr">
        <is>
          <t>Mid used</t>
        </is>
      </c>
      <c r="E380" s="430" t="n">
        <v>4012</v>
      </c>
      <c r="F380" s="372" t="inlineStr">
        <is>
          <t>CHRISTINA</t>
        </is>
      </c>
      <c r="G380" s="372" t="inlineStr">
        <is>
          <t>DARK WORN</t>
        </is>
      </c>
      <c r="H380" s="372" t="inlineStr">
        <is>
          <t>STOCK</t>
        </is>
      </c>
      <c r="I380" s="370" t="n"/>
      <c r="J380" s="600" t="n"/>
      <c r="K380" s="372" t="inlineStr">
        <is>
          <t>CXLD WILL DELIVERY FROM STOCK</t>
        </is>
      </c>
      <c r="L380" s="372" t="n"/>
      <c r="M380" s="372" t="inlineStr">
        <is>
          <t>Jeans</t>
        </is>
      </c>
      <c r="N380" s="372" t="n">
        <v>62046231</v>
      </c>
      <c r="O380" s="373" t="inlineStr">
        <is>
          <t>Women's or girls' cotton denim trousers and breeches (excl. industrial and occupational, bib and brace overalls and panties)</t>
        </is>
      </c>
      <c r="P380" s="584" t="inlineStr">
        <is>
          <t>Womens</t>
        </is>
      </c>
      <c r="Q380" s="372" t="n"/>
      <c r="R380" s="372" t="n"/>
      <c r="S380" s="372" t="inlineStr">
        <is>
          <t>PP SPRAY + RESIN</t>
        </is>
      </c>
      <c r="T380" s="374" t="inlineStr">
        <is>
          <t>BASIC</t>
        </is>
      </c>
      <c r="U380" s="374" t="inlineStr">
        <is>
          <t>HIGH RISE SKINNY</t>
        </is>
      </c>
      <c r="V380" s="374" t="inlineStr">
        <is>
          <t>24-32</t>
        </is>
      </c>
      <c r="W380" s="374" t="inlineStr">
        <is>
          <t>30-32-34</t>
        </is>
      </c>
      <c r="X380" s="402" t="inlineStr">
        <is>
          <t>Womens royal core</t>
        </is>
      </c>
      <c r="Y380" s="374" t="inlineStr">
        <is>
          <t>C/O</t>
        </is>
      </c>
      <c r="Z380" s="374" t="inlineStr">
        <is>
          <t>C/O</t>
        </is>
      </c>
      <c r="AA380" s="374" t="inlineStr">
        <is>
          <t>ROYAL CORE</t>
        </is>
      </c>
      <c r="AB380" s="240" t="inlineStr">
        <is>
          <t>Tunisia</t>
        </is>
      </c>
      <c r="AC380" s="240" t="inlineStr">
        <is>
          <t>Artlab</t>
        </is>
      </c>
      <c r="AD380" s="240" t="inlineStr">
        <is>
          <t>Artlab</t>
        </is>
      </c>
      <c r="AE380" s="240" t="inlineStr">
        <is>
          <t>Interwashing</t>
        </is>
      </c>
      <c r="AF380" s="372" t="n"/>
      <c r="AG380" s="374" t="inlineStr">
        <is>
          <t>ORTA</t>
        </is>
      </c>
      <c r="AH380" s="374" t="inlineStr">
        <is>
          <t>9541B-43</t>
        </is>
      </c>
      <c r="AI380" s="374" t="n"/>
      <c r="AJ380" s="374" t="n"/>
      <c r="AK380" s="374" t="inlineStr">
        <is>
          <t>98% Sustainable fabric</t>
        </is>
      </c>
      <c r="AL380" s="374" t="inlineStr">
        <is>
          <t>98% Organic cotton, 2% elastane</t>
        </is>
      </c>
      <c r="AM380" s="374" t="inlineStr">
        <is>
          <t>12 oz</t>
        </is>
      </c>
      <c r="AN380" s="374" t="n"/>
      <c r="AO380" s="377" t="inlineStr">
        <is>
          <t>4,8 / 145</t>
        </is>
      </c>
      <c r="AP380" s="374" t="n"/>
      <c r="AQ380" s="374" t="n"/>
      <c r="AR380" s="374" t="n"/>
      <c r="AS380" s="378" t="n"/>
      <c r="AT380" s="378" t="n"/>
      <c r="AU380" s="378" t="n"/>
      <c r="AV380" s="379" t="n">
        <v>1.2</v>
      </c>
      <c r="AW380" s="601" t="n"/>
      <c r="AX380" s="602" t="inlineStr">
        <is>
          <t>EUR</t>
        </is>
      </c>
      <c r="AY380" s="602" t="inlineStr">
        <is>
          <t>FOB</t>
        </is>
      </c>
      <c r="AZ380" s="602" t="inlineStr">
        <is>
          <t>90 DAYS NETT</t>
        </is>
      </c>
      <c r="BA380" s="602" t="inlineStr">
        <is>
          <t>cfmd</t>
        </is>
      </c>
      <c r="BB380" s="602">
        <f>IFERROR((BM380*(1-Assumptions!$K$3))*(1-BK380),0)</f>
        <v/>
      </c>
      <c r="BC380" s="428" t="n"/>
      <c r="BD380" s="602" t="n"/>
      <c r="BE380" s="602" t="n">
        <v>22.6</v>
      </c>
      <c r="BF380" s="604">
        <f>IFERROR(((IF(BE380&gt;0, BE380, IF(BD380&gt;0, BD380, 0))))*INDEX(Assumptions!$B:$B,MATCH(AB380,Assumptions!$A:$A,0)),0)</f>
        <v/>
      </c>
      <c r="BG380" s="604">
        <f>IFERROR(((IF(BE380&gt;0, BE380, IF(BD380&gt;0, BD380, 0))))*INDEX(Assumptions!$C:$C,MATCH(AB380,Assumptions!$A:$A,0)),0)</f>
        <v/>
      </c>
      <c r="BH380" s="604">
        <f>IFERROR(((IF(BE380&gt;0, BE380, IF(BD380&gt;0, BD380, 0))))*INDEX(Assumptions!$D:$D,MATCH(AB380,Assumptions!$A:$A,0)),0)</f>
        <v/>
      </c>
      <c r="BI380" s="604">
        <f>IFERROR(((IF(BE380&gt;0, BE380, IF(BD380&gt;0, BD380, 0))))*INDEX(Assumptions!$G:$G,MATCH(AC380,Assumptions!$F:$F,0)),0)</f>
        <v/>
      </c>
      <c r="BJ380" s="604">
        <f>SUM(BF380:BI380)</f>
        <v/>
      </c>
      <c r="BK380" s="383">
        <f>IFERROR(INDEX(Assumptions!$B:$B,MATCH(AB380,Assumptions!$A:$A,0))+INDEX(Assumptions!$C:$C,MATCH(AB380,Assumptions!$A:$A,0))+INDEX(Assumptions!$D:$D,MATCH(AB380,Assumptions!$A:$A,0))+INDEX(Assumptions!$G:$G,MATCH(AC380,Assumptions!$F:$F,0)),0)</f>
        <v/>
      </c>
      <c r="BL380" s="602">
        <f>((IF(BE380&gt;0, BE380, IF(BD380&gt;0, BD380, 0))))+BJ380</f>
        <v/>
      </c>
      <c r="BM380" s="602">
        <f>BP380/BO380</f>
        <v/>
      </c>
      <c r="BN380" s="602">
        <f>BP380/2.38</f>
        <v/>
      </c>
      <c r="BO380" s="374" t="n">
        <v>2.5</v>
      </c>
      <c r="BP380" s="602" t="n">
        <v>119.95</v>
      </c>
      <c r="BQ380" s="384">
        <f>IF(SUM(BD380:BE380)=0,0,(BM380-BL380)/BM380)</f>
        <v/>
      </c>
      <c r="BR380" s="602" t="n">
        <v>0</v>
      </c>
      <c r="BS380" s="602" t="n">
        <v>6.1</v>
      </c>
      <c r="BT380" s="602" t="n">
        <v>2.7</v>
      </c>
      <c r="BU380" s="386" t="n"/>
      <c r="BV380" s="386" t="n"/>
      <c r="BW380" s="386" t="n"/>
      <c r="BX380" s="386" t="n"/>
      <c r="BY380" s="386" t="n"/>
      <c r="BZ380" s="433" t="n"/>
      <c r="CA380" s="386" t="n"/>
      <c r="CB380" s="386" t="n"/>
      <c r="CC380" s="386" t="n"/>
      <c r="CD380" s="376" t="n"/>
      <c r="CE380" s="376" t="n"/>
      <c r="CF380" s="376" t="inlineStr">
        <is>
          <t>CXL</t>
        </is>
      </c>
      <c r="CG380" s="387" t="inlineStr">
        <is>
          <t>-</t>
        </is>
      </c>
      <c r="CH380" s="435" t="n"/>
      <c r="CI380" s="387" t="n"/>
      <c r="CJ380" s="387" t="n"/>
      <c r="CK380" s="387" t="n"/>
      <c r="CL380" s="388" t="n"/>
      <c r="CM380" s="389" t="n"/>
      <c r="CN380" s="389" t="n"/>
      <c r="CO380" s="390" t="n"/>
      <c r="CP380" s="391" t="inlineStr">
        <is>
          <t>-</t>
        </is>
      </c>
      <c r="CQ380" s="391" t="n"/>
      <c r="CR380" s="391" t="n"/>
      <c r="CS380" s="392" t="n"/>
      <c r="CT380" s="393" t="n"/>
      <c r="CU380" s="393" t="n"/>
      <c r="CV380" s="393" t="n"/>
      <c r="CW380" s="393" t="n"/>
      <c r="CX380" s="393" t="n"/>
      <c r="CY380" s="393" t="n"/>
      <c r="CZ380" s="388" t="n"/>
      <c r="DA380" s="388" t="n"/>
      <c r="DB380" s="555" t="n"/>
      <c r="DC380" s="389" t="n"/>
      <c r="DD380" s="389" t="n"/>
      <c r="DE380" s="389" t="n"/>
      <c r="DF380" s="394" t="n"/>
      <c r="DG380" s="394" t="n"/>
      <c r="DH380" s="394" t="n"/>
      <c r="DI380" s="395">
        <f>DF380*BM380</f>
        <v/>
      </c>
      <c r="DJ380" s="396">
        <f>DI380-(DG380*BL380)</f>
        <v/>
      </c>
    </row>
    <row customFormat="1" customHeight="1" ht="15" r="381" s="397">
      <c r="A381" s="372" t="n">
        <v>3040</v>
      </c>
      <c r="B381" s="372" t="inlineStr">
        <is>
          <t>K999901303</t>
        </is>
      </c>
      <c r="C381" s="372" t="n">
        <v>2010102414</v>
      </c>
      <c r="D381" s="241" t="inlineStr">
        <is>
          <t>Mid used</t>
        </is>
      </c>
      <c r="E381" s="430" t="n">
        <v>4013</v>
      </c>
      <c r="F381" s="372" t="inlineStr">
        <is>
          <t>CHRISTINA</t>
        </is>
      </c>
      <c r="G381" s="372" t="inlineStr">
        <is>
          <t>MID INDIGO</t>
        </is>
      </c>
      <c r="H381" s="372" t="inlineStr">
        <is>
          <t>STOCK</t>
        </is>
      </c>
      <c r="I381" s="370" t="n"/>
      <c r="J381" s="600" t="n"/>
      <c r="K381" s="372" t="inlineStr">
        <is>
          <t>CXLD WILL DELIVERY FROM STOCK</t>
        </is>
      </c>
      <c r="L381" s="372" t="n"/>
      <c r="M381" s="372" t="inlineStr">
        <is>
          <t>Jeans</t>
        </is>
      </c>
      <c r="N381" s="372" t="n">
        <v>62046231</v>
      </c>
      <c r="O381" s="373" t="inlineStr">
        <is>
          <t>Women's or girls' cotton denim trousers and breeches (excl. industrial and occupational, bib and brace overalls and panties)</t>
        </is>
      </c>
      <c r="P381" s="584" t="inlineStr">
        <is>
          <t>Womens</t>
        </is>
      </c>
      <c r="Q381" s="372" t="n"/>
      <c r="R381" s="372" t="n"/>
      <c r="S381" s="372" t="inlineStr">
        <is>
          <t>PP SPRAY + RESIN</t>
        </is>
      </c>
      <c r="T381" s="374" t="inlineStr">
        <is>
          <t>HIGH</t>
        </is>
      </c>
      <c r="U381" s="374" t="inlineStr">
        <is>
          <t>HIGH RISE SKINNY</t>
        </is>
      </c>
      <c r="V381" s="374" t="inlineStr">
        <is>
          <t>24-32</t>
        </is>
      </c>
      <c r="W381" s="374" t="inlineStr">
        <is>
          <t>30-32-34</t>
        </is>
      </c>
      <c r="X381" s="402" t="inlineStr">
        <is>
          <t>Womens royal core</t>
        </is>
      </c>
      <c r="Y381" s="374" t="inlineStr">
        <is>
          <t>C/O</t>
        </is>
      </c>
      <c r="Z381" s="374" t="inlineStr">
        <is>
          <t>C/O</t>
        </is>
      </c>
      <c r="AA381" s="374" t="inlineStr">
        <is>
          <t>ROYAL CORE</t>
        </is>
      </c>
      <c r="AB381" s="240" t="inlineStr">
        <is>
          <t>Tunisia</t>
        </is>
      </c>
      <c r="AC381" s="240" t="inlineStr">
        <is>
          <t>Artlab</t>
        </is>
      </c>
      <c r="AD381" s="240" t="inlineStr">
        <is>
          <t>Artlab</t>
        </is>
      </c>
      <c r="AE381" s="240" t="inlineStr">
        <is>
          <t>Interwashing</t>
        </is>
      </c>
      <c r="AF381" s="372" t="n"/>
      <c r="AG381" s="374" t="inlineStr">
        <is>
          <t>ORTA</t>
        </is>
      </c>
      <c r="AH381" s="374" t="inlineStr">
        <is>
          <t>9541B-43</t>
        </is>
      </c>
      <c r="AI381" s="374" t="n"/>
      <c r="AJ381" s="374" t="n"/>
      <c r="AK381" s="374" t="inlineStr">
        <is>
          <t>98% Sustainable fabric</t>
        </is>
      </c>
      <c r="AL381" s="374" t="inlineStr">
        <is>
          <t>98% Organic cotton, 2% elastane</t>
        </is>
      </c>
      <c r="AM381" s="374" t="inlineStr">
        <is>
          <t>12 oz</t>
        </is>
      </c>
      <c r="AN381" s="374" t="n"/>
      <c r="AO381" s="377" t="inlineStr">
        <is>
          <t>4,8 / 145</t>
        </is>
      </c>
      <c r="AP381" s="374" t="n"/>
      <c r="AQ381" s="374" t="n"/>
      <c r="AR381" s="374" t="n"/>
      <c r="AS381" s="378" t="n"/>
      <c r="AT381" s="378" t="n"/>
      <c r="AU381" s="378" t="n"/>
      <c r="AV381" s="379" t="n">
        <v>1.2</v>
      </c>
      <c r="AW381" s="601" t="n"/>
      <c r="AX381" s="602" t="inlineStr">
        <is>
          <t>EUR</t>
        </is>
      </c>
      <c r="AY381" s="602" t="inlineStr">
        <is>
          <t>FOB</t>
        </is>
      </c>
      <c r="AZ381" s="602" t="inlineStr">
        <is>
          <t>90 DAYS NETT</t>
        </is>
      </c>
      <c r="BA381" s="602" t="inlineStr">
        <is>
          <t>cfmd</t>
        </is>
      </c>
      <c r="BB381" s="602">
        <f>IFERROR((BM381*(1-Assumptions!$K$3))*(1-BK381),0)</f>
        <v/>
      </c>
      <c r="BC381" s="428" t="n"/>
      <c r="BD381" s="602" t="n"/>
      <c r="BE381" s="602" t="n">
        <v>22.6</v>
      </c>
      <c r="BF381" s="604">
        <f>IFERROR(((IF(BE381&gt;0, BE381, IF(BD381&gt;0, BD381, 0))))*INDEX(Assumptions!$B:$B,MATCH(AB381,Assumptions!$A:$A,0)),0)</f>
        <v/>
      </c>
      <c r="BG381" s="604">
        <f>IFERROR(((IF(BE381&gt;0, BE381, IF(BD381&gt;0, BD381, 0))))*INDEX(Assumptions!$C:$C,MATCH(AB381,Assumptions!$A:$A,0)),0)</f>
        <v/>
      </c>
      <c r="BH381" s="604">
        <f>IFERROR(((IF(BE381&gt;0, BE381, IF(BD381&gt;0, BD381, 0))))*INDEX(Assumptions!$D:$D,MATCH(AB381,Assumptions!$A:$A,0)),0)</f>
        <v/>
      </c>
      <c r="BI381" s="604">
        <f>IFERROR(((IF(BE381&gt;0, BE381, IF(BD381&gt;0, BD381, 0))))*INDEX(Assumptions!$G:$G,MATCH(AC381,Assumptions!$F:$F,0)),0)</f>
        <v/>
      </c>
      <c r="BJ381" s="604">
        <f>SUM(BF381:BI381)</f>
        <v/>
      </c>
      <c r="BK381" s="383">
        <f>IFERROR(INDEX(Assumptions!$B:$B,MATCH(AB381,Assumptions!$A:$A,0))+INDEX(Assumptions!$C:$C,MATCH(AB381,Assumptions!$A:$A,0))+INDEX(Assumptions!$D:$D,MATCH(AB381,Assumptions!$A:$A,0))+INDEX(Assumptions!$G:$G,MATCH(AC381,Assumptions!$F:$F,0)),0)</f>
        <v/>
      </c>
      <c r="BL381" s="602">
        <f>((IF(BE381&gt;0, BE381, IF(BD381&gt;0, BD381, 0))))+BJ381</f>
        <v/>
      </c>
      <c r="BM381" s="602">
        <f>BP381/BO381</f>
        <v/>
      </c>
      <c r="BN381" s="602">
        <f>BP381/2.38</f>
        <v/>
      </c>
      <c r="BO381" s="374" t="n">
        <v>2.5</v>
      </c>
      <c r="BP381" s="602" t="n">
        <v>129.95</v>
      </c>
      <c r="BQ381" s="384">
        <f>IF(SUM(BD381:BE381)=0,0,(BM381-BL381)/BM381)</f>
        <v/>
      </c>
      <c r="BR381" s="602" t="n">
        <v>0</v>
      </c>
      <c r="BS381" s="602" t="n">
        <v>5.7</v>
      </c>
      <c r="BT381" s="602" t="n">
        <v>2.7</v>
      </c>
      <c r="BU381" s="386" t="n"/>
      <c r="BV381" s="386" t="n"/>
      <c r="BW381" s="386" t="n"/>
      <c r="BX381" s="386" t="n"/>
      <c r="BY381" s="386" t="n"/>
      <c r="BZ381" s="433" t="n"/>
      <c r="CA381" s="386" t="n"/>
      <c r="CB381" s="386" t="n"/>
      <c r="CC381" s="386" t="n"/>
      <c r="CD381" s="376" t="n"/>
      <c r="CE381" s="376" t="n"/>
      <c r="CF381" s="376" t="inlineStr">
        <is>
          <t>CXL</t>
        </is>
      </c>
      <c r="CG381" s="387" t="inlineStr">
        <is>
          <t>-</t>
        </is>
      </c>
      <c r="CH381" s="435" t="n"/>
      <c r="CI381" s="387" t="n"/>
      <c r="CJ381" s="387" t="n"/>
      <c r="CK381" s="387" t="n"/>
      <c r="CL381" s="388" t="n"/>
      <c r="CM381" s="389" t="n"/>
      <c r="CN381" s="389" t="n"/>
      <c r="CO381" s="390" t="n"/>
      <c r="CP381" s="391" t="inlineStr">
        <is>
          <t>-</t>
        </is>
      </c>
      <c r="CQ381" s="391" t="n"/>
      <c r="CR381" s="391" t="n"/>
      <c r="CS381" s="392" t="n"/>
      <c r="CT381" s="393" t="n"/>
      <c r="CU381" s="393" t="n"/>
      <c r="CV381" s="393" t="n"/>
      <c r="CW381" s="393" t="n"/>
      <c r="CX381" s="393" t="n"/>
      <c r="CY381" s="393" t="n"/>
      <c r="CZ381" s="388" t="n"/>
      <c r="DA381" s="388" t="n"/>
      <c r="DB381" s="555" t="n"/>
      <c r="DC381" s="389" t="n"/>
      <c r="DD381" s="389" t="n"/>
      <c r="DE381" s="389" t="n"/>
      <c r="DF381" s="394" t="n"/>
      <c r="DG381" s="394" t="n"/>
      <c r="DH381" s="394" t="n"/>
      <c r="DI381" s="395">
        <f>DF381*BM381</f>
        <v/>
      </c>
      <c r="DJ381" s="396">
        <f>DI381-(DG381*BL381)</f>
        <v/>
      </c>
    </row>
    <row customFormat="1" customHeight="1" ht="15" r="382" s="397">
      <c r="A382" s="372" t="n">
        <v>3045</v>
      </c>
      <c r="B382" s="372" t="inlineStr">
        <is>
          <t>K999901304</t>
        </is>
      </c>
      <c r="C382" s="372" t="n">
        <v>2010102415</v>
      </c>
      <c r="D382" s="430" t="inlineStr">
        <is>
          <t>Denim black</t>
        </is>
      </c>
      <c r="E382" s="430" t="n">
        <v>6103</v>
      </c>
      <c r="F382" s="372" t="inlineStr">
        <is>
          <t>CHRISTINA</t>
        </is>
      </c>
      <c r="G382" s="372" t="inlineStr">
        <is>
          <t>BLACK WORN IN</t>
        </is>
      </c>
      <c r="H382" s="372" t="inlineStr">
        <is>
          <t>STOCK</t>
        </is>
      </c>
      <c r="I382" s="370" t="n"/>
      <c r="J382" s="600" t="n"/>
      <c r="K382" s="372" t="inlineStr">
        <is>
          <t>CXLD WILL DELIVERY FROM STOCK</t>
        </is>
      </c>
      <c r="L382" s="372" t="n"/>
      <c r="M382" s="372" t="inlineStr">
        <is>
          <t>Jeans</t>
        </is>
      </c>
      <c r="N382" s="372" t="n">
        <v>62046231</v>
      </c>
      <c r="O382" s="373" t="inlineStr">
        <is>
          <t>Women's or girls' cotton denim trousers and breeches (excl. industrial and occupational, bib and brace overalls and panties)</t>
        </is>
      </c>
      <c r="P382" s="584" t="inlineStr">
        <is>
          <t>Womens</t>
        </is>
      </c>
      <c r="Q382" s="372" t="n"/>
      <c r="R382" s="372" t="n"/>
      <c r="S382" s="372" t="inlineStr">
        <is>
          <t xml:space="preserve">PP SPRAY </t>
        </is>
      </c>
      <c r="T382" s="374" t="inlineStr">
        <is>
          <t>HIGH</t>
        </is>
      </c>
      <c r="U382" s="374" t="inlineStr">
        <is>
          <t>HIGH RISE SKINNY</t>
        </is>
      </c>
      <c r="V382" s="374" t="inlineStr">
        <is>
          <t>24-32</t>
        </is>
      </c>
      <c r="W382" s="374" t="inlineStr">
        <is>
          <t>30-32-34</t>
        </is>
      </c>
      <c r="X382" s="402" t="inlineStr">
        <is>
          <t>Womens royal core</t>
        </is>
      </c>
      <c r="Y382" s="374" t="inlineStr">
        <is>
          <t>C/O</t>
        </is>
      </c>
      <c r="Z382" s="374" t="inlineStr">
        <is>
          <t>C/O</t>
        </is>
      </c>
      <c r="AA382" s="374" t="inlineStr">
        <is>
          <t>ROYAL CORE</t>
        </is>
      </c>
      <c r="AB382" s="240" t="inlineStr">
        <is>
          <t>Tunisia</t>
        </is>
      </c>
      <c r="AC382" s="240" t="inlineStr">
        <is>
          <t>Artlab</t>
        </is>
      </c>
      <c r="AD382" s="240" t="inlineStr">
        <is>
          <t>Artlab</t>
        </is>
      </c>
      <c r="AE382" s="240" t="inlineStr">
        <is>
          <t>Interwashing</t>
        </is>
      </c>
      <c r="AF382" s="372" t="n"/>
      <c r="AG382" s="374" t="inlineStr">
        <is>
          <t>CALIK</t>
        </is>
      </c>
      <c r="AH382" s="374" t="inlineStr">
        <is>
          <t>71148D Pinus organic + recycled</t>
        </is>
      </c>
      <c r="AI382" s="374" t="inlineStr">
        <is>
          <t>D7924O022 Pinus</t>
        </is>
      </c>
      <c r="AJ382" s="374" t="n"/>
      <c r="AK382" s="374" t="inlineStr">
        <is>
          <t>98% Sustainable fabric</t>
        </is>
      </c>
      <c r="AL382" s="374" t="inlineStr">
        <is>
          <t>83% Organic cotton, 15% recycled cotton, 2% elastane</t>
        </is>
      </c>
      <c r="AM382" s="374" t="inlineStr">
        <is>
          <t>12 oz</t>
        </is>
      </c>
      <c r="AN382" s="374" t="n"/>
      <c r="AO382" s="377" t="inlineStr">
        <is>
          <t>5,2 / 147</t>
        </is>
      </c>
      <c r="AP382" s="374" t="n"/>
      <c r="AQ382" s="374" t="n"/>
      <c r="AR382" s="374" t="n"/>
      <c r="AS382" s="378" t="n"/>
      <c r="AT382" s="378" t="n"/>
      <c r="AU382" s="378" t="n"/>
      <c r="AV382" s="379" t="n">
        <v>1.15</v>
      </c>
      <c r="AW382" s="601" t="n"/>
      <c r="AX382" s="602" t="inlineStr">
        <is>
          <t>EUR</t>
        </is>
      </c>
      <c r="AY382" s="602" t="inlineStr">
        <is>
          <t>FOB</t>
        </is>
      </c>
      <c r="AZ382" s="602" t="inlineStr">
        <is>
          <t>90 DAYS NETT</t>
        </is>
      </c>
      <c r="BA382" s="602" t="inlineStr">
        <is>
          <t>cfmd</t>
        </is>
      </c>
      <c r="BB382" s="602">
        <f>IFERROR((BM382*(1-Assumptions!$K$3))*(1-BK382),0)</f>
        <v/>
      </c>
      <c r="BC382" s="428" t="n"/>
      <c r="BD382" s="602" t="n"/>
      <c r="BE382" s="602" t="n">
        <v>22.5</v>
      </c>
      <c r="BF382" s="604">
        <f>IFERROR(((IF(BE382&gt;0, BE382, IF(BD382&gt;0, BD382, 0))))*INDEX(Assumptions!$B:$B,MATCH(AB382,Assumptions!$A:$A,0)),0)</f>
        <v/>
      </c>
      <c r="BG382" s="604">
        <f>IFERROR(((IF(BE382&gt;0, BE382, IF(BD382&gt;0, BD382, 0))))*INDEX(Assumptions!$C:$C,MATCH(AB382,Assumptions!$A:$A,0)),0)</f>
        <v/>
      </c>
      <c r="BH382" s="604">
        <f>IFERROR(((IF(BE382&gt;0, BE382, IF(BD382&gt;0, BD382, 0))))*INDEX(Assumptions!$D:$D,MATCH(AB382,Assumptions!$A:$A,0)),0)</f>
        <v/>
      </c>
      <c r="BI382" s="604">
        <f>IFERROR(((IF(BE382&gt;0, BE382, IF(BD382&gt;0, BD382, 0))))*INDEX(Assumptions!$G:$G,MATCH(AC382,Assumptions!$F:$F,0)),0)</f>
        <v/>
      </c>
      <c r="BJ382" s="604">
        <f>SUM(BF382:BI382)</f>
        <v/>
      </c>
      <c r="BK382" s="383">
        <f>IFERROR(INDEX(Assumptions!$B:$B,MATCH(AB382,Assumptions!$A:$A,0))+INDEX(Assumptions!$C:$C,MATCH(AB382,Assumptions!$A:$A,0))+INDEX(Assumptions!$D:$D,MATCH(AB382,Assumptions!$A:$A,0))+INDEX(Assumptions!$G:$G,MATCH(AC382,Assumptions!$F:$F,0)),0)</f>
        <v/>
      </c>
      <c r="BL382" s="602">
        <f>((IF(BE382&gt;0, BE382, IF(BD382&gt;0, BD382, 0))))+BJ382</f>
        <v/>
      </c>
      <c r="BM382" s="602">
        <f>BP382/BO382</f>
        <v/>
      </c>
      <c r="BN382" s="602">
        <f>BP382/2.38</f>
        <v/>
      </c>
      <c r="BO382" s="374" t="n">
        <v>2.5</v>
      </c>
      <c r="BP382" s="602" t="n">
        <v>129.95</v>
      </c>
      <c r="BQ382" s="384">
        <f>IF(SUM(BD382:BE382)=0,0,(BM382-BL382)/BM382)</f>
        <v/>
      </c>
      <c r="BR382" s="602" t="n">
        <v>0</v>
      </c>
      <c r="BS382" s="602" t="n">
        <v>5.65</v>
      </c>
      <c r="BT382" s="602" t="n">
        <v>2.7</v>
      </c>
      <c r="BU382" s="386" t="n"/>
      <c r="BV382" s="386" t="n"/>
      <c r="BW382" s="386" t="n"/>
      <c r="BX382" s="386" t="n"/>
      <c r="BY382" s="386" t="n"/>
      <c r="BZ382" s="433" t="n"/>
      <c r="CA382" s="386" t="n"/>
      <c r="CB382" s="386" t="n"/>
      <c r="CC382" s="386" t="n"/>
      <c r="CD382" s="376" t="n"/>
      <c r="CE382" s="376" t="n"/>
      <c r="CF382" s="376" t="inlineStr">
        <is>
          <t>CXL</t>
        </is>
      </c>
      <c r="CG382" s="387" t="inlineStr">
        <is>
          <t>-</t>
        </is>
      </c>
      <c r="CH382" s="435" t="n"/>
      <c r="CI382" s="387" t="n"/>
      <c r="CJ382" s="387" t="n"/>
      <c r="CK382" s="387" t="n"/>
      <c r="CL382" s="388" t="n"/>
      <c r="CM382" s="389" t="n"/>
      <c r="CN382" s="389" t="n"/>
      <c r="CO382" s="390" t="n"/>
      <c r="CP382" s="391" t="inlineStr">
        <is>
          <t>-</t>
        </is>
      </c>
      <c r="CQ382" s="391" t="n"/>
      <c r="CR382" s="391" t="n"/>
      <c r="CS382" s="392" t="n"/>
      <c r="CT382" s="393" t="n"/>
      <c r="CU382" s="393" t="n"/>
      <c r="CV382" s="393" t="n"/>
      <c r="CW382" s="393" t="n"/>
      <c r="CX382" s="393" t="n"/>
      <c r="CY382" s="393" t="n"/>
      <c r="CZ382" s="388" t="n"/>
      <c r="DA382" s="388" t="n"/>
      <c r="DB382" s="555" t="n"/>
      <c r="DC382" s="389" t="n"/>
      <c r="DD382" s="389" t="n"/>
      <c r="DE382" s="389" t="n"/>
      <c r="DF382" s="394" t="n"/>
      <c r="DG382" s="394" t="n"/>
      <c r="DH382" s="394" t="n"/>
      <c r="DI382" s="395">
        <f>DF382*BM382</f>
        <v/>
      </c>
      <c r="DJ382" s="396">
        <f>DI382-(DG382*BL382)</f>
        <v/>
      </c>
    </row>
    <row customFormat="1" customHeight="1" ht="15" r="383" s="397">
      <c r="A383" s="372" t="n">
        <v>3050</v>
      </c>
      <c r="B383" s="372" t="inlineStr">
        <is>
          <t>K999951102</t>
        </is>
      </c>
      <c r="C383" s="372" t="n">
        <v>1010103341</v>
      </c>
      <c r="D383" s="241" t="inlineStr">
        <is>
          <t>Mid used</t>
        </is>
      </c>
      <c r="E383" s="430" t="n">
        <v>4013</v>
      </c>
      <c r="F383" s="372" t="inlineStr">
        <is>
          <t>JAMES</t>
        </is>
      </c>
      <c r="G383" s="372" t="inlineStr">
        <is>
          <t>MID INDIGO</t>
        </is>
      </c>
      <c r="H383" s="372" t="inlineStr">
        <is>
          <t>STOCK</t>
        </is>
      </c>
      <c r="I383" s="370" t="n"/>
      <c r="J383" s="600" t="n"/>
      <c r="K383" s="372" t="inlineStr">
        <is>
          <t>CXLD WILL DELIVERY FROM STOCK</t>
        </is>
      </c>
      <c r="L383" s="372" t="n"/>
      <c r="M383" s="372" t="inlineStr">
        <is>
          <t>Jeans</t>
        </is>
      </c>
      <c r="N383" s="372" t="n">
        <v>62034231</v>
      </c>
      <c r="O383" s="373" t="inlineStr">
        <is>
          <t>Men's or boys' trousers and breeches of cotton denim (excl. knitted or crocheted, industrial and occupational, bib and brace overalls and underpants)</t>
        </is>
      </c>
      <c r="P383" s="584" t="inlineStr">
        <is>
          <t>Mens</t>
        </is>
      </c>
      <c r="Q383" s="372" t="n"/>
      <c r="R383" s="372" t="n"/>
      <c r="S383" s="372" t="inlineStr">
        <is>
          <t>PP SPRAY + RESIN</t>
        </is>
      </c>
      <c r="T383" s="374" t="inlineStr">
        <is>
          <t>-</t>
        </is>
      </c>
      <c r="U383" s="374" t="inlineStr">
        <is>
          <t>SKINNY</t>
        </is>
      </c>
      <c r="V383" s="374" t="inlineStr">
        <is>
          <t>27-38</t>
        </is>
      </c>
      <c r="W383" s="374" t="inlineStr">
        <is>
          <t>32-34-36</t>
        </is>
      </c>
      <c r="X383" s="402" t="inlineStr">
        <is>
          <t>Mens royal core</t>
        </is>
      </c>
      <c r="Y383" s="374" t="inlineStr">
        <is>
          <t>C/O</t>
        </is>
      </c>
      <c r="Z383" s="374" t="inlineStr">
        <is>
          <t>C/O</t>
        </is>
      </c>
      <c r="AA383" s="374" t="inlineStr">
        <is>
          <t>ROYAL CORE</t>
        </is>
      </c>
      <c r="AB383" s="240" t="inlineStr">
        <is>
          <t>Tunisia</t>
        </is>
      </c>
      <c r="AC383" s="240" t="inlineStr">
        <is>
          <t>Artlab</t>
        </is>
      </c>
      <c r="AD383" s="240" t="inlineStr">
        <is>
          <t>Artlab</t>
        </is>
      </c>
      <c r="AE383" s="240" t="inlineStr">
        <is>
          <t>Interwashing</t>
        </is>
      </c>
      <c r="AF383" s="372" t="n"/>
      <c r="AG383" s="374" t="inlineStr">
        <is>
          <t>CANDIANI</t>
        </is>
      </c>
      <c r="AH383" s="374" t="inlineStr">
        <is>
          <t>RR7716 Elast sioux crispy organic</t>
        </is>
      </c>
      <c r="AI383" s="374" t="n"/>
      <c r="AJ383" s="374" t="n"/>
      <c r="AK383" s="374" t="inlineStr">
        <is>
          <t>98% Sustainable fabric</t>
        </is>
      </c>
      <c r="AL383" s="374" t="inlineStr">
        <is>
          <t>98% Organic cotton, 2% elastane</t>
        </is>
      </c>
      <c r="AM383" s="374" t="inlineStr">
        <is>
          <t>12 oz</t>
        </is>
      </c>
      <c r="AN383" s="374" t="n"/>
      <c r="AO383" s="377" t="inlineStr">
        <is>
          <t>5 Q4 / 162</t>
        </is>
      </c>
      <c r="AP383" s="374" t="n"/>
      <c r="AQ383" s="374" t="n"/>
      <c r="AR383" s="374" t="n"/>
      <c r="AS383" s="378" t="n"/>
      <c r="AT383" s="378" t="n"/>
      <c r="AU383" s="378" t="n"/>
      <c r="AV383" s="379" t="n">
        <v>1.26</v>
      </c>
      <c r="AW383" s="601" t="n"/>
      <c r="AX383" s="602" t="inlineStr">
        <is>
          <t>EUR</t>
        </is>
      </c>
      <c r="AY383" s="602" t="inlineStr">
        <is>
          <t>FOB</t>
        </is>
      </c>
      <c r="AZ383" s="602" t="inlineStr">
        <is>
          <t>90 DAYS NETT</t>
        </is>
      </c>
      <c r="BA383" s="602" t="inlineStr">
        <is>
          <t>cfmd</t>
        </is>
      </c>
      <c r="BB383" s="602">
        <f>IFERROR((BM383*(1-Assumptions!$K$3))*(1-BK383),0)</f>
        <v/>
      </c>
      <c r="BC383" s="428" t="n"/>
      <c r="BD383" s="602" t="n"/>
      <c r="BE383" s="602" t="n">
        <v>22.8</v>
      </c>
      <c r="BF383" s="604">
        <f>IFERROR(((IF(BE383&gt;0, BE383, IF(BD383&gt;0, BD383, 0))))*INDEX(Assumptions!$B:$B,MATCH(AB383,Assumptions!$A:$A,0)),0)</f>
        <v/>
      </c>
      <c r="BG383" s="604">
        <f>IFERROR(((IF(BE383&gt;0, BE383, IF(BD383&gt;0, BD383, 0))))*INDEX(Assumptions!$C:$C,MATCH(AB383,Assumptions!$A:$A,0)),0)</f>
        <v/>
      </c>
      <c r="BH383" s="604">
        <f>IFERROR(((IF(BE383&gt;0, BE383, IF(BD383&gt;0, BD383, 0))))*INDEX(Assumptions!$D:$D,MATCH(AB383,Assumptions!$A:$A,0)),0)</f>
        <v/>
      </c>
      <c r="BI383" s="604">
        <f>IFERROR(((IF(BE383&gt;0, BE383, IF(BD383&gt;0, BD383, 0))))*INDEX(Assumptions!$G:$G,MATCH(AC383,Assumptions!$F:$F,0)),0)</f>
        <v/>
      </c>
      <c r="BJ383" s="604">
        <f>SUM(BF383:BI383)</f>
        <v/>
      </c>
      <c r="BK383" s="383">
        <f>IFERROR(INDEX(Assumptions!$B:$B,MATCH(AB383,Assumptions!$A:$A,0))+INDEX(Assumptions!$C:$C,MATCH(AB383,Assumptions!$A:$A,0))+INDEX(Assumptions!$D:$D,MATCH(AB383,Assumptions!$A:$A,0))+INDEX(Assumptions!$G:$G,MATCH(AC383,Assumptions!$F:$F,0)),0)</f>
        <v/>
      </c>
      <c r="BL383" s="602">
        <f>((IF(BE383&gt;0, BE383, IF(BD383&gt;0, BD383, 0))))+BJ383</f>
        <v/>
      </c>
      <c r="BM383" s="602">
        <f>BP383/BO383</f>
        <v/>
      </c>
      <c r="BN383" s="602">
        <f>BP383/2.38</f>
        <v/>
      </c>
      <c r="BO383" s="374" t="n">
        <v>2.5</v>
      </c>
      <c r="BP383" s="602" t="n">
        <v>129.95</v>
      </c>
      <c r="BQ383" s="384">
        <f>IF(SUM(BD383:BE383)=0,0,(BM383-BL383)/BM383)</f>
        <v/>
      </c>
      <c r="BR383" s="602" t="n">
        <v>0</v>
      </c>
      <c r="BS383" s="602" t="n">
        <v>5.7</v>
      </c>
      <c r="BT383" s="602" t="n">
        <v>3.15</v>
      </c>
      <c r="BU383" s="386" t="n"/>
      <c r="BV383" s="386" t="n"/>
      <c r="BW383" s="386" t="n"/>
      <c r="BX383" s="386" t="n"/>
      <c r="BY383" s="386" t="n"/>
      <c r="BZ383" s="433" t="n"/>
      <c r="CA383" s="386" t="n"/>
      <c r="CB383" s="386" t="n"/>
      <c r="CC383" s="386" t="n"/>
      <c r="CD383" s="376" t="n"/>
      <c r="CE383" s="376" t="n"/>
      <c r="CF383" s="376" t="inlineStr">
        <is>
          <t>CXL</t>
        </is>
      </c>
      <c r="CG383" s="387" t="inlineStr">
        <is>
          <t>-</t>
        </is>
      </c>
      <c r="CH383" s="435" t="n"/>
      <c r="CI383" s="387" t="n"/>
      <c r="CJ383" s="387" t="n"/>
      <c r="CK383" s="387" t="n"/>
      <c r="CL383" s="388" t="n"/>
      <c r="CM383" s="389" t="n"/>
      <c r="CN383" s="389" t="n"/>
      <c r="CO383" s="390" t="n"/>
      <c r="CP383" s="391" t="inlineStr">
        <is>
          <t>-</t>
        </is>
      </c>
      <c r="CQ383" s="391" t="n"/>
      <c r="CR383" s="391" t="n"/>
      <c r="CS383" s="392" t="n"/>
      <c r="CT383" s="393" t="n"/>
      <c r="CU383" s="393" t="n"/>
      <c r="CV383" s="393" t="n"/>
      <c r="CW383" s="393" t="n"/>
      <c r="CX383" s="393" t="n"/>
      <c r="CY383" s="393" t="n"/>
      <c r="CZ383" s="388" t="n"/>
      <c r="DA383" s="388" t="n"/>
      <c r="DB383" s="555" t="n"/>
      <c r="DC383" s="389" t="n"/>
      <c r="DD383" s="389" t="n"/>
      <c r="DE383" s="389" t="n"/>
      <c r="DF383" s="394" t="n"/>
      <c r="DG383" s="394" t="n"/>
      <c r="DH383" s="394" t="n"/>
      <c r="DI383" s="395">
        <f>DF383*BM383</f>
        <v/>
      </c>
      <c r="DJ383" s="396">
        <f>DI383-(DG383*BL383)</f>
        <v/>
      </c>
    </row>
    <row customFormat="1" customHeight="1" ht="15" r="384" s="397">
      <c r="A384" s="372" t="n">
        <v>3055</v>
      </c>
      <c r="B384" s="372" t="inlineStr">
        <is>
          <t>K999951103</t>
        </is>
      </c>
      <c r="C384" s="372" t="n">
        <v>1010103342</v>
      </c>
      <c r="D384" s="430" t="inlineStr">
        <is>
          <t>Denim black</t>
        </is>
      </c>
      <c r="E384" s="430" t="n">
        <v>6103</v>
      </c>
      <c r="F384" s="372" t="inlineStr">
        <is>
          <t>JAMES</t>
        </is>
      </c>
      <c r="G384" s="372" t="inlineStr">
        <is>
          <t>BLACK WORN IN</t>
        </is>
      </c>
      <c r="H384" s="372" t="inlineStr">
        <is>
          <t>STOCK</t>
        </is>
      </c>
      <c r="I384" s="370" t="n"/>
      <c r="J384" s="600" t="n"/>
      <c r="K384" s="372" t="inlineStr">
        <is>
          <t>CXLD WILL DELIVERY FROM STOCK</t>
        </is>
      </c>
      <c r="L384" s="372" t="n"/>
      <c r="M384" s="372" t="inlineStr">
        <is>
          <t>Jeans</t>
        </is>
      </c>
      <c r="N384" s="372" t="n">
        <v>62034231</v>
      </c>
      <c r="O384" s="373" t="inlineStr">
        <is>
          <t>Men's or boys' trousers and breeches of cotton denim (excl. knitted or crocheted, industrial and occupational, bib and brace overalls and underpants)</t>
        </is>
      </c>
      <c r="P384" s="584" t="inlineStr">
        <is>
          <t>Mens</t>
        </is>
      </c>
      <c r="Q384" s="372" t="n"/>
      <c r="R384" s="372" t="n"/>
      <c r="S384" s="372" t="inlineStr">
        <is>
          <t xml:space="preserve">PP SPRAY </t>
        </is>
      </c>
      <c r="T384" s="374" t="inlineStr">
        <is>
          <t>-</t>
        </is>
      </c>
      <c r="U384" s="374" t="inlineStr">
        <is>
          <t>SKINNY</t>
        </is>
      </c>
      <c r="V384" s="374" t="inlineStr">
        <is>
          <t>27-38</t>
        </is>
      </c>
      <c r="W384" s="374" t="inlineStr">
        <is>
          <t>32-34-36</t>
        </is>
      </c>
      <c r="X384" s="402" t="inlineStr">
        <is>
          <t>Mens royal core</t>
        </is>
      </c>
      <c r="Y384" s="374" t="inlineStr">
        <is>
          <t>C/O</t>
        </is>
      </c>
      <c r="Z384" s="374" t="inlineStr">
        <is>
          <t>C/O</t>
        </is>
      </c>
      <c r="AA384" s="374" t="inlineStr">
        <is>
          <t>ROYAL CORE</t>
        </is>
      </c>
      <c r="AB384" s="240" t="inlineStr">
        <is>
          <t>Tunisia</t>
        </is>
      </c>
      <c r="AC384" s="240" t="inlineStr">
        <is>
          <t>Artlab</t>
        </is>
      </c>
      <c r="AD384" s="240" t="inlineStr">
        <is>
          <t>Artlab</t>
        </is>
      </c>
      <c r="AE384" s="240" t="inlineStr">
        <is>
          <t>Interwashing</t>
        </is>
      </c>
      <c r="AF384" s="372" t="n"/>
      <c r="AG384" s="374" t="inlineStr">
        <is>
          <t>CALIK</t>
        </is>
      </c>
      <c r="AH384" s="374" t="inlineStr">
        <is>
          <t>71148D Pinus organic + recycled</t>
        </is>
      </c>
      <c r="AI384" s="374" t="inlineStr">
        <is>
          <t>D7924O022 Pinus</t>
        </is>
      </c>
      <c r="AJ384" s="374" t="n"/>
      <c r="AK384" s="374" t="inlineStr">
        <is>
          <t>98% Sustainable fabric</t>
        </is>
      </c>
      <c r="AL384" s="374" t="inlineStr">
        <is>
          <t>83% Organic cotton, 15% recycled cotton, 2% elastane</t>
        </is>
      </c>
      <c r="AM384" s="374" t="inlineStr">
        <is>
          <t>12 oz</t>
        </is>
      </c>
      <c r="AN384" s="374" t="n"/>
      <c r="AO384" s="377" t="inlineStr">
        <is>
          <t>5,2 / 147</t>
        </is>
      </c>
      <c r="AP384" s="374" t="n"/>
      <c r="AQ384" s="374" t="n"/>
      <c r="AR384" s="374" t="n"/>
      <c r="AS384" s="378" t="n"/>
      <c r="AT384" s="378" t="n"/>
      <c r="AU384" s="378" t="n"/>
      <c r="AV384" s="379" t="n">
        <v>1.26</v>
      </c>
      <c r="AW384" s="601" t="n"/>
      <c r="AX384" s="602" t="inlineStr">
        <is>
          <t>EUR</t>
        </is>
      </c>
      <c r="AY384" s="602" t="inlineStr">
        <is>
          <t>FOB</t>
        </is>
      </c>
      <c r="AZ384" s="602" t="inlineStr">
        <is>
          <t>90 DAYS NETT</t>
        </is>
      </c>
      <c r="BA384" s="602" t="inlineStr">
        <is>
          <t>cfmd</t>
        </is>
      </c>
      <c r="BB384" s="602">
        <f>IFERROR((BM384*(1-Assumptions!$K$3))*(1-BK384),0)</f>
        <v/>
      </c>
      <c r="BC384" s="428" t="n"/>
      <c r="BD384" s="602" t="n"/>
      <c r="BE384" s="602" t="n">
        <v>23</v>
      </c>
      <c r="BF384" s="604">
        <f>IFERROR(((IF(BE384&gt;0, BE384, IF(BD384&gt;0, BD384, 0))))*INDEX(Assumptions!$B:$B,MATCH(AB384,Assumptions!$A:$A,0)),0)</f>
        <v/>
      </c>
      <c r="BG384" s="604">
        <f>IFERROR(((IF(BE384&gt;0, BE384, IF(BD384&gt;0, BD384, 0))))*INDEX(Assumptions!$C:$C,MATCH(AB384,Assumptions!$A:$A,0)),0)</f>
        <v/>
      </c>
      <c r="BH384" s="604">
        <f>IFERROR(((IF(BE384&gt;0, BE384, IF(BD384&gt;0, BD384, 0))))*INDEX(Assumptions!$D:$D,MATCH(AB384,Assumptions!$A:$A,0)),0)</f>
        <v/>
      </c>
      <c r="BI384" s="604">
        <f>IFERROR(((IF(BE384&gt;0, BE384, IF(BD384&gt;0, BD384, 0))))*INDEX(Assumptions!$G:$G,MATCH(AC384,Assumptions!$F:$F,0)),0)</f>
        <v/>
      </c>
      <c r="BJ384" s="604">
        <f>SUM(BF384:BI384)</f>
        <v/>
      </c>
      <c r="BK384" s="383">
        <f>IFERROR(INDEX(Assumptions!$B:$B,MATCH(AB384,Assumptions!$A:$A,0))+INDEX(Assumptions!$C:$C,MATCH(AB384,Assumptions!$A:$A,0))+INDEX(Assumptions!$D:$D,MATCH(AB384,Assumptions!$A:$A,0))+INDEX(Assumptions!$G:$G,MATCH(AC384,Assumptions!$F:$F,0)),0)</f>
        <v/>
      </c>
      <c r="BL384" s="602">
        <f>((IF(BE384&gt;0, BE384, IF(BD384&gt;0, BD384, 0))))+BJ384</f>
        <v/>
      </c>
      <c r="BM384" s="602">
        <f>BP384/BO384</f>
        <v/>
      </c>
      <c r="BN384" s="602">
        <f>BP384/2.38</f>
        <v/>
      </c>
      <c r="BO384" s="374" t="n">
        <v>2.5</v>
      </c>
      <c r="BP384" s="602" t="n">
        <v>129.95</v>
      </c>
      <c r="BQ384" s="384">
        <f>IF(SUM(BD384:BE384)=0,0,(BM384-BL384)/BM384)</f>
        <v/>
      </c>
      <c r="BR384" s="602" t="n">
        <v>0</v>
      </c>
      <c r="BS384" s="602" t="n">
        <v>5.65</v>
      </c>
      <c r="BT384" s="602" t="n">
        <v>3.1</v>
      </c>
      <c r="BU384" s="386" t="n"/>
      <c r="BV384" s="386" t="n"/>
      <c r="BW384" s="386" t="n"/>
      <c r="BX384" s="386" t="n"/>
      <c r="BY384" s="386" t="n"/>
      <c r="BZ384" s="433" t="n"/>
      <c r="CA384" s="386" t="n"/>
      <c r="CB384" s="386" t="n"/>
      <c r="CC384" s="386" t="n"/>
      <c r="CD384" s="376" t="n"/>
      <c r="CE384" s="376" t="n"/>
      <c r="CF384" s="376" t="inlineStr">
        <is>
          <t>CXL</t>
        </is>
      </c>
      <c r="CG384" s="387" t="inlineStr">
        <is>
          <t>-</t>
        </is>
      </c>
      <c r="CH384" s="435" t="n"/>
      <c r="CI384" s="387" t="n"/>
      <c r="CJ384" s="387" t="n"/>
      <c r="CK384" s="387" t="n"/>
      <c r="CL384" s="388" t="n"/>
      <c r="CM384" s="389" t="n"/>
      <c r="CN384" s="389" t="n"/>
      <c r="CO384" s="390" t="n"/>
      <c r="CP384" s="391" t="inlineStr">
        <is>
          <t>-</t>
        </is>
      </c>
      <c r="CQ384" s="391" t="n"/>
      <c r="CR384" s="391" t="n"/>
      <c r="CS384" s="392" t="n"/>
      <c r="CT384" s="393" t="n"/>
      <c r="CU384" s="393" t="n"/>
      <c r="CV384" s="393" t="n"/>
      <c r="CW384" s="393" t="n"/>
      <c r="CX384" s="393" t="n"/>
      <c r="CY384" s="393" t="n"/>
      <c r="CZ384" s="388" t="n"/>
      <c r="DA384" s="388" t="n"/>
      <c r="DB384" s="555" t="n"/>
      <c r="DC384" s="389" t="n"/>
      <c r="DD384" s="389" t="n"/>
      <c r="DE384" s="389" t="n"/>
      <c r="DF384" s="394" t="n"/>
      <c r="DG384" s="394" t="n"/>
      <c r="DH384" s="394" t="n"/>
      <c r="DI384" s="395">
        <f>DF384*BM384</f>
        <v/>
      </c>
      <c r="DJ384" s="396">
        <f>DI384-(DG384*BL384)</f>
        <v/>
      </c>
    </row>
    <row customFormat="1" customHeight="1" ht="15" r="385" s="397">
      <c r="A385" s="372" t="n">
        <v>3060</v>
      </c>
      <c r="B385" s="372" t="inlineStr">
        <is>
          <t>K999951104</t>
        </is>
      </c>
      <c r="C385" s="372" t="n">
        <v>1010103343</v>
      </c>
      <c r="D385" s="430" t="inlineStr">
        <is>
          <t>Denim black</t>
        </is>
      </c>
      <c r="E385" s="430" t="n">
        <v>6102</v>
      </c>
      <c r="F385" s="372" t="inlineStr">
        <is>
          <t>JAMES</t>
        </is>
      </c>
      <c r="G385" s="372" t="inlineStr">
        <is>
          <t>BLACK RINSE</t>
        </is>
      </c>
      <c r="H385" s="372" t="inlineStr">
        <is>
          <t>STOCK</t>
        </is>
      </c>
      <c r="I385" s="370" t="n"/>
      <c r="J385" s="600" t="n"/>
      <c r="K385" s="372" t="inlineStr">
        <is>
          <t>CXLD WILL DELIVERY FROM STOCK</t>
        </is>
      </c>
      <c r="L385" s="372" t="n"/>
      <c r="M385" s="372" t="inlineStr">
        <is>
          <t>Jeans</t>
        </is>
      </c>
      <c r="N385" s="372" t="n">
        <v>62034231</v>
      </c>
      <c r="O385" s="373" t="inlineStr">
        <is>
          <t>Men's or boys' trousers and breeches of cotton denim (excl. knitted or crocheted, industrial and occupational, bib and brace overalls and underpants)</t>
        </is>
      </c>
      <c r="P385" s="584" t="inlineStr">
        <is>
          <t>Mens</t>
        </is>
      </c>
      <c r="Q385" s="372" t="n"/>
      <c r="R385" s="372" t="n"/>
      <c r="S385" s="372" t="inlineStr">
        <is>
          <t>NON BLEACH</t>
        </is>
      </c>
      <c r="T385" s="374" t="inlineStr">
        <is>
          <t>-</t>
        </is>
      </c>
      <c r="U385" s="374" t="inlineStr">
        <is>
          <t>SKINNY</t>
        </is>
      </c>
      <c r="V385" s="374" t="inlineStr">
        <is>
          <t>27-38</t>
        </is>
      </c>
      <c r="W385" s="374" t="inlineStr">
        <is>
          <t>32-34-36</t>
        </is>
      </c>
      <c r="X385" s="402" t="inlineStr">
        <is>
          <t>Mens royal core</t>
        </is>
      </c>
      <c r="Y385" s="374" t="inlineStr">
        <is>
          <t>C/O</t>
        </is>
      </c>
      <c r="Z385" s="374" t="inlineStr">
        <is>
          <t>C/O</t>
        </is>
      </c>
      <c r="AA385" s="374" t="inlineStr">
        <is>
          <t>ROYAL CORE</t>
        </is>
      </c>
      <c r="AB385" s="240" t="inlineStr">
        <is>
          <t>Tunisia</t>
        </is>
      </c>
      <c r="AC385" s="240" t="inlineStr">
        <is>
          <t>Artlab</t>
        </is>
      </c>
      <c r="AD385" s="240" t="inlineStr">
        <is>
          <t>Artlab</t>
        </is>
      </c>
      <c r="AE385" s="240" t="inlineStr">
        <is>
          <t>Interwashing</t>
        </is>
      </c>
      <c r="AF385" s="372" t="n"/>
      <c r="AG385" s="374" t="inlineStr">
        <is>
          <t>CALIK</t>
        </is>
      </c>
      <c r="AH385" s="374" t="inlineStr">
        <is>
          <t>71148D Pinus organic + recycled</t>
        </is>
      </c>
      <c r="AI385" s="374" t="inlineStr">
        <is>
          <t>D7924O022 Pinus</t>
        </is>
      </c>
      <c r="AJ385" s="374" t="n"/>
      <c r="AK385" s="374" t="inlineStr">
        <is>
          <t>98% Sustainable fabric</t>
        </is>
      </c>
      <c r="AL385" s="374" t="inlineStr">
        <is>
          <t>83% Organic cotton, 15% recycled cotton, 2% elastane</t>
        </is>
      </c>
      <c r="AM385" s="374" t="inlineStr">
        <is>
          <t>12 oz</t>
        </is>
      </c>
      <c r="AN385" s="374" t="n"/>
      <c r="AO385" s="377" t="inlineStr">
        <is>
          <t>5,2 / 147</t>
        </is>
      </c>
      <c r="AP385" s="374" t="n"/>
      <c r="AQ385" s="374" t="n"/>
      <c r="AR385" s="374" t="n"/>
      <c r="AS385" s="378" t="n"/>
      <c r="AT385" s="378" t="n"/>
      <c r="AU385" s="378" t="n"/>
      <c r="AV385" s="379" t="n">
        <v>1.26</v>
      </c>
      <c r="AW385" s="601" t="n"/>
      <c r="AX385" s="602" t="inlineStr">
        <is>
          <t>EUR</t>
        </is>
      </c>
      <c r="AY385" s="602" t="inlineStr">
        <is>
          <t>FOB</t>
        </is>
      </c>
      <c r="AZ385" s="602" t="inlineStr">
        <is>
          <t>90 DAYS NETT</t>
        </is>
      </c>
      <c r="BA385" s="602" t="inlineStr">
        <is>
          <t>cfmd</t>
        </is>
      </c>
      <c r="BB385" s="602">
        <f>IFERROR((BM385*(1-Assumptions!$K$3))*(1-BK385),0)</f>
        <v/>
      </c>
      <c r="BC385" s="428" t="n"/>
      <c r="BD385" s="602" t="n"/>
      <c r="BE385" s="602" t="n">
        <v>18.2</v>
      </c>
      <c r="BF385" s="604">
        <f>IFERROR(((IF(BE385&gt;0, BE385, IF(BD385&gt;0, BD385, 0))))*INDEX(Assumptions!$B:$B,MATCH(AB385,Assumptions!$A:$A,0)),0)</f>
        <v/>
      </c>
      <c r="BG385" s="604">
        <f>IFERROR(((IF(BE385&gt;0, BE385, IF(BD385&gt;0, BD385, 0))))*INDEX(Assumptions!$C:$C,MATCH(AB385,Assumptions!$A:$A,0)),0)</f>
        <v/>
      </c>
      <c r="BH385" s="604">
        <f>IFERROR(((IF(BE385&gt;0, BE385, IF(BD385&gt;0, BD385, 0))))*INDEX(Assumptions!$D:$D,MATCH(AB385,Assumptions!$A:$A,0)),0)</f>
        <v/>
      </c>
      <c r="BI385" s="604">
        <f>IFERROR(((IF(BE385&gt;0, BE385, IF(BD385&gt;0, BD385, 0))))*INDEX(Assumptions!$G:$G,MATCH(AC385,Assumptions!$F:$F,0)),0)</f>
        <v/>
      </c>
      <c r="BJ385" s="604">
        <f>SUM(BF385:BI385)</f>
        <v/>
      </c>
      <c r="BK385" s="383">
        <f>IFERROR(INDEX(Assumptions!$B:$B,MATCH(AB385,Assumptions!$A:$A,0))+INDEX(Assumptions!$C:$C,MATCH(AB385,Assumptions!$A:$A,0))+INDEX(Assumptions!$D:$D,MATCH(AB385,Assumptions!$A:$A,0))+INDEX(Assumptions!$G:$G,MATCH(AC385,Assumptions!$F:$F,0)),0)</f>
        <v/>
      </c>
      <c r="BL385" s="602">
        <f>((IF(BE385&gt;0, BE385, IF(BD385&gt;0, BD385, 0))))+BJ385</f>
        <v/>
      </c>
      <c r="BM385" s="602">
        <f>BP385/BO385</f>
        <v/>
      </c>
      <c r="BN385" s="602">
        <f>BP385/2.38</f>
        <v/>
      </c>
      <c r="BO385" s="374" t="n">
        <v>2.5</v>
      </c>
      <c r="BP385" s="602" t="n">
        <v>99.95</v>
      </c>
      <c r="BQ385" s="384">
        <f>IF(SUM(BD385:BE385)=0,0,(BM385-BL385)/BM385)</f>
        <v/>
      </c>
      <c r="BR385" s="602" t="n">
        <v>0</v>
      </c>
      <c r="BS385" s="602" t="n">
        <v>0.75</v>
      </c>
      <c r="BT385" s="602" t="n">
        <v>3.45</v>
      </c>
      <c r="BU385" s="386" t="n"/>
      <c r="BV385" s="386" t="n"/>
      <c r="BW385" s="386" t="n"/>
      <c r="BX385" s="386" t="n"/>
      <c r="BY385" s="386" t="n"/>
      <c r="BZ385" s="433" t="n"/>
      <c r="CA385" s="386" t="n"/>
      <c r="CB385" s="386" t="n"/>
      <c r="CC385" s="386" t="n"/>
      <c r="CD385" s="376" t="n"/>
      <c r="CE385" s="376" t="n"/>
      <c r="CF385" s="376" t="inlineStr">
        <is>
          <t>CXL</t>
        </is>
      </c>
      <c r="CG385" s="387" t="inlineStr">
        <is>
          <t>-</t>
        </is>
      </c>
      <c r="CH385" s="435" t="n"/>
      <c r="CI385" s="387" t="n"/>
      <c r="CJ385" s="387" t="n"/>
      <c r="CK385" s="387" t="n"/>
      <c r="CL385" s="388" t="n"/>
      <c r="CM385" s="389" t="n"/>
      <c r="CN385" s="389" t="n"/>
      <c r="CO385" s="390" t="n"/>
      <c r="CP385" s="391" t="inlineStr">
        <is>
          <t>-</t>
        </is>
      </c>
      <c r="CQ385" s="391" t="n"/>
      <c r="CR385" s="391" t="n"/>
      <c r="CS385" s="392" t="n"/>
      <c r="CT385" s="393" t="n"/>
      <c r="CU385" s="393" t="n"/>
      <c r="CV385" s="393" t="n"/>
      <c r="CW385" s="393" t="n"/>
      <c r="CX385" s="393" t="n"/>
      <c r="CY385" s="393" t="n"/>
      <c r="CZ385" s="388" t="n"/>
      <c r="DA385" s="388" t="n"/>
      <c r="DB385" s="555" t="n"/>
      <c r="DC385" s="389" t="n"/>
      <c r="DD385" s="389" t="n"/>
      <c r="DE385" s="389" t="n"/>
      <c r="DF385" s="394" t="n"/>
      <c r="DG385" s="394" t="n"/>
      <c r="DH385" s="394" t="n"/>
      <c r="DI385" s="395">
        <f>DF385*BM385</f>
        <v/>
      </c>
      <c r="DJ385" s="396">
        <f>DI385-(DG385*BL385)</f>
        <v/>
      </c>
    </row>
    <row customFormat="1" customHeight="1" ht="15" r="386" s="397">
      <c r="A386" s="372" t="n">
        <v>3065</v>
      </c>
      <c r="B386" s="372" t="inlineStr">
        <is>
          <t>K999951202</t>
        </is>
      </c>
      <c r="C386" s="372" t="n">
        <v>1010103345</v>
      </c>
      <c r="D386" s="241" t="inlineStr">
        <is>
          <t>Mid used</t>
        </is>
      </c>
      <c r="E386" s="430" t="n">
        <v>4013</v>
      </c>
      <c r="F386" s="372" t="inlineStr">
        <is>
          <t>CHARLES</t>
        </is>
      </c>
      <c r="G386" s="372" t="inlineStr">
        <is>
          <t>MID INDIGO</t>
        </is>
      </c>
      <c r="H386" s="372" t="inlineStr">
        <is>
          <t>STOCK</t>
        </is>
      </c>
      <c r="I386" s="370" t="n"/>
      <c r="J386" s="600" t="n"/>
      <c r="K386" s="372" t="inlineStr">
        <is>
          <t>CXLD WILL DELIVERY FROM STOCK</t>
        </is>
      </c>
      <c r="L386" s="372" t="n"/>
      <c r="M386" s="372" t="inlineStr">
        <is>
          <t>Jeans</t>
        </is>
      </c>
      <c r="N386" s="372" t="n">
        <v>62034231</v>
      </c>
      <c r="O386" s="373" t="inlineStr">
        <is>
          <t>Men's or boys' trousers and breeches of cotton denim (excl. knitted or crocheted, industrial and occupational, bib and brace overalls and underpants)</t>
        </is>
      </c>
      <c r="P386" s="584" t="inlineStr">
        <is>
          <t>Mens</t>
        </is>
      </c>
      <c r="Q386" s="372" t="n"/>
      <c r="R386" s="372" t="n"/>
      <c r="S386" s="372" t="inlineStr">
        <is>
          <t>PP SPRAY + RESIN</t>
        </is>
      </c>
      <c r="T386" s="374" t="inlineStr">
        <is>
          <t>-</t>
        </is>
      </c>
      <c r="U386" s="374" t="inlineStr">
        <is>
          <t>MID RISE SLIM</t>
        </is>
      </c>
      <c r="V386" s="374" t="inlineStr">
        <is>
          <t>28-38</t>
        </is>
      </c>
      <c r="W386" s="374" t="inlineStr">
        <is>
          <t>32-34-36</t>
        </is>
      </c>
      <c r="X386" s="402" t="inlineStr">
        <is>
          <t>Mens royal core</t>
        </is>
      </c>
      <c r="Y386" s="374" t="inlineStr">
        <is>
          <t>C/O</t>
        </is>
      </c>
      <c r="Z386" s="374" t="inlineStr">
        <is>
          <t>C/O</t>
        </is>
      </c>
      <c r="AA386" s="374" t="inlineStr">
        <is>
          <t>ROYAL CORE</t>
        </is>
      </c>
      <c r="AB386" s="240" t="inlineStr">
        <is>
          <t>Tunisia</t>
        </is>
      </c>
      <c r="AC386" s="240" t="inlineStr">
        <is>
          <t>Artlab</t>
        </is>
      </c>
      <c r="AD386" s="240" t="inlineStr">
        <is>
          <t>Artlab</t>
        </is>
      </c>
      <c r="AE386" s="240" t="inlineStr">
        <is>
          <t>Interwashing</t>
        </is>
      </c>
      <c r="AF386" s="372" t="n"/>
      <c r="AG386" s="374" t="inlineStr">
        <is>
          <t>CANDIANI</t>
        </is>
      </c>
      <c r="AH386" s="374" t="inlineStr">
        <is>
          <t>RR7716 Elast sioux crispy organic</t>
        </is>
      </c>
      <c r="AI386" s="374" t="n"/>
      <c r="AJ386" s="374" t="n"/>
      <c r="AK386" s="374" t="inlineStr">
        <is>
          <t>98% Sustainable fabric</t>
        </is>
      </c>
      <c r="AL386" s="374" t="inlineStr">
        <is>
          <t>98% Organic cotton, 2% elastane</t>
        </is>
      </c>
      <c r="AM386" s="374" t="inlineStr">
        <is>
          <t>12 oz</t>
        </is>
      </c>
      <c r="AN386" s="374" t="n"/>
      <c r="AO386" s="377" t="inlineStr">
        <is>
          <t>5 Q4 / 162</t>
        </is>
      </c>
      <c r="AP386" s="374" t="n"/>
      <c r="AQ386" s="374" t="n"/>
      <c r="AR386" s="374" t="n"/>
      <c r="AS386" s="378" t="n"/>
      <c r="AT386" s="378" t="n"/>
      <c r="AU386" s="378" t="n"/>
      <c r="AV386" s="379" t="n">
        <v>1.2</v>
      </c>
      <c r="AW386" s="601" t="n"/>
      <c r="AX386" s="602" t="inlineStr">
        <is>
          <t>EUR</t>
        </is>
      </c>
      <c r="AY386" s="602" t="inlineStr">
        <is>
          <t>FOB</t>
        </is>
      </c>
      <c r="AZ386" s="602" t="inlineStr">
        <is>
          <t>90 DAYS NETT</t>
        </is>
      </c>
      <c r="BA386" s="602" t="inlineStr">
        <is>
          <t>cfmd</t>
        </is>
      </c>
      <c r="BB386" s="602">
        <f>IFERROR((BM386*(1-Assumptions!$K$3))*(1-BK386),0)</f>
        <v/>
      </c>
      <c r="BC386" s="428" t="n"/>
      <c r="BD386" s="602" t="n"/>
      <c r="BE386" s="602" t="n">
        <v>22.8</v>
      </c>
      <c r="BF386" s="604">
        <f>IFERROR(((IF(BE386&gt;0, BE386, IF(BD386&gt;0, BD386, 0))))*INDEX(Assumptions!$B:$B,MATCH(AB386,Assumptions!$A:$A,0)),0)</f>
        <v/>
      </c>
      <c r="BG386" s="604">
        <f>IFERROR(((IF(BE386&gt;0, BE386, IF(BD386&gt;0, BD386, 0))))*INDEX(Assumptions!$C:$C,MATCH(AB386,Assumptions!$A:$A,0)),0)</f>
        <v/>
      </c>
      <c r="BH386" s="604">
        <f>IFERROR(((IF(BE386&gt;0, BE386, IF(BD386&gt;0, BD386, 0))))*INDEX(Assumptions!$D:$D,MATCH(AB386,Assumptions!$A:$A,0)),0)</f>
        <v/>
      </c>
      <c r="BI386" s="604">
        <f>IFERROR(((IF(BE386&gt;0, BE386, IF(BD386&gt;0, BD386, 0))))*INDEX(Assumptions!$G:$G,MATCH(AC386,Assumptions!$F:$F,0)),0)</f>
        <v/>
      </c>
      <c r="BJ386" s="604">
        <f>SUM(BF386:BI386)</f>
        <v/>
      </c>
      <c r="BK386" s="383">
        <f>IFERROR(INDEX(Assumptions!$B:$B,MATCH(AB386,Assumptions!$A:$A,0))+INDEX(Assumptions!$C:$C,MATCH(AB386,Assumptions!$A:$A,0))+INDEX(Assumptions!$D:$D,MATCH(AB386,Assumptions!$A:$A,0))+INDEX(Assumptions!$G:$G,MATCH(AC386,Assumptions!$F:$F,0)),0)</f>
        <v/>
      </c>
      <c r="BL386" s="602">
        <f>((IF(BE386&gt;0, BE386, IF(BD386&gt;0, BD386, 0))))+BJ386</f>
        <v/>
      </c>
      <c r="BM386" s="602">
        <f>BP386/BO386</f>
        <v/>
      </c>
      <c r="BN386" s="602">
        <f>BP386/2.38</f>
        <v/>
      </c>
      <c r="BO386" s="374" t="n">
        <v>2.5</v>
      </c>
      <c r="BP386" s="602" t="n">
        <v>129.95</v>
      </c>
      <c r="BQ386" s="384">
        <f>IF(SUM(BD386:BE386)=0,0,(BM386-BL386)/BM386)</f>
        <v/>
      </c>
      <c r="BR386" s="602" t="n">
        <v>0</v>
      </c>
      <c r="BS386" s="602" t="n">
        <v>5.7</v>
      </c>
      <c r="BT386" s="602" t="n">
        <v>2.8</v>
      </c>
      <c r="BU386" s="386" t="n"/>
      <c r="BV386" s="386" t="n"/>
      <c r="BW386" s="386" t="n"/>
      <c r="BX386" s="386" t="n"/>
      <c r="BY386" s="386" t="n"/>
      <c r="BZ386" s="433" t="n"/>
      <c r="CA386" s="386" t="n"/>
      <c r="CB386" s="386" t="n"/>
      <c r="CC386" s="386" t="n"/>
      <c r="CD386" s="376" t="n"/>
      <c r="CE386" s="376" t="n"/>
      <c r="CF386" s="376" t="inlineStr">
        <is>
          <t>CXL</t>
        </is>
      </c>
      <c r="CG386" s="387" t="inlineStr">
        <is>
          <t>-</t>
        </is>
      </c>
      <c r="CH386" s="435" t="n"/>
      <c r="CI386" s="387" t="n"/>
      <c r="CJ386" s="387" t="n"/>
      <c r="CK386" s="387" t="n"/>
      <c r="CL386" s="388" t="n"/>
      <c r="CM386" s="389" t="n"/>
      <c r="CN386" s="389" t="n"/>
      <c r="CO386" s="390" t="n"/>
      <c r="CP386" s="391" t="inlineStr">
        <is>
          <t>-</t>
        </is>
      </c>
      <c r="CQ386" s="391" t="n"/>
      <c r="CR386" s="391" t="n"/>
      <c r="CS386" s="392" t="n"/>
      <c r="CT386" s="393" t="n"/>
      <c r="CU386" s="393" t="n"/>
      <c r="CV386" s="393" t="n"/>
      <c r="CW386" s="393" t="n"/>
      <c r="CX386" s="393" t="n"/>
      <c r="CY386" s="393" t="n"/>
      <c r="CZ386" s="388" t="n"/>
      <c r="DA386" s="388" t="n"/>
      <c r="DB386" s="555" t="n"/>
      <c r="DC386" s="389" t="n"/>
      <c r="DD386" s="389" t="n"/>
      <c r="DE386" s="389" t="n"/>
      <c r="DF386" s="394" t="n"/>
      <c r="DG386" s="394" t="n"/>
      <c r="DH386" s="394" t="n"/>
      <c r="DI386" s="395">
        <f>DF386*BM386</f>
        <v/>
      </c>
      <c r="DJ386" s="396">
        <f>DI386-(DG386*BL386)</f>
        <v/>
      </c>
    </row>
    <row customFormat="1" customHeight="1" ht="15" r="387" s="397">
      <c r="A387" s="372" t="n">
        <v>3070</v>
      </c>
      <c r="B387" s="372" t="inlineStr">
        <is>
          <t>K999951203</t>
        </is>
      </c>
      <c r="C387" s="372" t="n">
        <v>1010103346</v>
      </c>
      <c r="D387" s="430" t="inlineStr">
        <is>
          <t>Denim black</t>
        </is>
      </c>
      <c r="E387" s="430" t="n">
        <v>6103</v>
      </c>
      <c r="F387" s="372" t="inlineStr">
        <is>
          <t>CHARLES</t>
        </is>
      </c>
      <c r="G387" s="372" t="inlineStr">
        <is>
          <t>BLACK WORN IN</t>
        </is>
      </c>
      <c r="H387" s="372" t="inlineStr">
        <is>
          <t>STOCK</t>
        </is>
      </c>
      <c r="I387" s="370" t="n"/>
      <c r="J387" s="600" t="n"/>
      <c r="K387" s="372" t="inlineStr">
        <is>
          <t>CXLD WILL DELIVERY FROM STOCK</t>
        </is>
      </c>
      <c r="L387" s="372" t="n"/>
      <c r="M387" s="372" t="inlineStr">
        <is>
          <t>Jeans</t>
        </is>
      </c>
      <c r="N387" s="372" t="n">
        <v>62034231</v>
      </c>
      <c r="O387" s="373" t="inlineStr">
        <is>
          <t>Men's or boys' trousers and breeches of cotton denim (excl. knitted or crocheted, industrial and occupational, bib and brace overalls and underpants)</t>
        </is>
      </c>
      <c r="P387" s="584" t="inlineStr">
        <is>
          <t>Mens</t>
        </is>
      </c>
      <c r="Q387" s="372" t="n"/>
      <c r="R387" s="372" t="n"/>
      <c r="S387" s="372" t="inlineStr">
        <is>
          <t xml:space="preserve">PP SPRAY </t>
        </is>
      </c>
      <c r="T387" s="374" t="inlineStr">
        <is>
          <t>-</t>
        </is>
      </c>
      <c r="U387" s="374" t="inlineStr">
        <is>
          <t>MID RISE SLIM</t>
        </is>
      </c>
      <c r="V387" s="374" t="inlineStr">
        <is>
          <t>28-38</t>
        </is>
      </c>
      <c r="W387" s="374" t="inlineStr">
        <is>
          <t>32-34-36</t>
        </is>
      </c>
      <c r="X387" s="402" t="inlineStr">
        <is>
          <t>Mens royal core</t>
        </is>
      </c>
      <c r="Y387" s="374" t="inlineStr">
        <is>
          <t>C/O</t>
        </is>
      </c>
      <c r="Z387" s="374" t="inlineStr">
        <is>
          <t>C/O</t>
        </is>
      </c>
      <c r="AA387" s="374" t="inlineStr">
        <is>
          <t>ROYAL CORE</t>
        </is>
      </c>
      <c r="AB387" s="240" t="inlineStr">
        <is>
          <t>Tunisia</t>
        </is>
      </c>
      <c r="AC387" s="240" t="inlineStr">
        <is>
          <t>Artlab</t>
        </is>
      </c>
      <c r="AD387" s="240" t="inlineStr">
        <is>
          <t>Artlab</t>
        </is>
      </c>
      <c r="AE387" s="240" t="inlineStr">
        <is>
          <t>Interwashing</t>
        </is>
      </c>
      <c r="AF387" s="372" t="n"/>
      <c r="AG387" s="374" t="inlineStr">
        <is>
          <t>CALIK</t>
        </is>
      </c>
      <c r="AH387" s="374" t="inlineStr">
        <is>
          <t>71148D Pinus organic + recycled</t>
        </is>
      </c>
      <c r="AI387" s="374" t="inlineStr">
        <is>
          <t>D7924O022 Pinus</t>
        </is>
      </c>
      <c r="AJ387" s="374" t="n"/>
      <c r="AK387" s="374" t="inlineStr">
        <is>
          <t>98% Sustainable fabric</t>
        </is>
      </c>
      <c r="AL387" s="374" t="inlineStr">
        <is>
          <t>83% Organic cotton, 15% recycled cotton, 2% elastane</t>
        </is>
      </c>
      <c r="AM387" s="374" t="inlineStr">
        <is>
          <t>12 oz</t>
        </is>
      </c>
      <c r="AN387" s="374" t="n"/>
      <c r="AO387" s="377" t="inlineStr">
        <is>
          <t>5,2 / 147</t>
        </is>
      </c>
      <c r="AP387" s="374" t="n"/>
      <c r="AQ387" s="374" t="n"/>
      <c r="AR387" s="374" t="n"/>
      <c r="AS387" s="378" t="n"/>
      <c r="AT387" s="378" t="n"/>
      <c r="AU387" s="378" t="n"/>
      <c r="AV387" s="379" t="n">
        <v>1.37</v>
      </c>
      <c r="AW387" s="601" t="n"/>
      <c r="AX387" s="602" t="inlineStr">
        <is>
          <t>EUR</t>
        </is>
      </c>
      <c r="AY387" s="602" t="inlineStr">
        <is>
          <t>FOB</t>
        </is>
      </c>
      <c r="AZ387" s="602" t="inlineStr">
        <is>
          <t>90 DAYS NETT</t>
        </is>
      </c>
      <c r="BA387" s="602" t="inlineStr">
        <is>
          <t>cfmd</t>
        </is>
      </c>
      <c r="BB387" s="602">
        <f>IFERROR((BM387*(1-Assumptions!$K$3))*(1-BK387),0)</f>
        <v/>
      </c>
      <c r="BC387" s="428" t="n"/>
      <c r="BD387" s="602" t="n"/>
      <c r="BE387" s="602" t="n">
        <v>23</v>
      </c>
      <c r="BF387" s="604">
        <f>IFERROR(((IF(BE387&gt;0, BE387, IF(BD387&gt;0, BD387, 0))))*INDEX(Assumptions!$B:$B,MATCH(AB387,Assumptions!$A:$A,0)),0)</f>
        <v/>
      </c>
      <c r="BG387" s="604">
        <f>IFERROR(((IF(BE387&gt;0, BE387, IF(BD387&gt;0, BD387, 0))))*INDEX(Assumptions!$C:$C,MATCH(AB387,Assumptions!$A:$A,0)),0)</f>
        <v/>
      </c>
      <c r="BH387" s="604">
        <f>IFERROR(((IF(BE387&gt;0, BE387, IF(BD387&gt;0, BD387, 0))))*INDEX(Assumptions!$D:$D,MATCH(AB387,Assumptions!$A:$A,0)),0)</f>
        <v/>
      </c>
      <c r="BI387" s="604">
        <f>IFERROR(((IF(BE387&gt;0, BE387, IF(BD387&gt;0, BD387, 0))))*INDEX(Assumptions!$G:$G,MATCH(AC387,Assumptions!$F:$F,0)),0)</f>
        <v/>
      </c>
      <c r="BJ387" s="604">
        <f>SUM(BF387:BI387)</f>
        <v/>
      </c>
      <c r="BK387" s="383">
        <f>IFERROR(INDEX(Assumptions!$B:$B,MATCH(AB387,Assumptions!$A:$A,0))+INDEX(Assumptions!$C:$C,MATCH(AB387,Assumptions!$A:$A,0))+INDEX(Assumptions!$D:$D,MATCH(AB387,Assumptions!$A:$A,0))+INDEX(Assumptions!$G:$G,MATCH(AC387,Assumptions!$F:$F,0)),0)</f>
        <v/>
      </c>
      <c r="BL387" s="602">
        <f>((IF(BE387&gt;0, BE387, IF(BD387&gt;0, BD387, 0))))+BJ387</f>
        <v/>
      </c>
      <c r="BM387" s="602">
        <f>BP387/BO387</f>
        <v/>
      </c>
      <c r="BN387" s="602">
        <f>BP387/2.38</f>
        <v/>
      </c>
      <c r="BO387" s="374" t="n">
        <v>2.5</v>
      </c>
      <c r="BP387" s="602" t="n">
        <v>129.95</v>
      </c>
      <c r="BQ387" s="384">
        <f>IF(SUM(BD387:BE387)=0,0,(BM387-BL387)/BM387)</f>
        <v/>
      </c>
      <c r="BR387" s="602" t="n">
        <v>0</v>
      </c>
      <c r="BS387" s="602" t="n">
        <v>5.65</v>
      </c>
      <c r="BT387" s="602" t="n">
        <v>3.45</v>
      </c>
      <c r="BU387" s="386" t="n"/>
      <c r="BV387" s="386" t="n"/>
      <c r="BW387" s="386" t="n"/>
      <c r="BX387" s="386" t="n"/>
      <c r="BY387" s="386" t="n"/>
      <c r="BZ387" s="433" t="n"/>
      <c r="CA387" s="386" t="n"/>
      <c r="CB387" s="386" t="n"/>
      <c r="CC387" s="386" t="n"/>
      <c r="CD387" s="376" t="n"/>
      <c r="CE387" s="376" t="n"/>
      <c r="CF387" s="376" t="inlineStr">
        <is>
          <t>CXL</t>
        </is>
      </c>
      <c r="CG387" s="387" t="inlineStr">
        <is>
          <t>-</t>
        </is>
      </c>
      <c r="CH387" s="435" t="n"/>
      <c r="CI387" s="387" t="n"/>
      <c r="CJ387" s="387" t="n"/>
      <c r="CK387" s="387" t="n"/>
      <c r="CL387" s="388" t="n"/>
      <c r="CM387" s="389" t="n"/>
      <c r="CN387" s="389" t="n"/>
      <c r="CO387" s="390" t="n"/>
      <c r="CP387" s="391" t="inlineStr">
        <is>
          <t>-</t>
        </is>
      </c>
      <c r="CQ387" s="391" t="n"/>
      <c r="CR387" s="391" t="n"/>
      <c r="CS387" s="392" t="n"/>
      <c r="CT387" s="393" t="n"/>
      <c r="CU387" s="393" t="n"/>
      <c r="CV387" s="393" t="n"/>
      <c r="CW387" s="393" t="n"/>
      <c r="CX387" s="393" t="n"/>
      <c r="CY387" s="393" t="n"/>
      <c r="CZ387" s="388" t="n"/>
      <c r="DA387" s="388" t="n"/>
      <c r="DB387" s="555" t="n"/>
      <c r="DC387" s="389" t="n"/>
      <c r="DD387" s="389" t="n"/>
      <c r="DE387" s="389" t="n"/>
      <c r="DF387" s="394" t="n"/>
      <c r="DG387" s="394" t="n"/>
      <c r="DH387" s="394" t="n"/>
      <c r="DI387" s="395">
        <f>DF387*BM387</f>
        <v/>
      </c>
      <c r="DJ387" s="396">
        <f>DI387-(DG387*BL387)</f>
        <v/>
      </c>
    </row>
    <row customFormat="1" customHeight="1" ht="15" r="388" s="397">
      <c r="A388" s="372" t="n">
        <v>3075</v>
      </c>
      <c r="B388" s="372" t="inlineStr">
        <is>
          <t>K999951205</t>
        </is>
      </c>
      <c r="C388" s="372" t="n">
        <v>1010103356</v>
      </c>
      <c r="D388" s="241" t="inlineStr">
        <is>
          <t>Light used</t>
        </is>
      </c>
      <c r="E388" s="430" t="n">
        <v>5022</v>
      </c>
      <c r="F388" s="372" t="inlineStr">
        <is>
          <t>CHARLES</t>
        </is>
      </c>
      <c r="G388" s="372" t="inlineStr">
        <is>
          <t>ELECTRIC BLUE</t>
        </is>
      </c>
      <c r="H388" s="372" t="inlineStr">
        <is>
          <t>STOCK</t>
        </is>
      </c>
      <c r="I388" s="370" t="n"/>
      <c r="J388" s="600" t="n"/>
      <c r="K388" s="372" t="inlineStr">
        <is>
          <t>CXLD WILL DELIVERY FROM STOCK</t>
        </is>
      </c>
      <c r="L388" s="372" t="n"/>
      <c r="M388" s="372" t="inlineStr">
        <is>
          <t>Jeans</t>
        </is>
      </c>
      <c r="N388" s="372" t="n">
        <v>62034231</v>
      </c>
      <c r="O388" s="373" t="inlineStr">
        <is>
          <t>Men's or boys' trousers and breeches of cotton denim (excl. knitted or crocheted, industrial and occupational, bib and brace overalls and underpants)</t>
        </is>
      </c>
      <c r="P388" s="584" t="inlineStr">
        <is>
          <t>Mens</t>
        </is>
      </c>
      <c r="Q388" s="372" t="n"/>
      <c r="R388" s="372" t="n"/>
      <c r="S388" s="372" t="inlineStr">
        <is>
          <t>PP SPRAY</t>
        </is>
      </c>
      <c r="T388" s="374" t="inlineStr">
        <is>
          <t>-</t>
        </is>
      </c>
      <c r="U388" s="374" t="inlineStr">
        <is>
          <t>MID RISE SLIM</t>
        </is>
      </c>
      <c r="V388" s="374" t="inlineStr">
        <is>
          <t>28-38</t>
        </is>
      </c>
      <c r="W388" s="374" t="inlineStr">
        <is>
          <t>32-34-36</t>
        </is>
      </c>
      <c r="X388" s="402" t="inlineStr">
        <is>
          <t>Mens royal core</t>
        </is>
      </c>
      <c r="Y388" s="374" t="inlineStr">
        <is>
          <t>C/O</t>
        </is>
      </c>
      <c r="Z388" s="374" t="inlineStr">
        <is>
          <t>C/O</t>
        </is>
      </c>
      <c r="AA388" s="374" t="inlineStr">
        <is>
          <t>ROYAL CORE</t>
        </is>
      </c>
      <c r="AB388" s="240" t="inlineStr">
        <is>
          <t>Tunisia</t>
        </is>
      </c>
      <c r="AC388" s="240" t="inlineStr">
        <is>
          <t>Artlab</t>
        </is>
      </c>
      <c r="AD388" s="240" t="inlineStr">
        <is>
          <t>Artlab</t>
        </is>
      </c>
      <c r="AE388" s="240" t="inlineStr">
        <is>
          <t>Interwashing</t>
        </is>
      </c>
      <c r="AF388" s="372" t="n"/>
      <c r="AG388" s="374" t="inlineStr">
        <is>
          <t>CALIK</t>
        </is>
      </c>
      <c r="AH388" s="374" t="inlineStr">
        <is>
          <t>D7253O019 Rosemary stretch</t>
        </is>
      </c>
      <c r="AI388" s="374" t="n"/>
      <c r="AJ388" s="374" t="n"/>
      <c r="AK388" s="374" t="inlineStr">
        <is>
          <t>96% Sustainable fabric</t>
        </is>
      </c>
      <c r="AL388" s="374" t="inlineStr">
        <is>
          <t>96,55% Organic cotton, 2,93% polyester, 0,52% elastane</t>
        </is>
      </c>
      <c r="AM388" s="374" t="inlineStr">
        <is>
          <t>11 oz</t>
        </is>
      </c>
      <c r="AN388" s="374" t="n"/>
      <c r="AO388" s="377" t="inlineStr">
        <is>
          <t>5 / 142</t>
        </is>
      </c>
      <c r="AP388" s="374" t="n"/>
      <c r="AQ388" s="374" t="n"/>
      <c r="AR388" s="374" t="n"/>
      <c r="AS388" s="378" t="n"/>
      <c r="AT388" s="378" t="n"/>
      <c r="AU388" s="378" t="n"/>
      <c r="AV388" s="379" t="n">
        <v>1.4</v>
      </c>
      <c r="AW388" s="601" t="n"/>
      <c r="AX388" s="602" t="inlineStr">
        <is>
          <t>EUR</t>
        </is>
      </c>
      <c r="AY388" s="602" t="inlineStr">
        <is>
          <t>FOB</t>
        </is>
      </c>
      <c r="AZ388" s="602" t="inlineStr">
        <is>
          <t>90 DAYS NETT</t>
        </is>
      </c>
      <c r="BA388" s="602" t="inlineStr">
        <is>
          <t>cfmd</t>
        </is>
      </c>
      <c r="BB388" s="602">
        <f>IFERROR((BM388*(1-Assumptions!$K$3))*(1-BK388),0)</f>
        <v/>
      </c>
      <c r="BC388" s="428" t="n"/>
      <c r="BD388" s="602" t="n"/>
      <c r="BE388" s="602" t="n">
        <v>23.5</v>
      </c>
      <c r="BF388" s="604">
        <f>IFERROR(((IF(BE388&gt;0, BE388, IF(BD388&gt;0, BD388, 0))))*INDEX(Assumptions!$B:$B,MATCH(AB388,Assumptions!$A:$A,0)),0)</f>
        <v/>
      </c>
      <c r="BG388" s="604">
        <f>IFERROR(((IF(BE388&gt;0, BE388, IF(BD388&gt;0, BD388, 0))))*INDEX(Assumptions!$C:$C,MATCH(AB388,Assumptions!$A:$A,0)),0)</f>
        <v/>
      </c>
      <c r="BH388" s="604">
        <f>IFERROR(((IF(BE388&gt;0, BE388, IF(BD388&gt;0, BD388, 0))))*INDEX(Assumptions!$D:$D,MATCH(AB388,Assumptions!$A:$A,0)),0)</f>
        <v/>
      </c>
      <c r="BI388" s="604">
        <f>IFERROR(((IF(BE388&gt;0, BE388, IF(BD388&gt;0, BD388, 0))))*INDEX(Assumptions!$G:$G,MATCH(AC388,Assumptions!$F:$F,0)),0)</f>
        <v/>
      </c>
      <c r="BJ388" s="604">
        <f>SUM(BF388:BI388)</f>
        <v/>
      </c>
      <c r="BK388" s="383">
        <f>IFERROR(INDEX(Assumptions!$B:$B,MATCH(AB388,Assumptions!$A:$A,0))+INDEX(Assumptions!$C:$C,MATCH(AB388,Assumptions!$A:$A,0))+INDEX(Assumptions!$D:$D,MATCH(AB388,Assumptions!$A:$A,0))+INDEX(Assumptions!$G:$G,MATCH(AC388,Assumptions!$F:$F,0)),0)</f>
        <v/>
      </c>
      <c r="BL388" s="602">
        <f>((IF(BE388&gt;0, BE388, IF(BD388&gt;0, BD388, 0))))+BJ388</f>
        <v/>
      </c>
      <c r="BM388" s="602">
        <f>BP388/BO388</f>
        <v/>
      </c>
      <c r="BN388" s="602">
        <f>BP388/2.38</f>
        <v/>
      </c>
      <c r="BO388" s="374" t="n">
        <v>2.5</v>
      </c>
      <c r="BP388" s="602" t="n">
        <v>129.95</v>
      </c>
      <c r="BQ388" s="384">
        <f>IF(SUM(BD388:BE388)=0,0,(BM388-BL388)/BM388)</f>
        <v/>
      </c>
      <c r="BR388" s="602" t="n">
        <v>0</v>
      </c>
      <c r="BS388" s="602" t="n">
        <v>6.55</v>
      </c>
      <c r="BT388" s="602" t="n">
        <v>2.8</v>
      </c>
      <c r="BU388" s="386" t="n"/>
      <c r="BV388" s="386" t="n"/>
      <c r="BW388" s="386" t="n"/>
      <c r="BX388" s="386" t="n"/>
      <c r="BY388" s="386" t="n"/>
      <c r="BZ388" s="433" t="n"/>
      <c r="CA388" s="386" t="n"/>
      <c r="CB388" s="386" t="n"/>
      <c r="CC388" s="386" t="n"/>
      <c r="CD388" s="376" t="n"/>
      <c r="CE388" s="376" t="n"/>
      <c r="CF388" s="376" t="inlineStr">
        <is>
          <t>CXL</t>
        </is>
      </c>
      <c r="CG388" s="387" t="inlineStr">
        <is>
          <t>-</t>
        </is>
      </c>
      <c r="CH388" s="435" t="n"/>
      <c r="CI388" s="387" t="n"/>
      <c r="CJ388" s="387" t="n"/>
      <c r="CK388" s="387" t="n"/>
      <c r="CL388" s="388" t="n"/>
      <c r="CM388" s="389" t="n"/>
      <c r="CN388" s="389" t="n"/>
      <c r="CO388" s="390" t="n"/>
      <c r="CP388" s="391" t="inlineStr">
        <is>
          <t>-</t>
        </is>
      </c>
      <c r="CQ388" s="391" t="n"/>
      <c r="CR388" s="391" t="n"/>
      <c r="CS388" s="392" t="n"/>
      <c r="CT388" s="393" t="n"/>
      <c r="CU388" s="393" t="n"/>
      <c r="CV388" s="393" t="n"/>
      <c r="CW388" s="393" t="n"/>
      <c r="CX388" s="393" t="n"/>
      <c r="CY388" s="393" t="n"/>
      <c r="CZ388" s="388" t="n"/>
      <c r="DA388" s="388" t="n"/>
      <c r="DB388" s="555" t="n"/>
      <c r="DC388" s="389" t="n"/>
      <c r="DD388" s="389" t="n"/>
      <c r="DE388" s="389" t="n"/>
      <c r="DF388" s="394" t="n"/>
      <c r="DG388" s="394" t="n"/>
      <c r="DH388" s="394" t="n"/>
      <c r="DI388" s="395">
        <f>DF388*BM388</f>
        <v/>
      </c>
      <c r="DJ388" s="396">
        <f>DI388-(DG388*BL388)</f>
        <v/>
      </c>
    </row>
    <row customFormat="1" customHeight="1" ht="15" r="389" s="397">
      <c r="A389" s="372" t="n">
        <v>3080</v>
      </c>
      <c r="B389" s="372" t="inlineStr">
        <is>
          <t>K170751211</t>
        </is>
      </c>
      <c r="C389" s="372" t="n">
        <v>1010103477</v>
      </c>
      <c r="D389" s="372" t="inlineStr">
        <is>
          <t>Dry</t>
        </is>
      </c>
      <c r="E389" s="430" t="n">
        <v>2004</v>
      </c>
      <c r="F389" s="372" t="inlineStr">
        <is>
          <t>JOHN</t>
        </is>
      </c>
      <c r="G389" s="372" t="inlineStr">
        <is>
          <t>DRY COMFORT STRETCH</t>
        </is>
      </c>
      <c r="H389" s="372" t="inlineStr">
        <is>
          <t>STOCK</t>
        </is>
      </c>
      <c r="I389" s="370" t="n"/>
      <c r="J389" s="600" t="n"/>
      <c r="K389" s="372" t="inlineStr">
        <is>
          <t>CXLD WILL DELIVERY FROM STOCK</t>
        </is>
      </c>
      <c r="L389" s="372" t="n"/>
      <c r="M389" s="372" t="inlineStr">
        <is>
          <t>Jeans</t>
        </is>
      </c>
      <c r="N389" s="372" t="n">
        <v>62034231</v>
      </c>
      <c r="O389" s="373" t="inlineStr">
        <is>
          <t>Men's or boys' trousers and breeches of cotton denim (excl. knitted or crocheted, industrial and occupational, bib and brace overalls and underpants)</t>
        </is>
      </c>
      <c r="P389" s="584" t="inlineStr">
        <is>
          <t>Mens</t>
        </is>
      </c>
      <c r="Q389" s="372" t="n"/>
      <c r="R389" s="372" t="n"/>
      <c r="S389" s="372" t="inlineStr">
        <is>
          <t>NON BLEACH</t>
        </is>
      </c>
      <c r="T389" s="374" t="inlineStr">
        <is>
          <t>COMFORT</t>
        </is>
      </c>
      <c r="U389" s="374" t="inlineStr">
        <is>
          <t>LONG RISE SLIM</t>
        </is>
      </c>
      <c r="V389" s="374" t="inlineStr">
        <is>
          <t>28-38</t>
        </is>
      </c>
      <c r="W389" s="374" t="inlineStr">
        <is>
          <t>32-34-36</t>
        </is>
      </c>
      <c r="X389" s="402" t="inlineStr">
        <is>
          <t>Mens royal core</t>
        </is>
      </c>
      <c r="Y389" s="374" t="inlineStr">
        <is>
          <t>C/O</t>
        </is>
      </c>
      <c r="Z389" s="374" t="inlineStr">
        <is>
          <t>C/O</t>
        </is>
      </c>
      <c r="AA389" s="374" t="inlineStr">
        <is>
          <t>EVERLASTIN'</t>
        </is>
      </c>
      <c r="AB389" s="398" t="inlineStr">
        <is>
          <t>Tunisia</t>
        </is>
      </c>
      <c r="AC389" s="376" t="inlineStr">
        <is>
          <t>Artlab</t>
        </is>
      </c>
      <c r="AD389" s="376" t="inlineStr">
        <is>
          <t>Artlab</t>
        </is>
      </c>
      <c r="AE389" s="376" t="inlineStr">
        <is>
          <t>-</t>
        </is>
      </c>
      <c r="AF389" s="372" t="n"/>
      <c r="AG389" s="374" t="inlineStr">
        <is>
          <t>ORTA</t>
        </is>
      </c>
      <c r="AH389" s="374" t="inlineStr">
        <is>
          <t>9541B-43</t>
        </is>
      </c>
      <c r="AI389" s="374" t="n"/>
      <c r="AJ389" s="374" t="n"/>
      <c r="AK389" s="374" t="inlineStr">
        <is>
          <t>98% Sustainable fabric</t>
        </is>
      </c>
      <c r="AL389" s="374" t="inlineStr">
        <is>
          <t>98% Organic cotton, 2% elastane</t>
        </is>
      </c>
      <c r="AM389" s="374" t="inlineStr">
        <is>
          <t>12 oz</t>
        </is>
      </c>
      <c r="AN389" s="374" t="n"/>
      <c r="AO389" s="377" t="inlineStr">
        <is>
          <t>4,8 / 145</t>
        </is>
      </c>
      <c r="AP389" s="374" t="n"/>
      <c r="AQ389" s="374" t="n"/>
      <c r="AR389" s="374" t="n"/>
      <c r="AS389" s="378" t="n"/>
      <c r="AT389" s="378" t="n"/>
      <c r="AU389" s="378" t="n"/>
      <c r="AV389" s="379" t="n">
        <v>1.25</v>
      </c>
      <c r="AW389" s="601" t="n"/>
      <c r="AX389" s="602" t="inlineStr">
        <is>
          <t>EUR</t>
        </is>
      </c>
      <c r="AY389" s="602" t="inlineStr">
        <is>
          <t>FOB</t>
        </is>
      </c>
      <c r="AZ389" s="602" t="inlineStr">
        <is>
          <t>90 DAYS NETT</t>
        </is>
      </c>
      <c r="BA389" s="602" t="inlineStr">
        <is>
          <t>cfmd</t>
        </is>
      </c>
      <c r="BB389" s="602">
        <f>IFERROR((BM389*(1-Assumptions!$K$3))*(1-BK389),0)</f>
        <v/>
      </c>
      <c r="BC389" s="428" t="n"/>
      <c r="BD389" s="602" t="n"/>
      <c r="BE389" s="602" t="n">
        <v>17.8</v>
      </c>
      <c r="BF389" s="604">
        <f>IFERROR(((IF(BE389&gt;0, BE389, IF(BD389&gt;0, BD389, 0))))*INDEX(Assumptions!$B:$B,MATCH(AB389,Assumptions!$A:$A,0)),0)</f>
        <v/>
      </c>
      <c r="BG389" s="604">
        <f>IFERROR(((IF(BE389&gt;0, BE389, IF(BD389&gt;0, BD389, 0))))*INDEX(Assumptions!$C:$C,MATCH(AB389,Assumptions!$A:$A,0)),0)</f>
        <v/>
      </c>
      <c r="BH389" s="604">
        <f>IFERROR(((IF(BE389&gt;0, BE389, IF(BD389&gt;0, BD389, 0))))*INDEX(Assumptions!$D:$D,MATCH(AB389,Assumptions!$A:$A,0)),0)</f>
        <v/>
      </c>
      <c r="BI389" s="604">
        <f>IFERROR(((IF(BE389&gt;0, BE389, IF(BD389&gt;0, BD389, 0))))*INDEX(Assumptions!$G:$G,MATCH(AC389,Assumptions!$F:$F,0)),0)</f>
        <v/>
      </c>
      <c r="BJ389" s="604">
        <f>SUM(BF389:BI389)</f>
        <v/>
      </c>
      <c r="BK389" s="383">
        <f>IFERROR(INDEX(Assumptions!$B:$B,MATCH(AB389,Assumptions!$A:$A,0))+INDEX(Assumptions!$C:$C,MATCH(AB389,Assumptions!$A:$A,0))+INDEX(Assumptions!$D:$D,MATCH(AB389,Assumptions!$A:$A,0))+INDEX(Assumptions!$G:$G,MATCH(AC389,Assumptions!$F:$F,0)),0)</f>
        <v/>
      </c>
      <c r="BL389" s="602">
        <f>((IF(BE389&gt;0, BE389, IF(BD389&gt;0, BD389, 0))))+BJ389</f>
        <v/>
      </c>
      <c r="BM389" s="602">
        <f>BP389/BO389</f>
        <v/>
      </c>
      <c r="BN389" s="602">
        <f>BP389/2.38</f>
        <v/>
      </c>
      <c r="BO389" s="374" t="n">
        <v>2.5</v>
      </c>
      <c r="BP389" s="602" t="n">
        <v>99.95</v>
      </c>
      <c r="BQ389" s="384">
        <f>IF(SUM(BD389:BE389)=0,0,(BM389-BL389)/BM389)</f>
        <v/>
      </c>
      <c r="BR389" s="602" t="n">
        <v>0</v>
      </c>
      <c r="BS389" s="602" t="inlineStr">
        <is>
          <t>-</t>
        </is>
      </c>
      <c r="BT389" s="602" t="n">
        <v>3.8</v>
      </c>
      <c r="BU389" s="386" t="n"/>
      <c r="BV389" s="386" t="n"/>
      <c r="BW389" s="386" t="n"/>
      <c r="BX389" s="386" t="n"/>
      <c r="BY389" s="386" t="n"/>
      <c r="BZ389" s="433" t="n"/>
      <c r="CA389" s="386" t="n"/>
      <c r="CB389" s="386" t="n"/>
      <c r="CC389" s="386" t="n"/>
      <c r="CD389" s="376" t="n"/>
      <c r="CE389" s="376" t="n"/>
      <c r="CF389" s="376" t="inlineStr">
        <is>
          <t>Out</t>
        </is>
      </c>
      <c r="CG389" s="387" t="inlineStr">
        <is>
          <t>-</t>
        </is>
      </c>
      <c r="CH389" s="435" t="n"/>
      <c r="CI389" s="387" t="n"/>
      <c r="CJ389" s="387" t="n"/>
      <c r="CK389" s="387" t="n"/>
      <c r="CL389" s="388" t="n"/>
      <c r="CM389" s="389" t="n"/>
      <c r="CN389" s="389" t="n"/>
      <c r="CO389" s="390" t="n"/>
      <c r="CP389" s="391" t="inlineStr">
        <is>
          <t>-</t>
        </is>
      </c>
      <c r="CQ389" s="391" t="n"/>
      <c r="CR389" s="391" t="n"/>
      <c r="CS389" s="392" t="n"/>
      <c r="CT389" s="393" t="n"/>
      <c r="CU389" s="393" t="n"/>
      <c r="CV389" s="393" t="n"/>
      <c r="CW389" s="393" t="n"/>
      <c r="CX389" s="393" t="n"/>
      <c r="CY389" s="393" t="n"/>
      <c r="CZ389" s="388" t="n">
        <v>43265</v>
      </c>
      <c r="DA389" s="388" t="inlineStr">
        <is>
          <t>TUNISIA</t>
        </is>
      </c>
      <c r="DB389" s="555" t="inlineStr">
        <is>
          <t>N/A</t>
        </is>
      </c>
      <c r="DC389" s="389" t="n"/>
      <c r="DD389" s="389" t="n"/>
      <c r="DE389" s="389" t="n"/>
      <c r="DF389" s="394" t="n">
        <v>114</v>
      </c>
      <c r="DG389" s="394" t="n">
        <v>243</v>
      </c>
      <c r="DH389" s="394" t="n">
        <v>4018245</v>
      </c>
      <c r="DI389" s="395">
        <f>DF389*BM389</f>
        <v/>
      </c>
      <c r="DJ389" s="396">
        <f>DI389-(DG389*BL389)</f>
        <v/>
      </c>
    </row>
    <row customFormat="1" customHeight="1" ht="15" r="390" s="397">
      <c r="A390" s="372" t="n">
        <v>3085</v>
      </c>
      <c r="B390" s="372" t="inlineStr">
        <is>
          <t>K999951301</t>
        </is>
      </c>
      <c r="C390" s="372" t="n">
        <v>1010103348</v>
      </c>
      <c r="D390" s="430" t="inlineStr">
        <is>
          <t>Mid used</t>
        </is>
      </c>
      <c r="E390" s="430" t="n">
        <v>4012</v>
      </c>
      <c r="F390" s="372" t="inlineStr">
        <is>
          <t>JOHN</t>
        </is>
      </c>
      <c r="G390" s="372" t="inlineStr">
        <is>
          <t>DARK WORN</t>
        </is>
      </c>
      <c r="H390" s="372" t="inlineStr">
        <is>
          <t>STOCK</t>
        </is>
      </c>
      <c r="I390" s="370" t="n"/>
      <c r="J390" s="600" t="n"/>
      <c r="K390" s="372" t="inlineStr">
        <is>
          <t>CXLD WILL DELIVERY FROM STOCK</t>
        </is>
      </c>
      <c r="L390" s="372" t="n"/>
      <c r="M390" s="372" t="inlineStr">
        <is>
          <t>Jeans</t>
        </is>
      </c>
      <c r="N390" s="372" t="n">
        <v>62034231</v>
      </c>
      <c r="O390" s="373" t="inlineStr">
        <is>
          <t>Men's or boys' trousers and breeches of cotton denim (excl. knitted or crocheted, industrial and occupational, bib and brace overalls and underpants)</t>
        </is>
      </c>
      <c r="P390" s="584" t="inlineStr">
        <is>
          <t>Mens</t>
        </is>
      </c>
      <c r="Q390" s="372" t="n"/>
      <c r="R390" s="372" t="n"/>
      <c r="S390" s="372" t="inlineStr">
        <is>
          <t>PP SPRAY + RESIN</t>
        </is>
      </c>
      <c r="T390" s="374" t="inlineStr">
        <is>
          <t>BASIC</t>
        </is>
      </c>
      <c r="U390" s="374" t="inlineStr">
        <is>
          <t>LONG RISE SLIM</t>
        </is>
      </c>
      <c r="V390" s="374" t="inlineStr">
        <is>
          <t>28-38</t>
        </is>
      </c>
      <c r="W390" s="374" t="inlineStr">
        <is>
          <t>32-34-36</t>
        </is>
      </c>
      <c r="X390" s="402" t="inlineStr">
        <is>
          <t>Mens royal core</t>
        </is>
      </c>
      <c r="Y390" s="374" t="inlineStr">
        <is>
          <t>C/O</t>
        </is>
      </c>
      <c r="Z390" s="374" t="inlineStr">
        <is>
          <t>C/O</t>
        </is>
      </c>
      <c r="AA390" s="374" t="inlineStr">
        <is>
          <t>ROYAL CORE</t>
        </is>
      </c>
      <c r="AB390" s="240" t="inlineStr">
        <is>
          <t>Tunisia</t>
        </is>
      </c>
      <c r="AC390" s="240" t="inlineStr">
        <is>
          <t>Artlab</t>
        </is>
      </c>
      <c r="AD390" s="240" t="inlineStr">
        <is>
          <t>Artlab</t>
        </is>
      </c>
      <c r="AE390" s="240" t="inlineStr">
        <is>
          <t>Interwashing</t>
        </is>
      </c>
      <c r="AF390" s="372" t="n"/>
      <c r="AG390" s="374" t="inlineStr">
        <is>
          <t>CANDIANI</t>
        </is>
      </c>
      <c r="AH390" s="374" t="inlineStr">
        <is>
          <t>RR7716 Elast sioux crispy organic</t>
        </is>
      </c>
      <c r="AI390" s="374" t="n"/>
      <c r="AJ390" s="374" t="n"/>
      <c r="AK390" s="374" t="inlineStr">
        <is>
          <t>98% Sustainable fabric</t>
        </is>
      </c>
      <c r="AL390" s="374" t="inlineStr">
        <is>
          <t>98% Organic cotton, 2% elastane</t>
        </is>
      </c>
      <c r="AM390" s="374" t="inlineStr">
        <is>
          <t>12 oz</t>
        </is>
      </c>
      <c r="AN390" s="374" t="n"/>
      <c r="AO390" s="377" t="inlineStr">
        <is>
          <t>5 Q4 / 162</t>
        </is>
      </c>
      <c r="AP390" s="374" t="n"/>
      <c r="AQ390" s="374" t="n"/>
      <c r="AR390" s="374" t="n"/>
      <c r="AS390" s="378" t="n"/>
      <c r="AT390" s="378" t="n"/>
      <c r="AU390" s="378" t="n"/>
      <c r="AV390" s="379" t="n">
        <v>1.15</v>
      </c>
      <c r="AW390" s="601" t="n"/>
      <c r="AX390" s="602" t="inlineStr">
        <is>
          <t>EUR</t>
        </is>
      </c>
      <c r="AY390" s="602" t="inlineStr">
        <is>
          <t>FOB</t>
        </is>
      </c>
      <c r="AZ390" s="602" t="inlineStr">
        <is>
          <t>90 DAYS NETT</t>
        </is>
      </c>
      <c r="BA390" s="602" t="inlineStr">
        <is>
          <t>cfmd</t>
        </is>
      </c>
      <c r="BB390" s="602">
        <f>IFERROR((BM390*(1-Assumptions!$K$3))*(1-BK390),0)</f>
        <v/>
      </c>
      <c r="BC390" s="428" t="n"/>
      <c r="BD390" s="602" t="n"/>
      <c r="BE390" s="602" t="n">
        <v>22.8</v>
      </c>
      <c r="BF390" s="604">
        <f>IFERROR(((IF(BE390&gt;0, BE390, IF(BD390&gt;0, BD390, 0))))*INDEX(Assumptions!$B:$B,MATCH(AB390,Assumptions!$A:$A,0)),0)</f>
        <v/>
      </c>
      <c r="BG390" s="604">
        <f>IFERROR(((IF(BE390&gt;0, BE390, IF(BD390&gt;0, BD390, 0))))*INDEX(Assumptions!$C:$C,MATCH(AB390,Assumptions!$A:$A,0)),0)</f>
        <v/>
      </c>
      <c r="BH390" s="604">
        <f>IFERROR(((IF(BE390&gt;0, BE390, IF(BD390&gt;0, BD390, 0))))*INDEX(Assumptions!$D:$D,MATCH(AB390,Assumptions!$A:$A,0)),0)</f>
        <v/>
      </c>
      <c r="BI390" s="604">
        <f>IFERROR(((IF(BE390&gt;0, BE390, IF(BD390&gt;0, BD390, 0))))*INDEX(Assumptions!$G:$G,MATCH(AC390,Assumptions!$F:$F,0)),0)</f>
        <v/>
      </c>
      <c r="BJ390" s="604">
        <f>SUM(BF390:BI390)</f>
        <v/>
      </c>
      <c r="BK390" s="383">
        <f>IFERROR(INDEX(Assumptions!$B:$B,MATCH(AB390,Assumptions!$A:$A,0))+INDEX(Assumptions!$C:$C,MATCH(AB390,Assumptions!$A:$A,0))+INDEX(Assumptions!$D:$D,MATCH(AB390,Assumptions!$A:$A,0))+INDEX(Assumptions!$G:$G,MATCH(AC390,Assumptions!$F:$F,0)),0)</f>
        <v/>
      </c>
      <c r="BL390" s="602">
        <f>((IF(BE390&gt;0, BE390, IF(BD390&gt;0, BD390, 0))))+BJ390</f>
        <v/>
      </c>
      <c r="BM390" s="602">
        <f>BP390/BO390</f>
        <v/>
      </c>
      <c r="BN390" s="602">
        <f>BP390/2.38</f>
        <v/>
      </c>
      <c r="BO390" s="374" t="n">
        <v>2.5</v>
      </c>
      <c r="BP390" s="602" t="n">
        <v>119.95</v>
      </c>
      <c r="BQ390" s="384">
        <f>IF(SUM(BD390:BE390)=0,0,(BM390-BL390)/BM390)</f>
        <v/>
      </c>
      <c r="BR390" s="602" t="n">
        <v>0</v>
      </c>
      <c r="BS390" s="602" t="n">
        <v>6.1</v>
      </c>
      <c r="BT390" s="602" t="n">
        <v>3</v>
      </c>
      <c r="BU390" s="386" t="n"/>
      <c r="BV390" s="386" t="n"/>
      <c r="BW390" s="386" t="n"/>
      <c r="BX390" s="386" t="n"/>
      <c r="BY390" s="386" t="n"/>
      <c r="BZ390" s="433" t="n"/>
      <c r="CA390" s="386" t="n"/>
      <c r="CB390" s="386" t="n"/>
      <c r="CC390" s="386" t="n"/>
      <c r="CD390" s="376" t="n"/>
      <c r="CE390" s="376" t="n"/>
      <c r="CF390" s="376" t="inlineStr">
        <is>
          <t>CXL</t>
        </is>
      </c>
      <c r="CG390" s="387" t="inlineStr">
        <is>
          <t>-</t>
        </is>
      </c>
      <c r="CH390" s="435" t="n"/>
      <c r="CI390" s="387" t="n"/>
      <c r="CJ390" s="387" t="n"/>
      <c r="CK390" s="387" t="n"/>
      <c r="CL390" s="388" t="n"/>
      <c r="CM390" s="389" t="n"/>
      <c r="CN390" s="389" t="n"/>
      <c r="CO390" s="390" t="n"/>
      <c r="CP390" s="391" t="inlineStr">
        <is>
          <t>-</t>
        </is>
      </c>
      <c r="CQ390" s="391" t="n"/>
      <c r="CR390" s="391" t="n"/>
      <c r="CS390" s="392" t="n"/>
      <c r="CT390" s="393" t="n"/>
      <c r="CU390" s="393" t="n"/>
      <c r="CV390" s="393" t="n"/>
      <c r="CW390" s="393" t="n"/>
      <c r="CX390" s="393" t="n"/>
      <c r="CY390" s="393" t="n"/>
      <c r="CZ390" s="388" t="n"/>
      <c r="DA390" s="388" t="n"/>
      <c r="DB390" s="555" t="n"/>
      <c r="DC390" s="389" t="n"/>
      <c r="DD390" s="389" t="n"/>
      <c r="DE390" s="389" t="n"/>
      <c r="DF390" s="394" t="n"/>
      <c r="DG390" s="394" t="n"/>
      <c r="DH390" s="394" t="n"/>
      <c r="DI390" s="395">
        <f>DF390*BM390</f>
        <v/>
      </c>
      <c r="DJ390" s="396">
        <f>DI390-(DG390*BL390)</f>
        <v/>
      </c>
    </row>
    <row customFormat="1" customHeight="1" ht="15" r="391" s="397">
      <c r="A391" s="372" t="n">
        <v>3090</v>
      </c>
      <c r="B391" s="372" t="inlineStr">
        <is>
          <t>K999951302</t>
        </is>
      </c>
      <c r="C391" s="372" t="n">
        <v>1010103349</v>
      </c>
      <c r="D391" s="241" t="inlineStr">
        <is>
          <t>Mid used</t>
        </is>
      </c>
      <c r="E391" s="430" t="n">
        <v>4013</v>
      </c>
      <c r="F391" s="372" t="inlineStr">
        <is>
          <t>JOHN</t>
        </is>
      </c>
      <c r="G391" s="372" t="inlineStr">
        <is>
          <t>MID INDIGO</t>
        </is>
      </c>
      <c r="H391" s="372" t="inlineStr">
        <is>
          <t>STOCK</t>
        </is>
      </c>
      <c r="I391" s="370" t="n"/>
      <c r="J391" s="600" t="n"/>
      <c r="K391" s="372" t="inlineStr">
        <is>
          <t>CXLD WILL DELIVERY FROM STOCK</t>
        </is>
      </c>
      <c r="L391" s="372" t="n"/>
      <c r="M391" s="372" t="inlineStr">
        <is>
          <t>Jeans</t>
        </is>
      </c>
      <c r="N391" s="372" t="n">
        <v>62034231</v>
      </c>
      <c r="O391" s="373" t="inlineStr">
        <is>
          <t>Men's or boys' trousers and breeches of cotton denim (excl. knitted or crocheted, industrial and occupational, bib and brace overalls and underpants)</t>
        </is>
      </c>
      <c r="P391" s="584" t="inlineStr">
        <is>
          <t>Mens</t>
        </is>
      </c>
      <c r="Q391" s="372" t="n"/>
      <c r="R391" s="372" t="n"/>
      <c r="S391" s="372" t="inlineStr">
        <is>
          <t>PP SPRAY + RESIN</t>
        </is>
      </c>
      <c r="T391" s="374" t="inlineStr">
        <is>
          <t>BASIC</t>
        </is>
      </c>
      <c r="U391" s="374" t="inlineStr">
        <is>
          <t>LONG RISE SLIM</t>
        </is>
      </c>
      <c r="V391" s="374" t="inlineStr">
        <is>
          <t>28-38</t>
        </is>
      </c>
      <c r="W391" s="374" t="inlineStr">
        <is>
          <t>32-34-36</t>
        </is>
      </c>
      <c r="X391" s="402" t="inlineStr">
        <is>
          <t>Mens royal core</t>
        </is>
      </c>
      <c r="Y391" s="374" t="inlineStr">
        <is>
          <t>C/O</t>
        </is>
      </c>
      <c r="Z391" s="374" t="inlineStr">
        <is>
          <t>C/O</t>
        </is>
      </c>
      <c r="AA391" s="374" t="inlineStr">
        <is>
          <t>ROYAL CORE</t>
        </is>
      </c>
      <c r="AB391" s="240" t="inlineStr">
        <is>
          <t>Tunisia</t>
        </is>
      </c>
      <c r="AC391" s="240" t="inlineStr">
        <is>
          <t>Artlab</t>
        </is>
      </c>
      <c r="AD391" s="240" t="inlineStr">
        <is>
          <t>Artlab</t>
        </is>
      </c>
      <c r="AE391" s="240" t="inlineStr">
        <is>
          <t>Interwashing</t>
        </is>
      </c>
      <c r="AF391" s="372" t="n"/>
      <c r="AG391" s="374" t="inlineStr">
        <is>
          <t>CANDIANI</t>
        </is>
      </c>
      <c r="AH391" s="374" t="inlineStr">
        <is>
          <t>RR7716 Elast sioux crispy organic</t>
        </is>
      </c>
      <c r="AI391" s="374" t="n"/>
      <c r="AJ391" s="374" t="n"/>
      <c r="AK391" s="374" t="inlineStr">
        <is>
          <t>98% Sustainable fabric</t>
        </is>
      </c>
      <c r="AL391" s="374" t="inlineStr">
        <is>
          <t>98% Organic cotton, 2% elastane</t>
        </is>
      </c>
      <c r="AM391" s="374" t="inlineStr">
        <is>
          <t>12 oz</t>
        </is>
      </c>
      <c r="AN391" s="374" t="n"/>
      <c r="AO391" s="377" t="inlineStr">
        <is>
          <t>5 Q4 / 162</t>
        </is>
      </c>
      <c r="AP391" s="374" t="n"/>
      <c r="AQ391" s="374" t="n"/>
      <c r="AR391" s="374" t="n"/>
      <c r="AS391" s="378" t="n"/>
      <c r="AT391" s="378" t="n"/>
      <c r="AU391" s="378" t="n"/>
      <c r="AV391" s="379" t="n">
        <v>1.15</v>
      </c>
      <c r="AW391" s="601" t="n"/>
      <c r="AX391" s="602" t="inlineStr">
        <is>
          <t>EUR</t>
        </is>
      </c>
      <c r="AY391" s="602" t="inlineStr">
        <is>
          <t>FOB</t>
        </is>
      </c>
      <c r="AZ391" s="602" t="inlineStr">
        <is>
          <t>90 DAYS NETT</t>
        </is>
      </c>
      <c r="BA391" s="602" t="inlineStr">
        <is>
          <t>cfmd</t>
        </is>
      </c>
      <c r="BB391" s="602">
        <f>IFERROR((BM391*(1-Assumptions!$K$3))*(1-BK391),0)</f>
        <v/>
      </c>
      <c r="BC391" s="428" t="n"/>
      <c r="BD391" s="602" t="n"/>
      <c r="BE391" s="602" t="n">
        <v>22.8</v>
      </c>
      <c r="BF391" s="604">
        <f>IFERROR(((IF(BE391&gt;0, BE391, IF(BD391&gt;0, BD391, 0))))*INDEX(Assumptions!$B:$B,MATCH(AB391,Assumptions!$A:$A,0)),0)</f>
        <v/>
      </c>
      <c r="BG391" s="604">
        <f>IFERROR(((IF(BE391&gt;0, BE391, IF(BD391&gt;0, BD391, 0))))*INDEX(Assumptions!$C:$C,MATCH(AB391,Assumptions!$A:$A,0)),0)</f>
        <v/>
      </c>
      <c r="BH391" s="604">
        <f>IFERROR(((IF(BE391&gt;0, BE391, IF(BD391&gt;0, BD391, 0))))*INDEX(Assumptions!$D:$D,MATCH(AB391,Assumptions!$A:$A,0)),0)</f>
        <v/>
      </c>
      <c r="BI391" s="604">
        <f>IFERROR(((IF(BE391&gt;0, BE391, IF(BD391&gt;0, BD391, 0))))*INDEX(Assumptions!$G:$G,MATCH(AC391,Assumptions!$F:$F,0)),0)</f>
        <v/>
      </c>
      <c r="BJ391" s="604">
        <f>SUM(BF391:BI391)</f>
        <v/>
      </c>
      <c r="BK391" s="383">
        <f>IFERROR(INDEX(Assumptions!$B:$B,MATCH(AB391,Assumptions!$A:$A,0))+INDEX(Assumptions!$C:$C,MATCH(AB391,Assumptions!$A:$A,0))+INDEX(Assumptions!$D:$D,MATCH(AB391,Assumptions!$A:$A,0))+INDEX(Assumptions!$G:$G,MATCH(AC391,Assumptions!$F:$F,0)),0)</f>
        <v/>
      </c>
      <c r="BL391" s="602">
        <f>((IF(BE391&gt;0, BE391, IF(BD391&gt;0, BD391, 0))))+BJ391</f>
        <v/>
      </c>
      <c r="BM391" s="602">
        <f>BP391/BO391</f>
        <v/>
      </c>
      <c r="BN391" s="602">
        <f>BP391/2.38</f>
        <v/>
      </c>
      <c r="BO391" s="374" t="n">
        <v>2.5</v>
      </c>
      <c r="BP391" s="602" t="n">
        <v>129.95</v>
      </c>
      <c r="BQ391" s="384">
        <f>IF(SUM(BD391:BE391)=0,0,(BM391-BL391)/BM391)</f>
        <v/>
      </c>
      <c r="BR391" s="602" t="n">
        <v>0</v>
      </c>
      <c r="BS391" s="602" t="n">
        <v>5.7</v>
      </c>
      <c r="BT391" s="602" t="n">
        <v>3</v>
      </c>
      <c r="BU391" s="386" t="n"/>
      <c r="BV391" s="386" t="n"/>
      <c r="BW391" s="386" t="n"/>
      <c r="BX391" s="386" t="n"/>
      <c r="BY391" s="386" t="n"/>
      <c r="BZ391" s="433" t="n"/>
      <c r="CA391" s="386" t="n"/>
      <c r="CB391" s="386" t="n"/>
      <c r="CC391" s="386" t="n"/>
      <c r="CD391" s="376" t="n"/>
      <c r="CE391" s="376" t="n"/>
      <c r="CF391" s="376" t="inlineStr">
        <is>
          <t>CXL</t>
        </is>
      </c>
      <c r="CG391" s="387" t="inlineStr">
        <is>
          <t>-</t>
        </is>
      </c>
      <c r="CH391" s="435" t="n"/>
      <c r="CI391" s="387" t="n"/>
      <c r="CJ391" s="387" t="n"/>
      <c r="CK391" s="387" t="n"/>
      <c r="CL391" s="388" t="n"/>
      <c r="CM391" s="389" t="n"/>
      <c r="CN391" s="389" t="n"/>
      <c r="CO391" s="390" t="n"/>
      <c r="CP391" s="391" t="inlineStr">
        <is>
          <t>-</t>
        </is>
      </c>
      <c r="CQ391" s="391" t="n"/>
      <c r="CR391" s="391" t="n"/>
      <c r="CS391" s="392" t="n"/>
      <c r="CT391" s="393" t="n"/>
      <c r="CU391" s="393" t="n"/>
      <c r="CV391" s="393" t="n"/>
      <c r="CW391" s="393" t="n"/>
      <c r="CX391" s="393" t="n"/>
      <c r="CY391" s="393" t="n"/>
      <c r="CZ391" s="388" t="n"/>
      <c r="DA391" s="388" t="n"/>
      <c r="DB391" s="555" t="n"/>
      <c r="DC391" s="389" t="n"/>
      <c r="DD391" s="389" t="n"/>
      <c r="DE391" s="389" t="n"/>
      <c r="DF391" s="394" t="n"/>
      <c r="DG391" s="394" t="n"/>
      <c r="DH391" s="394" t="n"/>
      <c r="DI391" s="395">
        <f>DF391*BM391</f>
        <v/>
      </c>
      <c r="DJ391" s="396">
        <f>DI391-(DG391*BL391)</f>
        <v/>
      </c>
    </row>
    <row customFormat="1" customHeight="1" ht="15" r="392" s="397">
      <c r="A392" s="372" t="n">
        <v>3095</v>
      </c>
      <c r="B392" s="372" t="inlineStr">
        <is>
          <t>K999951305</t>
        </is>
      </c>
      <c r="C392" s="372" t="n">
        <v>1010103357</v>
      </c>
      <c r="D392" s="241" t="inlineStr">
        <is>
          <t>Light used</t>
        </is>
      </c>
      <c r="E392" s="430" t="n">
        <v>5022</v>
      </c>
      <c r="F392" s="372" t="inlineStr">
        <is>
          <t>JOHN</t>
        </is>
      </c>
      <c r="G392" s="372" t="inlineStr">
        <is>
          <t>ELECTRIC BLUE</t>
        </is>
      </c>
      <c r="H392" s="372" t="inlineStr">
        <is>
          <t>STOCK</t>
        </is>
      </c>
      <c r="I392" s="370" t="n"/>
      <c r="J392" s="600" t="n"/>
      <c r="K392" s="372" t="inlineStr">
        <is>
          <t>CXLD WILL DELIVERY FROM STOCK</t>
        </is>
      </c>
      <c r="L392" s="372" t="n"/>
      <c r="M392" s="372" t="inlineStr">
        <is>
          <t>Jeans</t>
        </is>
      </c>
      <c r="N392" s="372" t="n">
        <v>62034231</v>
      </c>
      <c r="O392" s="373" t="inlineStr">
        <is>
          <t>Men's or boys' trousers and breeches of cotton denim (excl. knitted or crocheted, industrial and occupational, bib and brace overalls and underpants)</t>
        </is>
      </c>
      <c r="P392" s="584" t="inlineStr">
        <is>
          <t>Mens</t>
        </is>
      </c>
      <c r="Q392" s="372" t="n"/>
      <c r="R392" s="372" t="n"/>
      <c r="S392" s="372" t="inlineStr">
        <is>
          <t>PP SPRAY</t>
        </is>
      </c>
      <c r="T392" s="374" t="inlineStr">
        <is>
          <t>BASIC</t>
        </is>
      </c>
      <c r="U392" s="374" t="inlineStr">
        <is>
          <t>LONG RISE SLIM</t>
        </is>
      </c>
      <c r="V392" s="374" t="inlineStr">
        <is>
          <t>28-38</t>
        </is>
      </c>
      <c r="W392" s="374" t="inlineStr">
        <is>
          <t>32-34-36</t>
        </is>
      </c>
      <c r="X392" s="402" t="inlineStr">
        <is>
          <t>Mens royal core</t>
        </is>
      </c>
      <c r="Y392" s="374" t="inlineStr">
        <is>
          <t>C/O</t>
        </is>
      </c>
      <c r="Z392" s="374" t="inlineStr">
        <is>
          <t>C/O</t>
        </is>
      </c>
      <c r="AA392" s="374" t="inlineStr">
        <is>
          <t>ROYAL CORE</t>
        </is>
      </c>
      <c r="AB392" s="240" t="inlineStr">
        <is>
          <t>Tunisia</t>
        </is>
      </c>
      <c r="AC392" s="240" t="inlineStr">
        <is>
          <t>Artlab</t>
        </is>
      </c>
      <c r="AD392" s="240" t="inlineStr">
        <is>
          <t>Artlab</t>
        </is>
      </c>
      <c r="AE392" s="240" t="inlineStr">
        <is>
          <t>Interwashing</t>
        </is>
      </c>
      <c r="AF392" s="372" t="n"/>
      <c r="AG392" s="374" t="inlineStr">
        <is>
          <t>CALIK</t>
        </is>
      </c>
      <c r="AH392" s="374" t="inlineStr">
        <is>
          <t>D7253O019 Rosemary stretch</t>
        </is>
      </c>
      <c r="AI392" s="374" t="n"/>
      <c r="AJ392" s="374" t="n"/>
      <c r="AK392" s="374" t="inlineStr">
        <is>
          <t>96% Sustainable fabric</t>
        </is>
      </c>
      <c r="AL392" s="374" t="inlineStr">
        <is>
          <t>96,55% Organic cotton, 2,93% polyester, 0,52% elastane</t>
        </is>
      </c>
      <c r="AM392" s="374" t="inlineStr">
        <is>
          <t>11 oz</t>
        </is>
      </c>
      <c r="AN392" s="374" t="n"/>
      <c r="AO392" s="377" t="inlineStr">
        <is>
          <t>5 / 142</t>
        </is>
      </c>
      <c r="AP392" s="374" t="n"/>
      <c r="AQ392" s="374" t="n"/>
      <c r="AR392" s="374" t="n"/>
      <c r="AS392" s="378" t="n"/>
      <c r="AT392" s="378" t="n"/>
      <c r="AU392" s="378" t="n"/>
      <c r="AV392" s="379" t="n">
        <v>1.35</v>
      </c>
      <c r="AW392" s="601" t="n"/>
      <c r="AX392" s="602" t="inlineStr">
        <is>
          <t>EUR</t>
        </is>
      </c>
      <c r="AY392" s="602" t="inlineStr">
        <is>
          <t>FOB</t>
        </is>
      </c>
      <c r="AZ392" s="602" t="inlineStr">
        <is>
          <t>90 DAYS NETT</t>
        </is>
      </c>
      <c r="BA392" s="602" t="inlineStr">
        <is>
          <t>cfmd</t>
        </is>
      </c>
      <c r="BB392" s="602">
        <f>IFERROR((BM392*(1-Assumptions!$K$3))*(1-BK392),0)</f>
        <v/>
      </c>
      <c r="BC392" s="428" t="n"/>
      <c r="BD392" s="602" t="n"/>
      <c r="BE392" s="602" t="n">
        <v>23.5</v>
      </c>
      <c r="BF392" s="604">
        <f>IFERROR(((IF(BE392&gt;0, BE392, IF(BD392&gt;0, BD392, 0))))*INDEX(Assumptions!$B:$B,MATCH(AB392,Assumptions!$A:$A,0)),0)</f>
        <v/>
      </c>
      <c r="BG392" s="604">
        <f>IFERROR(((IF(BE392&gt;0, BE392, IF(BD392&gt;0, BD392, 0))))*INDEX(Assumptions!$C:$C,MATCH(AB392,Assumptions!$A:$A,0)),0)</f>
        <v/>
      </c>
      <c r="BH392" s="604">
        <f>IFERROR(((IF(BE392&gt;0, BE392, IF(BD392&gt;0, BD392, 0))))*INDEX(Assumptions!$D:$D,MATCH(AB392,Assumptions!$A:$A,0)),0)</f>
        <v/>
      </c>
      <c r="BI392" s="604">
        <f>IFERROR(((IF(BE392&gt;0, BE392, IF(BD392&gt;0, BD392, 0))))*INDEX(Assumptions!$G:$G,MATCH(AC392,Assumptions!$F:$F,0)),0)</f>
        <v/>
      </c>
      <c r="BJ392" s="604">
        <f>SUM(BF392:BI392)</f>
        <v/>
      </c>
      <c r="BK392" s="383">
        <f>IFERROR(INDEX(Assumptions!$B:$B,MATCH(AB392,Assumptions!$A:$A,0))+INDEX(Assumptions!$C:$C,MATCH(AB392,Assumptions!$A:$A,0))+INDEX(Assumptions!$D:$D,MATCH(AB392,Assumptions!$A:$A,0))+INDEX(Assumptions!$G:$G,MATCH(AC392,Assumptions!$F:$F,0)),0)</f>
        <v/>
      </c>
      <c r="BL392" s="602">
        <f>((IF(BE392&gt;0, BE392, IF(BD392&gt;0, BD392, 0))))+BJ392</f>
        <v/>
      </c>
      <c r="BM392" s="602">
        <f>BP392/BO392</f>
        <v/>
      </c>
      <c r="BN392" s="602">
        <f>BP392/2.38</f>
        <v/>
      </c>
      <c r="BO392" s="374" t="n">
        <v>2.5</v>
      </c>
      <c r="BP392" s="602" t="n">
        <v>129.95</v>
      </c>
      <c r="BQ392" s="384">
        <f>IF(SUM(BD392:BE392)=0,0,(BM392-BL392)/BM392)</f>
        <v/>
      </c>
      <c r="BR392" s="602" t="n">
        <v>0</v>
      </c>
      <c r="BS392" s="602" t="n">
        <v>6.55</v>
      </c>
      <c r="BT392" s="602" t="n">
        <v>3</v>
      </c>
      <c r="BU392" s="386" t="n"/>
      <c r="BV392" s="386" t="n"/>
      <c r="BW392" s="386" t="n"/>
      <c r="BX392" s="386" t="n"/>
      <c r="BY392" s="386" t="n"/>
      <c r="BZ392" s="433" t="n"/>
      <c r="CA392" s="386" t="n"/>
      <c r="CB392" s="386" t="n"/>
      <c r="CC392" s="386" t="n"/>
      <c r="CD392" s="376" t="n"/>
      <c r="CE392" s="376" t="n"/>
      <c r="CF392" s="376" t="inlineStr">
        <is>
          <t>CXL</t>
        </is>
      </c>
      <c r="CG392" s="387" t="inlineStr">
        <is>
          <t>-</t>
        </is>
      </c>
      <c r="CH392" s="435" t="n"/>
      <c r="CI392" s="387" t="n"/>
      <c r="CJ392" s="387" t="n"/>
      <c r="CK392" s="387" t="n"/>
      <c r="CL392" s="388" t="n"/>
      <c r="CM392" s="389" t="n"/>
      <c r="CN392" s="389" t="n"/>
      <c r="CO392" s="390" t="n"/>
      <c r="CP392" s="391" t="inlineStr">
        <is>
          <t>-</t>
        </is>
      </c>
      <c r="CQ392" s="391" t="n"/>
      <c r="CR392" s="391" t="n"/>
      <c r="CS392" s="392" t="n"/>
      <c r="CT392" s="393" t="n"/>
      <c r="CU392" s="393" t="n"/>
      <c r="CV392" s="393" t="n"/>
      <c r="CW392" s="393" t="n"/>
      <c r="CX392" s="393" t="n"/>
      <c r="CY392" s="393" t="n"/>
      <c r="CZ392" s="388" t="n"/>
      <c r="DA392" s="388" t="n"/>
      <c r="DB392" s="555" t="n"/>
      <c r="DC392" s="389" t="n"/>
      <c r="DD392" s="389" t="n"/>
      <c r="DE392" s="389" t="n"/>
      <c r="DF392" s="394" t="n"/>
      <c r="DG392" s="394" t="n"/>
      <c r="DH392" s="394" t="n"/>
      <c r="DI392" s="395">
        <f>DF392*BM392</f>
        <v/>
      </c>
      <c r="DJ392" s="396">
        <f>DI392-(DG392*BL392)</f>
        <v/>
      </c>
    </row>
    <row customFormat="1" customHeight="1" ht="15" r="393" s="397">
      <c r="A393" s="372" t="n">
        <v>3100</v>
      </c>
      <c r="B393" s="372" t="inlineStr">
        <is>
          <t>K999953010</t>
        </is>
      </c>
      <c r="C393" s="372" t="n">
        <v>1090400030</v>
      </c>
      <c r="D393" s="241" t="inlineStr">
        <is>
          <t>Indigo</t>
        </is>
      </c>
      <c r="E393" s="430" t="n">
        <v>1013</v>
      </c>
      <c r="F393" s="372" t="inlineStr">
        <is>
          <t>ENDA</t>
        </is>
      </c>
      <c r="G393" s="372" t="inlineStr">
        <is>
          <t>MID CHAMBRAY</t>
        </is>
      </c>
      <c r="H393" s="372" t="inlineStr">
        <is>
          <t>STOCK</t>
        </is>
      </c>
      <c r="I393" s="370" t="n"/>
      <c r="J393" s="600" t="n"/>
      <c r="K393" s="372" t="inlineStr">
        <is>
          <t>CXLD WILL DELIVERY FROM STOCK</t>
        </is>
      </c>
      <c r="L393" s="372" t="n"/>
      <c r="M393" s="372" t="inlineStr">
        <is>
          <t>Shirt L/S</t>
        </is>
      </c>
      <c r="N393" s="372" t="n">
        <v>62052000</v>
      </c>
      <c r="O393" s="373" t="inlineStr">
        <is>
          <t>Men's or boys' shirts of cotton (excl. knitted or crocheted, nightshirts, singlets and other vests)</t>
        </is>
      </c>
      <c r="P393" s="584" t="inlineStr">
        <is>
          <t>Mens</t>
        </is>
      </c>
      <c r="Q393" s="372" t="n"/>
      <c r="R393" s="372" t="n"/>
      <c r="S393" s="372" t="inlineStr">
        <is>
          <t>NON BLEACH</t>
        </is>
      </c>
      <c r="T393" s="374" t="inlineStr">
        <is>
          <t>-</t>
        </is>
      </c>
      <c r="U393" s="374" t="inlineStr">
        <is>
          <t>CLASSIC SHIRT</t>
        </is>
      </c>
      <c r="V393" s="374" t="inlineStr">
        <is>
          <t>XS-XXL</t>
        </is>
      </c>
      <c r="W393" s="374" t="inlineStr">
        <is>
          <t>-</t>
        </is>
      </c>
      <c r="X393" s="518" t="inlineStr">
        <is>
          <t>XS-XXL mens</t>
        </is>
      </c>
      <c r="Y393" s="374" t="inlineStr">
        <is>
          <t>C/O SS17</t>
        </is>
      </c>
      <c r="Z393" s="374" t="inlineStr">
        <is>
          <t>C/O</t>
        </is>
      </c>
      <c r="AA393" s="374" t="inlineStr">
        <is>
          <t>ROYAL CORE</t>
        </is>
      </c>
      <c r="AB393" s="240" t="inlineStr">
        <is>
          <t>Tunisia</t>
        </is>
      </c>
      <c r="AC393" s="240" t="inlineStr">
        <is>
          <t>Artlab</t>
        </is>
      </c>
      <c r="AD393" s="240" t="inlineStr">
        <is>
          <t>Artlab</t>
        </is>
      </c>
      <c r="AE393" s="240" t="inlineStr">
        <is>
          <t>Interwashing</t>
        </is>
      </c>
      <c r="AF393" s="372" t="n"/>
      <c r="AG393" s="374" t="inlineStr">
        <is>
          <t>ORTA</t>
        </is>
      </c>
      <c r="AH393" s="374" t="n">
        <v>9519</v>
      </c>
      <c r="AI393" s="374" t="n"/>
      <c r="AJ393" s="374" t="n"/>
      <c r="AK393" s="374" t="inlineStr">
        <is>
          <t>100% Sustainable fabric</t>
        </is>
      </c>
      <c r="AL393" s="374" t="inlineStr">
        <is>
          <t>100% Organic cotton</t>
        </is>
      </c>
      <c r="AM393" s="374" t="inlineStr">
        <is>
          <t>6,5 oz</t>
        </is>
      </c>
      <c r="AN393" s="374" t="n"/>
      <c r="AO393" s="377" t="n">
        <v>4.5</v>
      </c>
      <c r="AP393" s="374" t="n"/>
      <c r="AQ393" s="374" t="n"/>
      <c r="AR393" s="374" t="n"/>
      <c r="AS393" s="378" t="n"/>
      <c r="AT393" s="378" t="n"/>
      <c r="AU393" s="378" t="n"/>
      <c r="AV393" s="379" t="n">
        <v>1.5</v>
      </c>
      <c r="AW393" s="601" t="inlineStr">
        <is>
          <t>PETRA</t>
        </is>
      </c>
      <c r="AX393" s="602" t="inlineStr">
        <is>
          <t>EUR</t>
        </is>
      </c>
      <c r="AY393" s="602" t="inlineStr">
        <is>
          <t>FOB</t>
        </is>
      </c>
      <c r="AZ393" s="602" t="inlineStr">
        <is>
          <t>90 DAYS NETT</t>
        </is>
      </c>
      <c r="BA393" s="602" t="inlineStr">
        <is>
          <t>cfmd</t>
        </is>
      </c>
      <c r="BB393" s="602">
        <f>IFERROR((BM393*(1-Assumptions!$K$3))*(1-BK393),0)</f>
        <v/>
      </c>
      <c r="BC393" s="428" t="n"/>
      <c r="BD393" s="602" t="n"/>
      <c r="BE393" s="602" t="n">
        <v>21.8</v>
      </c>
      <c r="BF393" s="604">
        <f>IFERROR(((IF(BE393&gt;0, BE393, IF(BD393&gt;0, BD393, 0))))*INDEX(Assumptions!$B:$B,MATCH(AB393,Assumptions!$A:$A,0)),0)</f>
        <v/>
      </c>
      <c r="BG393" s="604">
        <f>IFERROR(((IF(BE393&gt;0, BE393, IF(BD393&gt;0, BD393, 0))))*INDEX(Assumptions!$C:$C,MATCH(AB393,Assumptions!$A:$A,0)),0)</f>
        <v/>
      </c>
      <c r="BH393" s="604">
        <f>IFERROR(((IF(BE393&gt;0, BE393, IF(BD393&gt;0, BD393, 0))))*INDEX(Assumptions!$D:$D,MATCH(AB393,Assumptions!$A:$A,0)),0)</f>
        <v/>
      </c>
      <c r="BI393" s="604">
        <f>IFERROR(((IF(BE393&gt;0, BE393, IF(BD393&gt;0, BD393, 0))))*INDEX(Assumptions!$G:$G,MATCH(AC393,Assumptions!$F:$F,0)),0)</f>
        <v/>
      </c>
      <c r="BJ393" s="604">
        <f>SUM(BF393:BI393)</f>
        <v/>
      </c>
      <c r="BK393" s="383">
        <f>IFERROR(INDEX(Assumptions!$B:$B,MATCH(AB393,Assumptions!$A:$A,0))+INDEX(Assumptions!$C:$C,MATCH(AB393,Assumptions!$A:$A,0))+INDEX(Assumptions!$D:$D,MATCH(AB393,Assumptions!$A:$A,0))+INDEX(Assumptions!$G:$G,MATCH(AC393,Assumptions!$F:$F,0)),0)</f>
        <v/>
      </c>
      <c r="BL393" s="602">
        <f>((IF(BE393&gt;0, BE393, IF(BD393&gt;0, BD393, 0))))+BJ393</f>
        <v/>
      </c>
      <c r="BM393" s="602">
        <f>BP393/BO393</f>
        <v/>
      </c>
      <c r="BN393" s="602">
        <f>BP393/2.38</f>
        <v/>
      </c>
      <c r="BO393" s="374" t="n">
        <v>2.5</v>
      </c>
      <c r="BP393" s="602" t="n">
        <v>119.95</v>
      </c>
      <c r="BQ393" s="384">
        <f>IF(SUM(BD393:BE393)=0,0,(BM393-BL393)/BM393)</f>
        <v/>
      </c>
      <c r="BR393" s="602" t="n">
        <v>0</v>
      </c>
      <c r="BS393" s="602" t="n">
        <v>1.4</v>
      </c>
      <c r="BT393" s="602" t="n"/>
      <c r="BU393" s="386" t="n"/>
      <c r="BV393" s="386" t="n"/>
      <c r="BW393" s="386" t="n"/>
      <c r="BX393" s="386" t="n"/>
      <c r="BY393" s="386" t="n"/>
      <c r="BZ393" s="433" t="n"/>
      <c r="CA393" s="386" t="n"/>
      <c r="CB393" s="386" t="n"/>
      <c r="CC393" s="386" t="n"/>
      <c r="CD393" s="376" t="n"/>
      <c r="CE393" s="376" t="n"/>
      <c r="CF393" s="376" t="inlineStr">
        <is>
          <t>Out</t>
        </is>
      </c>
      <c r="CG393" s="387" t="inlineStr">
        <is>
          <t>-</t>
        </is>
      </c>
      <c r="CH393" s="435" t="n"/>
      <c r="CI393" s="387" t="n"/>
      <c r="CJ393" s="387" t="n"/>
      <c r="CK393" s="387" t="n"/>
      <c r="CL393" s="388" t="n"/>
      <c r="CM393" s="389" t="n"/>
      <c r="CN393" s="389" t="n"/>
      <c r="CO393" s="390" t="n"/>
      <c r="CP393" s="391" t="inlineStr">
        <is>
          <t>-</t>
        </is>
      </c>
      <c r="CQ393" s="391" t="n"/>
      <c r="CR393" s="391" t="n"/>
      <c r="CS393" s="392" t="n"/>
      <c r="CT393" s="393" t="n"/>
      <c r="CU393" s="393" t="n"/>
      <c r="CV393" s="393" t="n"/>
      <c r="CW393" s="393" t="n"/>
      <c r="CX393" s="393" t="n"/>
      <c r="CY393" s="393" t="n"/>
      <c r="CZ393" s="388" t="n"/>
      <c r="DA393" s="388" t="n"/>
      <c r="DB393" s="555" t="n"/>
      <c r="DC393" s="389" t="n"/>
      <c r="DD393" s="389" t="n"/>
      <c r="DE393" s="389" t="n"/>
      <c r="DF393" s="394" t="n"/>
      <c r="DG393" s="394" t="n"/>
      <c r="DH393" s="394" t="n"/>
      <c r="DI393" s="395">
        <f>DF393*BM393</f>
        <v/>
      </c>
      <c r="DJ393" s="396">
        <f>DI393-(DG393*BL393)</f>
        <v/>
      </c>
    </row>
    <row customFormat="1" customHeight="1" ht="15" r="394" s="397">
      <c r="A394" s="372" t="n">
        <v>3105</v>
      </c>
      <c r="B394" s="372" t="inlineStr">
        <is>
          <t>K999951403</t>
        </is>
      </c>
      <c r="C394" s="372" t="n">
        <v>1010103354</v>
      </c>
      <c r="D394" s="430" t="inlineStr">
        <is>
          <t>Denim black</t>
        </is>
      </c>
      <c r="E394" s="430" t="n">
        <v>6103</v>
      </c>
      <c r="F394" s="372" t="inlineStr">
        <is>
          <t>RYAN</t>
        </is>
      </c>
      <c r="G394" s="372" t="inlineStr">
        <is>
          <t>BLACK WORN IN</t>
        </is>
      </c>
      <c r="H394" s="372" t="inlineStr">
        <is>
          <t>STOCK</t>
        </is>
      </c>
      <c r="I394" s="370" t="n"/>
      <c r="J394" s="600" t="n"/>
      <c r="K394" s="372" t="inlineStr">
        <is>
          <t>CXLD WILL DELIVERY FROM STOCK</t>
        </is>
      </c>
      <c r="L394" s="372" t="n"/>
      <c r="M394" s="372" t="inlineStr">
        <is>
          <t>Jeans</t>
        </is>
      </c>
      <c r="N394" s="372" t="n">
        <v>62034231</v>
      </c>
      <c r="O394" s="373" t="inlineStr">
        <is>
          <t>Men's or boys' trousers and breeches of cotton denim (excl. knitted or crocheted, industrial and occupational, bib and brace overalls and underpants)</t>
        </is>
      </c>
      <c r="P394" s="584" t="inlineStr">
        <is>
          <t>Mens</t>
        </is>
      </c>
      <c r="Q394" s="372" t="n"/>
      <c r="R394" s="372" t="n"/>
      <c r="S394" s="372" t="inlineStr">
        <is>
          <t xml:space="preserve">PP SPRAY </t>
        </is>
      </c>
      <c r="T394" s="374" t="inlineStr">
        <is>
          <t>-</t>
        </is>
      </c>
      <c r="U394" s="374" t="inlineStr">
        <is>
          <t>MID RISE STRAIGHT</t>
        </is>
      </c>
      <c r="V394" s="374" t="inlineStr">
        <is>
          <t>28-38</t>
        </is>
      </c>
      <c r="W394" s="374" t="inlineStr">
        <is>
          <t>32-34-36</t>
        </is>
      </c>
      <c r="X394" s="402" t="inlineStr">
        <is>
          <t>Mens royal core</t>
        </is>
      </c>
      <c r="Y394" s="374" t="inlineStr">
        <is>
          <t>C/O</t>
        </is>
      </c>
      <c r="Z394" s="374" t="inlineStr">
        <is>
          <t>C/O</t>
        </is>
      </c>
      <c r="AA394" s="374" t="inlineStr">
        <is>
          <t>ROYAL CORE</t>
        </is>
      </c>
      <c r="AB394" s="240" t="inlineStr">
        <is>
          <t>Tunisia</t>
        </is>
      </c>
      <c r="AC394" s="240" t="inlineStr">
        <is>
          <t>Artlab</t>
        </is>
      </c>
      <c r="AD394" s="240" t="inlineStr">
        <is>
          <t>Artlab</t>
        </is>
      </c>
      <c r="AE394" s="240" t="inlineStr">
        <is>
          <t>Interwashing</t>
        </is>
      </c>
      <c r="AF394" s="372" t="n"/>
      <c r="AG394" s="374" t="inlineStr">
        <is>
          <t>CALIK</t>
        </is>
      </c>
      <c r="AH394" s="374" t="inlineStr">
        <is>
          <t>71148D Pinus organic + recycled</t>
        </is>
      </c>
      <c r="AI394" s="374" t="inlineStr">
        <is>
          <t>D7924O022 Pinus</t>
        </is>
      </c>
      <c r="AJ394" s="374" t="n"/>
      <c r="AK394" s="374" t="inlineStr">
        <is>
          <t>98% Sustainable fabric</t>
        </is>
      </c>
      <c r="AL394" s="374" t="inlineStr">
        <is>
          <t>83% Organic cotton, 15% recycled cotton, 2% elastane</t>
        </is>
      </c>
      <c r="AM394" s="374" t="inlineStr">
        <is>
          <t>12 oz</t>
        </is>
      </c>
      <c r="AN394" s="374" t="n"/>
      <c r="AO394" s="377" t="inlineStr">
        <is>
          <t>5,2 / 147</t>
        </is>
      </c>
      <c r="AP394" s="374" t="n"/>
      <c r="AQ394" s="374" t="n"/>
      <c r="AR394" s="374" t="n"/>
      <c r="AS394" s="378" t="n"/>
      <c r="AT394" s="378" t="n"/>
      <c r="AU394" s="378" t="n"/>
      <c r="AV394" s="379" t="n">
        <v>1.32</v>
      </c>
      <c r="AW394" s="601" t="n"/>
      <c r="AX394" s="602" t="inlineStr">
        <is>
          <t>EUR</t>
        </is>
      </c>
      <c r="AY394" s="602" t="inlineStr">
        <is>
          <t>FOB</t>
        </is>
      </c>
      <c r="AZ394" s="602" t="inlineStr">
        <is>
          <t>90 DAYS NETT</t>
        </is>
      </c>
      <c r="BA394" s="602" t="inlineStr">
        <is>
          <t>cfmd</t>
        </is>
      </c>
      <c r="BB394" s="602">
        <f>IFERROR((BM394*(1-Assumptions!$K$3))*(1-BK394),0)</f>
        <v/>
      </c>
      <c r="BC394" s="428" t="n"/>
      <c r="BD394" s="602" t="n"/>
      <c r="BE394" s="602" t="n">
        <v>23</v>
      </c>
      <c r="BF394" s="604">
        <f>IFERROR(((IF(BE394&gt;0, BE394, IF(BD394&gt;0, BD394, 0))))*INDEX(Assumptions!$B:$B,MATCH(AB394,Assumptions!$A:$A,0)),0)</f>
        <v/>
      </c>
      <c r="BG394" s="604">
        <f>IFERROR(((IF(BE394&gt;0, BE394, IF(BD394&gt;0, BD394, 0))))*INDEX(Assumptions!$C:$C,MATCH(AB394,Assumptions!$A:$A,0)),0)</f>
        <v/>
      </c>
      <c r="BH394" s="604">
        <f>IFERROR(((IF(BE394&gt;0, BE394, IF(BD394&gt;0, BD394, 0))))*INDEX(Assumptions!$D:$D,MATCH(AB394,Assumptions!$A:$A,0)),0)</f>
        <v/>
      </c>
      <c r="BI394" s="604">
        <f>IFERROR(((IF(BE394&gt;0, BE394, IF(BD394&gt;0, BD394, 0))))*INDEX(Assumptions!$G:$G,MATCH(AC394,Assumptions!$F:$F,0)),0)</f>
        <v/>
      </c>
      <c r="BJ394" s="604">
        <f>SUM(BF394:BI394)</f>
        <v/>
      </c>
      <c r="BK394" s="383">
        <f>IFERROR(INDEX(Assumptions!$B:$B,MATCH(AB394,Assumptions!$A:$A,0))+INDEX(Assumptions!$C:$C,MATCH(AB394,Assumptions!$A:$A,0))+INDEX(Assumptions!$D:$D,MATCH(AB394,Assumptions!$A:$A,0))+INDEX(Assumptions!$G:$G,MATCH(AC394,Assumptions!$F:$F,0)),0)</f>
        <v/>
      </c>
      <c r="BL394" s="602">
        <f>((IF(BE394&gt;0, BE394, IF(BD394&gt;0, BD394, 0))))+BJ394</f>
        <v/>
      </c>
      <c r="BM394" s="602">
        <f>BP394/BO394</f>
        <v/>
      </c>
      <c r="BN394" s="602">
        <f>BP394/2.38</f>
        <v/>
      </c>
      <c r="BO394" s="374" t="n">
        <v>2.5</v>
      </c>
      <c r="BP394" s="602" t="n">
        <v>129.95</v>
      </c>
      <c r="BQ394" s="384">
        <f>IF(SUM(BD394:BE394)=0,0,(BM394-BL394)/BM394)</f>
        <v/>
      </c>
      <c r="BR394" s="602" t="n">
        <v>0</v>
      </c>
      <c r="BS394" s="602" t="n">
        <v>5.65</v>
      </c>
      <c r="BT394" s="602" t="n">
        <v>2.8</v>
      </c>
      <c r="BU394" s="386" t="n"/>
      <c r="BV394" s="386" t="n"/>
      <c r="BW394" s="386" t="n"/>
      <c r="BX394" s="386" t="n"/>
      <c r="BY394" s="386" t="n"/>
      <c r="BZ394" s="433" t="n"/>
      <c r="CA394" s="386" t="n"/>
      <c r="CB394" s="386" t="n"/>
      <c r="CC394" s="386" t="n"/>
      <c r="CD394" s="376" t="n"/>
      <c r="CE394" s="376" t="n"/>
      <c r="CF394" s="376" t="inlineStr">
        <is>
          <t>CXL</t>
        </is>
      </c>
      <c r="CG394" s="387" t="inlineStr">
        <is>
          <t>-</t>
        </is>
      </c>
      <c r="CH394" s="435" t="n"/>
      <c r="CI394" s="387" t="n"/>
      <c r="CJ394" s="387" t="n"/>
      <c r="CK394" s="387" t="n"/>
      <c r="CL394" s="388" t="n"/>
      <c r="CM394" s="389" t="n"/>
      <c r="CN394" s="389" t="n"/>
      <c r="CO394" s="390" t="n"/>
      <c r="CP394" s="391" t="inlineStr">
        <is>
          <t>-</t>
        </is>
      </c>
      <c r="CQ394" s="391" t="n"/>
      <c r="CR394" s="391" t="n"/>
      <c r="CS394" s="392" t="n"/>
      <c r="CT394" s="393" t="n"/>
      <c r="CU394" s="393" t="n"/>
      <c r="CV394" s="393" t="n"/>
      <c r="CW394" s="393" t="n"/>
      <c r="CX394" s="393" t="n"/>
      <c r="CY394" s="393" t="n"/>
      <c r="CZ394" s="388" t="n"/>
      <c r="DA394" s="388" t="n"/>
      <c r="DB394" s="555" t="n"/>
      <c r="DC394" s="389" t="n"/>
      <c r="DD394" s="389" t="n"/>
      <c r="DE394" s="389" t="n"/>
      <c r="DF394" s="394" t="n"/>
      <c r="DG394" s="394" t="n"/>
      <c r="DH394" s="394" t="n"/>
      <c r="DI394" s="395">
        <f>DF394*BM394</f>
        <v/>
      </c>
      <c r="DJ394" s="396">
        <f>DI394-(DG394*BL394)</f>
        <v/>
      </c>
    </row>
    <row customFormat="1" customHeight="1" ht="15" r="395" s="397">
      <c r="A395" s="372" t="n">
        <v>3110</v>
      </c>
      <c r="B395" s="372" t="inlineStr">
        <is>
          <t>K999951405</t>
        </is>
      </c>
      <c r="C395" s="372" t="n">
        <v>1010103358</v>
      </c>
      <c r="D395" s="241" t="inlineStr">
        <is>
          <t>Light used</t>
        </is>
      </c>
      <c r="E395" s="430" t="n">
        <v>5022</v>
      </c>
      <c r="F395" s="372" t="inlineStr">
        <is>
          <t>RYAN</t>
        </is>
      </c>
      <c r="G395" s="372" t="inlineStr">
        <is>
          <t>ELECTRIC BLUE</t>
        </is>
      </c>
      <c r="H395" s="372" t="inlineStr">
        <is>
          <t>STOCK</t>
        </is>
      </c>
      <c r="I395" s="370" t="n"/>
      <c r="J395" s="600" t="n"/>
      <c r="K395" s="372" t="inlineStr">
        <is>
          <t>CXLD WILL DELIVERY FROM STOCK</t>
        </is>
      </c>
      <c r="L395" s="372" t="n"/>
      <c r="M395" s="372" t="inlineStr">
        <is>
          <t>Jeans</t>
        </is>
      </c>
      <c r="N395" s="372" t="n">
        <v>62034231</v>
      </c>
      <c r="O395" s="373" t="inlineStr">
        <is>
          <t>Men's or boys' trousers and breeches of cotton denim (excl. knitted or crocheted, industrial and occupational, bib and brace overalls and underpants)</t>
        </is>
      </c>
      <c r="P395" s="584" t="inlineStr">
        <is>
          <t>Mens</t>
        </is>
      </c>
      <c r="Q395" s="372" t="n"/>
      <c r="R395" s="372" t="n"/>
      <c r="S395" s="372" t="inlineStr">
        <is>
          <t>PP SPRAY</t>
        </is>
      </c>
      <c r="T395" s="374" t="inlineStr">
        <is>
          <t>-</t>
        </is>
      </c>
      <c r="U395" s="374" t="inlineStr">
        <is>
          <t>MID RISE STRAIGHT</t>
        </is>
      </c>
      <c r="V395" s="374" t="inlineStr">
        <is>
          <t>28-38</t>
        </is>
      </c>
      <c r="W395" s="374" t="inlineStr">
        <is>
          <t>32-34-36</t>
        </is>
      </c>
      <c r="X395" s="402" t="inlineStr">
        <is>
          <t>Mens royal core</t>
        </is>
      </c>
      <c r="Y395" s="374" t="inlineStr">
        <is>
          <t>C/O</t>
        </is>
      </c>
      <c r="Z395" s="374" t="inlineStr">
        <is>
          <t>C/O</t>
        </is>
      </c>
      <c r="AA395" s="374" t="inlineStr">
        <is>
          <t>ROYAL CORE</t>
        </is>
      </c>
      <c r="AB395" s="240" t="inlineStr">
        <is>
          <t>Tunisia</t>
        </is>
      </c>
      <c r="AC395" s="240" t="inlineStr">
        <is>
          <t>Artlab</t>
        </is>
      </c>
      <c r="AD395" s="240" t="inlineStr">
        <is>
          <t>Artlab</t>
        </is>
      </c>
      <c r="AE395" s="240" t="inlineStr">
        <is>
          <t>Interwashing</t>
        </is>
      </c>
      <c r="AF395" s="372" t="n"/>
      <c r="AG395" s="374" t="inlineStr">
        <is>
          <t>CALIK</t>
        </is>
      </c>
      <c r="AH395" s="374" t="inlineStr">
        <is>
          <t>D7253O019 Rosemary stretch</t>
        </is>
      </c>
      <c r="AI395" s="374" t="n"/>
      <c r="AJ395" s="374" t="n"/>
      <c r="AK395" s="374" t="inlineStr">
        <is>
          <t>96% Sustainable fabric</t>
        </is>
      </c>
      <c r="AL395" s="374" t="inlineStr">
        <is>
          <t>96,55% Organic cotton, 2,93% polyester, 0,52% elastane</t>
        </is>
      </c>
      <c r="AM395" s="374" t="inlineStr">
        <is>
          <t>11 oz</t>
        </is>
      </c>
      <c r="AN395" s="374" t="n"/>
      <c r="AO395" s="377" t="inlineStr">
        <is>
          <t>5 / 142</t>
        </is>
      </c>
      <c r="AP395" s="374" t="n"/>
      <c r="AQ395" s="374" t="n"/>
      <c r="AR395" s="374" t="n"/>
      <c r="AS395" s="378" t="n"/>
      <c r="AT395" s="378" t="n"/>
      <c r="AU395" s="378" t="n"/>
      <c r="AV395" s="379" t="n">
        <v>1.32</v>
      </c>
      <c r="AW395" s="601" t="n"/>
      <c r="AX395" s="602" t="inlineStr">
        <is>
          <t>EUR</t>
        </is>
      </c>
      <c r="AY395" s="602" t="inlineStr">
        <is>
          <t>FOB</t>
        </is>
      </c>
      <c r="AZ395" s="602" t="inlineStr">
        <is>
          <t>90 DAYS NETT</t>
        </is>
      </c>
      <c r="BA395" s="602" t="inlineStr">
        <is>
          <t>cfmd</t>
        </is>
      </c>
      <c r="BB395" s="602">
        <f>IFERROR((BM395*(1-Assumptions!$K$3))*(1-BK395),0)</f>
        <v/>
      </c>
      <c r="BC395" s="428" t="n"/>
      <c r="BD395" s="602" t="n"/>
      <c r="BE395" s="602" t="n">
        <v>23.5</v>
      </c>
      <c r="BF395" s="604">
        <f>IFERROR(((IF(BE395&gt;0, BE395, IF(BD395&gt;0, BD395, 0))))*INDEX(Assumptions!$B:$B,MATCH(AB395,Assumptions!$A:$A,0)),0)</f>
        <v/>
      </c>
      <c r="BG395" s="604">
        <f>IFERROR(((IF(BE395&gt;0, BE395, IF(BD395&gt;0, BD395, 0))))*INDEX(Assumptions!$C:$C,MATCH(AB395,Assumptions!$A:$A,0)),0)</f>
        <v/>
      </c>
      <c r="BH395" s="604">
        <f>IFERROR(((IF(BE395&gt;0, BE395, IF(BD395&gt;0, BD395, 0))))*INDEX(Assumptions!$D:$D,MATCH(AB395,Assumptions!$A:$A,0)),0)</f>
        <v/>
      </c>
      <c r="BI395" s="604">
        <f>IFERROR(((IF(BE395&gt;0, BE395, IF(BD395&gt;0, BD395, 0))))*INDEX(Assumptions!$G:$G,MATCH(AC395,Assumptions!$F:$F,0)),0)</f>
        <v/>
      </c>
      <c r="BJ395" s="604">
        <f>SUM(BF395:BI395)</f>
        <v/>
      </c>
      <c r="BK395" s="383">
        <f>IFERROR(INDEX(Assumptions!$B:$B,MATCH(AB395,Assumptions!$A:$A,0))+INDEX(Assumptions!$C:$C,MATCH(AB395,Assumptions!$A:$A,0))+INDEX(Assumptions!$D:$D,MATCH(AB395,Assumptions!$A:$A,0))+INDEX(Assumptions!$G:$G,MATCH(AC395,Assumptions!$F:$F,0)),0)</f>
        <v/>
      </c>
      <c r="BL395" s="602">
        <f>((IF(BE395&gt;0, BE395, IF(BD395&gt;0, BD395, 0))))+BJ395</f>
        <v/>
      </c>
      <c r="BM395" s="602">
        <f>BP395/BO395</f>
        <v/>
      </c>
      <c r="BN395" s="602">
        <f>BP395/2.38</f>
        <v/>
      </c>
      <c r="BO395" s="374" t="n">
        <v>2.5</v>
      </c>
      <c r="BP395" s="602" t="n">
        <v>129.95</v>
      </c>
      <c r="BQ395" s="384">
        <f>IF(SUM(BD395:BE395)=0,0,(BM395-BL395)/BM395)</f>
        <v/>
      </c>
      <c r="BR395" s="602" t="n">
        <v>0</v>
      </c>
      <c r="BS395" s="602" t="n">
        <v>6.55</v>
      </c>
      <c r="BT395" s="602" t="n">
        <v>2.9</v>
      </c>
      <c r="BU395" s="386" t="n"/>
      <c r="BV395" s="386" t="n"/>
      <c r="BW395" s="386" t="n"/>
      <c r="BX395" s="386" t="n"/>
      <c r="BY395" s="386" t="n"/>
      <c r="BZ395" s="433" t="n"/>
      <c r="CA395" s="386" t="n"/>
      <c r="CB395" s="386" t="n"/>
      <c r="CC395" s="386" t="n"/>
      <c r="CD395" s="376" t="n"/>
      <c r="CE395" s="376" t="n"/>
      <c r="CF395" s="376" t="inlineStr">
        <is>
          <t>CXL</t>
        </is>
      </c>
      <c r="CG395" s="387" t="inlineStr">
        <is>
          <t>-</t>
        </is>
      </c>
      <c r="CH395" s="435" t="n"/>
      <c r="CI395" s="387" t="n"/>
      <c r="CJ395" s="387" t="n"/>
      <c r="CK395" s="387" t="n"/>
      <c r="CL395" s="388" t="n"/>
      <c r="CM395" s="389" t="n"/>
      <c r="CN395" s="389" t="n"/>
      <c r="CO395" s="390" t="n"/>
      <c r="CP395" s="391" t="inlineStr">
        <is>
          <t>-</t>
        </is>
      </c>
      <c r="CQ395" s="391" t="n"/>
      <c r="CR395" s="391" t="n"/>
      <c r="CS395" s="392" t="n"/>
      <c r="CT395" s="393" t="n"/>
      <c r="CU395" s="393" t="n"/>
      <c r="CV395" s="393" t="n"/>
      <c r="CW395" s="393" t="n"/>
      <c r="CX395" s="393" t="n"/>
      <c r="CY395" s="393" t="n"/>
      <c r="CZ395" s="388" t="n"/>
      <c r="DA395" s="388" t="n"/>
      <c r="DB395" s="555" t="n"/>
      <c r="DC395" s="389" t="n"/>
      <c r="DD395" s="389" t="n"/>
      <c r="DE395" s="389" t="n"/>
      <c r="DF395" s="394" t="n"/>
      <c r="DG395" s="394" t="n"/>
      <c r="DH395" s="394" t="n"/>
      <c r="DI395" s="395">
        <f>DF395*BM395</f>
        <v/>
      </c>
      <c r="DJ395" s="396">
        <f>DI395-(DG395*BL395)</f>
        <v/>
      </c>
    </row>
    <row customFormat="1" customHeight="1" hidden="1" ht="15" r="396" s="397">
      <c r="A396" s="372" t="n">
        <v>3115</v>
      </c>
      <c r="B396" s="372" t="inlineStr">
        <is>
          <t>K170703011</t>
        </is>
      </c>
      <c r="C396" s="372" t="n">
        <v>2090400023</v>
      </c>
      <c r="D396" s="241" t="inlineStr">
        <is>
          <t>Black</t>
        </is>
      </c>
      <c r="E396" s="241" t="n">
        <v>8109</v>
      </c>
      <c r="F396" s="372" t="inlineStr">
        <is>
          <t>AMELIA</t>
        </is>
      </c>
      <c r="G396" s="372" t="inlineStr">
        <is>
          <t>BLUE BLACK</t>
        </is>
      </c>
      <c r="H396" s="372" t="inlineStr">
        <is>
          <t>STOCK</t>
        </is>
      </c>
      <c r="I396" s="370" t="n"/>
      <c r="J396" s="600" t="n"/>
      <c r="K396" s="372" t="inlineStr">
        <is>
          <t>CXLD WILL DELIVERY FROM STOCK</t>
        </is>
      </c>
      <c r="L396" s="372" t="n"/>
      <c r="M396" s="372" t="inlineStr">
        <is>
          <t>Shirt L/S</t>
        </is>
      </c>
      <c r="N396" s="372" t="n">
        <v>62064000</v>
      </c>
      <c r="O396" s="373" t="inlineStr">
        <is>
          <t>Women's or girls' blouses, shirts and shirt-blouses of man-made fibres (excl. knitted or crocheted and vests)</t>
        </is>
      </c>
      <c r="P396" s="584" t="inlineStr">
        <is>
          <t>Womens</t>
        </is>
      </c>
      <c r="Q396" s="372" t="n"/>
      <c r="R396" s="372" t="n"/>
      <c r="S396" s="372" t="inlineStr">
        <is>
          <t>NON BLEACH</t>
        </is>
      </c>
      <c r="T396" s="374" t="n"/>
      <c r="U396" s="374" t="inlineStr">
        <is>
          <t>BOX SHIRT</t>
        </is>
      </c>
      <c r="V396" s="374" t="inlineStr">
        <is>
          <t>XS-L</t>
        </is>
      </c>
      <c r="W396" s="374" t="inlineStr">
        <is>
          <t>-</t>
        </is>
      </c>
      <c r="X396" s="518" t="inlineStr">
        <is>
          <t>XS-L womens</t>
        </is>
      </c>
      <c r="Y396" s="374" t="inlineStr">
        <is>
          <t>C/O AW16</t>
        </is>
      </c>
      <c r="Z396" s="374" t="inlineStr">
        <is>
          <t>C/O</t>
        </is>
      </c>
      <c r="AA396" s="374" t="inlineStr">
        <is>
          <t>ROYAL CORE</t>
        </is>
      </c>
      <c r="AB396" s="240" t="inlineStr">
        <is>
          <t>Bulgaria</t>
        </is>
      </c>
      <c r="AC396" s="240" t="inlineStr">
        <is>
          <t>Uni Textiles</t>
        </is>
      </c>
      <c r="AD396" s="376" t="inlineStr">
        <is>
          <t>Edward Jeans</t>
        </is>
      </c>
      <c r="AE396" s="376" t="inlineStr">
        <is>
          <t>ALEXANDROS</t>
        </is>
      </c>
      <c r="AF396" s="372" t="n"/>
      <c r="AG396" s="374" t="inlineStr">
        <is>
          <t>TEXTILE SANTADERINA</t>
        </is>
      </c>
      <c r="AH396" s="374" t="inlineStr">
        <is>
          <t xml:space="preserve">11166 BLUE BLACK (COLOUR 901) : Lenzing certif. nr: 11608792 </t>
        </is>
      </c>
      <c r="AI396" s="374" t="n"/>
      <c r="AJ396" s="374" t="n"/>
      <c r="AK396" s="374" t="inlineStr">
        <is>
          <t>100% Sustainable fabric</t>
        </is>
      </c>
      <c r="AL396" s="374" t="inlineStr">
        <is>
          <t>100% Tencel lyocell</t>
        </is>
      </c>
      <c r="AM396" s="374" t="inlineStr">
        <is>
          <t>200g</t>
        </is>
      </c>
      <c r="AN396" s="374" t="n">
        <v>225</v>
      </c>
      <c r="AO396" s="377" t="n">
        <v>4.1</v>
      </c>
      <c r="AP396" s="374" t="n"/>
      <c r="AQ396" s="374" t="n"/>
      <c r="AR396" s="374" t="n"/>
      <c r="AS396" s="378" t="n"/>
      <c r="AT396" s="378" t="n"/>
      <c r="AU396" s="378" t="n"/>
      <c r="AV396" s="379" t="n">
        <v>1</v>
      </c>
      <c r="AW396" s="601" t="inlineStr">
        <is>
          <t>EDWARD JEANS</t>
        </is>
      </c>
      <c r="AX396" s="602" t="inlineStr">
        <is>
          <t>EUR</t>
        </is>
      </c>
      <c r="AY396" s="602" t="inlineStr">
        <is>
          <t>FOB</t>
        </is>
      </c>
      <c r="AZ396" s="602" t="inlineStr">
        <is>
          <t>CAD</t>
        </is>
      </c>
      <c r="BA396" s="602" t="inlineStr">
        <is>
          <t>cfmd</t>
        </is>
      </c>
      <c r="BB396" s="602">
        <f>IFERROR((BM396*(1-Assumptions!$K$3))*(1-BK396),0)</f>
        <v/>
      </c>
      <c r="BC396" s="428" t="n"/>
      <c r="BD396" s="602" t="n"/>
      <c r="BE396" s="602" t="n">
        <v>16.7</v>
      </c>
      <c r="BF396" s="604">
        <f>IFERROR(((IF(BE396&gt;0, BE396, IF(BD396&gt;0, BD396, 0))))*INDEX(Assumptions!$B:$B,MATCH(AB396,Assumptions!$A:$A,0)),0)</f>
        <v/>
      </c>
      <c r="BG396" s="604">
        <f>IFERROR(((IF(BE396&gt;0, BE396, IF(BD396&gt;0, BD396, 0))))*INDEX(Assumptions!$C:$C,MATCH(AB396,Assumptions!$A:$A,0)),0)</f>
        <v/>
      </c>
      <c r="BH396" s="604">
        <f>IFERROR(((IF(BE396&gt;0, BE396, IF(BD396&gt;0, BD396, 0))))*INDEX(Assumptions!$D:$D,MATCH(AB396,Assumptions!$A:$A,0)),0)</f>
        <v/>
      </c>
      <c r="BI396" s="604">
        <f>IFERROR(((IF(BE396&gt;0, BE396, IF(BD396&gt;0, BD396, 0))))*INDEX(Assumptions!$G:$G,MATCH(AC396,Assumptions!$F:$F,0)),0)</f>
        <v/>
      </c>
      <c r="BJ396" s="604">
        <f>SUM(BF396:BI396)</f>
        <v/>
      </c>
      <c r="BK396" s="383">
        <f>IFERROR(INDEX(Assumptions!$B:$B,MATCH(AB396,Assumptions!$A:$A,0))+INDEX(Assumptions!$C:$C,MATCH(AB396,Assumptions!$A:$A,0))+INDEX(Assumptions!$D:$D,MATCH(AB396,Assumptions!$A:$A,0))+INDEX(Assumptions!$G:$G,MATCH(AC396,Assumptions!$F:$F,0)),0)</f>
        <v/>
      </c>
      <c r="BL396" s="602">
        <f>((IF(BE396&gt;0, BE396, IF(BD396&gt;0, BD396, 0))))+BJ396</f>
        <v/>
      </c>
      <c r="BM396" s="602">
        <f>BP396/BO396</f>
        <v/>
      </c>
      <c r="BN396" s="602">
        <f>BP396/2.38</f>
        <v/>
      </c>
      <c r="BO396" s="374" t="n">
        <v>2.5</v>
      </c>
      <c r="BP396" s="602" t="n">
        <v>89.95</v>
      </c>
      <c r="BQ396" s="384">
        <f>IF(SUM(BD396:BE396)=0,0,(BM396-BL396)/BM396)</f>
        <v/>
      </c>
      <c r="BR396" s="602" t="n">
        <v>0</v>
      </c>
      <c r="BS396" s="602" t="n"/>
      <c r="BT396" s="602" t="n"/>
      <c r="BU396" s="386" t="n"/>
      <c r="BV396" s="386" t="n"/>
      <c r="BW396" s="386" t="n"/>
      <c r="BX396" s="386" t="n"/>
      <c r="BY396" s="386" t="n"/>
      <c r="BZ396" s="433" t="n"/>
      <c r="CA396" s="386" t="n"/>
      <c r="CB396" s="386" t="n"/>
      <c r="CC396" s="386" t="n"/>
      <c r="CD396" s="376" t="n"/>
      <c r="CE396" s="376" t="n"/>
      <c r="CF396" s="376" t="inlineStr">
        <is>
          <t>Out</t>
        </is>
      </c>
      <c r="CG396" s="387" t="inlineStr">
        <is>
          <t>-</t>
        </is>
      </c>
      <c r="CH396" s="435" t="n"/>
      <c r="CI396" s="387" t="n"/>
      <c r="CJ396" s="387" t="n"/>
      <c r="CK396" s="387" t="n"/>
      <c r="CL396" s="388" t="n"/>
      <c r="CM396" s="389" t="n"/>
      <c r="CN396" s="389" t="n"/>
      <c r="CO396" s="390" t="n"/>
      <c r="CP396" s="391" t="inlineStr">
        <is>
          <t>tba</t>
        </is>
      </c>
      <c r="CQ396" s="391" t="n"/>
      <c r="CR396" s="391" t="n"/>
      <c r="CS396" s="392" t="n"/>
      <c r="CT396" s="393" t="n"/>
      <c r="CU396" s="393" t="n"/>
      <c r="CV396" s="393" t="n"/>
      <c r="CW396" s="393" t="n"/>
      <c r="CX396" s="393" t="n"/>
      <c r="CY396" s="393" t="n"/>
      <c r="CZ396" s="388" t="n"/>
      <c r="DA396" s="388" t="n"/>
      <c r="DB396" s="555" t="n"/>
      <c r="DC396" s="389" t="n"/>
      <c r="DD396" s="389" t="n"/>
      <c r="DE396" s="389" t="n"/>
      <c r="DF396" s="394" t="n"/>
      <c r="DG396" s="394" t="n"/>
      <c r="DH396" s="394" t="n"/>
      <c r="DI396" s="395">
        <f>DF396*BM396</f>
        <v/>
      </c>
      <c r="DJ396" s="396">
        <f>DI396-(DG396*BL396)</f>
        <v/>
      </c>
    </row>
    <row customFormat="1" customHeight="1" ht="15" r="397" s="397">
      <c r="A397" s="372" t="n">
        <v>3120</v>
      </c>
      <c r="B397" s="372" t="inlineStr">
        <is>
          <t>K170101101</t>
        </is>
      </c>
      <c r="C397" s="372" t="n">
        <v>2010102506</v>
      </c>
      <c r="D397" s="372" t="inlineStr">
        <is>
          <t>Denim white</t>
        </is>
      </c>
      <c r="E397" s="430" t="n">
        <v>6000</v>
      </c>
      <c r="F397" s="372" t="inlineStr">
        <is>
          <t>JUNO</t>
        </is>
      </c>
      <c r="G397" s="372" t="inlineStr">
        <is>
          <t>WHITE</t>
        </is>
      </c>
      <c r="H397" s="372" t="inlineStr">
        <is>
          <t>STOCK</t>
        </is>
      </c>
      <c r="I397" s="370" t="n"/>
      <c r="J397" s="600" t="n"/>
      <c r="K397" s="372" t="inlineStr">
        <is>
          <t>CXLD WILL DELIVERY FROM STOCK</t>
        </is>
      </c>
      <c r="L397" s="372" t="n"/>
      <c r="M397" s="372" t="inlineStr">
        <is>
          <t>Jeans</t>
        </is>
      </c>
      <c r="N397" s="372" t="n">
        <v>62046239</v>
      </c>
      <c r="O397" s="373" t="inlineStr">
        <is>
          <t>Women's or girls' trousers and breeches, of cotton (not of cut corduroy, of denim or knitted or crocheted and excl. industrial and occupational clothing, bib and brace overalls, briefs and tracksuit bottoms)</t>
        </is>
      </c>
      <c r="P397" s="584" t="inlineStr">
        <is>
          <t>Womens</t>
        </is>
      </c>
      <c r="Q397" s="372" t="n"/>
      <c r="R397" s="372" t="n"/>
      <c r="S397" s="372" t="n"/>
      <c r="T397" s="374" t="inlineStr">
        <is>
          <t xml:space="preserve">BASIC </t>
        </is>
      </c>
      <c r="U397" s="374" t="inlineStr">
        <is>
          <t>MID RISE SLIM</t>
        </is>
      </c>
      <c r="V397" s="374" t="inlineStr">
        <is>
          <t>24-32</t>
        </is>
      </c>
      <c r="W397" s="374" t="inlineStr">
        <is>
          <t>30-32-34</t>
        </is>
      </c>
      <c r="X397" s="402" t="inlineStr">
        <is>
          <t>Womens seasonal</t>
        </is>
      </c>
      <c r="Y397" s="374" t="n"/>
      <c r="Z397" s="374" t="inlineStr">
        <is>
          <t>C/O</t>
        </is>
      </c>
      <c r="AA397" s="374" t="inlineStr">
        <is>
          <t>SEASONAL MAIN</t>
        </is>
      </c>
      <c r="AB397" s="398" t="inlineStr">
        <is>
          <t>Tunisia</t>
        </is>
      </c>
      <c r="AC397" s="376" t="inlineStr">
        <is>
          <t>Artlab</t>
        </is>
      </c>
      <c r="AD397" s="376" t="inlineStr">
        <is>
          <t>Artlab</t>
        </is>
      </c>
      <c r="AE397" s="376" t="inlineStr">
        <is>
          <t>Blue &amp; Dye</t>
        </is>
      </c>
      <c r="AF397" s="372" t="n"/>
      <c r="AG397" s="374" t="inlineStr">
        <is>
          <t>ORTA</t>
        </is>
      </c>
      <c r="AH397" s="374" t="inlineStr">
        <is>
          <t>0505A-44 Optic white</t>
        </is>
      </c>
      <c r="AI397" s="374" t="n"/>
      <c r="AJ397" s="374" t="n"/>
      <c r="AK397" s="374" t="inlineStr">
        <is>
          <t>98% Sustainable fabric</t>
        </is>
      </c>
      <c r="AL397" s="374" t="inlineStr">
        <is>
          <t>98% Organic cotton, 2% elastane</t>
        </is>
      </c>
      <c r="AM397" s="374" t="inlineStr">
        <is>
          <t>13 oz</t>
        </is>
      </c>
      <c r="AN397" s="374" t="n"/>
      <c r="AO397" s="377" t="inlineStr">
        <is>
          <t>5,25 / 146</t>
        </is>
      </c>
      <c r="AP397" s="374" t="n"/>
      <c r="AQ397" s="374" t="n"/>
      <c r="AR397" s="374" t="n"/>
      <c r="AS397" s="378" t="n"/>
      <c r="AT397" s="378" t="n"/>
      <c r="AU397" s="378" t="n"/>
      <c r="AV397" s="379" t="n">
        <v>1.25</v>
      </c>
      <c r="AW397" s="601" t="n"/>
      <c r="AX397" s="602" t="inlineStr">
        <is>
          <t>EUR</t>
        </is>
      </c>
      <c r="AY397" s="602" t="inlineStr">
        <is>
          <t>FOB</t>
        </is>
      </c>
      <c r="AZ397" s="602" t="inlineStr">
        <is>
          <t>90 DAYS NETT</t>
        </is>
      </c>
      <c r="BA397" s="602" t="inlineStr">
        <is>
          <t>cfmd</t>
        </is>
      </c>
      <c r="BB397" s="602">
        <f>IFERROR((BM397*(1-Assumptions!$K$3))*(1-BK397),0)</f>
        <v/>
      </c>
      <c r="BC397" s="428" t="n"/>
      <c r="BD397" s="602" t="n"/>
      <c r="BE397" s="602" t="n">
        <v>17.9</v>
      </c>
      <c r="BF397" s="604">
        <f>IFERROR(((IF(BE397&gt;0, BE397, IF(BD397&gt;0, BD397, 0))))*INDEX(Assumptions!$B:$B,MATCH(AB397,Assumptions!$A:$A,0)),0)</f>
        <v/>
      </c>
      <c r="BG397" s="604">
        <f>IFERROR(((IF(BE397&gt;0, BE397, IF(BD397&gt;0, BD397, 0))))*INDEX(Assumptions!$C:$C,MATCH(AB397,Assumptions!$A:$A,0)),0)</f>
        <v/>
      </c>
      <c r="BH397" s="604">
        <f>IFERROR(((IF(BE397&gt;0, BE397, IF(BD397&gt;0, BD397, 0))))*INDEX(Assumptions!$D:$D,MATCH(AB397,Assumptions!$A:$A,0)),0)</f>
        <v/>
      </c>
      <c r="BI397" s="604">
        <f>IFERROR(((IF(BE397&gt;0, BE397, IF(BD397&gt;0, BD397, 0))))*INDEX(Assumptions!$G:$G,MATCH(AC397,Assumptions!$F:$F,0)),0)</f>
        <v/>
      </c>
      <c r="BJ397" s="604">
        <f>SUM(BF397:BI397)</f>
        <v/>
      </c>
      <c r="BK397" s="383">
        <f>IFERROR(INDEX(Assumptions!$B:$B,MATCH(AB397,Assumptions!$A:$A,0))+INDEX(Assumptions!$C:$C,MATCH(AB397,Assumptions!$A:$A,0))+INDEX(Assumptions!$D:$D,MATCH(AB397,Assumptions!$A:$A,0))+INDEX(Assumptions!$G:$G,MATCH(AC397,Assumptions!$F:$F,0)),0)</f>
        <v/>
      </c>
      <c r="BL397" s="602">
        <f>((IF(BE397&gt;0, BE397, IF(BD397&gt;0, BD397, 0))))+BJ397</f>
        <v/>
      </c>
      <c r="BM397" s="602">
        <f>BP397/BO397</f>
        <v/>
      </c>
      <c r="BN397" s="602">
        <f>BP397/2.38</f>
        <v/>
      </c>
      <c r="BO397" s="374" t="n">
        <v>2.5</v>
      </c>
      <c r="BP397" s="602" t="n">
        <v>99.95</v>
      </c>
      <c r="BQ397" s="384">
        <f>IF(SUM(BD397:BE397)=0,0,(BM397-BL397)/BM397)</f>
        <v/>
      </c>
      <c r="BR397" s="602" t="n">
        <v>0</v>
      </c>
      <c r="BS397" s="602" t="n">
        <v>1</v>
      </c>
      <c r="BT397" s="602" t="n">
        <v>3.3</v>
      </c>
      <c r="BU397" s="386" t="n"/>
      <c r="BV397" s="386" t="n"/>
      <c r="BW397" s="386" t="n"/>
      <c r="BX397" s="386" t="n"/>
      <c r="BY397" s="386" t="n"/>
      <c r="BZ397" s="433" t="n"/>
      <c r="CA397" s="386" t="n"/>
      <c r="CB397" s="386" t="n"/>
      <c r="CC397" s="386" t="n"/>
      <c r="CD397" s="376" t="n"/>
      <c r="CE397" s="376" t="n"/>
      <c r="CF397" s="376" t="inlineStr">
        <is>
          <t>Out</t>
        </is>
      </c>
      <c r="CG397" s="387" t="inlineStr">
        <is>
          <t>-</t>
        </is>
      </c>
      <c r="CH397" s="435" t="n"/>
      <c r="CI397" s="387" t="n"/>
      <c r="CJ397" s="387" t="n"/>
      <c r="CK397" s="387" t="n"/>
      <c r="CL397" s="388" t="n"/>
      <c r="CM397" s="389" t="n"/>
      <c r="CN397" s="389" t="n"/>
      <c r="CO397" s="390" t="n"/>
      <c r="CP397" s="391" t="inlineStr">
        <is>
          <t>-</t>
        </is>
      </c>
      <c r="CQ397" s="391" t="n"/>
      <c r="CR397" s="391" t="n"/>
      <c r="CS397" s="392" t="n"/>
      <c r="CT397" s="393" t="n"/>
      <c r="CU397" s="393" t="n"/>
      <c r="CV397" s="393" t="n"/>
      <c r="CW397" s="393" t="n"/>
      <c r="CX397" s="393" t="n"/>
      <c r="CY397" s="393" t="n"/>
      <c r="CZ397" s="388" t="n"/>
      <c r="DA397" s="388" t="n"/>
      <c r="DB397" s="555" t="n"/>
      <c r="DC397" s="389" t="n"/>
      <c r="DD397" s="389" t="n"/>
      <c r="DE397" s="389" t="n"/>
      <c r="DF397" s="394" t="n"/>
      <c r="DG397" s="394" t="n"/>
      <c r="DH397" s="394" t="n"/>
      <c r="DI397" s="395">
        <f>DF397*BM397</f>
        <v/>
      </c>
      <c r="DJ397" s="396">
        <f>DI397-(DG397*BL397)</f>
        <v/>
      </c>
    </row>
    <row customFormat="1" customHeight="1" ht="15" r="398" s="397">
      <c r="A398" s="372" t="n">
        <v>3125</v>
      </c>
      <c r="B398" s="372" t="inlineStr">
        <is>
          <t>K170701103</t>
        </is>
      </c>
      <c r="C398" s="372" t="n">
        <v>2010102696</v>
      </c>
      <c r="D398" s="241" t="inlineStr">
        <is>
          <t>Denim grey</t>
        </is>
      </c>
      <c r="E398" s="430" t="n">
        <v>6514</v>
      </c>
      <c r="F398" s="372" t="inlineStr">
        <is>
          <t>JUNO</t>
        </is>
      </c>
      <c r="G398" s="372" t="inlineStr">
        <is>
          <t>SULPHUR GREY</t>
        </is>
      </c>
      <c r="H398" s="372" t="inlineStr">
        <is>
          <t>STOCK</t>
        </is>
      </c>
      <c r="I398" s="370" t="n"/>
      <c r="J398" s="600" t="n"/>
      <c r="K398" s="372" t="inlineStr">
        <is>
          <t>CXLD WILL DELIVERY FROM STOCK</t>
        </is>
      </c>
      <c r="L398" s="372" t="n"/>
      <c r="M398" s="372" t="inlineStr">
        <is>
          <t>Jeans</t>
        </is>
      </c>
      <c r="N398" s="372" t="n">
        <v>62046231</v>
      </c>
      <c r="O398" s="373" t="inlineStr">
        <is>
          <t>Women's or girls' cotton denim trousers and breeches (excl. industrial and occupational, bib and brace overalls and panties)</t>
        </is>
      </c>
      <c r="P398" s="584" t="inlineStr">
        <is>
          <t>Womens</t>
        </is>
      </c>
      <c r="Q398" s="372" t="n"/>
      <c r="R398" s="372" t="n"/>
      <c r="S398" s="372" t="inlineStr">
        <is>
          <t>PP SPRAY</t>
        </is>
      </c>
      <c r="T398" s="374" t="inlineStr">
        <is>
          <t>BASIC</t>
        </is>
      </c>
      <c r="U398" s="374" t="inlineStr">
        <is>
          <t>MID RISE SLIM</t>
        </is>
      </c>
      <c r="V398" s="374" t="inlineStr">
        <is>
          <t>24-32</t>
        </is>
      </c>
      <c r="W398" s="374" t="inlineStr">
        <is>
          <t>30-32-34</t>
        </is>
      </c>
      <c r="X398" s="402" t="inlineStr">
        <is>
          <t>Womens seasonal</t>
        </is>
      </c>
      <c r="Y398" s="374" t="n"/>
      <c r="Z398" s="374" t="inlineStr">
        <is>
          <t>C/O</t>
        </is>
      </c>
      <c r="AA398" s="374" t="inlineStr">
        <is>
          <t>SEASONAL MAIN</t>
        </is>
      </c>
      <c r="AB398" s="240" t="inlineStr">
        <is>
          <t>Tunisia</t>
        </is>
      </c>
      <c r="AC398" s="240" t="inlineStr">
        <is>
          <t>Artlab</t>
        </is>
      </c>
      <c r="AD398" s="240" t="inlineStr">
        <is>
          <t>Artlab</t>
        </is>
      </c>
      <c r="AE398" s="240" t="inlineStr">
        <is>
          <t>Interwashing</t>
        </is>
      </c>
      <c r="AF398" s="372" t="n"/>
      <c r="AG398" s="374" t="inlineStr">
        <is>
          <t>CANDIANI</t>
        </is>
      </c>
      <c r="AH398" s="374" t="inlineStr">
        <is>
          <t>RR7736 N-joy rebus organic</t>
        </is>
      </c>
      <c r="AI398" s="374" t="inlineStr">
        <is>
          <t>RR7736 N-joy rebus</t>
        </is>
      </c>
      <c r="AJ398" s="374" t="inlineStr">
        <is>
          <t>TBC</t>
        </is>
      </c>
      <c r="AK398" s="374" t="inlineStr">
        <is>
          <t>92% Sustainable fabric</t>
        </is>
      </c>
      <c r="AL398" s="374" t="inlineStr">
        <is>
          <t>92% Organic cotton, 6% elastomultiester, 2% elastane</t>
        </is>
      </c>
      <c r="AM398" s="374" t="inlineStr">
        <is>
          <t>12 oz</t>
        </is>
      </c>
      <c r="AN398" s="374" t="n"/>
      <c r="AO398" s="377" t="inlineStr">
        <is>
          <t>6 / 142</t>
        </is>
      </c>
      <c r="AP398" s="374" t="n"/>
      <c r="AQ398" s="374" t="n"/>
      <c r="AR398" s="374" t="n"/>
      <c r="AS398" s="378" t="n"/>
      <c r="AT398" s="378" t="n"/>
      <c r="AU398" s="378" t="n"/>
      <c r="AV398" s="379" t="n">
        <v>1.25</v>
      </c>
      <c r="AW398" s="601" t="n"/>
      <c r="AX398" s="602" t="inlineStr">
        <is>
          <t>EUR</t>
        </is>
      </c>
      <c r="AY398" s="602" t="inlineStr">
        <is>
          <t>FOB</t>
        </is>
      </c>
      <c r="AZ398" s="602" t="inlineStr">
        <is>
          <t>90 DAYS NETT</t>
        </is>
      </c>
      <c r="BA398" s="602" t="inlineStr">
        <is>
          <t>cfmd</t>
        </is>
      </c>
      <c r="BB398" s="602">
        <f>IFERROR((BM398*(1-Assumptions!$K$3))*(1-BK398),0)</f>
        <v/>
      </c>
      <c r="BC398" s="428" t="n"/>
      <c r="BD398" s="602" t="n"/>
      <c r="BE398" s="602" t="n">
        <v>25</v>
      </c>
      <c r="BF398" s="604">
        <f>IFERROR(((IF(BE398&gt;0, BE398, IF(BD398&gt;0, BD398, 0))))*INDEX(Assumptions!$B:$B,MATCH(AB398,Assumptions!$A:$A,0)),0)</f>
        <v/>
      </c>
      <c r="BG398" s="604">
        <f>IFERROR(((IF(BE398&gt;0, BE398, IF(BD398&gt;0, BD398, 0))))*INDEX(Assumptions!$C:$C,MATCH(AB398,Assumptions!$A:$A,0)),0)</f>
        <v/>
      </c>
      <c r="BH398" s="604">
        <f>IFERROR(((IF(BE398&gt;0, BE398, IF(BD398&gt;0, BD398, 0))))*INDEX(Assumptions!$D:$D,MATCH(AB398,Assumptions!$A:$A,0)),0)</f>
        <v/>
      </c>
      <c r="BI398" s="604">
        <f>IFERROR(((IF(BE398&gt;0, BE398, IF(BD398&gt;0, BD398, 0))))*INDEX(Assumptions!$G:$G,MATCH(AC398,Assumptions!$F:$F,0)),0)</f>
        <v/>
      </c>
      <c r="BJ398" s="604">
        <f>SUM(BF398:BI398)</f>
        <v/>
      </c>
      <c r="BK398" s="383">
        <f>IFERROR(INDEX(Assumptions!$B:$B,MATCH(AB398,Assumptions!$A:$A,0))+INDEX(Assumptions!$C:$C,MATCH(AB398,Assumptions!$A:$A,0))+INDEX(Assumptions!$D:$D,MATCH(AB398,Assumptions!$A:$A,0))+INDEX(Assumptions!$G:$G,MATCH(AC398,Assumptions!$F:$F,0)),0)</f>
        <v/>
      </c>
      <c r="BL398" s="602">
        <f>((IF(BE398&gt;0, BE398, IF(BD398&gt;0, BD398, 0))))+BJ398</f>
        <v/>
      </c>
      <c r="BM398" s="602">
        <f>BP398/BO398</f>
        <v/>
      </c>
      <c r="BN398" s="602">
        <f>BP398/2.38</f>
        <v/>
      </c>
      <c r="BO398" s="374" t="n">
        <v>2.5</v>
      </c>
      <c r="BP398" s="602" t="n">
        <v>129.95</v>
      </c>
      <c r="BQ398" s="384">
        <f>IF(SUM(BD398:BE398)=0,0,(BM398-BL398)/BM398)</f>
        <v/>
      </c>
      <c r="BR398" s="602" t="n">
        <v>0</v>
      </c>
      <c r="BS398" s="602" t="n">
        <v>7.6</v>
      </c>
      <c r="BT398" s="602" t="n">
        <v>3.5</v>
      </c>
      <c r="BU398" s="386" t="n"/>
      <c r="BV398" s="386" t="n"/>
      <c r="BW398" s="386" t="n"/>
      <c r="BX398" s="386" t="n"/>
      <c r="BY398" s="386" t="n"/>
      <c r="BZ398" s="433" t="n"/>
      <c r="CA398" s="386" t="n"/>
      <c r="CB398" s="386" t="n"/>
      <c r="CC398" s="386" t="n"/>
      <c r="CD398" s="376" t="n"/>
      <c r="CE398" s="376" t="n"/>
      <c r="CF398" s="376" t="inlineStr">
        <is>
          <t>Out</t>
        </is>
      </c>
      <c r="CG398" s="387" t="inlineStr">
        <is>
          <t>-</t>
        </is>
      </c>
      <c r="CH398" s="435" t="n"/>
      <c r="CI398" s="387" t="n"/>
      <c r="CJ398" s="387" t="n"/>
      <c r="CK398" s="387" t="n"/>
      <c r="CL398" s="388" t="n"/>
      <c r="CM398" s="389" t="n"/>
      <c r="CN398" s="389" t="n"/>
      <c r="CO398" s="390" t="n"/>
      <c r="CP398" s="391" t="inlineStr">
        <is>
          <t>-</t>
        </is>
      </c>
      <c r="CQ398" s="391" t="n"/>
      <c r="CR398" s="391" t="n"/>
      <c r="CS398" s="392" t="n"/>
      <c r="CT398" s="393" t="n"/>
      <c r="CU398" s="393" t="n"/>
      <c r="CV398" s="393" t="n"/>
      <c r="CW398" s="393" t="n"/>
      <c r="CX398" s="393" t="n"/>
      <c r="CY398" s="393" t="n"/>
      <c r="CZ398" s="388" t="n"/>
      <c r="DA398" s="388" t="n"/>
      <c r="DB398" s="555" t="n"/>
      <c r="DC398" s="389" t="n"/>
      <c r="DD398" s="389" t="n"/>
      <c r="DE398" s="389" t="n"/>
      <c r="DF398" s="394" t="n"/>
      <c r="DG398" s="394" t="n"/>
      <c r="DH398" s="394" t="n"/>
      <c r="DI398" s="395">
        <f>DF398*BM398</f>
        <v/>
      </c>
      <c r="DJ398" s="396">
        <f>DI398-(DG398*BL398)</f>
        <v/>
      </c>
    </row>
    <row customFormat="1" customHeight="1" ht="15" r="399" s="397">
      <c r="A399" s="372" t="n">
        <v>3130</v>
      </c>
      <c r="B399" s="372" t="inlineStr">
        <is>
          <t>K170701109</t>
        </is>
      </c>
      <c r="C399" s="372" t="n">
        <v>2010102509</v>
      </c>
      <c r="D399" s="241" t="inlineStr">
        <is>
          <t>Mid used</t>
        </is>
      </c>
      <c r="E399" s="430" t="n">
        <v>4029</v>
      </c>
      <c r="F399" s="372" t="inlineStr">
        <is>
          <t>JUNO</t>
        </is>
      </c>
      <c r="G399" s="372" t="inlineStr">
        <is>
          <t>GLORY BLUE 6 MONTHS</t>
        </is>
      </c>
      <c r="H399" s="372" t="inlineStr">
        <is>
          <t>STOCK</t>
        </is>
      </c>
      <c r="I399" s="370" t="n"/>
      <c r="J399" s="600" t="n"/>
      <c r="K399" s="372" t="inlineStr">
        <is>
          <t>CXLD WILL DELIVERY FROM STOCK</t>
        </is>
      </c>
      <c r="L399" s="372" t="n"/>
      <c r="M399" s="372" t="inlineStr">
        <is>
          <t>Jeans</t>
        </is>
      </c>
      <c r="N399" s="372" t="n">
        <v>62046231</v>
      </c>
      <c r="O399" s="373" t="inlineStr">
        <is>
          <t>Women's or girls' cotton denim trousers and breeches (excl. industrial and occupational, bib and brace overalls and panties)</t>
        </is>
      </c>
      <c r="P399" s="584" t="inlineStr">
        <is>
          <t>Womens</t>
        </is>
      </c>
      <c r="Q399" s="372" t="n"/>
      <c r="R399" s="372" t="n"/>
      <c r="S399" s="372" t="inlineStr">
        <is>
          <t>PP SPRAY + RESIN + RAGS</t>
        </is>
      </c>
      <c r="T399" s="374" t="inlineStr">
        <is>
          <t>HIGH</t>
        </is>
      </c>
      <c r="U399" s="374" t="inlineStr">
        <is>
          <t>MID RISE SLIM</t>
        </is>
      </c>
      <c r="V399" s="374" t="inlineStr">
        <is>
          <t>24-32</t>
        </is>
      </c>
      <c r="W399" s="374" t="inlineStr">
        <is>
          <t>30-32-34</t>
        </is>
      </c>
      <c r="X399" s="402" t="inlineStr">
        <is>
          <t>Womens seasonal</t>
        </is>
      </c>
      <c r="Y399" s="374" t="inlineStr">
        <is>
          <t>C/O</t>
        </is>
      </c>
      <c r="Z399" s="374" t="inlineStr">
        <is>
          <t>C/O</t>
        </is>
      </c>
      <c r="AA399" s="374" t="inlineStr">
        <is>
          <t>SEASONAL MAIN</t>
        </is>
      </c>
      <c r="AB399" s="240" t="inlineStr">
        <is>
          <t>Tunisia</t>
        </is>
      </c>
      <c r="AC399" s="240" t="inlineStr">
        <is>
          <t>Artlab</t>
        </is>
      </c>
      <c r="AD399" s="240" t="inlineStr">
        <is>
          <t>Artlab</t>
        </is>
      </c>
      <c r="AE399" s="240" t="inlineStr">
        <is>
          <t>Interwashing</t>
        </is>
      </c>
      <c r="AF399" s="372" t="n"/>
      <c r="AG399" s="374" t="inlineStr">
        <is>
          <t>ORTA</t>
        </is>
      </c>
      <c r="AH399" s="374" t="inlineStr">
        <is>
          <t>9586A-46 i-Core glory Polar</t>
        </is>
      </c>
      <c r="AI399" s="374" t="n"/>
      <c r="AJ399" s="374" t="n">
        <v>52</v>
      </c>
      <c r="AK399" s="374" t="inlineStr">
        <is>
          <t>98% Sustainable fabric</t>
        </is>
      </c>
      <c r="AL399" s="374" t="inlineStr">
        <is>
          <t>98% Organic cotton, 2% elastane</t>
        </is>
      </c>
      <c r="AM399" s="374" t="inlineStr">
        <is>
          <t>13 oz</t>
        </is>
      </c>
      <c r="AN399" s="374" t="n"/>
      <c r="AO399" s="377" t="n">
        <v>5.25</v>
      </c>
      <c r="AP399" s="374" t="n"/>
      <c r="AQ399" s="374" t="n"/>
      <c r="AR399" s="374" t="n"/>
      <c r="AS399" s="378" t="n"/>
      <c r="AT399" s="378" t="n"/>
      <c r="AU399" s="378" t="n"/>
      <c r="AV399" s="379" t="n">
        <v>1.3</v>
      </c>
      <c r="AW399" s="601" t="inlineStr">
        <is>
          <t>HH</t>
        </is>
      </c>
      <c r="AX399" s="602" t="inlineStr">
        <is>
          <t>EUR</t>
        </is>
      </c>
      <c r="AY399" s="602" t="inlineStr">
        <is>
          <t>FOB</t>
        </is>
      </c>
      <c r="AZ399" s="602" t="inlineStr">
        <is>
          <t>90 DAYS NETT</t>
        </is>
      </c>
      <c r="BA399" s="602" t="inlineStr">
        <is>
          <t>cfmd</t>
        </is>
      </c>
      <c r="BB399" s="602">
        <f>IFERROR((BM399*(1-Assumptions!$K$3))*(1-BK399),0)</f>
        <v/>
      </c>
      <c r="BC399" s="428" t="n"/>
      <c r="BD399" s="602" t="n"/>
      <c r="BE399" s="602" t="n">
        <v>24.9</v>
      </c>
      <c r="BF399" s="604">
        <f>IFERROR(((IF(BE399&gt;0, BE399, IF(BD399&gt;0, BD399, 0))))*INDEX(Assumptions!$B:$B,MATCH(AB399,Assumptions!$A:$A,0)),0)</f>
        <v/>
      </c>
      <c r="BG399" s="604">
        <f>IFERROR(((IF(BE399&gt;0, BE399, IF(BD399&gt;0, BD399, 0))))*INDEX(Assumptions!$C:$C,MATCH(AB399,Assumptions!$A:$A,0)),0)</f>
        <v/>
      </c>
      <c r="BH399" s="604">
        <f>IFERROR(((IF(BE399&gt;0, BE399, IF(BD399&gt;0, BD399, 0))))*INDEX(Assumptions!$D:$D,MATCH(AB399,Assumptions!$A:$A,0)),0)</f>
        <v/>
      </c>
      <c r="BI399" s="604">
        <f>IFERROR(((IF(BE399&gt;0, BE399, IF(BD399&gt;0, BD399, 0))))*INDEX(Assumptions!$G:$G,MATCH(AC399,Assumptions!$F:$F,0)),0)</f>
        <v/>
      </c>
      <c r="BJ399" s="604">
        <f>SUM(BF399:BI399)</f>
        <v/>
      </c>
      <c r="BK399" s="383">
        <f>IFERROR(INDEX(Assumptions!$B:$B,MATCH(AB399,Assumptions!$A:$A,0))+INDEX(Assumptions!$C:$C,MATCH(AB399,Assumptions!$A:$A,0))+INDEX(Assumptions!$D:$D,MATCH(AB399,Assumptions!$A:$A,0))+INDEX(Assumptions!$G:$G,MATCH(AC399,Assumptions!$F:$F,0)),0)</f>
        <v/>
      </c>
      <c r="BL399" s="602">
        <f>((IF(BE399&gt;0, BE399, IF(BD399&gt;0, BD399, 0))))+BJ399</f>
        <v/>
      </c>
      <c r="BM399" s="602">
        <f>BP399/BO399</f>
        <v/>
      </c>
      <c r="BN399" s="602">
        <f>BP399/2.38</f>
        <v/>
      </c>
      <c r="BO399" s="374" t="n">
        <v>2.5</v>
      </c>
      <c r="BP399" s="602" t="n">
        <v>139.95</v>
      </c>
      <c r="BQ399" s="384">
        <f>IF(SUM(BD399:BE399)=0,0,(BM399-BL399)/BM399)</f>
        <v/>
      </c>
      <c r="BR399" s="602" t="n">
        <v>0</v>
      </c>
      <c r="BS399" s="618" t="n">
        <v>7.9</v>
      </c>
      <c r="BT399" s="602" t="n"/>
      <c r="BU399" s="386" t="n"/>
      <c r="BV399" s="386" t="n"/>
      <c r="BW399" s="386" t="n"/>
      <c r="BX399" s="386" t="n"/>
      <c r="BY399" s="386" t="n"/>
      <c r="BZ399" s="433" t="n"/>
      <c r="CA399" s="386" t="n"/>
      <c r="CB399" s="386" t="n"/>
      <c r="CC399" s="386" t="n"/>
      <c r="CD399" s="376" t="n"/>
      <c r="CE399" s="376" t="n"/>
      <c r="CF399" s="376" t="inlineStr">
        <is>
          <t>Out</t>
        </is>
      </c>
      <c r="CG399" s="387" t="inlineStr">
        <is>
          <t>-</t>
        </is>
      </c>
      <c r="CH399" s="435" t="n"/>
      <c r="CI399" s="387" t="n"/>
      <c r="CJ399" s="387" t="n"/>
      <c r="CK399" s="387" t="n"/>
      <c r="CL399" s="388" t="n"/>
      <c r="CM399" s="389" t="n"/>
      <c r="CN399" s="389" t="n"/>
      <c r="CO399" s="390" t="n"/>
      <c r="CP399" s="391" t="inlineStr">
        <is>
          <t>-</t>
        </is>
      </c>
      <c r="CQ399" s="391" t="n"/>
      <c r="CR399" s="391" t="n"/>
      <c r="CS399" s="392" t="n"/>
      <c r="CT399" s="393" t="n"/>
      <c r="CU399" s="393" t="n"/>
      <c r="CV399" s="393" t="n"/>
      <c r="CW399" s="393" t="n"/>
      <c r="CX399" s="393" t="n"/>
      <c r="CY399" s="393" t="n"/>
      <c r="CZ399" s="388" t="n">
        <v>43285</v>
      </c>
      <c r="DA399" s="388" t="inlineStr">
        <is>
          <t>TUNISIA</t>
        </is>
      </c>
      <c r="DB399" s="555" t="n">
        <v>5</v>
      </c>
      <c r="DC399" s="389" t="n"/>
      <c r="DD399" s="389" t="inlineStr">
        <is>
          <t>HALF THIGH TOO SMALL - OK BECAUSE OF STRETCH - INSEAM + 2</t>
        </is>
      </c>
      <c r="DE399" s="389" t="n"/>
      <c r="DF399" s="394" t="n">
        <v>18</v>
      </c>
      <c r="DG399" s="394" t="n">
        <v>180</v>
      </c>
      <c r="DH399" s="394" t="n">
        <v>4018234</v>
      </c>
      <c r="DI399" s="395">
        <f>DF399*BM399</f>
        <v/>
      </c>
      <c r="DJ399" s="396">
        <f>DI399-(DG399*BL399)</f>
        <v/>
      </c>
    </row>
    <row customFormat="1" customHeight="1" ht="15" r="400" s="397">
      <c r="A400" s="372" t="n">
        <v>3135</v>
      </c>
      <c r="B400" s="372" t="inlineStr">
        <is>
          <t>K170701114</t>
        </is>
      </c>
      <c r="C400" s="372" t="n">
        <v>2010102704</v>
      </c>
      <c r="D400" s="241" t="inlineStr">
        <is>
          <t>Denim grey</t>
        </is>
      </c>
      <c r="E400" s="430" t="n">
        <v>6515</v>
      </c>
      <c r="F400" s="372" t="inlineStr">
        <is>
          <t>JUNO HIGH</t>
        </is>
      </c>
      <c r="G400" s="372" t="inlineStr">
        <is>
          <t>HOME LAUNDERED GREY</t>
        </is>
      </c>
      <c r="H400" s="372" t="inlineStr">
        <is>
          <t>STOCK</t>
        </is>
      </c>
      <c r="I400" s="370" t="n"/>
      <c r="J400" s="600" t="n"/>
      <c r="K400" s="372" t="inlineStr">
        <is>
          <t>CXLD WILL DELIVERY FROM STOCK</t>
        </is>
      </c>
      <c r="L400" s="372" t="n"/>
      <c r="M400" s="372" t="inlineStr">
        <is>
          <t>Jeans</t>
        </is>
      </c>
      <c r="N400" s="372" t="n">
        <v>62046231</v>
      </c>
      <c r="O400" s="373" t="inlineStr">
        <is>
          <t>Women's or girls' cotton denim trousers and breeches (excl. industrial and occupational, bib and brace overalls and panties)</t>
        </is>
      </c>
      <c r="P400" s="584" t="inlineStr">
        <is>
          <t>Womens</t>
        </is>
      </c>
      <c r="Q400" s="372" t="n"/>
      <c r="R400" s="372" t="n"/>
      <c r="S400" s="372" t="inlineStr">
        <is>
          <t xml:space="preserve">BLEACH </t>
        </is>
      </c>
      <c r="T400" s="374" t="inlineStr">
        <is>
          <t>HIGH</t>
        </is>
      </c>
      <c r="U400" s="374" t="inlineStr">
        <is>
          <t>HIGH RISE SUPER SLIM</t>
        </is>
      </c>
      <c r="V400" s="374" t="inlineStr">
        <is>
          <t>24-32</t>
        </is>
      </c>
      <c r="W400" s="374" t="inlineStr">
        <is>
          <t>30-32-34</t>
        </is>
      </c>
      <c r="X400" s="402" t="inlineStr">
        <is>
          <t>Womens seasonal</t>
        </is>
      </c>
      <c r="Y400" s="374" t="n"/>
      <c r="Z400" s="374" t="inlineStr">
        <is>
          <t>C/O</t>
        </is>
      </c>
      <c r="AA400" s="374" t="inlineStr">
        <is>
          <t>SEASONAL MAIN</t>
        </is>
      </c>
      <c r="AB400" s="240" t="inlineStr">
        <is>
          <t>Tunisia</t>
        </is>
      </c>
      <c r="AC400" s="240" t="inlineStr">
        <is>
          <t>Artlab</t>
        </is>
      </c>
      <c r="AD400" s="240" t="inlineStr">
        <is>
          <t>Artlab</t>
        </is>
      </c>
      <c r="AE400" s="240" t="inlineStr">
        <is>
          <t>Interwashing</t>
        </is>
      </c>
      <c r="AF400" s="372" t="n"/>
      <c r="AG400" s="374" t="inlineStr">
        <is>
          <t>CALIK</t>
        </is>
      </c>
      <c r="AH400" s="374" t="inlineStr">
        <is>
          <t>71148D Pinus organic + recycled</t>
        </is>
      </c>
      <c r="AI400" s="374" t="inlineStr">
        <is>
          <t>D7924O022 Pinus</t>
        </is>
      </c>
      <c r="AJ400" s="374" t="inlineStr">
        <is>
          <t>TBC</t>
        </is>
      </c>
      <c r="AK400" s="374" t="inlineStr">
        <is>
          <t>98% Sustainable fabric</t>
        </is>
      </c>
      <c r="AL400" s="374" t="inlineStr">
        <is>
          <t>83% Organic cotton, 15% recycled cotton, 2% elastane</t>
        </is>
      </c>
      <c r="AM400" s="374" t="inlineStr">
        <is>
          <t>12 oz</t>
        </is>
      </c>
      <c r="AN400" s="374" t="n"/>
      <c r="AO400" s="377" t="inlineStr">
        <is>
          <t>5,2 / 147</t>
        </is>
      </c>
      <c r="AP400" s="374" t="n"/>
      <c r="AQ400" s="374" t="n"/>
      <c r="AR400" s="374" t="n"/>
      <c r="AS400" s="378" t="n"/>
      <c r="AT400" s="378" t="n"/>
      <c r="AU400" s="378" t="n"/>
      <c r="AV400" s="379" t="n">
        <v>1.25</v>
      </c>
      <c r="AW400" s="601" t="n"/>
      <c r="AX400" s="602" t="inlineStr">
        <is>
          <t>EUR</t>
        </is>
      </c>
      <c r="AY400" s="602" t="inlineStr">
        <is>
          <t>FOB</t>
        </is>
      </c>
      <c r="AZ400" s="602" t="inlineStr">
        <is>
          <t>90 DAYS NETT</t>
        </is>
      </c>
      <c r="BA400" s="602" t="inlineStr">
        <is>
          <t>cfmd</t>
        </is>
      </c>
      <c r="BB400" s="602">
        <f>IFERROR((BM400*(1-Assumptions!$K$3))*(1-BK400),0)</f>
        <v/>
      </c>
      <c r="BC400" s="428" t="n"/>
      <c r="BD400" s="602" t="n"/>
      <c r="BE400" s="602" t="n">
        <v>21.3</v>
      </c>
      <c r="BF400" s="604">
        <f>IFERROR(((IF(BE400&gt;0, BE400, IF(BD400&gt;0, BD400, 0))))*INDEX(Assumptions!$B:$B,MATCH(AB400,Assumptions!$A:$A,0)),0)</f>
        <v/>
      </c>
      <c r="BG400" s="604">
        <f>IFERROR(((IF(BE400&gt;0, BE400, IF(BD400&gt;0, BD400, 0))))*INDEX(Assumptions!$C:$C,MATCH(AB400,Assumptions!$A:$A,0)),0)</f>
        <v/>
      </c>
      <c r="BH400" s="604">
        <f>IFERROR(((IF(BE400&gt;0, BE400, IF(BD400&gt;0, BD400, 0))))*INDEX(Assumptions!$D:$D,MATCH(AB400,Assumptions!$A:$A,0)),0)</f>
        <v/>
      </c>
      <c r="BI400" s="604">
        <f>IFERROR(((IF(BE400&gt;0, BE400, IF(BD400&gt;0, BD400, 0))))*INDEX(Assumptions!$G:$G,MATCH(AC400,Assumptions!$F:$F,0)),0)</f>
        <v/>
      </c>
      <c r="BJ400" s="604">
        <f>SUM(BF400:BI400)</f>
        <v/>
      </c>
      <c r="BK400" s="383">
        <f>IFERROR(INDEX(Assumptions!$B:$B,MATCH(AB400,Assumptions!$A:$A,0))+INDEX(Assumptions!$C:$C,MATCH(AB400,Assumptions!$A:$A,0))+INDEX(Assumptions!$D:$D,MATCH(AB400,Assumptions!$A:$A,0))+INDEX(Assumptions!$G:$G,MATCH(AC400,Assumptions!$F:$F,0)),0)</f>
        <v/>
      </c>
      <c r="BL400" s="602">
        <f>((IF(BE400&gt;0, BE400, IF(BD400&gt;0, BD400, 0))))+BJ400</f>
        <v/>
      </c>
      <c r="BM400" s="602">
        <f>BP400/BO400</f>
        <v/>
      </c>
      <c r="BN400" s="602">
        <f>BP400/2.38</f>
        <v/>
      </c>
      <c r="BO400" s="374" t="n">
        <v>2.5</v>
      </c>
      <c r="BP400" s="602" t="n">
        <v>129.95</v>
      </c>
      <c r="BQ400" s="384">
        <f>IF(SUM(BD400:BE400)=0,0,(BM400-BL400)/BM400)</f>
        <v/>
      </c>
      <c r="BR400" s="602" t="n">
        <v>0</v>
      </c>
      <c r="BS400" s="602" t="n">
        <v>3.85</v>
      </c>
      <c r="BT400" s="602" t="n">
        <v>3.35</v>
      </c>
      <c r="BU400" s="386" t="n"/>
      <c r="BV400" s="386" t="n"/>
      <c r="BW400" s="386" t="n"/>
      <c r="BX400" s="386" t="n"/>
      <c r="BY400" s="386" t="n"/>
      <c r="BZ400" s="433" t="n"/>
      <c r="CA400" s="386" t="n"/>
      <c r="CB400" s="386" t="n"/>
      <c r="CC400" s="386" t="n"/>
      <c r="CD400" s="376" t="n"/>
      <c r="CE400" s="376" t="n"/>
      <c r="CF400" s="376" t="inlineStr">
        <is>
          <t>Out</t>
        </is>
      </c>
      <c r="CG400" s="387" t="inlineStr">
        <is>
          <t>-</t>
        </is>
      </c>
      <c r="CH400" s="435" t="n"/>
      <c r="CI400" s="387" t="n"/>
      <c r="CJ400" s="387" t="n"/>
      <c r="CK400" s="387" t="n"/>
      <c r="CL400" s="388" t="n"/>
      <c r="CM400" s="389" t="n"/>
      <c r="CN400" s="389" t="n"/>
      <c r="CO400" s="390" t="n"/>
      <c r="CP400" s="391" t="inlineStr">
        <is>
          <t>-</t>
        </is>
      </c>
      <c r="CQ400" s="391" t="n"/>
      <c r="CR400" s="391" t="n"/>
      <c r="CS400" s="392" t="n"/>
      <c r="CT400" s="393" t="n"/>
      <c r="CU400" s="393" t="n"/>
      <c r="CV400" s="393" t="n"/>
      <c r="CW400" s="393" t="n"/>
      <c r="CX400" s="393" t="n"/>
      <c r="CY400" s="393" t="n"/>
      <c r="CZ400" s="388" t="n">
        <v>43311</v>
      </c>
      <c r="DA400" s="388" t="inlineStr">
        <is>
          <t>HQ</t>
        </is>
      </c>
      <c r="DB400" s="555" t="n">
        <v>0</v>
      </c>
      <c r="DC400" s="389" t="n"/>
      <c r="DD400" s="389" t="inlineStr">
        <is>
          <t>DIDN'T SEE QC OURSELVES</t>
        </is>
      </c>
      <c r="DE400" s="389" t="n"/>
      <c r="DF400" s="394" t="n">
        <v>54</v>
      </c>
      <c r="DG400" s="394" t="n">
        <v>151</v>
      </c>
      <c r="DH400" s="394" t="n">
        <v>4018233</v>
      </c>
      <c r="DI400" s="395">
        <f>DF400*BM400</f>
        <v/>
      </c>
      <c r="DJ400" s="396">
        <f>DI400-(DG400*BL400)</f>
        <v/>
      </c>
    </row>
    <row customFormat="1" customHeight="1" ht="15" r="401" s="397">
      <c r="A401" s="372" t="n">
        <v>3140</v>
      </c>
      <c r="B401" s="372" t="inlineStr">
        <is>
          <t>K170701115</t>
        </is>
      </c>
      <c r="C401" s="372" t="n">
        <v>2010102705</v>
      </c>
      <c r="D401" s="430" t="inlineStr">
        <is>
          <t>Denim black</t>
        </is>
      </c>
      <c r="E401" s="430" t="n">
        <v>6111</v>
      </c>
      <c r="F401" s="372" t="inlineStr">
        <is>
          <t>JUNO HIGH</t>
        </is>
      </c>
      <c r="G401" s="372" t="inlineStr">
        <is>
          <t>DEEP BLACK</t>
        </is>
      </c>
      <c r="H401" s="372" t="inlineStr">
        <is>
          <t>STOCK</t>
        </is>
      </c>
      <c r="I401" s="370" t="n"/>
      <c r="J401" s="600" t="n"/>
      <c r="K401" s="372" t="inlineStr">
        <is>
          <t>CXLD WILL DELIVERY FROM STOCK</t>
        </is>
      </c>
      <c r="L401" s="372" t="n"/>
      <c r="M401" s="372" t="inlineStr">
        <is>
          <t>Jeans</t>
        </is>
      </c>
      <c r="N401" s="372" t="n">
        <v>62046231</v>
      </c>
      <c r="O401" s="373" t="inlineStr">
        <is>
          <t>Women's or girls' cotton denim trousers and breeches (excl. industrial and occupational, bib and brace overalls and panties)</t>
        </is>
      </c>
      <c r="P401" s="584" t="inlineStr">
        <is>
          <t>Womens</t>
        </is>
      </c>
      <c r="Q401" s="372" t="n"/>
      <c r="R401" s="372" t="n"/>
      <c r="S401" s="372" t="inlineStr">
        <is>
          <t>PP SPRAY</t>
        </is>
      </c>
      <c r="T401" s="374" t="inlineStr">
        <is>
          <t>HIGH</t>
        </is>
      </c>
      <c r="U401" s="374" t="inlineStr">
        <is>
          <t>HIGH RISE SUPER SLIM</t>
        </is>
      </c>
      <c r="V401" s="374" t="inlineStr">
        <is>
          <t>24-32</t>
        </is>
      </c>
      <c r="W401" s="374" t="inlineStr">
        <is>
          <t>30-32-34</t>
        </is>
      </c>
      <c r="X401" s="402" t="inlineStr">
        <is>
          <t>Womens seasonal</t>
        </is>
      </c>
      <c r="Y401" s="374" t="n"/>
      <c r="Z401" s="374" t="inlineStr">
        <is>
          <t>C/O</t>
        </is>
      </c>
      <c r="AA401" s="374" t="inlineStr">
        <is>
          <t>SEASONAL MAIN</t>
        </is>
      </c>
      <c r="AB401" s="240" t="inlineStr">
        <is>
          <t>Tunisia</t>
        </is>
      </c>
      <c r="AC401" s="240" t="inlineStr">
        <is>
          <t>Artlab</t>
        </is>
      </c>
      <c r="AD401" s="240" t="inlineStr">
        <is>
          <t>Artlab</t>
        </is>
      </c>
      <c r="AE401" s="240" t="inlineStr">
        <is>
          <t>Interwashing</t>
        </is>
      </c>
      <c r="AF401" s="372" t="n"/>
      <c r="AG401" s="374" t="inlineStr">
        <is>
          <t>CANDIANI</t>
        </is>
      </c>
      <c r="AH401" s="374" t="inlineStr">
        <is>
          <t>LR7777 sioux coal organic</t>
        </is>
      </c>
      <c r="AI401" s="374" t="inlineStr">
        <is>
          <t>LR7777 sioux coal</t>
        </is>
      </c>
      <c r="AJ401" s="374" t="n"/>
      <c r="AK401" s="374" t="inlineStr">
        <is>
          <t>92% Sustainable fabric</t>
        </is>
      </c>
      <c r="AL401" s="374" t="inlineStr">
        <is>
          <t>98% Organic cotton, 2% elastane</t>
        </is>
      </c>
      <c r="AM401" s="374" t="inlineStr">
        <is>
          <t>11 oz</t>
        </is>
      </c>
      <c r="AN401" s="374" t="n"/>
      <c r="AO401" s="377" t="inlineStr">
        <is>
          <t>5,9 / 150</t>
        </is>
      </c>
      <c r="AP401" s="374" t="n"/>
      <c r="AQ401" s="374" t="n"/>
      <c r="AR401" s="374" t="n"/>
      <c r="AS401" s="378" t="n"/>
      <c r="AT401" s="378" t="n"/>
      <c r="AU401" s="378" t="n"/>
      <c r="AV401" s="379" t="n">
        <v>1.13</v>
      </c>
      <c r="AW401" s="601" t="n"/>
      <c r="AX401" s="602" t="inlineStr">
        <is>
          <t>EUR</t>
        </is>
      </c>
      <c r="AY401" s="602" t="inlineStr">
        <is>
          <t>FOB</t>
        </is>
      </c>
      <c r="AZ401" s="602" t="inlineStr">
        <is>
          <t>90 DAYS NETT</t>
        </is>
      </c>
      <c r="BA401" s="602" t="inlineStr">
        <is>
          <t>cfmd</t>
        </is>
      </c>
      <c r="BB401" s="602">
        <f>IFERROR((BM401*(1-Assumptions!$K$3))*(1-BK401),0)</f>
        <v/>
      </c>
      <c r="BC401" s="428" t="n"/>
      <c r="BD401" s="602" t="n"/>
      <c r="BE401" s="602" t="n">
        <v>24.3</v>
      </c>
      <c r="BF401" s="604">
        <f>IFERROR(((IF(BE401&gt;0, BE401, IF(BD401&gt;0, BD401, 0))))*INDEX(Assumptions!$B:$B,MATCH(AB401,Assumptions!$A:$A,0)),0)</f>
        <v/>
      </c>
      <c r="BG401" s="604">
        <f>IFERROR(((IF(BE401&gt;0, BE401, IF(BD401&gt;0, BD401, 0))))*INDEX(Assumptions!$C:$C,MATCH(AB401,Assumptions!$A:$A,0)),0)</f>
        <v/>
      </c>
      <c r="BH401" s="604">
        <f>IFERROR(((IF(BE401&gt;0, BE401, IF(BD401&gt;0, BD401, 0))))*INDEX(Assumptions!$D:$D,MATCH(AB401,Assumptions!$A:$A,0)),0)</f>
        <v/>
      </c>
      <c r="BI401" s="604">
        <f>IFERROR(((IF(BE401&gt;0, BE401, IF(BD401&gt;0, BD401, 0))))*INDEX(Assumptions!$G:$G,MATCH(AC401,Assumptions!$F:$F,0)),0)</f>
        <v/>
      </c>
      <c r="BJ401" s="604">
        <f>SUM(BF401:BI401)</f>
        <v/>
      </c>
      <c r="BK401" s="383">
        <f>IFERROR(INDEX(Assumptions!$B:$B,MATCH(AB401,Assumptions!$A:$A,0))+INDEX(Assumptions!$C:$C,MATCH(AB401,Assumptions!$A:$A,0))+INDEX(Assumptions!$D:$D,MATCH(AB401,Assumptions!$A:$A,0))+INDEX(Assumptions!$G:$G,MATCH(AC401,Assumptions!$F:$F,0)),0)</f>
        <v/>
      </c>
      <c r="BL401" s="602">
        <f>((IF(BE401&gt;0, BE401, IF(BD401&gt;0, BD401, 0))))+BJ401</f>
        <v/>
      </c>
      <c r="BM401" s="602">
        <f>BP401/BO401</f>
        <v/>
      </c>
      <c r="BN401" s="602">
        <f>BP401/2.38</f>
        <v/>
      </c>
      <c r="BO401" s="374" t="n">
        <v>2.5</v>
      </c>
      <c r="BP401" s="602" t="n">
        <v>129.95</v>
      </c>
      <c r="BQ401" s="384">
        <f>IF(SUM(BD401:BE401)=0,0,(BM401-BL401)/BM401)</f>
        <v/>
      </c>
      <c r="BR401" s="602" t="n">
        <v>0</v>
      </c>
      <c r="BS401" s="602" t="n">
        <v>6.9</v>
      </c>
      <c r="BT401" s="602" t="n">
        <v>3.2</v>
      </c>
      <c r="BU401" s="386" t="n"/>
      <c r="BV401" s="386" t="n"/>
      <c r="BW401" s="386" t="n"/>
      <c r="BX401" s="386" t="n"/>
      <c r="BY401" s="386" t="n"/>
      <c r="BZ401" s="433" t="n"/>
      <c r="CA401" s="386" t="n"/>
      <c r="CB401" s="386" t="n"/>
      <c r="CC401" s="386" t="n"/>
      <c r="CD401" s="376" t="n"/>
      <c r="CE401" s="376" t="n"/>
      <c r="CF401" s="376" t="inlineStr">
        <is>
          <t>Out</t>
        </is>
      </c>
      <c r="CG401" s="387" t="inlineStr">
        <is>
          <t>-</t>
        </is>
      </c>
      <c r="CH401" s="435" t="n"/>
      <c r="CI401" s="387" t="n"/>
      <c r="CJ401" s="387" t="n"/>
      <c r="CK401" s="387" t="n"/>
      <c r="CL401" s="388" t="n"/>
      <c r="CM401" s="389" t="n"/>
      <c r="CN401" s="389" t="n"/>
      <c r="CO401" s="390" t="n"/>
      <c r="CP401" s="391" t="inlineStr">
        <is>
          <t>-</t>
        </is>
      </c>
      <c r="CQ401" s="391" t="n"/>
      <c r="CR401" s="391" t="n"/>
      <c r="CS401" s="392" t="n"/>
      <c r="CT401" s="393" t="n"/>
      <c r="CU401" s="393" t="n"/>
      <c r="CV401" s="393" t="n"/>
      <c r="CW401" s="393" t="n"/>
      <c r="CX401" s="393" t="n"/>
      <c r="CY401" s="393" t="n"/>
      <c r="CZ401" s="388" t="n"/>
      <c r="DA401" s="388" t="n"/>
      <c r="DB401" s="555" t="n"/>
      <c r="DC401" s="389" t="n"/>
      <c r="DD401" s="389" t="n"/>
      <c r="DE401" s="389" t="n"/>
      <c r="DF401" s="394" t="n"/>
      <c r="DG401" s="394" t="n"/>
      <c r="DH401" s="394" t="n"/>
      <c r="DI401" s="395">
        <f>DF401*BM401</f>
        <v/>
      </c>
      <c r="DJ401" s="396">
        <f>DI401-(DG401*BL401)</f>
        <v/>
      </c>
    </row>
    <row customFormat="1" customHeight="1" ht="15" r="402" s="397">
      <c r="A402" s="372" t="n">
        <v>3145</v>
      </c>
      <c r="B402" s="372" t="inlineStr">
        <is>
          <t>K170701201</t>
        </is>
      </c>
      <c r="C402" s="372" t="n">
        <v>2010102519</v>
      </c>
      <c r="D402" s="241" t="inlineStr">
        <is>
          <t>Mid used</t>
        </is>
      </c>
      <c r="E402" s="430" t="n">
        <v>4029</v>
      </c>
      <c r="F402" s="372" t="inlineStr">
        <is>
          <t>CHRISTINA</t>
        </is>
      </c>
      <c r="G402" s="372" t="inlineStr">
        <is>
          <t>GLORY BLUE 6 MONTHS</t>
        </is>
      </c>
      <c r="H402" s="372" t="inlineStr">
        <is>
          <t>STOCK</t>
        </is>
      </c>
      <c r="I402" s="370" t="n"/>
      <c r="J402" s="600" t="n"/>
      <c r="K402" s="372" t="inlineStr">
        <is>
          <t>CXLD WILL DELIVERY FROM STOCK</t>
        </is>
      </c>
      <c r="L402" s="372" t="n"/>
      <c r="M402" s="372" t="inlineStr">
        <is>
          <t>Jeans</t>
        </is>
      </c>
      <c r="N402" s="372" t="n">
        <v>62046231</v>
      </c>
      <c r="O402" s="373" t="inlineStr">
        <is>
          <t>Women's or girls' cotton denim trousers and breeches (excl. industrial and occupational, bib and brace overalls and panties)</t>
        </is>
      </c>
      <c r="P402" s="584" t="inlineStr">
        <is>
          <t>Womens</t>
        </is>
      </c>
      <c r="Q402" s="372" t="n"/>
      <c r="R402" s="372" t="n"/>
      <c r="S402" s="372" t="inlineStr">
        <is>
          <t>PP SPRAY + RESIN + RAGS</t>
        </is>
      </c>
      <c r="T402" s="374" t="inlineStr">
        <is>
          <t>HIGH</t>
        </is>
      </c>
      <c r="U402" s="374" t="inlineStr">
        <is>
          <t>HIGH RISE SKINNY</t>
        </is>
      </c>
      <c r="V402" s="374" t="inlineStr">
        <is>
          <t>24-32</t>
        </is>
      </c>
      <c r="W402" s="374" t="inlineStr">
        <is>
          <t>30-32-34</t>
        </is>
      </c>
      <c r="X402" s="402" t="inlineStr">
        <is>
          <t>Womens seasonal</t>
        </is>
      </c>
      <c r="Y402" s="374" t="inlineStr">
        <is>
          <t>C/O</t>
        </is>
      </c>
      <c r="Z402" s="374" t="inlineStr">
        <is>
          <t>C/O</t>
        </is>
      </c>
      <c r="AA402" s="374" t="inlineStr">
        <is>
          <t>SEASONAL MAIN</t>
        </is>
      </c>
      <c r="AB402" s="240" t="inlineStr">
        <is>
          <t>Tunisia</t>
        </is>
      </c>
      <c r="AC402" s="240" t="inlineStr">
        <is>
          <t>Artlab</t>
        </is>
      </c>
      <c r="AD402" s="240" t="inlineStr">
        <is>
          <t>Artlab</t>
        </is>
      </c>
      <c r="AE402" s="240" t="inlineStr">
        <is>
          <t>Interwashing</t>
        </is>
      </c>
      <c r="AF402" s="372" t="n"/>
      <c r="AG402" s="374" t="inlineStr">
        <is>
          <t>ORTA</t>
        </is>
      </c>
      <c r="AH402" s="374" t="inlineStr">
        <is>
          <t>9586A-46 i-Core glory Polar</t>
        </is>
      </c>
      <c r="AI402" s="374" t="n"/>
      <c r="AJ402" s="374" t="n">
        <v>52</v>
      </c>
      <c r="AK402" s="374" t="inlineStr">
        <is>
          <t>98% Sustainable fabric</t>
        </is>
      </c>
      <c r="AL402" s="374" t="inlineStr">
        <is>
          <t>98% Organic cotton, 2% elastane</t>
        </is>
      </c>
      <c r="AM402" s="374" t="inlineStr">
        <is>
          <t>13 oz</t>
        </is>
      </c>
      <c r="AN402" s="374" t="n"/>
      <c r="AO402" s="377" t="n">
        <v>5.25</v>
      </c>
      <c r="AP402" s="374" t="n"/>
      <c r="AQ402" s="374" t="n"/>
      <c r="AR402" s="374" t="n"/>
      <c r="AS402" s="378" t="n"/>
      <c r="AT402" s="378" t="n"/>
      <c r="AU402" s="378" t="n"/>
      <c r="AV402" s="379" t="n">
        <v>1.17</v>
      </c>
      <c r="AW402" s="601" t="inlineStr">
        <is>
          <t>HH</t>
        </is>
      </c>
      <c r="AX402" s="602" t="inlineStr">
        <is>
          <t>EUR</t>
        </is>
      </c>
      <c r="AY402" s="602" t="inlineStr">
        <is>
          <t>FOB</t>
        </is>
      </c>
      <c r="AZ402" s="602" t="inlineStr">
        <is>
          <t>90 DAYS NETT</t>
        </is>
      </c>
      <c r="BA402" s="602" t="inlineStr">
        <is>
          <t>cfmd</t>
        </is>
      </c>
      <c r="BB402" s="602">
        <f>IFERROR((BM402*(1-Assumptions!$K$3))*(1-BK402),0)</f>
        <v/>
      </c>
      <c r="BC402" s="428" t="n"/>
      <c r="BD402" s="602" t="n"/>
      <c r="BE402" s="602" t="n">
        <v>24.9</v>
      </c>
      <c r="BF402" s="604">
        <f>IFERROR(((IF(BE402&gt;0, BE402, IF(BD402&gt;0, BD402, 0))))*INDEX(Assumptions!$B:$B,MATCH(AB402,Assumptions!$A:$A,0)),0)</f>
        <v/>
      </c>
      <c r="BG402" s="604">
        <f>IFERROR(((IF(BE402&gt;0, BE402, IF(BD402&gt;0, BD402, 0))))*INDEX(Assumptions!$C:$C,MATCH(AB402,Assumptions!$A:$A,0)),0)</f>
        <v/>
      </c>
      <c r="BH402" s="604">
        <f>IFERROR(((IF(BE402&gt;0, BE402, IF(BD402&gt;0, BD402, 0))))*INDEX(Assumptions!$D:$D,MATCH(AB402,Assumptions!$A:$A,0)),0)</f>
        <v/>
      </c>
      <c r="BI402" s="604">
        <f>IFERROR(((IF(BE402&gt;0, BE402, IF(BD402&gt;0, BD402, 0))))*INDEX(Assumptions!$G:$G,MATCH(AC402,Assumptions!$F:$F,0)),0)</f>
        <v/>
      </c>
      <c r="BJ402" s="604">
        <f>SUM(BF402:BI402)</f>
        <v/>
      </c>
      <c r="BK402" s="383">
        <f>IFERROR(INDEX(Assumptions!$B:$B,MATCH(AB402,Assumptions!$A:$A,0))+INDEX(Assumptions!$C:$C,MATCH(AB402,Assumptions!$A:$A,0))+INDEX(Assumptions!$D:$D,MATCH(AB402,Assumptions!$A:$A,0))+INDEX(Assumptions!$G:$G,MATCH(AC402,Assumptions!$F:$F,0)),0)</f>
        <v/>
      </c>
      <c r="BL402" s="602">
        <f>((IF(BE402&gt;0, BE402, IF(BD402&gt;0, BD402, 0))))+BJ402</f>
        <v/>
      </c>
      <c r="BM402" s="602">
        <f>BP402/BO402</f>
        <v/>
      </c>
      <c r="BN402" s="602">
        <f>BP402/2.38</f>
        <v/>
      </c>
      <c r="BO402" s="374" t="n">
        <v>2.5</v>
      </c>
      <c r="BP402" s="602" t="n">
        <v>139.95</v>
      </c>
      <c r="BQ402" s="384">
        <f>IF(SUM(BD402:BE402)=0,0,(BM402-BL402)/BM402)</f>
        <v/>
      </c>
      <c r="BR402" s="602" t="n">
        <v>0</v>
      </c>
      <c r="BS402" s="618" t="n">
        <v>7.9</v>
      </c>
      <c r="BT402" s="602" t="n">
        <v>2.7</v>
      </c>
      <c r="BU402" s="386" t="n"/>
      <c r="BV402" s="386" t="n"/>
      <c r="BW402" s="386" t="n"/>
      <c r="BX402" s="386" t="n"/>
      <c r="BY402" s="386" t="n"/>
      <c r="BZ402" s="433" t="n"/>
      <c r="CA402" s="386" t="n"/>
      <c r="CB402" s="386" t="n"/>
      <c r="CC402" s="386" t="n"/>
      <c r="CD402" s="376" t="n"/>
      <c r="CE402" s="376" t="n"/>
      <c r="CF402" s="376" t="inlineStr">
        <is>
          <t>Out</t>
        </is>
      </c>
      <c r="CG402" s="387" t="inlineStr">
        <is>
          <t>-</t>
        </is>
      </c>
      <c r="CH402" s="435" t="n"/>
      <c r="CI402" s="387" t="n"/>
      <c r="CJ402" s="387" t="n"/>
      <c r="CK402" s="387" t="n"/>
      <c r="CL402" s="388" t="n"/>
      <c r="CM402" s="389" t="n"/>
      <c r="CN402" s="389" t="n"/>
      <c r="CO402" s="390" t="n"/>
      <c r="CP402" s="391" t="inlineStr">
        <is>
          <t>-</t>
        </is>
      </c>
      <c r="CQ402" s="391" t="n"/>
      <c r="CR402" s="391" t="n"/>
      <c r="CS402" s="392" t="n"/>
      <c r="CT402" s="393" t="n"/>
      <c r="CU402" s="393" t="n"/>
      <c r="CV402" s="393" t="n"/>
      <c r="CW402" s="393" t="n"/>
      <c r="CX402" s="393" t="n"/>
      <c r="CY402" s="393" t="n"/>
      <c r="CZ402" s="388" t="n"/>
      <c r="DA402" s="388" t="n"/>
      <c r="DB402" s="555" t="n"/>
      <c r="DC402" s="389" t="n"/>
      <c r="DD402" s="389" t="n"/>
      <c r="DE402" s="389" t="n"/>
      <c r="DF402" s="394" t="n"/>
      <c r="DG402" s="394" t="n"/>
      <c r="DH402" s="394" t="n"/>
      <c r="DI402" s="395">
        <f>DF402*BM402</f>
        <v/>
      </c>
      <c r="DJ402" s="396">
        <f>DI402-(DG402*BL402)</f>
        <v/>
      </c>
    </row>
    <row customFormat="1" customHeight="1" ht="15" r="403" s="397">
      <c r="A403" s="372" t="n">
        <v>3150</v>
      </c>
      <c r="B403" s="372" t="inlineStr">
        <is>
          <t>K170701202</t>
        </is>
      </c>
      <c r="C403" s="372" t="n">
        <v>2010102520</v>
      </c>
      <c r="D403" s="241" t="inlineStr">
        <is>
          <t>Denim grey</t>
        </is>
      </c>
      <c r="E403" s="430" t="n">
        <v>6507</v>
      </c>
      <c r="F403" s="372" t="inlineStr">
        <is>
          <t>CHRISTINA</t>
        </is>
      </c>
      <c r="G403" s="372" t="inlineStr">
        <is>
          <t>GREY WORN IN</t>
        </is>
      </c>
      <c r="H403" s="372" t="inlineStr">
        <is>
          <t>STOCK</t>
        </is>
      </c>
      <c r="I403" s="370" t="n"/>
      <c r="J403" s="600" t="n"/>
      <c r="K403" s="372" t="inlineStr">
        <is>
          <t>CXLD WILL DELIVERY FROM STOCK</t>
        </is>
      </c>
      <c r="L403" s="372" t="n"/>
      <c r="M403" s="372" t="inlineStr">
        <is>
          <t>Jeans</t>
        </is>
      </c>
      <c r="N403" s="372" t="n">
        <v>62046231</v>
      </c>
      <c r="O403" s="373" t="inlineStr">
        <is>
          <t>Women's or girls' cotton denim trousers and breeches (excl. industrial and occupational, bib and brace overalls and panties)</t>
        </is>
      </c>
      <c r="P403" s="584" t="inlineStr">
        <is>
          <t>Womens</t>
        </is>
      </c>
      <c r="Q403" s="372" t="n"/>
      <c r="R403" s="372" t="n"/>
      <c r="S403" s="372" t="inlineStr">
        <is>
          <t>PP SPRAY</t>
        </is>
      </c>
      <c r="T403" s="374" t="inlineStr">
        <is>
          <t>HIGH</t>
        </is>
      </c>
      <c r="U403" s="374" t="inlineStr">
        <is>
          <t>HIGH RISE SKINNY</t>
        </is>
      </c>
      <c r="V403" s="374" t="inlineStr">
        <is>
          <t>24-32</t>
        </is>
      </c>
      <c r="W403" s="374" t="inlineStr">
        <is>
          <t>30-32-34</t>
        </is>
      </c>
      <c r="X403" s="402" t="inlineStr">
        <is>
          <t>Womens seasonal</t>
        </is>
      </c>
      <c r="Y403" s="374" t="inlineStr">
        <is>
          <t>C/O</t>
        </is>
      </c>
      <c r="Z403" s="374" t="inlineStr">
        <is>
          <t>C/O</t>
        </is>
      </c>
      <c r="AA403" s="374" t="inlineStr">
        <is>
          <t>SEASONAL MAIN</t>
        </is>
      </c>
      <c r="AB403" s="240" t="inlineStr">
        <is>
          <t>Tunisia</t>
        </is>
      </c>
      <c r="AC403" s="240" t="inlineStr">
        <is>
          <t>Artlab</t>
        </is>
      </c>
      <c r="AD403" s="240" t="inlineStr">
        <is>
          <t>Artlab</t>
        </is>
      </c>
      <c r="AE403" s="240" t="inlineStr">
        <is>
          <t>Interwashing</t>
        </is>
      </c>
      <c r="AF403" s="372" t="n"/>
      <c r="AG403" s="374" t="inlineStr">
        <is>
          <t>CALIK</t>
        </is>
      </c>
      <c r="AH403" s="374" t="inlineStr">
        <is>
          <t>71148D Pinus organic + recycled</t>
        </is>
      </c>
      <c r="AI403" s="374" t="inlineStr">
        <is>
          <t>D7924O022 Pinus</t>
        </is>
      </c>
      <c r="AJ403" s="374" t="inlineStr">
        <is>
          <t>TBC</t>
        </is>
      </c>
      <c r="AK403" s="374" t="inlineStr">
        <is>
          <t>98% Sustainable fabric</t>
        </is>
      </c>
      <c r="AL403" s="374" t="inlineStr">
        <is>
          <t>83% Organic cotton, 15% recycled cotton, 2% elastane</t>
        </is>
      </c>
      <c r="AM403" s="374" t="inlineStr">
        <is>
          <t>12 oz</t>
        </is>
      </c>
      <c r="AN403" s="374" t="n"/>
      <c r="AO403" s="377" t="inlineStr">
        <is>
          <t>5,2 / 147</t>
        </is>
      </c>
      <c r="AP403" s="374" t="n"/>
      <c r="AQ403" s="374" t="n"/>
      <c r="AR403" s="374" t="n"/>
      <c r="AS403" s="378" t="n"/>
      <c r="AT403" s="378" t="n"/>
      <c r="AU403" s="378" t="n"/>
      <c r="AV403" s="379" t="n">
        <v>1.15</v>
      </c>
      <c r="AW403" s="601" t="inlineStr">
        <is>
          <t>HH</t>
        </is>
      </c>
      <c r="AX403" s="602" t="inlineStr">
        <is>
          <t>EUR</t>
        </is>
      </c>
      <c r="AY403" s="602" t="inlineStr">
        <is>
          <t>FOB</t>
        </is>
      </c>
      <c r="AZ403" s="602" t="inlineStr">
        <is>
          <t>90 DAYS NETT</t>
        </is>
      </c>
      <c r="BA403" s="602" t="inlineStr">
        <is>
          <t>cfmd</t>
        </is>
      </c>
      <c r="BB403" s="602">
        <f>IFERROR((BM403*(1-Assumptions!$K$3))*(1-BK403),0)</f>
        <v/>
      </c>
      <c r="BC403" s="428" t="n"/>
      <c r="BD403" s="602" t="n"/>
      <c r="BE403" s="602" t="n">
        <v>23.9</v>
      </c>
      <c r="BF403" s="604">
        <f>IFERROR(((IF(BE403&gt;0, BE403, IF(BD403&gt;0, BD403, 0))))*INDEX(Assumptions!$B:$B,MATCH(AB403,Assumptions!$A:$A,0)),0)</f>
        <v/>
      </c>
      <c r="BG403" s="604">
        <f>IFERROR(((IF(BE403&gt;0, BE403, IF(BD403&gt;0, BD403, 0))))*INDEX(Assumptions!$C:$C,MATCH(AB403,Assumptions!$A:$A,0)),0)</f>
        <v/>
      </c>
      <c r="BH403" s="604">
        <f>IFERROR(((IF(BE403&gt;0, BE403, IF(BD403&gt;0, BD403, 0))))*INDEX(Assumptions!$D:$D,MATCH(AB403,Assumptions!$A:$A,0)),0)</f>
        <v/>
      </c>
      <c r="BI403" s="604">
        <f>IFERROR(((IF(BE403&gt;0, BE403, IF(BD403&gt;0, BD403, 0))))*INDEX(Assumptions!$G:$G,MATCH(AC403,Assumptions!$F:$F,0)),0)</f>
        <v/>
      </c>
      <c r="BJ403" s="604">
        <f>SUM(BF403:BI403)</f>
        <v/>
      </c>
      <c r="BK403" s="383">
        <f>IFERROR(INDEX(Assumptions!$B:$B,MATCH(AB403,Assumptions!$A:$A,0))+INDEX(Assumptions!$C:$C,MATCH(AB403,Assumptions!$A:$A,0))+INDEX(Assumptions!$D:$D,MATCH(AB403,Assumptions!$A:$A,0))+INDEX(Assumptions!$G:$G,MATCH(AC403,Assumptions!$F:$F,0)),0)</f>
        <v/>
      </c>
      <c r="BL403" s="602">
        <f>((IF(BE403&gt;0, BE403, IF(BD403&gt;0, BD403, 0))))+BJ403</f>
        <v/>
      </c>
      <c r="BM403" s="602">
        <f>BP403/BO403</f>
        <v/>
      </c>
      <c r="BN403" s="602">
        <f>BP403/2.38</f>
        <v/>
      </c>
      <c r="BO403" s="374" t="n">
        <v>2.5</v>
      </c>
      <c r="BP403" s="602" t="n">
        <v>129.95</v>
      </c>
      <c r="BQ403" s="384">
        <f>IF(SUM(BD403:BE403)=0,0,(BM403-BL403)/BM403)</f>
        <v/>
      </c>
      <c r="BR403" s="602" t="n">
        <v>0</v>
      </c>
      <c r="BS403" s="602" t="n">
        <v>7.55</v>
      </c>
      <c r="BT403" s="602" t="n">
        <v>2.7</v>
      </c>
      <c r="BU403" s="386" t="n"/>
      <c r="BV403" s="386" t="n"/>
      <c r="BW403" s="386" t="n"/>
      <c r="BX403" s="386" t="n"/>
      <c r="BY403" s="386" t="n"/>
      <c r="BZ403" s="433" t="n"/>
      <c r="CA403" s="386" t="n"/>
      <c r="CB403" s="386" t="n"/>
      <c r="CC403" s="386" t="n"/>
      <c r="CD403" s="376" t="n"/>
      <c r="CE403" s="376" t="n"/>
      <c r="CF403" s="376" t="inlineStr">
        <is>
          <t>Out</t>
        </is>
      </c>
      <c r="CG403" s="387" t="inlineStr">
        <is>
          <t>-</t>
        </is>
      </c>
      <c r="CH403" s="435" t="n"/>
      <c r="CI403" s="387" t="n"/>
      <c r="CJ403" s="387" t="n"/>
      <c r="CK403" s="387" t="n"/>
      <c r="CL403" s="388" t="n"/>
      <c r="CM403" s="389" t="n"/>
      <c r="CN403" s="389" t="n"/>
      <c r="CO403" s="390" t="n"/>
      <c r="CP403" s="391" t="inlineStr">
        <is>
          <t>-</t>
        </is>
      </c>
      <c r="CQ403" s="391" t="n"/>
      <c r="CR403" s="391" t="n"/>
      <c r="CS403" s="392" t="n"/>
      <c r="CT403" s="393" t="n"/>
      <c r="CU403" s="393" t="n"/>
      <c r="CV403" s="393" t="n"/>
      <c r="CW403" s="393" t="n"/>
      <c r="CX403" s="393" t="n"/>
      <c r="CY403" s="393" t="n"/>
      <c r="CZ403" s="388" t="n"/>
      <c r="DA403" s="388" t="n"/>
      <c r="DB403" s="555" t="n"/>
      <c r="DC403" s="389" t="n"/>
      <c r="DD403" s="389" t="n"/>
      <c r="DE403" s="389" t="n"/>
      <c r="DF403" s="394" t="n"/>
      <c r="DG403" s="394" t="n"/>
      <c r="DH403" s="394" t="n"/>
      <c r="DI403" s="395">
        <f>DF403*BM403</f>
        <v/>
      </c>
      <c r="DJ403" s="396">
        <f>DI403-(DG403*BL403)</f>
        <v/>
      </c>
    </row>
    <row customFormat="1" customHeight="1" ht="15" r="404" s="397">
      <c r="A404" s="372" t="n">
        <v>3155</v>
      </c>
      <c r="B404" s="372" t="inlineStr">
        <is>
          <t>K170701206</t>
        </is>
      </c>
      <c r="C404" s="372" t="n">
        <v>2010102712</v>
      </c>
      <c r="D404" s="430" t="inlineStr">
        <is>
          <t>Denim black</t>
        </is>
      </c>
      <c r="E404" s="430" t="n">
        <v>6111</v>
      </c>
      <c r="F404" s="372" t="inlineStr">
        <is>
          <t>CHRISTINA HIGH</t>
        </is>
      </c>
      <c r="G404" s="372" t="inlineStr">
        <is>
          <t>DEEP BLACK</t>
        </is>
      </c>
      <c r="H404" s="372" t="inlineStr">
        <is>
          <t>STOCK</t>
        </is>
      </c>
      <c r="I404" s="370" t="n"/>
      <c r="J404" s="600" t="n"/>
      <c r="K404" s="372" t="inlineStr">
        <is>
          <t>CXLD WILL DELIVERY FROM STOCK</t>
        </is>
      </c>
      <c r="L404" s="372" t="n"/>
      <c r="M404" s="372" t="inlineStr">
        <is>
          <t>Jeans</t>
        </is>
      </c>
      <c r="N404" s="372" t="n">
        <v>62046231</v>
      </c>
      <c r="O404" s="373" t="inlineStr">
        <is>
          <t>Women's or girls' cotton denim trousers and breeches (excl. industrial and occupational, bib and brace overalls and panties)</t>
        </is>
      </c>
      <c r="P404" s="584" t="inlineStr">
        <is>
          <t>Womens</t>
        </is>
      </c>
      <c r="Q404" s="372" t="n"/>
      <c r="R404" s="372" t="n"/>
      <c r="S404" s="372" t="inlineStr">
        <is>
          <t>PP SPRAY</t>
        </is>
      </c>
      <c r="T404" s="374" t="inlineStr">
        <is>
          <t>HIGH</t>
        </is>
      </c>
      <c r="U404" s="374" t="inlineStr">
        <is>
          <t>HIGH RISE SUPER SKINNY</t>
        </is>
      </c>
      <c r="V404" s="374" t="inlineStr">
        <is>
          <t>24-32</t>
        </is>
      </c>
      <c r="W404" s="374" t="inlineStr">
        <is>
          <t>30-32-34</t>
        </is>
      </c>
      <c r="X404" s="402" t="inlineStr">
        <is>
          <t>Womens seasonal</t>
        </is>
      </c>
      <c r="Y404" s="374" t="n"/>
      <c r="Z404" s="374" t="inlineStr">
        <is>
          <t>C/O</t>
        </is>
      </c>
      <c r="AA404" s="374" t="inlineStr">
        <is>
          <t>SEASONAL MAIN</t>
        </is>
      </c>
      <c r="AB404" s="240" t="inlineStr">
        <is>
          <t>Tunisia</t>
        </is>
      </c>
      <c r="AC404" s="240" t="inlineStr">
        <is>
          <t>Artlab</t>
        </is>
      </c>
      <c r="AD404" s="240" t="inlineStr">
        <is>
          <t>Artlab</t>
        </is>
      </c>
      <c r="AE404" s="240" t="inlineStr">
        <is>
          <t>Interwashing</t>
        </is>
      </c>
      <c r="AF404" s="372" t="n"/>
      <c r="AG404" s="374" t="inlineStr">
        <is>
          <t>CANDIANI</t>
        </is>
      </c>
      <c r="AH404" s="374" t="inlineStr">
        <is>
          <t>LR7777 sioux coal organic</t>
        </is>
      </c>
      <c r="AI404" s="374" t="inlineStr">
        <is>
          <t>LR7777 sioux coal</t>
        </is>
      </c>
      <c r="AJ404" s="374" t="n"/>
      <c r="AK404" s="374" t="inlineStr">
        <is>
          <t>92% Sustainable fabric</t>
        </is>
      </c>
      <c r="AL404" s="374" t="inlineStr">
        <is>
          <t>92% Organic cotton, 6% elastomultiester, 2% elastane</t>
        </is>
      </c>
      <c r="AM404" s="374" t="inlineStr">
        <is>
          <t>11 oz</t>
        </is>
      </c>
      <c r="AN404" s="374" t="n"/>
      <c r="AO404" s="377" t="inlineStr">
        <is>
          <t>5,9 / 150</t>
        </is>
      </c>
      <c r="AP404" s="374" t="n"/>
      <c r="AQ404" s="374" t="n"/>
      <c r="AR404" s="374" t="n"/>
      <c r="AS404" s="378" t="n"/>
      <c r="AT404" s="378" t="n"/>
      <c r="AU404" s="378" t="n"/>
      <c r="AV404" s="379" t="n">
        <v>1.16</v>
      </c>
      <c r="AW404" s="601" t="n"/>
      <c r="AX404" s="602" t="inlineStr">
        <is>
          <t>EUR</t>
        </is>
      </c>
      <c r="AY404" s="602" t="inlineStr">
        <is>
          <t>FOB</t>
        </is>
      </c>
      <c r="AZ404" s="602" t="inlineStr">
        <is>
          <t>90 DAYS NETT</t>
        </is>
      </c>
      <c r="BA404" s="602" t="inlineStr">
        <is>
          <t>cfmd</t>
        </is>
      </c>
      <c r="BB404" s="602">
        <f>IFERROR((BM404*(1-Assumptions!$K$3))*(1-BK404),0)</f>
        <v/>
      </c>
      <c r="BC404" s="428" t="n"/>
      <c r="BD404" s="602" t="n"/>
      <c r="BE404" s="602" t="n">
        <v>24.3</v>
      </c>
      <c r="BF404" s="604">
        <f>IFERROR(((IF(BE404&gt;0, BE404, IF(BD404&gt;0, BD404, 0))))*INDEX(Assumptions!$B:$B,MATCH(AB404,Assumptions!$A:$A,0)),0)</f>
        <v/>
      </c>
      <c r="BG404" s="604">
        <f>IFERROR(((IF(BE404&gt;0, BE404, IF(BD404&gt;0, BD404, 0))))*INDEX(Assumptions!$C:$C,MATCH(AB404,Assumptions!$A:$A,0)),0)</f>
        <v/>
      </c>
      <c r="BH404" s="604">
        <f>IFERROR(((IF(BE404&gt;0, BE404, IF(BD404&gt;0, BD404, 0))))*INDEX(Assumptions!$D:$D,MATCH(AB404,Assumptions!$A:$A,0)),0)</f>
        <v/>
      </c>
      <c r="BI404" s="604">
        <f>IFERROR(((IF(BE404&gt;0, BE404, IF(BD404&gt;0, BD404, 0))))*INDEX(Assumptions!$G:$G,MATCH(AC404,Assumptions!$F:$F,0)),0)</f>
        <v/>
      </c>
      <c r="BJ404" s="604">
        <f>SUM(BF404:BI404)</f>
        <v/>
      </c>
      <c r="BK404" s="383">
        <f>IFERROR(INDEX(Assumptions!$B:$B,MATCH(AB404,Assumptions!$A:$A,0))+INDEX(Assumptions!$C:$C,MATCH(AB404,Assumptions!$A:$A,0))+INDEX(Assumptions!$D:$D,MATCH(AB404,Assumptions!$A:$A,0))+INDEX(Assumptions!$G:$G,MATCH(AC404,Assumptions!$F:$F,0)),0)</f>
        <v/>
      </c>
      <c r="BL404" s="602">
        <f>((IF(BE404&gt;0, BE404, IF(BD404&gt;0, BD404, 0))))+BJ404</f>
        <v/>
      </c>
      <c r="BM404" s="602">
        <f>BP404/BO404</f>
        <v/>
      </c>
      <c r="BN404" s="602">
        <f>BP404/2.38</f>
        <v/>
      </c>
      <c r="BO404" s="374" t="n">
        <v>2.5</v>
      </c>
      <c r="BP404" s="602" t="n">
        <v>129.95</v>
      </c>
      <c r="BQ404" s="384">
        <f>IF(SUM(BD404:BE404)=0,0,(BM404-BL404)/BM404)</f>
        <v/>
      </c>
      <c r="BR404" s="602" t="n">
        <v>0</v>
      </c>
      <c r="BS404" s="602" t="n">
        <v>6.9</v>
      </c>
      <c r="BT404" s="602" t="n">
        <v>3.2</v>
      </c>
      <c r="BU404" s="386" t="n"/>
      <c r="BV404" s="386" t="n"/>
      <c r="BW404" s="386" t="n"/>
      <c r="BX404" s="386" t="n"/>
      <c r="BY404" s="386" t="n"/>
      <c r="BZ404" s="433" t="n"/>
      <c r="CA404" s="386" t="n"/>
      <c r="CB404" s="386" t="n"/>
      <c r="CC404" s="386" t="n"/>
      <c r="CD404" s="376" t="n"/>
      <c r="CE404" s="376" t="n"/>
      <c r="CF404" s="376" t="inlineStr">
        <is>
          <t>Out</t>
        </is>
      </c>
      <c r="CG404" s="387" t="inlineStr">
        <is>
          <t>-</t>
        </is>
      </c>
      <c r="CH404" s="435" t="n"/>
      <c r="CI404" s="387" t="n"/>
      <c r="CJ404" s="387" t="n"/>
      <c r="CK404" s="387" t="n"/>
      <c r="CL404" s="388" t="n"/>
      <c r="CM404" s="389" t="n"/>
      <c r="CN404" s="389" t="n"/>
      <c r="CO404" s="390" t="n"/>
      <c r="CP404" s="391" t="inlineStr">
        <is>
          <t>-</t>
        </is>
      </c>
      <c r="CQ404" s="391" t="n"/>
      <c r="CR404" s="391" t="n"/>
      <c r="CS404" s="392" t="n"/>
      <c r="CT404" s="393" t="n"/>
      <c r="CU404" s="393" t="n"/>
      <c r="CV404" s="393" t="n"/>
      <c r="CW404" s="393" t="n"/>
      <c r="CX404" s="393" t="n"/>
      <c r="CY404" s="393" t="n"/>
      <c r="CZ404" s="388" t="n"/>
      <c r="DA404" s="388" t="n"/>
      <c r="DB404" s="555" t="n"/>
      <c r="DC404" s="389" t="n"/>
      <c r="DD404" s="389" t="n"/>
      <c r="DE404" s="389" t="n"/>
      <c r="DF404" s="394" t="n"/>
      <c r="DG404" s="394" t="n"/>
      <c r="DH404" s="394" t="n"/>
      <c r="DI404" s="395">
        <f>DF404*BM404</f>
        <v/>
      </c>
      <c r="DJ404" s="396">
        <f>DI404-(DG404*BL404)</f>
        <v/>
      </c>
    </row>
    <row customFormat="1" customHeight="1" ht="15" r="405" s="397">
      <c r="A405" s="372" t="n">
        <v>3160</v>
      </c>
      <c r="B405" s="372" t="inlineStr">
        <is>
          <t>K170701302</t>
        </is>
      </c>
      <c r="C405" s="372" t="n">
        <v>2010102716</v>
      </c>
      <c r="D405" s="241" t="inlineStr">
        <is>
          <t>Dark used</t>
        </is>
      </c>
      <c r="E405" s="430" t="n">
        <v>3037</v>
      </c>
      <c r="F405" s="372" t="inlineStr">
        <is>
          <t>DIDO</t>
        </is>
      </c>
      <c r="G405" s="372" t="inlineStr">
        <is>
          <t>INTENSE DARK</t>
        </is>
      </c>
      <c r="H405" s="372" t="inlineStr">
        <is>
          <t>STOCK</t>
        </is>
      </c>
      <c r="I405" s="370" t="n"/>
      <c r="J405" s="600" t="n"/>
      <c r="K405" s="372" t="inlineStr">
        <is>
          <t>CXLD WILL DELIVERY FROM STOCK</t>
        </is>
      </c>
      <c r="L405" s="372" t="n"/>
      <c r="M405" s="372" t="inlineStr">
        <is>
          <t>Jeans</t>
        </is>
      </c>
      <c r="N405" s="372" t="n">
        <v>62046231</v>
      </c>
      <c r="O405" s="373" t="inlineStr">
        <is>
          <t>Women's or girls' cotton denim trousers and breeches (excl. industrial and occupational, bib and brace overalls and panties)</t>
        </is>
      </c>
      <c r="P405" s="584" t="inlineStr">
        <is>
          <t>Womens</t>
        </is>
      </c>
      <c r="Q405" s="372" t="n"/>
      <c r="R405" s="372" t="n"/>
      <c r="S405" s="372" t="inlineStr">
        <is>
          <t>STONE BLEACH, RESIN, PP SPRAY</t>
        </is>
      </c>
      <c r="T405" s="374" t="inlineStr">
        <is>
          <t>BASIC</t>
        </is>
      </c>
      <c r="U405" s="374" t="inlineStr">
        <is>
          <t>LOW RISE STRAIGHT</t>
        </is>
      </c>
      <c r="V405" s="374" t="inlineStr">
        <is>
          <t>24-32</t>
        </is>
      </c>
      <c r="W405" s="374" t="inlineStr">
        <is>
          <t>30-32-34</t>
        </is>
      </c>
      <c r="X405" s="402" t="inlineStr">
        <is>
          <t>Womens seasonal</t>
        </is>
      </c>
      <c r="Y405" s="374" t="n"/>
      <c r="Z405" s="374" t="inlineStr">
        <is>
          <t xml:space="preserve">C/O </t>
        </is>
      </c>
      <c r="AA405" s="374" t="inlineStr">
        <is>
          <t>SEASONAL MAIN</t>
        </is>
      </c>
      <c r="AB405" s="240" t="inlineStr">
        <is>
          <t>Tunisia</t>
        </is>
      </c>
      <c r="AC405" s="240" t="inlineStr">
        <is>
          <t>Artlab</t>
        </is>
      </c>
      <c r="AD405" s="240" t="inlineStr">
        <is>
          <t>Artlab</t>
        </is>
      </c>
      <c r="AE405" s="240" t="inlineStr">
        <is>
          <t>Interwashing</t>
        </is>
      </c>
      <c r="AF405" s="372" t="n"/>
      <c r="AG405" s="374" t="inlineStr">
        <is>
          <t>CALIK</t>
        </is>
      </c>
      <c r="AH405" s="374" t="inlineStr">
        <is>
          <t>D7046O304 Lulu</t>
        </is>
      </c>
      <c r="AI405" s="374" t="n"/>
      <c r="AJ405" s="374" t="n"/>
      <c r="AK405" s="374" t="inlineStr">
        <is>
          <t>88% Sustainable fabric</t>
        </is>
      </c>
      <c r="AL405" s="374" t="inlineStr">
        <is>
          <t>89% Organic cotton, 9% polyester, 2% elastane</t>
        </is>
      </c>
      <c r="AM405" s="374" t="inlineStr">
        <is>
          <t>12 oz</t>
        </is>
      </c>
      <c r="AN405" s="374" t="n"/>
      <c r="AO405" s="377" t="inlineStr">
        <is>
          <t>4,8 / 139</t>
        </is>
      </c>
      <c r="AP405" s="374" t="n"/>
      <c r="AQ405" s="374" t="n"/>
      <c r="AR405" s="374" t="n"/>
      <c r="AS405" s="378" t="n"/>
      <c r="AT405" s="378" t="n"/>
      <c r="AU405" s="378" t="n"/>
      <c r="AV405" s="379" t="n">
        <v>1.26</v>
      </c>
      <c r="AW405" s="601" t="n"/>
      <c r="AX405" s="602" t="inlineStr">
        <is>
          <t>EUR</t>
        </is>
      </c>
      <c r="AY405" s="602" t="inlineStr">
        <is>
          <t>FOB</t>
        </is>
      </c>
      <c r="AZ405" s="602" t="inlineStr">
        <is>
          <t>90 DAYS NETT</t>
        </is>
      </c>
      <c r="BA405" s="602" t="inlineStr">
        <is>
          <t>cfmd</t>
        </is>
      </c>
      <c r="BB405" s="602">
        <f>IFERROR((BM405*(1-Assumptions!$K$3))*(1-BK405),0)</f>
        <v/>
      </c>
      <c r="BC405" s="428" t="n"/>
      <c r="BD405" s="602" t="n"/>
      <c r="BE405" s="602" t="n">
        <v>22.5</v>
      </c>
      <c r="BF405" s="604">
        <f>IFERROR(((IF(BE405&gt;0, BE405, IF(BD405&gt;0, BD405, 0))))*INDEX(Assumptions!$B:$B,MATCH(AB405,Assumptions!$A:$A,0)),0)</f>
        <v/>
      </c>
      <c r="BG405" s="604">
        <f>IFERROR(((IF(BE405&gt;0, BE405, IF(BD405&gt;0, BD405, 0))))*INDEX(Assumptions!$C:$C,MATCH(AB405,Assumptions!$A:$A,0)),0)</f>
        <v/>
      </c>
      <c r="BH405" s="604">
        <f>IFERROR(((IF(BE405&gt;0, BE405, IF(BD405&gt;0, BD405, 0))))*INDEX(Assumptions!$D:$D,MATCH(AB405,Assumptions!$A:$A,0)),0)</f>
        <v/>
      </c>
      <c r="BI405" s="604">
        <f>IFERROR(((IF(BE405&gt;0, BE405, IF(BD405&gt;0, BD405, 0))))*INDEX(Assumptions!$G:$G,MATCH(AC405,Assumptions!$F:$F,0)),0)</f>
        <v/>
      </c>
      <c r="BJ405" s="604">
        <f>SUM(BF405:BI405)</f>
        <v/>
      </c>
      <c r="BK405" s="383">
        <f>IFERROR(INDEX(Assumptions!$B:$B,MATCH(AB405,Assumptions!$A:$A,0))+INDEX(Assumptions!$C:$C,MATCH(AB405,Assumptions!$A:$A,0))+INDEX(Assumptions!$D:$D,MATCH(AB405,Assumptions!$A:$A,0))+INDEX(Assumptions!$G:$G,MATCH(AC405,Assumptions!$F:$F,0)),0)</f>
        <v/>
      </c>
      <c r="BL405" s="602">
        <f>((IF(BE405&gt;0, BE405, IF(BD405&gt;0, BD405, 0))))+BJ405</f>
        <v/>
      </c>
      <c r="BM405" s="602">
        <f>BP405/BO405</f>
        <v/>
      </c>
      <c r="BN405" s="602">
        <f>BP405/2.38</f>
        <v/>
      </c>
      <c r="BO405" s="374" t="n">
        <v>2.5</v>
      </c>
      <c r="BP405" s="602" t="n">
        <v>129.95</v>
      </c>
      <c r="BQ405" s="384">
        <f>IF(SUM(BD405:BE405)=0,0,(BM405-BL405)/BM405)</f>
        <v/>
      </c>
      <c r="BR405" s="602" t="n">
        <v>0</v>
      </c>
      <c r="BS405" s="602" t="n">
        <v>5.8</v>
      </c>
      <c r="BT405" s="602" t="n">
        <v>3.2</v>
      </c>
      <c r="BU405" s="386" t="n"/>
      <c r="BV405" s="386" t="n"/>
      <c r="BW405" s="386" t="n"/>
      <c r="BX405" s="386" t="n"/>
      <c r="BY405" s="386" t="n"/>
      <c r="BZ405" s="433" t="n"/>
      <c r="CA405" s="386" t="n"/>
      <c r="CB405" s="386" t="n"/>
      <c r="CC405" s="386" t="n"/>
      <c r="CD405" s="376" t="n"/>
      <c r="CE405" s="376" t="n"/>
      <c r="CF405" s="376" t="inlineStr">
        <is>
          <t>Out</t>
        </is>
      </c>
      <c r="CG405" s="387" t="inlineStr">
        <is>
          <t>-</t>
        </is>
      </c>
      <c r="CH405" s="435" t="n"/>
      <c r="CI405" s="387" t="n"/>
      <c r="CJ405" s="387" t="n"/>
      <c r="CK405" s="387" t="n"/>
      <c r="CL405" s="388" t="n"/>
      <c r="CM405" s="389" t="n"/>
      <c r="CN405" s="389" t="n"/>
      <c r="CO405" s="390" t="n"/>
      <c r="CP405" s="391" t="inlineStr">
        <is>
          <t>-</t>
        </is>
      </c>
      <c r="CQ405" s="391" t="n"/>
      <c r="CR405" s="391" t="n"/>
      <c r="CS405" s="392" t="n"/>
      <c r="CT405" s="393" t="n"/>
      <c r="CU405" s="393" t="n"/>
      <c r="CV405" s="393" t="n"/>
      <c r="CW405" s="393" t="n"/>
      <c r="CX405" s="393" t="n"/>
      <c r="CY405" s="393" t="n"/>
      <c r="CZ405" s="388" t="n"/>
      <c r="DA405" s="388" t="n"/>
      <c r="DB405" s="555" t="n"/>
      <c r="DC405" s="389" t="n"/>
      <c r="DD405" s="389" t="n"/>
      <c r="DE405" s="389" t="n"/>
      <c r="DF405" s="394" t="n"/>
      <c r="DG405" s="394" t="n"/>
      <c r="DH405" s="394" t="n"/>
      <c r="DI405" s="395">
        <f>DF405*BM405</f>
        <v/>
      </c>
      <c r="DJ405" s="396">
        <f>DI405-(DG405*BL405)</f>
        <v/>
      </c>
    </row>
    <row customFormat="1" customHeight="1" ht="15" r="406" s="397">
      <c r="A406" s="372" t="n">
        <v>3165</v>
      </c>
      <c r="B406" s="372" t="inlineStr">
        <is>
          <t>K170701404</t>
        </is>
      </c>
      <c r="C406" s="372" t="n">
        <v>2010102722</v>
      </c>
      <c r="D406" s="372" t="inlineStr">
        <is>
          <t>Dry</t>
        </is>
      </c>
      <c r="E406" s="430" t="n">
        <v>2000</v>
      </c>
      <c r="F406" s="372" t="inlineStr">
        <is>
          <t>KIMBERLEY</t>
        </is>
      </c>
      <c r="G406" s="372" t="inlineStr">
        <is>
          <t>DRY</t>
        </is>
      </c>
      <c r="H406" s="372" t="inlineStr">
        <is>
          <t>STOCK</t>
        </is>
      </c>
      <c r="I406" s="370" t="n"/>
      <c r="J406" s="600" t="n"/>
      <c r="K406" s="372" t="inlineStr">
        <is>
          <t>CXLD WILL DELIVERY FROM STOCK</t>
        </is>
      </c>
      <c r="L406" s="372" t="n"/>
      <c r="M406" s="372" t="inlineStr">
        <is>
          <t>Jeans</t>
        </is>
      </c>
      <c r="N406" s="372" t="n">
        <v>62046231</v>
      </c>
      <c r="O406" s="373" t="inlineStr">
        <is>
          <t>Women's or girls' cotton denim trousers and breeches (excl. industrial and occupational, bib and brace overalls and panties)</t>
        </is>
      </c>
      <c r="P406" s="584" t="inlineStr">
        <is>
          <t>Womens</t>
        </is>
      </c>
      <c r="Q406" s="372" t="n"/>
      <c r="R406" s="372" t="n"/>
      <c r="S406" s="372" t="inlineStr">
        <is>
          <t>NON BLEACH</t>
        </is>
      </c>
      <c r="T406" s="374" t="inlineStr">
        <is>
          <t>BASIC</t>
        </is>
      </c>
      <c r="U406" s="374" t="inlineStr">
        <is>
          <t>HIGH RISE SLIM</t>
        </is>
      </c>
      <c r="V406" s="374" t="inlineStr">
        <is>
          <t>24-32</t>
        </is>
      </c>
      <c r="W406" s="374" t="inlineStr">
        <is>
          <t>30-32-34</t>
        </is>
      </c>
      <c r="X406" s="402" t="inlineStr">
        <is>
          <t>Womens seasonal</t>
        </is>
      </c>
      <c r="Y406" s="374" t="inlineStr">
        <is>
          <t>C/O</t>
        </is>
      </c>
      <c r="Z406" s="374" t="inlineStr">
        <is>
          <t xml:space="preserve">C/O </t>
        </is>
      </c>
      <c r="AA406" s="374" t="inlineStr">
        <is>
          <t>EVERLASTIN'</t>
        </is>
      </c>
      <c r="AB406" s="398" t="inlineStr">
        <is>
          <t>Tunisia</t>
        </is>
      </c>
      <c r="AC406" s="376" t="inlineStr">
        <is>
          <t>Artlab</t>
        </is>
      </c>
      <c r="AD406" s="376" t="inlineStr">
        <is>
          <t>Artlab</t>
        </is>
      </c>
      <c r="AE406" s="376" t="inlineStr">
        <is>
          <t>-</t>
        </is>
      </c>
      <c r="AF406" s="372" t="n"/>
      <c r="AG406" s="374" t="inlineStr">
        <is>
          <t>CALIK</t>
        </is>
      </c>
      <c r="AH406" s="374" t="inlineStr">
        <is>
          <t>70600D Dante raw carbonated organic + recycled</t>
        </is>
      </c>
      <c r="AI406" s="374" t="inlineStr">
        <is>
          <t>D7119A1194 Dante raw carbonated</t>
        </is>
      </c>
      <c r="AJ406" s="374" t="n"/>
      <c r="AK406" s="374" t="inlineStr">
        <is>
          <t>98% Sustainable fabric</t>
        </is>
      </c>
      <c r="AL406" s="374" t="inlineStr">
        <is>
          <t>83% Organic cotton, 15% recycled cotton, 2% elastane</t>
        </is>
      </c>
      <c r="AM406" s="374" t="inlineStr">
        <is>
          <t>11 oz</t>
        </is>
      </c>
      <c r="AN406" s="374" t="n"/>
      <c r="AO406" s="377" t="n">
        <v>5.4</v>
      </c>
      <c r="AP406" s="374" t="n"/>
      <c r="AQ406" s="374" t="n"/>
      <c r="AR406" s="374" t="n"/>
      <c r="AS406" s="378" t="n"/>
      <c r="AT406" s="378" t="n"/>
      <c r="AU406" s="378" t="n"/>
      <c r="AV406" s="379" t="n">
        <v>1.26</v>
      </c>
      <c r="AW406" s="601" t="n"/>
      <c r="AX406" s="602" t="inlineStr">
        <is>
          <t>EUR</t>
        </is>
      </c>
      <c r="AY406" s="602" t="inlineStr">
        <is>
          <t>FOB</t>
        </is>
      </c>
      <c r="AZ406" s="602" t="inlineStr">
        <is>
          <t>90 DAYS NETT</t>
        </is>
      </c>
      <c r="BA406" s="602" t="inlineStr">
        <is>
          <t>cfmd</t>
        </is>
      </c>
      <c r="BB406" s="602">
        <f>IFERROR((BM406*(1-Assumptions!$K$3))*(1-BK406),0)</f>
        <v/>
      </c>
      <c r="BC406" s="428" t="n"/>
      <c r="BD406" s="602" t="n"/>
      <c r="BE406" s="602" t="n">
        <v>17.1</v>
      </c>
      <c r="BF406" s="604">
        <f>IFERROR(((IF(BE406&gt;0, BE406, IF(BD406&gt;0, BD406, 0))))*INDEX(Assumptions!$B:$B,MATCH(AB406,Assumptions!$A:$A,0)),0)</f>
        <v/>
      </c>
      <c r="BG406" s="604">
        <f>IFERROR(((IF(BE406&gt;0, BE406, IF(BD406&gt;0, BD406, 0))))*INDEX(Assumptions!$C:$C,MATCH(AB406,Assumptions!$A:$A,0)),0)</f>
        <v/>
      </c>
      <c r="BH406" s="604">
        <f>IFERROR(((IF(BE406&gt;0, BE406, IF(BD406&gt;0, BD406, 0))))*INDEX(Assumptions!$D:$D,MATCH(AB406,Assumptions!$A:$A,0)),0)</f>
        <v/>
      </c>
      <c r="BI406" s="604">
        <f>IFERROR(((IF(BE406&gt;0, BE406, IF(BD406&gt;0, BD406, 0))))*INDEX(Assumptions!$G:$G,MATCH(AC406,Assumptions!$F:$F,0)),0)</f>
        <v/>
      </c>
      <c r="BJ406" s="604">
        <f>SUM(BF406:BI406)</f>
        <v/>
      </c>
      <c r="BK406" s="383">
        <f>IFERROR(INDEX(Assumptions!$B:$B,MATCH(AB406,Assumptions!$A:$A,0))+INDEX(Assumptions!$C:$C,MATCH(AB406,Assumptions!$A:$A,0))+INDEX(Assumptions!$D:$D,MATCH(AB406,Assumptions!$A:$A,0))+INDEX(Assumptions!$G:$G,MATCH(AC406,Assumptions!$F:$F,0)),0)</f>
        <v/>
      </c>
      <c r="BL406" s="602">
        <f>((IF(BE406&gt;0, BE406, IF(BD406&gt;0, BD406, 0))))+BJ406</f>
        <v/>
      </c>
      <c r="BM406" s="602">
        <f>BP406/BO406</f>
        <v/>
      </c>
      <c r="BN406" s="602">
        <f>BP406/2.38</f>
        <v/>
      </c>
      <c r="BO406" s="374" t="n">
        <v>2.5</v>
      </c>
      <c r="BP406" s="602" t="n">
        <v>99.95</v>
      </c>
      <c r="BQ406" s="384">
        <f>IF(SUM(BD406:BE406)=0,0,(BM406-BL406)/BM406)</f>
        <v/>
      </c>
      <c r="BR406" s="602" t="n">
        <v>0</v>
      </c>
      <c r="BS406" s="602" t="inlineStr">
        <is>
          <t>-</t>
        </is>
      </c>
      <c r="BT406" s="602" t="n">
        <v>3.5</v>
      </c>
      <c r="BU406" s="386" t="n"/>
      <c r="BV406" s="386" t="n"/>
      <c r="BW406" s="386" t="n"/>
      <c r="BX406" s="386" t="n"/>
      <c r="BY406" s="386" t="n"/>
      <c r="BZ406" s="433" t="n"/>
      <c r="CA406" s="386" t="n"/>
      <c r="CB406" s="386" t="n"/>
      <c r="CC406" s="386" t="n"/>
      <c r="CD406" s="376" t="n"/>
      <c r="CE406" s="376" t="n"/>
      <c r="CF406" s="376" t="inlineStr">
        <is>
          <t>Out</t>
        </is>
      </c>
      <c r="CG406" s="387" t="inlineStr">
        <is>
          <t>-</t>
        </is>
      </c>
      <c r="CH406" s="435" t="n"/>
      <c r="CI406" s="387" t="n"/>
      <c r="CJ406" s="387" t="n"/>
      <c r="CK406" s="387" t="n"/>
      <c r="CL406" s="388" t="n"/>
      <c r="CM406" s="389" t="n"/>
      <c r="CN406" s="389" t="n"/>
      <c r="CO406" s="390" t="n"/>
      <c r="CP406" s="391" t="inlineStr">
        <is>
          <t>-</t>
        </is>
      </c>
      <c r="CQ406" s="391" t="n"/>
      <c r="CR406" s="391" t="n"/>
      <c r="CS406" s="392" t="n"/>
      <c r="CT406" s="393" t="n"/>
      <c r="CU406" s="393" t="n"/>
      <c r="CV406" s="393" t="n"/>
      <c r="CW406" s="393" t="n"/>
      <c r="CX406" s="393" t="n"/>
      <c r="CY406" s="393" t="n"/>
      <c r="CZ406" s="388" t="n"/>
      <c r="DA406" s="388" t="n"/>
      <c r="DB406" s="555" t="n"/>
      <c r="DC406" s="389" t="n"/>
      <c r="DD406" s="389" t="n"/>
      <c r="DE406" s="389" t="n"/>
      <c r="DF406" s="394" t="n"/>
      <c r="DG406" s="394" t="n"/>
      <c r="DH406" s="394" t="n"/>
      <c r="DI406" s="395">
        <f>DF406*BM406</f>
        <v/>
      </c>
      <c r="DJ406" s="396">
        <f>DI406-(DG406*BL406)</f>
        <v/>
      </c>
    </row>
    <row customFormat="1" customHeight="1" ht="15" r="407" s="397">
      <c r="A407" s="372" t="n">
        <v>3170</v>
      </c>
      <c r="B407" s="372" t="inlineStr">
        <is>
          <t>K170752060</t>
        </is>
      </c>
      <c r="C407" s="372" t="n">
        <v>1050600053</v>
      </c>
      <c r="D407" s="241" t="inlineStr">
        <is>
          <t>Indigo</t>
        </is>
      </c>
      <c r="E407" s="430" t="n">
        <v>1017</v>
      </c>
      <c r="F407" s="372" t="inlineStr">
        <is>
          <t>DAVID</t>
        </is>
      </c>
      <c r="G407" s="372" t="inlineStr">
        <is>
          <t>VEGGIE DENIM INDIGO</t>
        </is>
      </c>
      <c r="H407" s="372" t="inlineStr">
        <is>
          <t>STOCK</t>
        </is>
      </c>
      <c r="I407" s="370" t="n"/>
      <c r="J407" s="600" t="n"/>
      <c r="K407" s="372" t="inlineStr">
        <is>
          <t>CXLD WILL DELIVERY FROM STOCK</t>
        </is>
      </c>
      <c r="L407" s="372" t="n"/>
      <c r="M407" s="372" t="inlineStr">
        <is>
          <t>Jacket</t>
        </is>
      </c>
      <c r="N407" s="372" t="n">
        <v>62033290</v>
      </c>
      <c r="O407" s="373" t="inlineStr">
        <is>
          <t>Men's or boys' jackets and blazers of cotton (excl. knitted or crocheted, industrial and occupational, and wind-jackets and similar articles)</t>
        </is>
      </c>
      <c r="P407" s="584" t="inlineStr">
        <is>
          <t>Mens</t>
        </is>
      </c>
      <c r="Q407" s="372" t="n"/>
      <c r="R407" s="372" t="n"/>
      <c r="S407" s="372" t="n"/>
      <c r="T407" s="374" t="n"/>
      <c r="U407" s="374" t="inlineStr">
        <is>
          <t>WORKER JACKET</t>
        </is>
      </c>
      <c r="V407" s="374" t="inlineStr">
        <is>
          <t>XS-XXL</t>
        </is>
      </c>
      <c r="W407" s="374" t="inlineStr">
        <is>
          <t>-</t>
        </is>
      </c>
      <c r="X407" s="518" t="inlineStr">
        <is>
          <t>XS-XXL mens</t>
        </is>
      </c>
      <c r="Y407" s="374" t="inlineStr">
        <is>
          <t>C/O SS17</t>
        </is>
      </c>
      <c r="Z407" s="374" t="inlineStr">
        <is>
          <t>C/O</t>
        </is>
      </c>
      <c r="AA407" s="374" t="inlineStr">
        <is>
          <t>-</t>
        </is>
      </c>
      <c r="AB407" s="240" t="inlineStr">
        <is>
          <t>Tunisia</t>
        </is>
      </c>
      <c r="AC407" s="240" t="inlineStr">
        <is>
          <t>Artlab</t>
        </is>
      </c>
      <c r="AD407" s="240" t="inlineStr">
        <is>
          <t>Artlab</t>
        </is>
      </c>
      <c r="AE407" s="240" t="inlineStr">
        <is>
          <t>Interwashing</t>
        </is>
      </c>
      <c r="AF407" s="372" t="n"/>
      <c r="AG407" s="374" t="inlineStr">
        <is>
          <t>ORTA</t>
        </is>
      </c>
      <c r="AH407" s="374" t="inlineStr">
        <is>
          <t>9588A-40 Veggie warp denim</t>
        </is>
      </c>
      <c r="AI407" s="374" t="n"/>
      <c r="AJ407" s="374" t="n"/>
      <c r="AK407" s="374" t="inlineStr">
        <is>
          <t>100% Sustainable fabric</t>
        </is>
      </c>
      <c r="AL407" s="374" t="inlineStr">
        <is>
          <t>100% Organic cotton</t>
        </is>
      </c>
      <c r="AM407" s="374" t="inlineStr">
        <is>
          <t>11,25 oz</t>
        </is>
      </c>
      <c r="AN407" s="374" t="n"/>
      <c r="AO407" s="377" t="inlineStr">
        <is>
          <t>6,30 / 148</t>
        </is>
      </c>
      <c r="AP407" s="374" t="n"/>
      <c r="AQ407" s="374" t="n"/>
      <c r="AR407" s="374" t="n"/>
      <c r="AS407" s="378" t="n"/>
      <c r="AT407" s="378" t="n"/>
      <c r="AU407" s="378" t="n"/>
      <c r="AV407" s="379" t="n">
        <v>1.65</v>
      </c>
      <c r="AW407" s="601" t="inlineStr">
        <is>
          <t>HH</t>
        </is>
      </c>
      <c r="AX407" s="602" t="inlineStr">
        <is>
          <t>EUR</t>
        </is>
      </c>
      <c r="AY407" s="602" t="inlineStr">
        <is>
          <t>FOB</t>
        </is>
      </c>
      <c r="AZ407" s="602" t="inlineStr">
        <is>
          <t>90 DAYS NETT</t>
        </is>
      </c>
      <c r="BA407" s="602" t="inlineStr">
        <is>
          <t>cfmd</t>
        </is>
      </c>
      <c r="BB407" s="602">
        <f>IFERROR((BM407*(1-Assumptions!$K$3))*(1-BK407),0)</f>
        <v/>
      </c>
      <c r="BC407" s="428" t="n"/>
      <c r="BD407" s="602" t="n"/>
      <c r="BE407" s="602" t="n">
        <v>27.5</v>
      </c>
      <c r="BF407" s="604">
        <f>IFERROR(((IF(BE407&gt;0, BE407, IF(BD407&gt;0, BD407, 0))))*INDEX(Assumptions!$B:$B,MATCH(AB407,Assumptions!$A:$A,0)),0)</f>
        <v/>
      </c>
      <c r="BG407" s="604">
        <f>IFERROR(((IF(BE407&gt;0, BE407, IF(BD407&gt;0, BD407, 0))))*INDEX(Assumptions!$C:$C,MATCH(AB407,Assumptions!$A:$A,0)),0)</f>
        <v/>
      </c>
      <c r="BH407" s="604">
        <f>IFERROR(((IF(BE407&gt;0, BE407, IF(BD407&gt;0, BD407, 0))))*INDEX(Assumptions!$D:$D,MATCH(AB407,Assumptions!$A:$A,0)),0)</f>
        <v/>
      </c>
      <c r="BI407" s="604">
        <f>IFERROR(((IF(BE407&gt;0, BE407, IF(BD407&gt;0, BD407, 0))))*INDEX(Assumptions!$G:$G,MATCH(AC407,Assumptions!$F:$F,0)),0)</f>
        <v/>
      </c>
      <c r="BJ407" s="604">
        <f>SUM(BF407:BI407)</f>
        <v/>
      </c>
      <c r="BK407" s="383">
        <f>IFERROR(INDEX(Assumptions!$B:$B,MATCH(AB407,Assumptions!$A:$A,0))+INDEX(Assumptions!$C:$C,MATCH(AB407,Assumptions!$A:$A,0))+INDEX(Assumptions!$D:$D,MATCH(AB407,Assumptions!$A:$A,0))+INDEX(Assumptions!$G:$G,MATCH(AC407,Assumptions!$F:$F,0)),0)</f>
        <v/>
      </c>
      <c r="BL407" s="602">
        <f>((IF(BE407&gt;0, BE407, IF(BD407&gt;0, BD407, 0))))+BJ407</f>
        <v/>
      </c>
      <c r="BM407" s="602">
        <f>BP407/BO407</f>
        <v/>
      </c>
      <c r="BN407" s="602">
        <f>BP407/2.38</f>
        <v/>
      </c>
      <c r="BO407" s="374" t="n">
        <v>2.5</v>
      </c>
      <c r="BP407" s="602" t="n">
        <v>159.95</v>
      </c>
      <c r="BQ407" s="384">
        <f>IF(SUM(BD407:BE407)=0,0,(BM407-BL407)/BM407)</f>
        <v/>
      </c>
      <c r="BR407" s="602" t="n">
        <v>0</v>
      </c>
      <c r="BS407" s="602" t="n">
        <v>0.9</v>
      </c>
      <c r="BT407" s="602" t="n"/>
      <c r="BU407" s="386" t="n"/>
      <c r="BV407" s="386" t="n"/>
      <c r="BW407" s="386" t="n"/>
      <c r="BX407" s="386" t="n"/>
      <c r="BY407" s="386" t="n"/>
      <c r="BZ407" s="433" t="n"/>
      <c r="CA407" s="386" t="n"/>
      <c r="CB407" s="386" t="n"/>
      <c r="CC407" s="386" t="n"/>
      <c r="CD407" s="376" t="n"/>
      <c r="CE407" s="376" t="n"/>
      <c r="CF407" s="376" t="inlineStr">
        <is>
          <t>Out</t>
        </is>
      </c>
      <c r="CG407" s="387" t="inlineStr">
        <is>
          <t>-</t>
        </is>
      </c>
      <c r="CH407" s="435" t="n"/>
      <c r="CI407" s="387" t="n"/>
      <c r="CJ407" s="387" t="n"/>
      <c r="CK407" s="387" t="n"/>
      <c r="CL407" s="388" t="n"/>
      <c r="CM407" s="389" t="n"/>
      <c r="CN407" s="389" t="n"/>
      <c r="CO407" s="390" t="n"/>
      <c r="CP407" s="391" t="inlineStr">
        <is>
          <t>-</t>
        </is>
      </c>
      <c r="CQ407" s="391" t="n"/>
      <c r="CR407" s="391" t="n"/>
      <c r="CS407" s="392" t="n"/>
      <c r="CT407" s="393" t="n"/>
      <c r="CU407" s="393" t="n"/>
      <c r="CV407" s="393" t="n"/>
      <c r="CW407" s="393" t="n"/>
      <c r="CX407" s="393" t="n"/>
      <c r="CY407" s="393" t="n"/>
      <c r="CZ407" s="388" t="n"/>
      <c r="DA407" s="388" t="n"/>
      <c r="DB407" s="555" t="n"/>
      <c r="DC407" s="389" t="n"/>
      <c r="DD407" s="389" t="n"/>
      <c r="DE407" s="389" t="n"/>
      <c r="DF407" s="394" t="n"/>
      <c r="DG407" s="394" t="n"/>
      <c r="DH407" s="394" t="n"/>
      <c r="DI407" s="395">
        <f>DF407*BM407</f>
        <v/>
      </c>
      <c r="DJ407" s="396">
        <f>DI407-(DG407*BL407)</f>
        <v/>
      </c>
    </row>
    <row customFormat="1" customHeight="1" ht="15" r="408" s="397">
      <c r="A408" s="372" t="n">
        <v>3175</v>
      </c>
      <c r="B408" s="372" t="inlineStr">
        <is>
          <t>K170751100</t>
        </is>
      </c>
      <c r="C408" s="372" t="n">
        <v>1010103475</v>
      </c>
      <c r="D408" s="372" t="inlineStr">
        <is>
          <t>Dry</t>
        </is>
      </c>
      <c r="E408" s="430" t="n">
        <v>2006</v>
      </c>
      <c r="F408" s="372" t="inlineStr">
        <is>
          <t>CHARLES SELVAGE</t>
        </is>
      </c>
      <c r="G408" s="372" t="inlineStr">
        <is>
          <t>N-GINE DRY</t>
        </is>
      </c>
      <c r="H408" s="372" t="inlineStr">
        <is>
          <t>STOCK</t>
        </is>
      </c>
      <c r="I408" s="370" t="n"/>
      <c r="J408" s="600" t="n"/>
      <c r="K408" s="372" t="inlineStr">
        <is>
          <t>CXLD WILL DELIVERY FROM STOCK</t>
        </is>
      </c>
      <c r="L408" s="372" t="n"/>
      <c r="M408" s="372" t="inlineStr">
        <is>
          <t>Jeans</t>
        </is>
      </c>
      <c r="N408" s="372" t="n">
        <v>62034231</v>
      </c>
      <c r="O408" s="373" t="inlineStr">
        <is>
          <t>Men's or boys' trousers and breeches of cotton denim (excl. knitted or crocheted, industrial and occupational, bib and brace overalls and underpants)</t>
        </is>
      </c>
      <c r="P408" s="584" t="inlineStr">
        <is>
          <t>Mens</t>
        </is>
      </c>
      <c r="Q408" s="372" t="n"/>
      <c r="R408" s="372" t="n"/>
      <c r="S408" s="372" t="inlineStr">
        <is>
          <t>NON BLEACH</t>
        </is>
      </c>
      <c r="T408" s="374" t="inlineStr">
        <is>
          <t>NON</t>
        </is>
      </c>
      <c r="U408" s="374" t="inlineStr">
        <is>
          <t>MID RISE SLIM</t>
        </is>
      </c>
      <c r="V408" s="374" t="inlineStr">
        <is>
          <t>28-38</t>
        </is>
      </c>
      <c r="W408" s="419" t="inlineStr">
        <is>
          <t>32-34</t>
        </is>
      </c>
      <c r="X408" s="583" t="inlineStr">
        <is>
          <t>Mens seasonal</t>
        </is>
      </c>
      <c r="Y408" s="374" t="inlineStr">
        <is>
          <t>C/O</t>
        </is>
      </c>
      <c r="Z408" s="374" t="inlineStr">
        <is>
          <t>C/O</t>
        </is>
      </c>
      <c r="AA408" s="374" t="inlineStr">
        <is>
          <t>KINGS OF SHUTTLE LOOM</t>
        </is>
      </c>
      <c r="AB408" s="398" t="inlineStr">
        <is>
          <t>Tunisia</t>
        </is>
      </c>
      <c r="AC408" s="376" t="inlineStr">
        <is>
          <t>Artlab</t>
        </is>
      </c>
      <c r="AD408" s="376" t="inlineStr">
        <is>
          <t>Artlab</t>
        </is>
      </c>
      <c r="AE408" s="376" t="inlineStr">
        <is>
          <t>-</t>
        </is>
      </c>
      <c r="AF408" s="372" t="n"/>
      <c r="AG408" s="374" t="inlineStr">
        <is>
          <t>CANDIANI</t>
        </is>
      </c>
      <c r="AH408" s="374" t="inlineStr">
        <is>
          <t>SL4760 N gine preshrunk organic</t>
        </is>
      </c>
      <c r="AI408" s="374" t="inlineStr">
        <is>
          <t>SL4760 N gine preshrunk</t>
        </is>
      </c>
      <c r="AJ408" s="374" t="n"/>
      <c r="AK408" s="374" t="inlineStr">
        <is>
          <t>100% Sustainable fabric</t>
        </is>
      </c>
      <c r="AL408" s="374" t="inlineStr">
        <is>
          <t>100% Organic cotton</t>
        </is>
      </c>
      <c r="AM408" s="374" t="inlineStr">
        <is>
          <t>12 oz</t>
        </is>
      </c>
      <c r="AN408" s="374" t="n"/>
      <c r="AO408" s="377" t="inlineStr">
        <is>
          <t>4,85 / 78</t>
        </is>
      </c>
      <c r="AP408" s="374" t="n"/>
      <c r="AQ408" s="374" t="n"/>
      <c r="AR408" s="374" t="n"/>
      <c r="AS408" s="378" t="n"/>
      <c r="AT408" s="378" t="n"/>
      <c r="AU408" s="378" t="n"/>
      <c r="AV408" s="379" t="n">
        <v>2.5</v>
      </c>
      <c r="AW408" s="601" t="n"/>
      <c r="AX408" s="602" t="inlineStr">
        <is>
          <t>EUR</t>
        </is>
      </c>
      <c r="AY408" s="602" t="inlineStr">
        <is>
          <t>FOB</t>
        </is>
      </c>
      <c r="AZ408" s="602" t="inlineStr">
        <is>
          <t>90 DAYS NETT</t>
        </is>
      </c>
      <c r="BA408" s="602" t="inlineStr">
        <is>
          <t>cfmd</t>
        </is>
      </c>
      <c r="BB408" s="602">
        <f>IFERROR((BM408*(1-Assumptions!$K$3))*(1-BK408),0)</f>
        <v/>
      </c>
      <c r="BC408" s="428" t="n"/>
      <c r="BD408" s="602" t="n"/>
      <c r="BE408" s="602" t="n">
        <v>24.5</v>
      </c>
      <c r="BF408" s="604">
        <f>IFERROR(((IF(BE408&gt;0, BE408, IF(BD408&gt;0, BD408, 0))))*INDEX(Assumptions!$B:$B,MATCH(AB408,Assumptions!$A:$A,0)),0)</f>
        <v/>
      </c>
      <c r="BG408" s="604">
        <f>IFERROR(((IF(BE408&gt;0, BE408, IF(BD408&gt;0, BD408, 0))))*INDEX(Assumptions!$C:$C,MATCH(AB408,Assumptions!$A:$A,0)),0)</f>
        <v/>
      </c>
      <c r="BH408" s="604">
        <f>IFERROR(((IF(BE408&gt;0, BE408, IF(BD408&gt;0, BD408, 0))))*INDEX(Assumptions!$D:$D,MATCH(AB408,Assumptions!$A:$A,0)),0)</f>
        <v/>
      </c>
      <c r="BI408" s="604">
        <f>IFERROR(((IF(BE408&gt;0, BE408, IF(BD408&gt;0, BD408, 0))))*INDEX(Assumptions!$G:$G,MATCH(AC408,Assumptions!$F:$F,0)),0)</f>
        <v/>
      </c>
      <c r="BJ408" s="604">
        <f>SUM(BF408:BI408)</f>
        <v/>
      </c>
      <c r="BK408" s="383">
        <f>IFERROR(INDEX(Assumptions!$B:$B,MATCH(AB408,Assumptions!$A:$A,0))+INDEX(Assumptions!$C:$C,MATCH(AB408,Assumptions!$A:$A,0))+INDEX(Assumptions!$D:$D,MATCH(AB408,Assumptions!$A:$A,0))+INDEX(Assumptions!$G:$G,MATCH(AC408,Assumptions!$F:$F,0)),0)</f>
        <v/>
      </c>
      <c r="BL408" s="602">
        <f>((IF(BE408&gt;0, BE408, IF(BD408&gt;0, BD408, 0))))+BJ408</f>
        <v/>
      </c>
      <c r="BM408" s="602">
        <f>BP408/BO408</f>
        <v/>
      </c>
      <c r="BN408" s="602">
        <f>BP408/2.38</f>
        <v/>
      </c>
      <c r="BO408" s="374" t="n">
        <v>2.5</v>
      </c>
      <c r="BP408" s="602" t="n">
        <v>139.95</v>
      </c>
      <c r="BQ408" s="384">
        <f>IF(SUM(BD408:BE408)=0,0,(BM408-BL408)/BM408)</f>
        <v/>
      </c>
      <c r="BR408" s="602" t="n">
        <v>0</v>
      </c>
      <c r="BS408" s="602" t="inlineStr">
        <is>
          <t>-</t>
        </is>
      </c>
      <c r="BT408" s="602" t="n">
        <v>3.85</v>
      </c>
      <c r="BU408" s="386" t="n"/>
      <c r="BV408" s="386" t="n"/>
      <c r="BW408" s="386" t="n"/>
      <c r="BX408" s="386" t="n"/>
      <c r="BY408" s="386" t="n"/>
      <c r="BZ408" s="433" t="n"/>
      <c r="CA408" s="386" t="n"/>
      <c r="CB408" s="386" t="n"/>
      <c r="CC408" s="386" t="n"/>
      <c r="CD408" s="376" t="n"/>
      <c r="CE408" s="376" t="n"/>
      <c r="CF408" s="376" t="inlineStr">
        <is>
          <t>Out</t>
        </is>
      </c>
      <c r="CG408" s="387" t="inlineStr">
        <is>
          <t>-</t>
        </is>
      </c>
      <c r="CH408" s="435" t="n"/>
      <c r="CI408" s="387" t="n"/>
      <c r="CJ408" s="387" t="n"/>
      <c r="CK408" s="387" t="n"/>
      <c r="CL408" s="388" t="n"/>
      <c r="CM408" s="389" t="n"/>
      <c r="CN408" s="389" t="n"/>
      <c r="CO408" s="390" t="n"/>
      <c r="CP408" s="391" t="inlineStr">
        <is>
          <t>-</t>
        </is>
      </c>
      <c r="CQ408" s="391" t="n"/>
      <c r="CR408" s="391" t="n"/>
      <c r="CS408" s="392" t="n"/>
      <c r="CT408" s="393" t="n"/>
      <c r="CU408" s="393" t="n"/>
      <c r="CV408" s="393" t="n"/>
      <c r="CW408" s="393" t="n"/>
      <c r="CX408" s="393" t="n"/>
      <c r="CY408" s="393" t="n"/>
      <c r="CZ408" s="388" t="n">
        <v>43325</v>
      </c>
      <c r="DA408" s="388" t="inlineStr">
        <is>
          <t>TUNISIA</t>
        </is>
      </c>
      <c r="DB408" s="555" t="inlineStr">
        <is>
          <t>N/A</t>
        </is>
      </c>
      <c r="DC408" s="389" t="n"/>
      <c r="DD408" s="389" t="inlineStr">
        <is>
          <t>HALF SEAT +2 CM IN AVERAGE</t>
        </is>
      </c>
      <c r="DE408" s="389" t="n"/>
      <c r="DF408" s="394" t="n">
        <v>0</v>
      </c>
      <c r="DG408" s="394" t="n">
        <v>50</v>
      </c>
      <c r="DH408" s="394" t="n">
        <v>4018244</v>
      </c>
      <c r="DI408" s="395">
        <f>DF408*BM408</f>
        <v/>
      </c>
      <c r="DJ408" s="396">
        <f>DI408-(DG408*BL408)</f>
        <v/>
      </c>
    </row>
    <row customFormat="1" customHeight="1" ht="15" r="409" s="397">
      <c r="A409" s="372" t="n">
        <v>3180</v>
      </c>
      <c r="B409" s="372" t="inlineStr">
        <is>
          <t>K170751106</t>
        </is>
      </c>
      <c r="C409" s="372" t="n">
        <v>1010103469</v>
      </c>
      <c r="D409" s="241" t="inlineStr">
        <is>
          <t>Mid used</t>
        </is>
      </c>
      <c r="E409" s="430" t="n">
        <v>4029</v>
      </c>
      <c r="F409" s="372" t="inlineStr">
        <is>
          <t>CHARLES</t>
        </is>
      </c>
      <c r="G409" s="372" t="inlineStr">
        <is>
          <t>GLORY BLUE 6 MONTHS</t>
        </is>
      </c>
      <c r="H409" s="372" t="inlineStr">
        <is>
          <t>STOCK</t>
        </is>
      </c>
      <c r="I409" s="370" t="n"/>
      <c r="J409" s="600" t="n"/>
      <c r="K409" s="372" t="inlineStr">
        <is>
          <t>CXLD WILL DELIVERY FROM STOCK</t>
        </is>
      </c>
      <c r="L409" s="372" t="n"/>
      <c r="M409" s="372" t="inlineStr">
        <is>
          <t>Jeans</t>
        </is>
      </c>
      <c r="N409" s="372" t="n">
        <v>62034231</v>
      </c>
      <c r="O409" s="373" t="inlineStr">
        <is>
          <t>Men's or boys' trousers and breeches of cotton denim (excl. knitted or crocheted, industrial and occupational, bib and brace overalls and underpants)</t>
        </is>
      </c>
      <c r="P409" s="584" t="inlineStr">
        <is>
          <t>Mens</t>
        </is>
      </c>
      <c r="Q409" s="372" t="n"/>
      <c r="R409" s="372" t="n"/>
      <c r="S409" s="372" t="inlineStr">
        <is>
          <t>PP SPRAY + RESIN + RAGS</t>
        </is>
      </c>
      <c r="T409" s="374" t="inlineStr">
        <is>
          <t>STRETCH</t>
        </is>
      </c>
      <c r="U409" s="374" t="inlineStr">
        <is>
          <t>MID RISE SLIM</t>
        </is>
      </c>
      <c r="V409" s="374" t="inlineStr">
        <is>
          <t>28-38</t>
        </is>
      </c>
      <c r="W409" s="374" t="inlineStr">
        <is>
          <t>32-34-36</t>
        </is>
      </c>
      <c r="X409" s="402" t="inlineStr">
        <is>
          <t>Mens royal core</t>
        </is>
      </c>
      <c r="Y409" s="374" t="inlineStr">
        <is>
          <t>C/O</t>
        </is>
      </c>
      <c r="Z409" s="374" t="inlineStr">
        <is>
          <t>C/O</t>
        </is>
      </c>
      <c r="AA409" s="374" t="inlineStr">
        <is>
          <t>SEASONAL MAIN</t>
        </is>
      </c>
      <c r="AB409" s="240" t="inlineStr">
        <is>
          <t>Tunisia</t>
        </is>
      </c>
      <c r="AC409" s="240" t="inlineStr">
        <is>
          <t>Artlab</t>
        </is>
      </c>
      <c r="AD409" s="240" t="inlineStr">
        <is>
          <t>Artlab</t>
        </is>
      </c>
      <c r="AE409" s="240" t="inlineStr">
        <is>
          <t>Interwashing</t>
        </is>
      </c>
      <c r="AF409" s="372" t="n"/>
      <c r="AG409" s="374" t="inlineStr">
        <is>
          <t>ORTA</t>
        </is>
      </c>
      <c r="AH409" s="374" t="inlineStr">
        <is>
          <t>9586A-46 i-Core glory Polar</t>
        </is>
      </c>
      <c r="AI409" s="374" t="n"/>
      <c r="AJ409" s="374" t="n">
        <v>52</v>
      </c>
      <c r="AK409" s="374" t="inlineStr">
        <is>
          <t>98% Sustainable fabric</t>
        </is>
      </c>
      <c r="AL409" s="374" t="inlineStr">
        <is>
          <t>98% Organic cotton, 2% elastane</t>
        </is>
      </c>
      <c r="AM409" s="374" t="inlineStr">
        <is>
          <t>13 oz</t>
        </is>
      </c>
      <c r="AN409" s="374" t="n"/>
      <c r="AO409" s="377" t="n">
        <v>5.25</v>
      </c>
      <c r="AP409" s="374" t="n"/>
      <c r="AQ409" s="374" t="n"/>
      <c r="AR409" s="374" t="n"/>
      <c r="AS409" s="378" t="n"/>
      <c r="AT409" s="378" t="n"/>
      <c r="AU409" s="378" t="n"/>
      <c r="AV409" s="379" t="n">
        <v>1.42</v>
      </c>
      <c r="AW409" s="601" t="inlineStr">
        <is>
          <t>HH</t>
        </is>
      </c>
      <c r="AX409" s="602" t="inlineStr">
        <is>
          <t>EUR</t>
        </is>
      </c>
      <c r="AY409" s="602" t="inlineStr">
        <is>
          <t>FOB</t>
        </is>
      </c>
      <c r="AZ409" s="602" t="inlineStr">
        <is>
          <t>90 DAYS NETT</t>
        </is>
      </c>
      <c r="BA409" s="602" t="inlineStr">
        <is>
          <t>cfmd</t>
        </is>
      </c>
      <c r="BB409" s="602">
        <f>IFERROR((BM409*(1-Assumptions!$K$3))*(1-BK409),0)</f>
        <v/>
      </c>
      <c r="BC409" s="428" t="n"/>
      <c r="BD409" s="602" t="n"/>
      <c r="BE409" s="602" t="n">
        <v>25.5</v>
      </c>
      <c r="BF409" s="604">
        <f>IFERROR(((IF(BE409&gt;0, BE409, IF(BD409&gt;0, BD409, 0))))*INDEX(Assumptions!$B:$B,MATCH(AB409,Assumptions!$A:$A,0)),0)</f>
        <v/>
      </c>
      <c r="BG409" s="604">
        <f>IFERROR(((IF(BE409&gt;0, BE409, IF(BD409&gt;0, BD409, 0))))*INDEX(Assumptions!$C:$C,MATCH(AB409,Assumptions!$A:$A,0)),0)</f>
        <v/>
      </c>
      <c r="BH409" s="604">
        <f>IFERROR(((IF(BE409&gt;0, BE409, IF(BD409&gt;0, BD409, 0))))*INDEX(Assumptions!$D:$D,MATCH(AB409,Assumptions!$A:$A,0)),0)</f>
        <v/>
      </c>
      <c r="BI409" s="604">
        <f>IFERROR(((IF(BE409&gt;0, BE409, IF(BD409&gt;0, BD409, 0))))*INDEX(Assumptions!$G:$G,MATCH(AC409,Assumptions!$F:$F,0)),0)</f>
        <v/>
      </c>
      <c r="BJ409" s="604">
        <f>SUM(BF409:BI409)</f>
        <v/>
      </c>
      <c r="BK409" s="383">
        <f>IFERROR(INDEX(Assumptions!$B:$B,MATCH(AB409,Assumptions!$A:$A,0))+INDEX(Assumptions!$C:$C,MATCH(AB409,Assumptions!$A:$A,0))+INDEX(Assumptions!$D:$D,MATCH(AB409,Assumptions!$A:$A,0))+INDEX(Assumptions!$G:$G,MATCH(AC409,Assumptions!$F:$F,0)),0)</f>
        <v/>
      </c>
      <c r="BL409" s="602">
        <f>((IF(BE409&gt;0, BE409, IF(BD409&gt;0, BD409, 0))))+BJ409</f>
        <v/>
      </c>
      <c r="BM409" s="602">
        <f>BP409/BO409</f>
        <v/>
      </c>
      <c r="BN409" s="602">
        <f>BP409/2.38</f>
        <v/>
      </c>
      <c r="BO409" s="374" t="n">
        <v>2.5</v>
      </c>
      <c r="BP409" s="602" t="n">
        <v>139.95</v>
      </c>
      <c r="BQ409" s="384">
        <f>IF(SUM(BD409:BE409)=0,0,(BM409-BL409)/BM409)</f>
        <v/>
      </c>
      <c r="BR409" s="602" t="n">
        <v>0</v>
      </c>
      <c r="BS409" s="618" t="n">
        <v>7.9</v>
      </c>
      <c r="BT409" s="602" t="n">
        <v>2.9</v>
      </c>
      <c r="BU409" s="386" t="n"/>
      <c r="BV409" s="386" t="n"/>
      <c r="BW409" s="386" t="n"/>
      <c r="BX409" s="386" t="n"/>
      <c r="BY409" s="386" t="n"/>
      <c r="BZ409" s="433" t="n"/>
      <c r="CA409" s="386" t="n"/>
      <c r="CB409" s="386" t="n"/>
      <c r="CC409" s="386" t="n"/>
      <c r="CD409" s="376" t="n"/>
      <c r="CE409" s="376" t="n"/>
      <c r="CF409" s="376" t="inlineStr">
        <is>
          <t>Out</t>
        </is>
      </c>
      <c r="CG409" s="387" t="inlineStr">
        <is>
          <t>-</t>
        </is>
      </c>
      <c r="CH409" s="435" t="n"/>
      <c r="CI409" s="387" t="n"/>
      <c r="CJ409" s="387" t="n"/>
      <c r="CK409" s="387" t="n"/>
      <c r="CL409" s="388" t="n"/>
      <c r="CM409" s="389" t="n"/>
      <c r="CN409" s="389" t="n"/>
      <c r="CO409" s="390" t="n"/>
      <c r="CP409" s="391" t="inlineStr">
        <is>
          <t>-</t>
        </is>
      </c>
      <c r="CQ409" s="391" t="n"/>
      <c r="CR409" s="391" t="n"/>
      <c r="CS409" s="392" t="n"/>
      <c r="CT409" s="393" t="n"/>
      <c r="CU409" s="393" t="n"/>
      <c r="CV409" s="393" t="n"/>
      <c r="CW409" s="393" t="n"/>
      <c r="CX409" s="393" t="n"/>
      <c r="CY409" s="393" t="n"/>
      <c r="CZ409" s="388" t="n">
        <v>43285</v>
      </c>
      <c r="DA409" s="388" t="inlineStr">
        <is>
          <t>TUNISIA</t>
        </is>
      </c>
      <c r="DB409" s="555" t="n">
        <v>5</v>
      </c>
      <c r="DC409" s="389" t="n"/>
      <c r="DD409" s="389" t="n"/>
      <c r="DE409" s="389" t="n"/>
      <c r="DF409" s="394" t="n">
        <v>5</v>
      </c>
      <c r="DG409" s="394" t="n">
        <v>160</v>
      </c>
      <c r="DH409" s="394" t="n">
        <v>4018243</v>
      </c>
      <c r="DI409" s="395">
        <f>DF409*BM409</f>
        <v/>
      </c>
      <c r="DJ409" s="396">
        <f>DI409-(DG409*BL409)</f>
        <v/>
      </c>
    </row>
    <row customFormat="1" customHeight="1" ht="15" r="410" s="397">
      <c r="A410" s="372" t="n">
        <v>3185</v>
      </c>
      <c r="B410" s="372" t="inlineStr">
        <is>
          <t>K170751208</t>
        </is>
      </c>
      <c r="C410" s="372" t="n">
        <v>1010103485</v>
      </c>
      <c r="D410" s="241" t="inlineStr">
        <is>
          <t>Mid used</t>
        </is>
      </c>
      <c r="E410" s="430" t="n">
        <v>4030</v>
      </c>
      <c r="F410" s="372" t="inlineStr">
        <is>
          <t>JOHN</t>
        </is>
      </c>
      <c r="G410" s="372" t="inlineStr">
        <is>
          <t xml:space="preserve">SULPHUR WORN </t>
        </is>
      </c>
      <c r="H410" s="372" t="inlineStr">
        <is>
          <t>STOCK</t>
        </is>
      </c>
      <c r="I410" s="370" t="n"/>
      <c r="J410" s="600" t="n"/>
      <c r="K410" s="372" t="inlineStr">
        <is>
          <t>CXLD WILL DELIVERY FROM STOCK</t>
        </is>
      </c>
      <c r="L410" s="372" t="n"/>
      <c r="M410" s="372" t="inlineStr">
        <is>
          <t>Jeans</t>
        </is>
      </c>
      <c r="N410" s="372" t="n">
        <v>62034231</v>
      </c>
      <c r="O410" s="373" t="inlineStr">
        <is>
          <t>Men's or boys' trousers and breeches of cotton denim (excl. knitted or crocheted, industrial and occupational, bib and brace overalls and underpants)</t>
        </is>
      </c>
      <c r="P410" s="584" t="inlineStr">
        <is>
          <t>Mens</t>
        </is>
      </c>
      <c r="Q410" s="372" t="n"/>
      <c r="R410" s="372" t="n"/>
      <c r="S410" s="372" t="inlineStr">
        <is>
          <t>PP SPRAY</t>
        </is>
      </c>
      <c r="T410" s="374" t="inlineStr">
        <is>
          <t>STRETCH</t>
        </is>
      </c>
      <c r="U410" s="374" t="inlineStr">
        <is>
          <t>LONG RISE SLIM</t>
        </is>
      </c>
      <c r="V410" s="374" t="inlineStr">
        <is>
          <t>28-38</t>
        </is>
      </c>
      <c r="W410" s="374" t="inlineStr">
        <is>
          <t>32-34-36</t>
        </is>
      </c>
      <c r="X410" s="402" t="inlineStr">
        <is>
          <t>Mens royal core</t>
        </is>
      </c>
      <c r="Y410" s="374" t="inlineStr">
        <is>
          <t>C/O</t>
        </is>
      </c>
      <c r="Z410" s="374" t="inlineStr">
        <is>
          <t>C/O</t>
        </is>
      </c>
      <c r="AA410" s="374" t="inlineStr">
        <is>
          <t>SEASONAL MAIN</t>
        </is>
      </c>
      <c r="AB410" s="240" t="inlineStr">
        <is>
          <t>Tunisia</t>
        </is>
      </c>
      <c r="AC410" s="240" t="inlineStr">
        <is>
          <t>Artlab</t>
        </is>
      </c>
      <c r="AD410" s="240" t="inlineStr">
        <is>
          <t>Artlab</t>
        </is>
      </c>
      <c r="AE410" s="240" t="inlineStr">
        <is>
          <t>Interwashing</t>
        </is>
      </c>
      <c r="AF410" s="372" t="n"/>
      <c r="AG410" s="374" t="inlineStr">
        <is>
          <t>CANDIANI</t>
        </is>
      </c>
      <c r="AH410" s="374" t="inlineStr">
        <is>
          <t>RR7733 N-joy sling organic</t>
        </is>
      </c>
      <c r="AI410" s="374" t="inlineStr">
        <is>
          <t>RR7733 N-joy sling</t>
        </is>
      </c>
      <c r="AJ410" s="374" t="inlineStr">
        <is>
          <t>TBC</t>
        </is>
      </c>
      <c r="AK410" s="374" t="inlineStr">
        <is>
          <t>92% Sustainable fabric</t>
        </is>
      </c>
      <c r="AL410" s="374" t="inlineStr">
        <is>
          <t>92% Organic cotton, 6% elastomultiester, 2% elastane</t>
        </is>
      </c>
      <c r="AM410" s="374" t="inlineStr">
        <is>
          <t>10,5 oz</t>
        </is>
      </c>
      <c r="AN410" s="374" t="n"/>
      <c r="AO410" s="377" t="inlineStr">
        <is>
          <t>5,15 / 145</t>
        </is>
      </c>
      <c r="AP410" s="374" t="n"/>
      <c r="AQ410" s="374" t="n"/>
      <c r="AR410" s="374" t="n"/>
      <c r="AS410" s="378" t="n"/>
      <c r="AT410" s="378" t="n"/>
      <c r="AU410" s="378" t="n"/>
      <c r="AV410" s="379" t="n">
        <v>1.38</v>
      </c>
      <c r="AW410" s="601" t="n"/>
      <c r="AX410" s="602" t="inlineStr">
        <is>
          <t>EUR</t>
        </is>
      </c>
      <c r="AY410" s="602" t="inlineStr">
        <is>
          <t>FOB</t>
        </is>
      </c>
      <c r="AZ410" s="602" t="inlineStr">
        <is>
          <t>90 DAYS NETT</t>
        </is>
      </c>
      <c r="BA410" s="602" t="inlineStr">
        <is>
          <t>cfmd</t>
        </is>
      </c>
      <c r="BB410" s="602">
        <f>IFERROR((BM410*(1-Assumptions!$K$3))*(1-BK410),0)</f>
        <v/>
      </c>
      <c r="BC410" s="428" t="n"/>
      <c r="BD410" s="602" t="n"/>
      <c r="BE410" s="602" t="n">
        <v>24.5</v>
      </c>
      <c r="BF410" s="604">
        <f>IFERROR(((IF(BE410&gt;0, BE410, IF(BD410&gt;0, BD410, 0))))*INDEX(Assumptions!$B:$B,MATCH(AB410,Assumptions!$A:$A,0)),0)</f>
        <v/>
      </c>
      <c r="BG410" s="604">
        <f>IFERROR(((IF(BE410&gt;0, BE410, IF(BD410&gt;0, BD410, 0))))*INDEX(Assumptions!$C:$C,MATCH(AB410,Assumptions!$A:$A,0)),0)</f>
        <v/>
      </c>
      <c r="BH410" s="604">
        <f>IFERROR(((IF(BE410&gt;0, BE410, IF(BD410&gt;0, BD410, 0))))*INDEX(Assumptions!$D:$D,MATCH(AB410,Assumptions!$A:$A,0)),0)</f>
        <v/>
      </c>
      <c r="BI410" s="604">
        <f>IFERROR(((IF(BE410&gt;0, BE410, IF(BD410&gt;0, BD410, 0))))*INDEX(Assumptions!$G:$G,MATCH(AC410,Assumptions!$F:$F,0)),0)</f>
        <v/>
      </c>
      <c r="BJ410" s="604">
        <f>SUM(BF410:BI410)</f>
        <v/>
      </c>
      <c r="BK410" s="383">
        <f>IFERROR(INDEX(Assumptions!$B:$B,MATCH(AB410,Assumptions!$A:$A,0))+INDEX(Assumptions!$C:$C,MATCH(AB410,Assumptions!$A:$A,0))+INDEX(Assumptions!$D:$D,MATCH(AB410,Assumptions!$A:$A,0))+INDEX(Assumptions!$G:$G,MATCH(AC410,Assumptions!$F:$F,0)),0)</f>
        <v/>
      </c>
      <c r="BL410" s="602">
        <f>((IF(BE410&gt;0, BE410, IF(BD410&gt;0, BD410, 0))))+BJ410</f>
        <v/>
      </c>
      <c r="BM410" s="602">
        <f>BP410/BO410</f>
        <v/>
      </c>
      <c r="BN410" s="602">
        <f>BP410/2.38</f>
        <v/>
      </c>
      <c r="BO410" s="374" t="n">
        <v>2.5</v>
      </c>
      <c r="BP410" s="602" t="n">
        <v>139.95</v>
      </c>
      <c r="BQ410" s="384">
        <f>IF(SUM(BD410:BE410)=0,0,(BM410-BL410)/BM410)</f>
        <v/>
      </c>
      <c r="BR410" s="602" t="n">
        <v>0</v>
      </c>
      <c r="BS410" s="602" t="n">
        <v>6.4</v>
      </c>
      <c r="BT410" s="602" t="n"/>
      <c r="BU410" s="386" t="n"/>
      <c r="BV410" s="386" t="n"/>
      <c r="BW410" s="386" t="n"/>
      <c r="BX410" s="386" t="n"/>
      <c r="BY410" s="386" t="n"/>
      <c r="BZ410" s="433" t="n"/>
      <c r="CA410" s="386" t="n"/>
      <c r="CB410" s="386" t="n"/>
      <c r="CC410" s="386" t="n"/>
      <c r="CD410" s="376" t="n"/>
      <c r="CE410" s="376" t="n"/>
      <c r="CF410" s="376" t="inlineStr">
        <is>
          <t>Out</t>
        </is>
      </c>
      <c r="CG410" s="387" t="inlineStr">
        <is>
          <t>-</t>
        </is>
      </c>
      <c r="CH410" s="435" t="n"/>
      <c r="CI410" s="387" t="n"/>
      <c r="CJ410" s="387" t="n"/>
      <c r="CK410" s="387" t="n"/>
      <c r="CL410" s="388" t="n"/>
      <c r="CM410" s="389" t="n"/>
      <c r="CN410" s="389" t="n"/>
      <c r="CO410" s="390" t="n"/>
      <c r="CP410" s="391" t="inlineStr">
        <is>
          <t>-</t>
        </is>
      </c>
      <c r="CQ410" s="391" t="n"/>
      <c r="CR410" s="391" t="n"/>
      <c r="CS410" s="392" t="n"/>
      <c r="CT410" s="393" t="n"/>
      <c r="CU410" s="393" t="n"/>
      <c r="CV410" s="393" t="n"/>
      <c r="CW410" s="393" t="n"/>
      <c r="CX410" s="393" t="n"/>
      <c r="CY410" s="393" t="n"/>
      <c r="CZ410" s="388" t="n"/>
      <c r="DA410" s="388" t="n"/>
      <c r="DB410" s="555" t="n"/>
      <c r="DC410" s="389" t="n"/>
      <c r="DD410" s="389" t="n"/>
      <c r="DE410" s="389" t="n"/>
      <c r="DF410" s="394" t="n"/>
      <c r="DG410" s="394" t="n"/>
      <c r="DH410" s="394" t="n"/>
      <c r="DI410" s="395">
        <f>DF410*BM410</f>
        <v/>
      </c>
      <c r="DJ410" s="396">
        <f>DI410-(DG410*BL410)</f>
        <v/>
      </c>
    </row>
    <row customFormat="1" customHeight="1" ht="15" r="411" s="397">
      <c r="A411" s="372" t="n">
        <v>3190</v>
      </c>
      <c r="B411" s="372" t="inlineStr">
        <is>
          <t>K170751304</t>
        </is>
      </c>
      <c r="C411" s="372" t="n">
        <v>1010103649</v>
      </c>
      <c r="D411" s="241" t="inlineStr">
        <is>
          <t>Dark used</t>
        </is>
      </c>
      <c r="E411" s="430" t="n">
        <v>3028</v>
      </c>
      <c r="F411" s="372" t="inlineStr">
        <is>
          <t>JOSHUA</t>
        </is>
      </c>
      <c r="G411" s="372" t="inlineStr">
        <is>
          <t>DARK USED</t>
        </is>
      </c>
      <c r="H411" s="372" t="inlineStr">
        <is>
          <t>STOCK</t>
        </is>
      </c>
      <c r="I411" s="370" t="n"/>
      <c r="J411" s="600" t="n"/>
      <c r="K411" s="372" t="inlineStr">
        <is>
          <t>CXLD WILL DELIVERY FROM STOCK</t>
        </is>
      </c>
      <c r="L411" s="372" t="n"/>
      <c r="M411" s="372" t="inlineStr">
        <is>
          <t>Jeans</t>
        </is>
      </c>
      <c r="N411" s="372" t="n">
        <v>62034231</v>
      </c>
      <c r="O411" s="373" t="inlineStr">
        <is>
          <t>Men's or boys' trousers and breeches of cotton denim (excl. knitted or crocheted, industrial and occupational, bib and brace overalls and underpants)</t>
        </is>
      </c>
      <c r="P411" s="584" t="inlineStr">
        <is>
          <t>Mens</t>
        </is>
      </c>
      <c r="Q411" s="372" t="n"/>
      <c r="R411" s="372" t="n"/>
      <c r="S411" s="372" t="n"/>
      <c r="T411" s="374" t="inlineStr">
        <is>
          <t xml:space="preserve">WARP </t>
        </is>
      </c>
      <c r="U411" s="374" t="inlineStr">
        <is>
          <t>MID RISE TAPERED</t>
        </is>
      </c>
      <c r="V411" s="374" t="inlineStr">
        <is>
          <t>28-38</t>
        </is>
      </c>
      <c r="W411" s="374" t="inlineStr">
        <is>
          <t>32-34-36</t>
        </is>
      </c>
      <c r="X411" s="402" t="inlineStr">
        <is>
          <t>Mens royal core</t>
        </is>
      </c>
      <c r="Y411" s="374" t="n"/>
      <c r="Z411" s="374" t="inlineStr">
        <is>
          <t>C/O</t>
        </is>
      </c>
      <c r="AA411" s="402" t="inlineStr">
        <is>
          <t>SEASONAL MAIN</t>
        </is>
      </c>
      <c r="AB411" s="240" t="inlineStr">
        <is>
          <t>Tunisia</t>
        </is>
      </c>
      <c r="AC411" s="240" t="inlineStr">
        <is>
          <t>Artlab</t>
        </is>
      </c>
      <c r="AD411" s="240" t="inlineStr">
        <is>
          <t>Artlab</t>
        </is>
      </c>
      <c r="AE411" s="240" t="inlineStr">
        <is>
          <t>Interwashing</t>
        </is>
      </c>
      <c r="AF411" s="372" t="n"/>
      <c r="AG411" s="374" t="inlineStr">
        <is>
          <t>ORTA</t>
        </is>
      </c>
      <c r="AH411" s="374" t="inlineStr">
        <is>
          <t>9593A-48 Crimson warp stretch</t>
        </is>
      </c>
      <c r="AI411" s="374" t="inlineStr">
        <is>
          <t>8551A-48 Crimson warp stretch</t>
        </is>
      </c>
      <c r="AJ411" s="374" t="n"/>
      <c r="AK411" s="374" t="inlineStr">
        <is>
          <t>99% Sustainable fabric</t>
        </is>
      </c>
      <c r="AL411" s="374" t="inlineStr">
        <is>
          <t>99% Organic cotton, 1% elastane</t>
        </is>
      </c>
      <c r="AM411" s="374" t="inlineStr">
        <is>
          <t>13,5 oz</t>
        </is>
      </c>
      <c r="AN411" s="374" t="n"/>
      <c r="AO411" s="377" t="inlineStr">
        <is>
          <t>6 / 150</t>
        </is>
      </c>
      <c r="AP411" s="374" t="n"/>
      <c r="AQ411" s="374" t="n"/>
      <c r="AR411" s="374" t="n"/>
      <c r="AS411" s="378" t="n"/>
      <c r="AT411" s="378" t="n"/>
      <c r="AU411" s="378" t="n"/>
      <c r="AV411" s="379" t="n">
        <v>1.23</v>
      </c>
      <c r="AW411" s="601" t="n"/>
      <c r="AX411" s="602" t="inlineStr">
        <is>
          <t>EUR</t>
        </is>
      </c>
      <c r="AY411" s="602" t="inlineStr">
        <is>
          <t>FOB</t>
        </is>
      </c>
      <c r="AZ411" s="602" t="inlineStr">
        <is>
          <t>90 DAYS NETT</t>
        </is>
      </c>
      <c r="BA411" s="602" t="inlineStr">
        <is>
          <t>cfmd</t>
        </is>
      </c>
      <c r="BB411" s="602">
        <f>IFERROR((BM411*(1-Assumptions!$K$3))*(1-BK411),0)</f>
        <v/>
      </c>
      <c r="BC411" s="428" t="n"/>
      <c r="BD411" s="602" t="n"/>
      <c r="BE411" s="602" t="n">
        <v>24.55</v>
      </c>
      <c r="BF411" s="604">
        <f>IFERROR(((IF(BE411&gt;0, BE411, IF(BD411&gt;0, BD411, 0))))*INDEX(Assumptions!$B:$B,MATCH(AB411,Assumptions!$A:$A,0)),0)</f>
        <v/>
      </c>
      <c r="BG411" s="604">
        <f>IFERROR(((IF(BE411&gt;0, BE411, IF(BD411&gt;0, BD411, 0))))*INDEX(Assumptions!$C:$C,MATCH(AB411,Assumptions!$A:$A,0)),0)</f>
        <v/>
      </c>
      <c r="BH411" s="604">
        <f>IFERROR(((IF(BE411&gt;0, BE411, IF(BD411&gt;0, BD411, 0))))*INDEX(Assumptions!$D:$D,MATCH(AB411,Assumptions!$A:$A,0)),0)</f>
        <v/>
      </c>
      <c r="BI411" s="604">
        <f>IFERROR(((IF(BE411&gt;0, BE411, IF(BD411&gt;0, BD411, 0))))*INDEX(Assumptions!$G:$G,MATCH(AC411,Assumptions!$F:$F,0)),0)</f>
        <v/>
      </c>
      <c r="BJ411" s="604">
        <f>SUM(BF411:BI411)</f>
        <v/>
      </c>
      <c r="BK411" s="383">
        <f>IFERROR(INDEX(Assumptions!$B:$B,MATCH(AB411,Assumptions!$A:$A,0))+INDEX(Assumptions!$C:$C,MATCH(AB411,Assumptions!$A:$A,0))+INDEX(Assumptions!$D:$D,MATCH(AB411,Assumptions!$A:$A,0))+INDEX(Assumptions!$G:$G,MATCH(AC411,Assumptions!$F:$F,0)),0)</f>
        <v/>
      </c>
      <c r="BL411" s="602">
        <f>((IF(BE411&gt;0, BE411, IF(BD411&gt;0, BD411, 0))))+BJ411</f>
        <v/>
      </c>
      <c r="BM411" s="602">
        <f>BP411/BO411</f>
        <v/>
      </c>
      <c r="BN411" s="602">
        <f>BP411/2.38</f>
        <v/>
      </c>
      <c r="BO411" s="374" t="n">
        <v>2.5</v>
      </c>
      <c r="BP411" s="602" t="n">
        <v>129.95</v>
      </c>
      <c r="BQ411" s="384">
        <f>IF(SUM(BD411:BE411)=0,0,(BM411-BL411)/BM411)</f>
        <v/>
      </c>
      <c r="BR411" s="602" t="n">
        <v>0</v>
      </c>
      <c r="BS411" s="602" t="n">
        <v>5.75</v>
      </c>
      <c r="BT411" s="602" t="n">
        <v>3.3</v>
      </c>
      <c r="BU411" s="386" t="n"/>
      <c r="BV411" s="386" t="n"/>
      <c r="BW411" s="386" t="n"/>
      <c r="BX411" s="386" t="n"/>
      <c r="BY411" s="386" t="n"/>
      <c r="BZ411" s="433" t="n"/>
      <c r="CA411" s="386" t="n"/>
      <c r="CB411" s="386" t="n"/>
      <c r="CC411" s="386" t="n"/>
      <c r="CD411" s="376" t="n"/>
      <c r="CE411" s="376" t="n"/>
      <c r="CF411" s="376" t="inlineStr">
        <is>
          <t>Out</t>
        </is>
      </c>
      <c r="CG411" s="387" t="inlineStr">
        <is>
          <t>-</t>
        </is>
      </c>
      <c r="CH411" s="435" t="n"/>
      <c r="CI411" s="387" t="n"/>
      <c r="CJ411" s="387" t="n"/>
      <c r="CK411" s="387" t="n"/>
      <c r="CL411" s="388" t="n"/>
      <c r="CM411" s="389" t="n"/>
      <c r="CN411" s="389" t="n"/>
      <c r="CO411" s="390" t="n"/>
      <c r="CP411" s="391" t="inlineStr">
        <is>
          <t>-</t>
        </is>
      </c>
      <c r="CQ411" s="391" t="n"/>
      <c r="CR411" s="391" t="n"/>
      <c r="CS411" s="392" t="n"/>
      <c r="CT411" s="393" t="n"/>
      <c r="CU411" s="393" t="n"/>
      <c r="CV411" s="393" t="n"/>
      <c r="CW411" s="393" t="n"/>
      <c r="CX411" s="393" t="n"/>
      <c r="CY411" s="393" t="n"/>
      <c r="CZ411" s="388" t="n"/>
      <c r="DA411" s="388" t="n"/>
      <c r="DB411" s="555" t="n"/>
      <c r="DC411" s="389" t="n"/>
      <c r="DD411" s="389" t="n"/>
      <c r="DE411" s="389" t="n"/>
      <c r="DF411" s="394" t="n"/>
      <c r="DG411" s="394" t="n"/>
      <c r="DH411" s="394" t="n"/>
      <c r="DI411" s="395">
        <f>DF411*BM411</f>
        <v/>
      </c>
      <c r="DJ411" s="396">
        <f>DI411-(DG411*BL411)</f>
        <v/>
      </c>
    </row>
    <row customFormat="1" customHeight="1" ht="15" r="412" s="397">
      <c r="A412" s="372" t="n">
        <v>3195</v>
      </c>
      <c r="B412" s="372" t="inlineStr">
        <is>
          <t>K170150010</t>
        </is>
      </c>
      <c r="C412" s="372" t="n">
        <v>1010401350</v>
      </c>
      <c r="D412" s="241" t="inlineStr">
        <is>
          <t>Indigo</t>
        </is>
      </c>
      <c r="E412" s="430" t="n">
        <v>1017</v>
      </c>
      <c r="F412" s="372" t="inlineStr">
        <is>
          <t>JARRELL</t>
        </is>
      </c>
      <c r="G412" s="372" t="inlineStr">
        <is>
          <t>VEGGIE DENIM INDIGO</t>
        </is>
      </c>
      <c r="H412" s="372" t="inlineStr">
        <is>
          <t>STOCK</t>
        </is>
      </c>
      <c r="I412" s="370" t="n"/>
      <c r="J412" s="600" t="n"/>
      <c r="K412" s="372" t="inlineStr">
        <is>
          <t>CXLD WILL DELIVERY FROM STOCK</t>
        </is>
      </c>
      <c r="L412" s="372" t="n"/>
      <c r="M412" s="372" t="inlineStr">
        <is>
          <t>Pants</t>
        </is>
      </c>
      <c r="N412" s="372" t="n">
        <v>62034231</v>
      </c>
      <c r="O412" s="373" t="inlineStr">
        <is>
          <t>Men's or boys' trousers and breeches of cotton denim (excl. knitted or crocheted, industrial and occupational, bib and brace overalls and underpants)</t>
        </is>
      </c>
      <c r="P412" s="584" t="inlineStr">
        <is>
          <t>Mens</t>
        </is>
      </c>
      <c r="Q412" s="372" t="n"/>
      <c r="R412" s="372" t="n"/>
      <c r="S412" s="372" t="n"/>
      <c r="T412" s="374" t="n"/>
      <c r="U412" s="374" t="inlineStr">
        <is>
          <t>CHINO</t>
        </is>
      </c>
      <c r="V412" s="374" t="inlineStr">
        <is>
          <t>28-38</t>
        </is>
      </c>
      <c r="W412" s="402" t="inlineStr">
        <is>
          <t>32-34</t>
        </is>
      </c>
      <c r="X412" s="518" t="inlineStr">
        <is>
          <t>Mens seasonal</t>
        </is>
      </c>
      <c r="Y412" s="374" t="inlineStr">
        <is>
          <t>C/O SS17</t>
        </is>
      </c>
      <c r="Z412" s="374" t="inlineStr">
        <is>
          <t>C/O</t>
        </is>
      </c>
      <c r="AA412" s="402" t="inlineStr">
        <is>
          <t>-</t>
        </is>
      </c>
      <c r="AB412" s="240" t="inlineStr">
        <is>
          <t>Tunisia</t>
        </is>
      </c>
      <c r="AC412" s="240" t="inlineStr">
        <is>
          <t>Artlab</t>
        </is>
      </c>
      <c r="AD412" s="240" t="inlineStr">
        <is>
          <t>Artlab</t>
        </is>
      </c>
      <c r="AE412" s="240" t="inlineStr">
        <is>
          <t>Interwashing</t>
        </is>
      </c>
      <c r="AF412" s="372" t="n"/>
      <c r="AG412" s="374" t="inlineStr">
        <is>
          <t>ORTA</t>
        </is>
      </c>
      <c r="AH412" s="374" t="inlineStr">
        <is>
          <t>9588A-40 Veggie warp denim</t>
        </is>
      </c>
      <c r="AI412" s="374" t="n"/>
      <c r="AJ412" s="374" t="n"/>
      <c r="AK412" s="374" t="inlineStr">
        <is>
          <t>100% Sustainable fabric</t>
        </is>
      </c>
      <c r="AL412" s="374" t="inlineStr">
        <is>
          <t>100% Organic cotton</t>
        </is>
      </c>
      <c r="AM412" s="374" t="inlineStr">
        <is>
          <t>11,25 oz</t>
        </is>
      </c>
      <c r="AN412" s="374" t="n"/>
      <c r="AO412" s="377" t="inlineStr">
        <is>
          <t>6,30 / 148</t>
        </is>
      </c>
      <c r="AP412" s="374" t="n"/>
      <c r="AQ412" s="374" t="n"/>
      <c r="AR412" s="374" t="n"/>
      <c r="AS412" s="378" t="n"/>
      <c r="AT412" s="378" t="n"/>
      <c r="AU412" s="378" t="n"/>
      <c r="AV412" s="379" t="n">
        <v>1.3</v>
      </c>
      <c r="AW412" s="601" t="inlineStr">
        <is>
          <t>HH</t>
        </is>
      </c>
      <c r="AX412" s="602" t="inlineStr">
        <is>
          <t>EUR</t>
        </is>
      </c>
      <c r="AY412" s="602" t="inlineStr">
        <is>
          <t>FOB</t>
        </is>
      </c>
      <c r="AZ412" s="602" t="inlineStr">
        <is>
          <t>90 DAYS NETT</t>
        </is>
      </c>
      <c r="BA412" s="602" t="inlineStr">
        <is>
          <t>cfmd</t>
        </is>
      </c>
      <c r="BB412" s="602">
        <f>IFERROR((BM412*(1-Assumptions!$K$3))*(1-BK412),0)</f>
        <v/>
      </c>
      <c r="BC412" s="428" t="n"/>
      <c r="BD412" s="602" t="n"/>
      <c r="BE412" s="602" t="n">
        <v>21.9</v>
      </c>
      <c r="BF412" s="604">
        <f>IFERROR(((IF(BE412&gt;0, BE412, IF(BD412&gt;0, BD412, 0))))*INDEX(Assumptions!$B:$B,MATCH(AB412,Assumptions!$A:$A,0)),0)</f>
        <v/>
      </c>
      <c r="BG412" s="604">
        <f>IFERROR(((IF(BE412&gt;0, BE412, IF(BD412&gt;0, BD412, 0))))*INDEX(Assumptions!$C:$C,MATCH(AB412,Assumptions!$A:$A,0)),0)</f>
        <v/>
      </c>
      <c r="BH412" s="604">
        <f>IFERROR(((IF(BE412&gt;0, BE412, IF(BD412&gt;0, BD412, 0))))*INDEX(Assumptions!$D:$D,MATCH(AB412,Assumptions!$A:$A,0)),0)</f>
        <v/>
      </c>
      <c r="BI412" s="604">
        <f>IFERROR(((IF(BE412&gt;0, BE412, IF(BD412&gt;0, BD412, 0))))*INDEX(Assumptions!$G:$G,MATCH(AC412,Assumptions!$F:$F,0)),0)</f>
        <v/>
      </c>
      <c r="BJ412" s="604">
        <f>SUM(BF412:BI412)</f>
        <v/>
      </c>
      <c r="BK412" s="383">
        <f>IFERROR(INDEX(Assumptions!$B:$B,MATCH(AB412,Assumptions!$A:$A,0))+INDEX(Assumptions!$C:$C,MATCH(AB412,Assumptions!$A:$A,0))+INDEX(Assumptions!$D:$D,MATCH(AB412,Assumptions!$A:$A,0))+INDEX(Assumptions!$G:$G,MATCH(AC412,Assumptions!$F:$F,0)),0)</f>
        <v/>
      </c>
      <c r="BL412" s="602">
        <f>((IF(BE412&gt;0, BE412, IF(BD412&gt;0, BD412, 0))))+BJ412</f>
        <v/>
      </c>
      <c r="BM412" s="602">
        <f>BP412/BO412</f>
        <v/>
      </c>
      <c r="BN412" s="602">
        <f>BP412/2.38</f>
        <v/>
      </c>
      <c r="BO412" s="374" t="n">
        <v>2.5</v>
      </c>
      <c r="BP412" s="602" t="n">
        <v>119.95</v>
      </c>
      <c r="BQ412" s="384">
        <f>IF(SUM(BD412:BE412)=0,0,(BM412-BL412)/BM412)</f>
        <v/>
      </c>
      <c r="BR412" s="602" t="n">
        <v>0</v>
      </c>
      <c r="BS412" s="602" t="n">
        <v>0.9</v>
      </c>
      <c r="BT412" s="602" t="n">
        <v>3.6</v>
      </c>
      <c r="BU412" s="386" t="n"/>
      <c r="BV412" s="386" t="n"/>
      <c r="BW412" s="386" t="n"/>
      <c r="BX412" s="386" t="n"/>
      <c r="BY412" s="386" t="n"/>
      <c r="BZ412" s="433" t="n"/>
      <c r="CA412" s="386" t="n"/>
      <c r="CB412" s="386" t="n"/>
      <c r="CC412" s="386" t="n"/>
      <c r="CD412" s="376" t="n"/>
      <c r="CE412" s="376" t="n"/>
      <c r="CF412" s="376" t="inlineStr">
        <is>
          <t>Out</t>
        </is>
      </c>
      <c r="CG412" s="387" t="inlineStr">
        <is>
          <t>-</t>
        </is>
      </c>
      <c r="CH412" s="435" t="n"/>
      <c r="CI412" s="387" t="n"/>
      <c r="CJ412" s="387" t="n"/>
      <c r="CK412" s="387" t="n"/>
      <c r="CL412" s="388" t="n"/>
      <c r="CM412" s="389" t="n"/>
      <c r="CN412" s="389" t="n"/>
      <c r="CO412" s="390" t="n"/>
      <c r="CP412" s="391" t="inlineStr">
        <is>
          <t>-</t>
        </is>
      </c>
      <c r="CQ412" s="391" t="n"/>
      <c r="CR412" s="391" t="n"/>
      <c r="CS412" s="392" t="n"/>
      <c r="CT412" s="393" t="n"/>
      <c r="CU412" s="393" t="n"/>
      <c r="CV412" s="393" t="n"/>
      <c r="CW412" s="393" t="n"/>
      <c r="CX412" s="393" t="n"/>
      <c r="CY412" s="393" t="n"/>
      <c r="CZ412" s="388" t="n"/>
      <c r="DA412" s="388" t="n"/>
      <c r="DB412" s="555" t="n"/>
      <c r="DC412" s="389" t="n"/>
      <c r="DD412" s="389" t="n"/>
      <c r="DE412" s="389" t="n"/>
      <c r="DF412" s="394" t="n"/>
      <c r="DG412" s="394" t="n"/>
      <c r="DH412" s="394" t="n"/>
      <c r="DI412" s="395">
        <f>DF412*BM412</f>
        <v/>
      </c>
      <c r="DJ412" s="396">
        <f>DI412-(DG412*BL412)</f>
        <v/>
      </c>
    </row>
    <row customFormat="1" customHeight="1" hidden="1" ht="15" r="413" s="397">
      <c r="A413" s="372" t="n">
        <v>3200</v>
      </c>
      <c r="B413" s="372" t="inlineStr">
        <is>
          <t>K170154015</t>
        </is>
      </c>
      <c r="C413" s="372" t="n">
        <v>1070504494</v>
      </c>
      <c r="D413" s="372" t="inlineStr">
        <is>
          <t>White</t>
        </is>
      </c>
      <c r="E413" s="430" t="n">
        <v>7112</v>
      </c>
      <c r="F413" s="372" t="inlineStr">
        <is>
          <t>DARIUS</t>
        </is>
      </c>
      <c r="G413" s="372" t="inlineStr">
        <is>
          <t>KINGS WHITE</t>
        </is>
      </c>
      <c r="H413" s="372" t="inlineStr">
        <is>
          <t>STOCK</t>
        </is>
      </c>
      <c r="I413" s="370" t="n"/>
      <c r="J413" s="600" t="n"/>
      <c r="K413" s="372" t="inlineStr">
        <is>
          <t>CXLD WILL DELIVERY FROM STOCK</t>
        </is>
      </c>
      <c r="L413" s="372" t="n"/>
      <c r="M413" s="372" t="inlineStr">
        <is>
          <t xml:space="preserve">Tee S/S </t>
        </is>
      </c>
      <c r="N413" s="372" t="n">
        <v>61091000</v>
      </c>
      <c r="O413" s="373" t="inlineStr">
        <is>
          <t>T-shirts, singlets and other vests of cotton, knitted or crocheted</t>
        </is>
      </c>
      <c r="P413" s="584" t="inlineStr">
        <is>
          <t>Mens</t>
        </is>
      </c>
      <c r="Q413" s="372" t="n"/>
      <c r="R413" s="372" t="n"/>
      <c r="S413" s="372" t="n"/>
      <c r="T413" s="374" t="inlineStr">
        <is>
          <t>-</t>
        </is>
      </c>
      <c r="U413" s="374" t="n"/>
      <c r="V413" s="374" t="inlineStr">
        <is>
          <t>XS-XXL</t>
        </is>
      </c>
      <c r="W413" s="374" t="inlineStr">
        <is>
          <t>-</t>
        </is>
      </c>
      <c r="X413" s="518" t="inlineStr">
        <is>
          <t>XS-XXL mens</t>
        </is>
      </c>
      <c r="Y413" s="374" t="inlineStr">
        <is>
          <t>C/O</t>
        </is>
      </c>
      <c r="Z413" s="374" t="inlineStr">
        <is>
          <t>C/O</t>
        </is>
      </c>
      <c r="AA413" s="374" t="inlineStr">
        <is>
          <t>ROYAL CORE</t>
        </is>
      </c>
      <c r="AB413" s="398" t="inlineStr">
        <is>
          <t>FYROM</t>
        </is>
      </c>
      <c r="AC413" s="240" t="inlineStr">
        <is>
          <t>Uni Textiles</t>
        </is>
      </c>
      <c r="AD413" s="240" t="inlineStr">
        <is>
          <t>New Power</t>
        </is>
      </c>
      <c r="AE413" s="376" t="inlineStr">
        <is>
          <t>ALEXANDROS</t>
        </is>
      </c>
      <c r="AF413" s="372" t="n"/>
      <c r="AG413" s="374" t="inlineStr">
        <is>
          <t>HELLAS COTTON</t>
        </is>
      </c>
      <c r="AH413" s="374" t="inlineStr">
        <is>
          <t xml:space="preserve">AW16 QUALITY </t>
        </is>
      </c>
      <c r="AI413" s="374" t="n"/>
      <c r="AJ413" s="374" t="n"/>
      <c r="AK413" s="374" t="inlineStr">
        <is>
          <t>100% Sustainable fabric</t>
        </is>
      </c>
      <c r="AL413" s="374" t="inlineStr">
        <is>
          <t>100% Organic cotton</t>
        </is>
      </c>
      <c r="AM413" s="374" t="inlineStr">
        <is>
          <t>180g</t>
        </is>
      </c>
      <c r="AN413" s="374" t="n">
        <v>185</v>
      </c>
      <c r="AO413" s="377" t="n"/>
      <c r="AP413" s="374" t="n"/>
      <c r="AQ413" s="374" t="n"/>
      <c r="AR413" s="374" t="n"/>
      <c r="AS413" s="378" t="n"/>
      <c r="AT413" s="378" t="n"/>
      <c r="AU413" s="378" t="n"/>
      <c r="AV413" s="379" t="n"/>
      <c r="AW413" s="601" t="inlineStr">
        <is>
          <t>UNITEXTILE</t>
        </is>
      </c>
      <c r="AX413" s="602" t="inlineStr">
        <is>
          <t>EUR</t>
        </is>
      </c>
      <c r="AY413" s="602" t="inlineStr">
        <is>
          <t>CIF</t>
        </is>
      </c>
      <c r="AZ413" s="602" t="inlineStr">
        <is>
          <t>30 DAYS NETT</t>
        </is>
      </c>
      <c r="BA413" s="602" t="inlineStr">
        <is>
          <t>cfmd</t>
        </is>
      </c>
      <c r="BB413" s="602">
        <f>IFERROR((BM413*(1-Assumptions!$K$3))*(1-BK413),0)</f>
        <v/>
      </c>
      <c r="BC413" s="602">
        <f>BD413*2</f>
        <v/>
      </c>
      <c r="BD413" s="602" t="n"/>
      <c r="BE413" s="602" t="n">
        <v>9.6</v>
      </c>
      <c r="BF413" s="617">
        <f>IFERROR(((IF(BE413&gt;0, BE413, IF(BD413&gt;0, BD413, 0))))*INDEX(Assumptions!$B:$B,MATCH(AB413,Assumptions!$A:$A,0)),0)</f>
        <v/>
      </c>
      <c r="BG413" s="604">
        <f>IFERROR(((IF(BE413&gt;0, BE413, IF(BD413&gt;0, BD413, 0))))*INDEX(Assumptions!$C:$C,MATCH(AB413,Assumptions!$A:$A,0)),0)</f>
        <v/>
      </c>
      <c r="BH413" s="604">
        <f>IFERROR(((IF(BE413&gt;0, BE413, IF(BD413&gt;0, BD413, 0))))*INDEX(Assumptions!$D:$D,MATCH(AB413,Assumptions!$A:$A,0)),0)</f>
        <v/>
      </c>
      <c r="BI413" s="604">
        <f>IFERROR(((IF(BE413&gt;0, BE413, IF(BD413&gt;0, BD413, 0))))*INDEX(Assumptions!$G:$G,MATCH(AC413,Assumptions!$F:$F,0)),0)</f>
        <v/>
      </c>
      <c r="BJ413" s="604">
        <f>SUM(BF413:BI413)</f>
        <v/>
      </c>
      <c r="BK413" s="383">
        <f>IFERROR(INDEX(Assumptions!$B:$B,MATCH(AB413,Assumptions!$A:$A,0))+INDEX(Assumptions!$C:$C,MATCH(AB413,Assumptions!$A:$A,0))+INDEX(Assumptions!$D:$D,MATCH(AB413,Assumptions!$A:$A,0))+INDEX(Assumptions!$G:$G,MATCH(AC413,Assumptions!$F:$F,0)),0)</f>
        <v/>
      </c>
      <c r="BL413" s="602">
        <f>((IF(BE413&gt;0, BE413, IF(BD413&gt;0, BD413, 0))))+BJ413</f>
        <v/>
      </c>
      <c r="BM413" s="602">
        <f>BP413/BO413</f>
        <v/>
      </c>
      <c r="BN413" s="602">
        <f>BP413/2.38</f>
        <v/>
      </c>
      <c r="BO413" s="374" t="n">
        <v>2.5</v>
      </c>
      <c r="BP413" s="602" t="n">
        <v>49.95</v>
      </c>
      <c r="BQ413" s="384">
        <f>IF(SUM(BD413:BE413)=0,0,(BM413-BL413)/BM413)</f>
        <v/>
      </c>
      <c r="BR413" s="602" t="n">
        <v>0</v>
      </c>
      <c r="BS413" s="602" t="n"/>
      <c r="BT413" s="602" t="n"/>
      <c r="BU413" s="386" t="n"/>
      <c r="BV413" s="386" t="n"/>
      <c r="BW413" s="386" t="n"/>
      <c r="BX413" s="386" t="n"/>
      <c r="BY413" s="386" t="n"/>
      <c r="BZ413" s="433" t="n"/>
      <c r="CA413" s="386" t="n"/>
      <c r="CB413" s="386" t="n"/>
      <c r="CC413" s="386" t="n"/>
      <c r="CD413" s="376" t="n"/>
      <c r="CE413" s="376" t="n"/>
      <c r="CF413" s="376" t="inlineStr">
        <is>
          <t>keep as c/o in Blue data</t>
        </is>
      </c>
      <c r="CG413" s="387" t="inlineStr">
        <is>
          <t>-</t>
        </is>
      </c>
      <c r="CH413" s="435" t="n"/>
      <c r="CI413" s="387" t="n"/>
      <c r="CJ413" s="387" t="n"/>
      <c r="CK413" s="387" t="n"/>
      <c r="CL413" s="388" t="n"/>
      <c r="CM413" s="389" t="n"/>
      <c r="CN413" s="389" t="n"/>
      <c r="CO413" s="390" t="n"/>
      <c r="CP413" s="391" t="n"/>
      <c r="CQ413" s="391" t="n"/>
      <c r="CR413" s="391" t="n"/>
      <c r="CS413" s="392" t="n"/>
      <c r="CT413" s="393" t="n"/>
      <c r="CU413" s="393" t="n"/>
      <c r="CV413" s="393" t="n"/>
      <c r="CW413" s="393" t="n"/>
      <c r="CX413" s="393" t="n"/>
      <c r="CY413" s="393" t="n"/>
      <c r="CZ413" s="388" t="n"/>
      <c r="DA413" s="388" t="n"/>
      <c r="DB413" s="555" t="n"/>
      <c r="DC413" s="389" t="n"/>
      <c r="DD413" s="389" t="n"/>
      <c r="DE413" s="389" t="n"/>
      <c r="DF413" s="394" t="n"/>
      <c r="DG413" s="394" t="n"/>
      <c r="DH413" s="394" t="n"/>
      <c r="DI413" s="395">
        <f>DF413*BM413</f>
        <v/>
      </c>
      <c r="DJ413" s="396">
        <f>DI413-(DG413*BL413)</f>
        <v/>
      </c>
    </row>
    <row customFormat="1" customHeight="1" hidden="1" ht="15" r="414" s="397">
      <c r="A414" s="372" t="n">
        <v>3205</v>
      </c>
      <c r="B414" s="372" t="inlineStr">
        <is>
          <t>K170154017</t>
        </is>
      </c>
      <c r="C414" s="372" t="n">
        <v>1070504496</v>
      </c>
      <c r="D414" s="372" t="inlineStr">
        <is>
          <t>Blue</t>
        </is>
      </c>
      <c r="E414" s="430" t="n">
        <v>8127</v>
      </c>
      <c r="F414" s="372" t="inlineStr">
        <is>
          <t>DARIUS</t>
        </is>
      </c>
      <c r="G414" s="372" t="inlineStr">
        <is>
          <t>KINGS NAVY</t>
        </is>
      </c>
      <c r="H414" s="372" t="inlineStr">
        <is>
          <t>STOCK</t>
        </is>
      </c>
      <c r="I414" s="370" t="n"/>
      <c r="J414" s="600" t="n"/>
      <c r="K414" s="372" t="inlineStr">
        <is>
          <t>CXLD WILL DELIVERY FROM STOCK</t>
        </is>
      </c>
      <c r="L414" s="372" t="n"/>
      <c r="M414" s="372" t="inlineStr">
        <is>
          <t xml:space="preserve">Tee S/S </t>
        </is>
      </c>
      <c r="N414" s="372" t="n">
        <v>61091000</v>
      </c>
      <c r="O414" s="373" t="inlineStr">
        <is>
          <t>T-shirts, singlets and other vests of cotton, knitted or crocheted</t>
        </is>
      </c>
      <c r="P414" s="584" t="inlineStr">
        <is>
          <t>Mens</t>
        </is>
      </c>
      <c r="Q414" s="372" t="n"/>
      <c r="R414" s="372" t="n"/>
      <c r="S414" s="372" t="n"/>
      <c r="T414" s="374" t="inlineStr">
        <is>
          <t>-</t>
        </is>
      </c>
      <c r="U414" s="374" t="n"/>
      <c r="V414" s="374" t="inlineStr">
        <is>
          <t>XS-XXL</t>
        </is>
      </c>
      <c r="W414" s="374" t="inlineStr">
        <is>
          <t>-</t>
        </is>
      </c>
      <c r="X414" s="518" t="inlineStr">
        <is>
          <t>XS-XXL mens</t>
        </is>
      </c>
      <c r="Y414" s="374" t="inlineStr">
        <is>
          <t>C/O</t>
        </is>
      </c>
      <c r="Z414" s="374" t="inlineStr">
        <is>
          <t>C/O</t>
        </is>
      </c>
      <c r="AA414" s="374" t="inlineStr">
        <is>
          <t>ROYAL CORE</t>
        </is>
      </c>
      <c r="AB414" s="398" t="inlineStr">
        <is>
          <t>FYROM</t>
        </is>
      </c>
      <c r="AC414" s="240" t="inlineStr">
        <is>
          <t>Uni Textiles</t>
        </is>
      </c>
      <c r="AD414" s="240" t="inlineStr">
        <is>
          <t>New Power</t>
        </is>
      </c>
      <c r="AE414" s="376" t="inlineStr">
        <is>
          <t>ALEXANDROS</t>
        </is>
      </c>
      <c r="AF414" s="372" t="n"/>
      <c r="AG414" s="374" t="inlineStr">
        <is>
          <t>HELLAS COTTON</t>
        </is>
      </c>
      <c r="AH414" s="374" t="inlineStr">
        <is>
          <t xml:space="preserve">AW16 QUALITY </t>
        </is>
      </c>
      <c r="AI414" s="374" t="n"/>
      <c r="AJ414" s="374" t="n"/>
      <c r="AK414" s="374" t="inlineStr">
        <is>
          <t>100% Sustainable fabric</t>
        </is>
      </c>
      <c r="AL414" s="374" t="inlineStr">
        <is>
          <t>100% Organic cotton</t>
        </is>
      </c>
      <c r="AM414" s="374" t="inlineStr">
        <is>
          <t>150g</t>
        </is>
      </c>
      <c r="AN414" s="374" t="n">
        <v>185</v>
      </c>
      <c r="AO414" s="377" t="n"/>
      <c r="AP414" s="374" t="n"/>
      <c r="AQ414" s="374" t="n"/>
      <c r="AR414" s="374" t="n"/>
      <c r="AS414" s="378" t="n"/>
      <c r="AT414" s="378" t="n"/>
      <c r="AU414" s="378" t="n"/>
      <c r="AV414" s="379" t="n"/>
      <c r="AW414" s="601" t="inlineStr">
        <is>
          <t>UNITEXTILE</t>
        </is>
      </c>
      <c r="AX414" s="602" t="inlineStr">
        <is>
          <t>EUR</t>
        </is>
      </c>
      <c r="AY414" s="602" t="inlineStr">
        <is>
          <t>CIF</t>
        </is>
      </c>
      <c r="AZ414" s="602" t="inlineStr">
        <is>
          <t>30 DAYS NETT</t>
        </is>
      </c>
      <c r="BA414" s="602" t="inlineStr">
        <is>
          <t>cfmd</t>
        </is>
      </c>
      <c r="BB414" s="602">
        <f>IFERROR((BM414*(1-Assumptions!$K$3))*(1-BK414),0)</f>
        <v/>
      </c>
      <c r="BC414" s="602">
        <f>BD414*2</f>
        <v/>
      </c>
      <c r="BD414" s="602" t="n"/>
      <c r="BE414" s="602" t="n">
        <v>9.6</v>
      </c>
      <c r="BF414" s="617">
        <f>IFERROR(((IF(BE414&gt;0, BE414, IF(BD414&gt;0, BD414, 0))))*INDEX(Assumptions!$B:$B,MATCH(AB414,Assumptions!$A:$A,0)),0)</f>
        <v/>
      </c>
      <c r="BG414" s="604">
        <f>IFERROR(((IF(BE414&gt;0, BE414, IF(BD414&gt;0, BD414, 0))))*INDEX(Assumptions!$C:$C,MATCH(AB414,Assumptions!$A:$A,0)),0)</f>
        <v/>
      </c>
      <c r="BH414" s="604">
        <f>IFERROR(((IF(BE414&gt;0, BE414, IF(BD414&gt;0, BD414, 0))))*INDEX(Assumptions!$D:$D,MATCH(AB414,Assumptions!$A:$A,0)),0)</f>
        <v/>
      </c>
      <c r="BI414" s="604">
        <f>IFERROR(((IF(BE414&gt;0, BE414, IF(BD414&gt;0, BD414, 0))))*INDEX(Assumptions!$G:$G,MATCH(AC414,Assumptions!$F:$F,0)),0)</f>
        <v/>
      </c>
      <c r="BJ414" s="604">
        <f>SUM(BF414:BI414)</f>
        <v/>
      </c>
      <c r="BK414" s="383">
        <f>IFERROR(INDEX(Assumptions!$B:$B,MATCH(AB414,Assumptions!$A:$A,0))+INDEX(Assumptions!$C:$C,MATCH(AB414,Assumptions!$A:$A,0))+INDEX(Assumptions!$D:$D,MATCH(AB414,Assumptions!$A:$A,0))+INDEX(Assumptions!$G:$G,MATCH(AC414,Assumptions!$F:$F,0)),0)</f>
        <v/>
      </c>
      <c r="BL414" s="602">
        <f>((IF(BE414&gt;0, BE414, IF(BD414&gt;0, BD414, 0))))+BJ414</f>
        <v/>
      </c>
      <c r="BM414" s="602">
        <f>BP414/BO414</f>
        <v/>
      </c>
      <c r="BN414" s="602">
        <f>BP414/2.38</f>
        <v/>
      </c>
      <c r="BO414" s="374" t="n">
        <v>2.5</v>
      </c>
      <c r="BP414" s="602" t="n">
        <v>49.95</v>
      </c>
      <c r="BQ414" s="384">
        <f>IF(SUM(BD414:BE414)=0,0,(BM414-BL414)/BM414)</f>
        <v/>
      </c>
      <c r="BR414" s="602" t="n">
        <v>0</v>
      </c>
      <c r="BS414" s="602" t="n"/>
      <c r="BT414" s="602" t="n"/>
      <c r="BU414" s="386" t="n"/>
      <c r="BV414" s="386" t="n"/>
      <c r="BW414" s="386" t="n"/>
      <c r="BX414" s="386" t="n"/>
      <c r="BY414" s="386" t="n"/>
      <c r="BZ414" s="433" t="n"/>
      <c r="CA414" s="386" t="n"/>
      <c r="CB414" s="386" t="n"/>
      <c r="CC414" s="386" t="n"/>
      <c r="CD414" s="376" t="n"/>
      <c r="CE414" s="376" t="n"/>
      <c r="CF414" s="376" t="inlineStr">
        <is>
          <t>keep as c/o in Blue data</t>
        </is>
      </c>
      <c r="CG414" s="387" t="inlineStr">
        <is>
          <t>-</t>
        </is>
      </c>
      <c r="CH414" s="435" t="n"/>
      <c r="CI414" s="387" t="n"/>
      <c r="CJ414" s="387" t="n"/>
      <c r="CK414" s="387" t="n"/>
      <c r="CL414" s="388" t="n"/>
      <c r="CM414" s="389" t="n"/>
      <c r="CN414" s="389" t="n"/>
      <c r="CO414" s="390" t="n"/>
      <c r="CP414" s="391" t="n"/>
      <c r="CQ414" s="391" t="n"/>
      <c r="CR414" s="391" t="n"/>
      <c r="CS414" s="392" t="n"/>
      <c r="CT414" s="393" t="n"/>
      <c r="CU414" s="393" t="n"/>
      <c r="CV414" s="393" t="n"/>
      <c r="CW414" s="393" t="n"/>
      <c r="CX414" s="393" t="n"/>
      <c r="CY414" s="393" t="n"/>
      <c r="CZ414" s="388" t="n"/>
      <c r="DA414" s="388" t="n"/>
      <c r="DB414" s="555" t="n"/>
      <c r="DC414" s="389" t="n"/>
      <c r="DD414" s="389" t="n"/>
      <c r="DE414" s="389" t="n"/>
      <c r="DF414" s="394" t="n"/>
      <c r="DG414" s="394" t="n"/>
      <c r="DH414" s="394" t="n"/>
      <c r="DI414" s="395">
        <f>DF414*BM414</f>
        <v/>
      </c>
      <c r="DJ414" s="396">
        <f>DI414-(DG414*BL414)</f>
        <v/>
      </c>
    </row>
    <row customFormat="1" customHeight="1" hidden="1" ht="15" r="415" s="397">
      <c r="A415" s="372" t="n">
        <v>3210</v>
      </c>
      <c r="B415" s="372" t="inlineStr">
        <is>
          <t>K999954003</t>
        </is>
      </c>
      <c r="C415" s="372" t="n">
        <v>1070504492</v>
      </c>
      <c r="D415" s="372" t="inlineStr">
        <is>
          <t>White</t>
        </is>
      </c>
      <c r="E415" s="430" t="n">
        <v>7113</v>
      </c>
      <c r="F415" s="372" t="inlineStr">
        <is>
          <t>DARIUS</t>
        </is>
      </c>
      <c r="G415" s="372" t="inlineStr">
        <is>
          <t>KINGS OF INDIGO WHITE</t>
        </is>
      </c>
      <c r="H415" s="372" t="inlineStr">
        <is>
          <t>STOCK</t>
        </is>
      </c>
      <c r="I415" s="370" t="n"/>
      <c r="J415" s="600" t="n"/>
      <c r="K415" s="372" t="inlineStr">
        <is>
          <t>CXLD WILL DELIVERY FROM STOCK</t>
        </is>
      </c>
      <c r="L415" s="372" t="n"/>
      <c r="M415" s="372" t="inlineStr">
        <is>
          <t xml:space="preserve">Tee S/S </t>
        </is>
      </c>
      <c r="N415" s="372" t="n">
        <v>61091000</v>
      </c>
      <c r="O415" s="373" t="inlineStr">
        <is>
          <t>T-shirts, singlets and other vests of cotton, knitted or crocheted</t>
        </is>
      </c>
      <c r="P415" s="584" t="inlineStr">
        <is>
          <t>Mens</t>
        </is>
      </c>
      <c r="Q415" s="372" t="n"/>
      <c r="R415" s="372" t="n"/>
      <c r="S415" s="372" t="inlineStr">
        <is>
          <t>NON BLEACH</t>
        </is>
      </c>
      <c r="T415" s="374" t="n"/>
      <c r="U415" s="374" t="n"/>
      <c r="V415" s="374" t="inlineStr">
        <is>
          <t>XS-XXL</t>
        </is>
      </c>
      <c r="W415" s="374" t="inlineStr">
        <is>
          <t>-</t>
        </is>
      </c>
      <c r="X415" s="518" t="inlineStr">
        <is>
          <t>XS-XXL mens</t>
        </is>
      </c>
      <c r="Y415" s="374" t="inlineStr">
        <is>
          <t>C/O</t>
        </is>
      </c>
      <c r="Z415" s="374" t="inlineStr">
        <is>
          <t>C/O</t>
        </is>
      </c>
      <c r="AA415" s="374" t="inlineStr">
        <is>
          <t>ROYAL CORE</t>
        </is>
      </c>
      <c r="AB415" s="398" t="inlineStr">
        <is>
          <t>FYROM</t>
        </is>
      </c>
      <c r="AC415" s="240" t="inlineStr">
        <is>
          <t>Uni Textiles</t>
        </is>
      </c>
      <c r="AD415" s="240" t="inlineStr">
        <is>
          <t>New Power</t>
        </is>
      </c>
      <c r="AE415" s="376" t="inlineStr">
        <is>
          <t>ALEXANDROS</t>
        </is>
      </c>
      <c r="AF415" s="372" t="n"/>
      <c r="AG415" s="374" t="inlineStr">
        <is>
          <t>HELLAS COTTON</t>
        </is>
      </c>
      <c r="AH415" s="374" t="inlineStr">
        <is>
          <t>JERSEY</t>
        </is>
      </c>
      <c r="AI415" s="374" t="n"/>
      <c r="AJ415" s="374" t="n"/>
      <c r="AK415" s="374" t="inlineStr">
        <is>
          <t>100% Sustainable fabric</t>
        </is>
      </c>
      <c r="AL415" s="374" t="inlineStr">
        <is>
          <t>100% Organic cotton</t>
        </is>
      </c>
      <c r="AM415" s="374" t="inlineStr">
        <is>
          <t>180g</t>
        </is>
      </c>
      <c r="AN415" s="374" t="n">
        <v>225</v>
      </c>
      <c r="AO415" s="377" t="n"/>
      <c r="AP415" s="374" t="n"/>
      <c r="AQ415" s="374" t="n"/>
      <c r="AR415" s="374" t="n"/>
      <c r="AS415" s="378" t="n"/>
      <c r="AT415" s="378" t="n"/>
      <c r="AU415" s="378" t="n"/>
      <c r="AV415" s="379" t="n"/>
      <c r="AW415" s="601" t="n"/>
      <c r="AX415" s="602" t="inlineStr">
        <is>
          <t>EUR</t>
        </is>
      </c>
      <c r="AY415" s="602" t="inlineStr">
        <is>
          <t>CIF</t>
        </is>
      </c>
      <c r="AZ415" s="602" t="inlineStr">
        <is>
          <t>30 DAYS NETT</t>
        </is>
      </c>
      <c r="BA415" s="602" t="inlineStr">
        <is>
          <t>cfmd</t>
        </is>
      </c>
      <c r="BB415" s="602">
        <f>IFERROR((BM415*(1-Assumptions!$K$3))*(1-BK415),0)</f>
        <v/>
      </c>
      <c r="BC415" s="602">
        <f>BD415*2</f>
        <v/>
      </c>
      <c r="BD415" s="602" t="n"/>
      <c r="BE415" s="602" t="n">
        <v>7.5</v>
      </c>
      <c r="BF415" s="609">
        <f>IFERROR(((IF(BE415&gt;0, BE415, IF(BD415&gt;0, BD415, 0))))*INDEX(Assumptions!$B:$B,MATCH(AB415,Assumptions!$A:$A,0)),0)</f>
        <v/>
      </c>
      <c r="BG415" s="604">
        <f>IFERROR(((IF(BE415&gt;0, BE415, IF(BD415&gt;0, BD415, 0))))*INDEX(Assumptions!$C:$C,MATCH(AB415,Assumptions!$A:$A,0)),0)</f>
        <v/>
      </c>
      <c r="BH415" s="604">
        <f>IFERROR(((IF(BE415&gt;0, BE415, IF(BD415&gt;0, BD415, 0))))*INDEX(Assumptions!$D:$D,MATCH(AB415,Assumptions!$A:$A,0)),0)</f>
        <v/>
      </c>
      <c r="BI415" s="604">
        <f>IFERROR(((IF(BE415&gt;0, BE415, IF(BD415&gt;0, BD415, 0))))*INDEX(Assumptions!$G:$G,MATCH(AC415,Assumptions!$F:$F,0)),0)</f>
        <v/>
      </c>
      <c r="BJ415" s="604">
        <f>SUM(BF415:BI415)</f>
        <v/>
      </c>
      <c r="BK415" s="383">
        <f>IFERROR(INDEX(Assumptions!$B:$B,MATCH(AB415,Assumptions!$A:$A,0))+INDEX(Assumptions!$C:$C,MATCH(AB415,Assumptions!$A:$A,0))+INDEX(Assumptions!$D:$D,MATCH(AB415,Assumptions!$A:$A,0))+INDEX(Assumptions!$G:$G,MATCH(AC415,Assumptions!$F:$F,0)),0)</f>
        <v/>
      </c>
      <c r="BL415" s="602">
        <f>((IF(BE415&gt;0, BE415, IF(BD415&gt;0, BD415, 0))))+BJ415</f>
        <v/>
      </c>
      <c r="BM415" s="602">
        <f>BP415/BO415</f>
        <v/>
      </c>
      <c r="BN415" s="602">
        <f>BP415/2.38</f>
        <v/>
      </c>
      <c r="BO415" s="374" t="n">
        <v>2.5</v>
      </c>
      <c r="BP415" s="602" t="n">
        <v>39.95</v>
      </c>
      <c r="BQ415" s="384">
        <f>IF(SUM(BD415:BE415)=0,0,(BM415-BL415)/BM415)</f>
        <v/>
      </c>
      <c r="BR415" s="602" t="n">
        <v>0</v>
      </c>
      <c r="BS415" s="602" t="n"/>
      <c r="BT415" s="602" t="n"/>
      <c r="BU415" s="386" t="n"/>
      <c r="BV415" s="386" t="n"/>
      <c r="BW415" s="386" t="n"/>
      <c r="BX415" s="386" t="n"/>
      <c r="BY415" s="386" t="n"/>
      <c r="BZ415" s="433" t="n"/>
      <c r="CA415" s="386" t="n"/>
      <c r="CB415" s="386" t="n"/>
      <c r="CC415" s="386" t="n"/>
      <c r="CD415" s="376" t="n"/>
      <c r="CE415" s="376" t="n"/>
      <c r="CF415" s="376" t="inlineStr">
        <is>
          <t>keep as c/o in Blue data</t>
        </is>
      </c>
      <c r="CG415" s="387" t="inlineStr">
        <is>
          <t>-</t>
        </is>
      </c>
      <c r="CH415" s="435" t="n"/>
      <c r="CI415" s="387" t="n"/>
      <c r="CJ415" s="387" t="n"/>
      <c r="CK415" s="387" t="n"/>
      <c r="CL415" s="388" t="n"/>
      <c r="CM415" s="389" t="n"/>
      <c r="CN415" s="389" t="n"/>
      <c r="CO415" s="390" t="n"/>
      <c r="CP415" s="391" t="n"/>
      <c r="CQ415" s="391" t="n"/>
      <c r="CR415" s="391" t="n"/>
      <c r="CS415" s="392" t="n"/>
      <c r="CT415" s="393" t="n"/>
      <c r="CU415" s="393" t="n"/>
      <c r="CV415" s="393" t="n"/>
      <c r="CW415" s="393" t="n"/>
      <c r="CX415" s="393" t="n"/>
      <c r="CY415" s="393" t="n"/>
      <c r="CZ415" s="388" t="n"/>
      <c r="DA415" s="388" t="n"/>
      <c r="DB415" s="555" t="n"/>
      <c r="DC415" s="389" t="n"/>
      <c r="DD415" s="389" t="n"/>
      <c r="DE415" s="389" t="n"/>
      <c r="DF415" s="394" t="n"/>
      <c r="DG415" s="394" t="n"/>
      <c r="DH415" s="394" t="n"/>
      <c r="DI415" s="395">
        <f>DF415*BM415</f>
        <v/>
      </c>
      <c r="DJ415" s="396">
        <f>DI415-(DG415*BL415)</f>
        <v/>
      </c>
    </row>
    <row customFormat="1" customHeight="1" ht="15" r="416" s="209">
      <c r="A416" s="169" t="n"/>
      <c r="B416" s="169" t="n"/>
      <c r="C416" s="169" t="n"/>
      <c r="D416" s="169" t="n"/>
      <c r="E416" s="201" t="n"/>
      <c r="F416" s="173" t="n"/>
      <c r="G416" s="173" t="n"/>
      <c r="H416" s="173" t="n"/>
      <c r="I416" s="171" t="n"/>
      <c r="J416" s="633" t="n"/>
      <c r="K416" s="173" t="n"/>
      <c r="L416" s="173" t="n"/>
      <c r="M416" s="173" t="n"/>
      <c r="N416" s="173" t="n"/>
      <c r="O416" s="174" t="n"/>
      <c r="P416" s="175" t="n"/>
      <c r="Q416" s="173" t="n"/>
      <c r="R416" s="173" t="n"/>
      <c r="S416" s="173" t="n"/>
      <c r="T416" s="176" t="n"/>
      <c r="U416" s="176" t="n"/>
      <c r="V416" s="176" t="n"/>
      <c r="W416" s="176" t="n"/>
      <c r="X416" s="202" t="n"/>
      <c r="Y416" s="176" t="n"/>
      <c r="Z416" s="176" t="n"/>
      <c r="AA416" s="176" t="n"/>
      <c r="AB416" s="196" t="n"/>
      <c r="AC416" s="177" t="n"/>
      <c r="AD416" s="177" t="n"/>
      <c r="AE416" s="177" t="n"/>
      <c r="AF416" s="173" t="n"/>
      <c r="AG416" s="176" t="n"/>
      <c r="AH416" s="176" t="inlineStr">
        <is>
          <t>-</t>
        </is>
      </c>
      <c r="AI416" s="176" t="n"/>
      <c r="AJ416" s="176" t="n"/>
      <c r="AK416" s="176" t="n"/>
      <c r="AL416" s="176" t="n"/>
      <c r="AM416" s="176" t="n"/>
      <c r="AN416" s="374" t="n"/>
      <c r="AO416" s="178" t="n"/>
      <c r="AP416" s="176" t="n"/>
      <c r="AQ416" s="176" t="n"/>
      <c r="AR416" s="176" t="n"/>
      <c r="AS416" s="179" t="n"/>
      <c r="AT416" s="179" t="n"/>
      <c r="AU416" s="179" t="n"/>
      <c r="AV416" s="180" t="n"/>
      <c r="AW416" s="634" t="n"/>
      <c r="AX416" s="635" t="n"/>
      <c r="AY416" s="635" t="n"/>
      <c r="AZ416" s="635" t="n"/>
      <c r="BA416" s="635" t="n"/>
      <c r="BB416" s="635">
        <f>IFERROR((BM416*(1-Assumptions!$K$3))*(1-BK416),0)</f>
        <v/>
      </c>
      <c r="BC416" s="635" t="n"/>
      <c r="BD416" s="635" t="n"/>
      <c r="BE416" s="635" t="n"/>
      <c r="BF416" s="636">
        <f>IFERROR(((IF(BE416&gt;0, BE416, IF(BD416&gt;0, BD416, 0))))*INDEX(Assumptions!$B:$B,MATCH(AB416,Assumptions!$A:$A,0)),0)</f>
        <v/>
      </c>
      <c r="BG416" s="636">
        <f>IFERROR(((IF(BE416&gt;0, BE416, IF(BD416&gt;0, BD416, 0))))*INDEX(Assumptions!$C:$C,MATCH(AB416,Assumptions!$A:$A,0)),0)</f>
        <v/>
      </c>
      <c r="BH416" s="636">
        <f>IFERROR(((IF(BE416&gt;0, BE416, IF(BD416&gt;0, BD416, 0))))*INDEX(Assumptions!$D:$D,MATCH(AB416,Assumptions!$A:$A,0)),0)</f>
        <v/>
      </c>
      <c r="BI416" s="636">
        <f>IFERROR(((IF(BE416&gt;0, BE416, IF(BD416&gt;0, BD416, 0))))*INDEX(Assumptions!$G:$G,MATCH(AC416,Assumptions!$F:$F,0)),0)</f>
        <v/>
      </c>
      <c r="BJ416" s="636">
        <f>SUM(BF416:BI416)</f>
        <v/>
      </c>
      <c r="BK416" s="184">
        <f>IFERROR(INDEX(Assumptions!$B:$B,MATCH(AB416,Assumptions!$A:$A,0))+INDEX(Assumptions!$C:$C,MATCH(AB416,Assumptions!$A:$A,0))+INDEX(Assumptions!$D:$D,MATCH(AB416,Assumptions!$A:$A,0))+INDEX(Assumptions!$G:$G,MATCH(AC416,Assumptions!$F:$F,0)),0)</f>
        <v/>
      </c>
      <c r="BL416" s="635">
        <f>((IF(BE416&gt;0, BE416, IF(BD416&gt;0, BD416, 0))))+BJ416</f>
        <v/>
      </c>
      <c r="BM416" s="635">
        <f>BP416/BO416</f>
        <v/>
      </c>
      <c r="BN416" s="635">
        <f>BP416/2.38</f>
        <v/>
      </c>
      <c r="BO416" s="176" t="n">
        <v>2.5</v>
      </c>
      <c r="BP416" s="635" t="n"/>
      <c r="BQ416" s="185">
        <f>IF(SUM(BD416:BE416)=0,0,(BM416-BL416)/BM416)</f>
        <v/>
      </c>
      <c r="BR416" s="635">
        <f>BC416*CG416</f>
        <v/>
      </c>
      <c r="BS416" s="635" t="n"/>
      <c r="BT416" s="635" t="n"/>
      <c r="BU416" s="186" t="n"/>
      <c r="BV416" s="186" t="n"/>
      <c r="BW416" s="186" t="n"/>
      <c r="BX416" s="186" t="n"/>
      <c r="BY416" s="186" t="n"/>
      <c r="BZ416" s="535" t="n"/>
      <c r="CA416" s="186" t="n"/>
      <c r="CB416" s="186" t="n"/>
      <c r="CC416" s="186" t="n"/>
      <c r="CD416" s="177" t="n"/>
      <c r="CE416" s="177" t="n"/>
      <c r="CF416" s="177" t="n"/>
      <c r="CG416" s="187" t="n"/>
      <c r="CH416" s="541" t="n"/>
      <c r="CI416" s="187" t="n"/>
      <c r="CJ416" s="187" t="n"/>
      <c r="CK416" s="187" t="n"/>
      <c r="CL416" s="188" t="n"/>
      <c r="CM416" s="189" t="n"/>
      <c r="CN416" s="189" t="n"/>
      <c r="CO416" s="190" t="n"/>
      <c r="CP416" s="191" t="n"/>
      <c r="CQ416" s="191" t="n"/>
      <c r="CR416" s="191" t="n"/>
      <c r="CS416" s="192" t="n"/>
      <c r="CT416" s="193" t="n"/>
      <c r="CU416" s="193" t="n"/>
      <c r="CV416" s="193" t="n"/>
      <c r="CW416" s="193" t="n"/>
      <c r="CX416" s="193" t="n"/>
      <c r="CY416" s="193" t="n"/>
      <c r="CZ416" s="188" t="n"/>
      <c r="DA416" s="188" t="n"/>
      <c r="DB416" s="577" t="n"/>
      <c r="DC416" s="189" t="n"/>
      <c r="DD416" s="189" t="n"/>
      <c r="DE416" s="189" t="n"/>
      <c r="DF416" s="394" t="n"/>
      <c r="DG416" s="394" t="n"/>
      <c r="DH416" s="394" t="n"/>
      <c r="DI416" s="332">
        <f>DF416*BM416</f>
        <v/>
      </c>
      <c r="DJ416" s="194">
        <f>DI416-(DG416*BL416)</f>
        <v/>
      </c>
    </row>
    <row customFormat="1" customHeight="1" ht="15" r="417" s="209">
      <c r="A417" s="169" t="n"/>
      <c r="B417" s="169" t="n"/>
      <c r="C417" s="169" t="n"/>
      <c r="D417" s="169" t="n"/>
      <c r="E417" s="201" t="n"/>
      <c r="F417" s="173" t="n"/>
      <c r="G417" s="173" t="n"/>
      <c r="H417" s="173" t="n"/>
      <c r="I417" s="171" t="n"/>
      <c r="J417" s="633" t="n"/>
      <c r="K417" s="173" t="n"/>
      <c r="L417" s="173" t="n"/>
      <c r="M417" s="173" t="n"/>
      <c r="N417" s="173" t="n"/>
      <c r="O417" s="174" t="n"/>
      <c r="P417" s="175" t="n"/>
      <c r="Q417" s="173" t="n"/>
      <c r="R417" s="173" t="n"/>
      <c r="S417" s="173" t="n"/>
      <c r="T417" s="176" t="n"/>
      <c r="U417" s="176" t="n"/>
      <c r="V417" s="176" t="n"/>
      <c r="W417" s="176" t="n"/>
      <c r="X417" s="202" t="n"/>
      <c r="Y417" s="176" t="n"/>
      <c r="Z417" s="176" t="n"/>
      <c r="AA417" s="176" t="n"/>
      <c r="AB417" s="196" t="n"/>
      <c r="AC417" s="177" t="n"/>
      <c r="AD417" s="177" t="n"/>
      <c r="AE417" s="177" t="n"/>
      <c r="AF417" s="173" t="n"/>
      <c r="AG417" s="176" t="n"/>
      <c r="AH417" s="176" t="n"/>
      <c r="AI417" s="176" t="n"/>
      <c r="AJ417" s="176" t="n"/>
      <c r="AK417" s="176" t="n"/>
      <c r="AL417" s="176" t="n"/>
      <c r="AM417" s="176" t="n"/>
      <c r="AN417" s="374" t="n"/>
      <c r="AO417" s="178" t="n"/>
      <c r="AP417" s="176" t="n"/>
      <c r="AQ417" s="176" t="n"/>
      <c r="AR417" s="176" t="n"/>
      <c r="AS417" s="179" t="n"/>
      <c r="AT417" s="179" t="n"/>
      <c r="AU417" s="179" t="n"/>
      <c r="AV417" s="180" t="n"/>
      <c r="AW417" s="634" t="n"/>
      <c r="AX417" s="635" t="n"/>
      <c r="AY417" s="635" t="n"/>
      <c r="AZ417" s="635" t="n"/>
      <c r="BA417" s="635" t="n"/>
      <c r="BB417" s="635">
        <f>IFERROR((BM417*(1-Assumptions!$K$3))*(1-BK417),0)</f>
        <v/>
      </c>
      <c r="BC417" s="635" t="n"/>
      <c r="BD417" s="635" t="n"/>
      <c r="BE417" s="635" t="n"/>
      <c r="BF417" s="636">
        <f>IFERROR(((IF(BE417&gt;0, BE417, IF(BD417&gt;0, BD417, 0))))*INDEX(Assumptions!$B:$B,MATCH(AB417,Assumptions!$A:$A,0)),0)</f>
        <v/>
      </c>
      <c r="BG417" s="636">
        <f>IFERROR(((IF(BE417&gt;0, BE417, IF(BD417&gt;0, BD417, 0))))*INDEX(Assumptions!$C:$C,MATCH(AB417,Assumptions!$A:$A,0)),0)</f>
        <v/>
      </c>
      <c r="BH417" s="636">
        <f>IFERROR(((IF(BE417&gt;0, BE417, IF(BD417&gt;0, BD417, 0))))*INDEX(Assumptions!$D:$D,MATCH(AB417,Assumptions!$A:$A,0)),0)</f>
        <v/>
      </c>
      <c r="BI417" s="636">
        <f>IFERROR(((IF(BE417&gt;0, BE417, IF(BD417&gt;0, BD417, 0))))*INDEX(Assumptions!$G:$G,MATCH(AC417,Assumptions!$F:$F,0)),0)</f>
        <v/>
      </c>
      <c r="BJ417" s="636">
        <f>SUM(BF417:BI417)</f>
        <v/>
      </c>
      <c r="BK417" s="184">
        <f>IFERROR(INDEX(Assumptions!$B:$B,MATCH(AB417,Assumptions!$A:$A,0))+INDEX(Assumptions!$C:$C,MATCH(AB417,Assumptions!$A:$A,0))+INDEX(Assumptions!$D:$D,MATCH(AB417,Assumptions!$A:$A,0))+INDEX(Assumptions!$G:$G,MATCH(AC417,Assumptions!$F:$F,0)),0)</f>
        <v/>
      </c>
      <c r="BL417" s="635">
        <f>((IF(BE417&gt;0, BE417, IF(BD417&gt;0, BD417, 0))))+BJ417</f>
        <v/>
      </c>
      <c r="BM417" s="635">
        <f>BP417/BO417</f>
        <v/>
      </c>
      <c r="BN417" s="635">
        <f>BP417/2.38</f>
        <v/>
      </c>
      <c r="BO417" s="176" t="n">
        <v>2.5</v>
      </c>
      <c r="BP417" s="635" t="n"/>
      <c r="BQ417" s="185">
        <f>IF(SUM(BD417:BE417)=0,0,(BM417-BL417)/BM417)</f>
        <v/>
      </c>
      <c r="BR417" s="635">
        <f>BC417*CG417</f>
        <v/>
      </c>
      <c r="BS417" s="635" t="n"/>
      <c r="BT417" s="635" t="n"/>
      <c r="BU417" s="186" t="n"/>
      <c r="BV417" s="186" t="n"/>
      <c r="BW417" s="186" t="n"/>
      <c r="BX417" s="186" t="n"/>
      <c r="BY417" s="186" t="n"/>
      <c r="BZ417" s="535" t="n"/>
      <c r="CA417" s="186" t="n"/>
      <c r="CB417" s="186" t="n"/>
      <c r="CC417" s="186" t="n"/>
      <c r="CD417" s="177" t="n"/>
      <c r="CE417" s="177" t="n"/>
      <c r="CF417" s="177" t="n"/>
      <c r="CG417" s="187" t="n"/>
      <c r="CH417" s="541" t="n"/>
      <c r="CI417" s="187" t="n"/>
      <c r="CJ417" s="187" t="n"/>
      <c r="CK417" s="187" t="n"/>
      <c r="CL417" s="188" t="n"/>
      <c r="CM417" s="189" t="n"/>
      <c r="CN417" s="189" t="n"/>
      <c r="CO417" s="190" t="n"/>
      <c r="CP417" s="191" t="n"/>
      <c r="CQ417" s="191" t="n"/>
      <c r="CR417" s="191" t="n"/>
      <c r="CS417" s="192" t="n"/>
      <c r="CT417" s="193" t="n"/>
      <c r="CU417" s="193" t="n"/>
      <c r="CV417" s="193" t="n"/>
      <c r="CW417" s="193" t="n"/>
      <c r="CX417" s="193" t="n"/>
      <c r="CY417" s="193" t="n"/>
      <c r="CZ417" s="188" t="n"/>
      <c r="DA417" s="188" t="n"/>
      <c r="DB417" s="577" t="n"/>
      <c r="DC417" s="189" t="n"/>
      <c r="DD417" s="189" t="n"/>
      <c r="DE417" s="189" t="n"/>
      <c r="DF417" s="394" t="n"/>
      <c r="DG417" s="394" t="n"/>
      <c r="DH417" s="394" t="n"/>
      <c r="DI417" s="332">
        <f>DF417*BM417</f>
        <v/>
      </c>
      <c r="DJ417" s="194">
        <f>DI417-(DG417*BL417)</f>
        <v/>
      </c>
    </row>
    <row customFormat="1" customHeight="1" ht="15" r="418" s="209">
      <c r="A418" s="169" t="n"/>
      <c r="B418" s="169" t="n"/>
      <c r="C418" s="169" t="n"/>
      <c r="D418" s="169" t="n"/>
      <c r="E418" s="201" t="n"/>
      <c r="F418" s="173" t="n"/>
      <c r="G418" s="173" t="n"/>
      <c r="H418" s="173" t="n"/>
      <c r="I418" s="171" t="n"/>
      <c r="J418" s="633" t="n"/>
      <c r="K418" s="173" t="n"/>
      <c r="L418" s="173" t="n"/>
      <c r="M418" s="173" t="n"/>
      <c r="N418" s="173" t="n"/>
      <c r="O418" s="174" t="n"/>
      <c r="P418" s="175" t="n"/>
      <c r="Q418" s="173" t="n"/>
      <c r="R418" s="173" t="n"/>
      <c r="S418" s="173" t="n"/>
      <c r="T418" s="176" t="n"/>
      <c r="U418" s="176" t="n"/>
      <c r="V418" s="176" t="n"/>
      <c r="W418" s="176" t="n"/>
      <c r="X418" s="202" t="n"/>
      <c r="Y418" s="176" t="n"/>
      <c r="Z418" s="176" t="n"/>
      <c r="AA418" s="176" t="n"/>
      <c r="AB418" s="196" t="n"/>
      <c r="AC418" s="177" t="n"/>
      <c r="AD418" s="177" t="n"/>
      <c r="AE418" s="177" t="n"/>
      <c r="AF418" s="173" t="n"/>
      <c r="AG418" s="176" t="n"/>
      <c r="AH418" s="176" t="n"/>
      <c r="AI418" s="176" t="n"/>
      <c r="AJ418" s="176" t="n"/>
      <c r="AK418" s="176" t="n"/>
      <c r="AL418" s="176" t="n"/>
      <c r="AM418" s="176" t="n"/>
      <c r="AN418" s="374" t="n"/>
      <c r="AO418" s="178" t="n"/>
      <c r="AP418" s="176" t="n"/>
      <c r="AQ418" s="176" t="n"/>
      <c r="AR418" s="176" t="n"/>
      <c r="AS418" s="179" t="n"/>
      <c r="AT418" s="179" t="n"/>
      <c r="AU418" s="179" t="n"/>
      <c r="AV418" s="180" t="n"/>
      <c r="AW418" s="634" t="n"/>
      <c r="AX418" s="635" t="n"/>
      <c r="AY418" s="635" t="n"/>
      <c r="AZ418" s="635" t="n"/>
      <c r="BA418" s="635" t="n"/>
      <c r="BB418" s="635">
        <f>IFERROR((BM418*(1-Assumptions!$K$3))*(1-BK418),0)</f>
        <v/>
      </c>
      <c r="BC418" s="635" t="n"/>
      <c r="BD418" s="635" t="n"/>
      <c r="BE418" s="635" t="n"/>
      <c r="BF418" s="636">
        <f>IFERROR(((IF(BE418&gt;0, BE418, IF(BD418&gt;0, BD418, 0))))*INDEX(Assumptions!$B:$B,MATCH(AB418,Assumptions!$A:$A,0)),0)</f>
        <v/>
      </c>
      <c r="BG418" s="636">
        <f>IFERROR(((IF(BE418&gt;0, BE418, IF(BD418&gt;0, BD418, 0))))*INDEX(Assumptions!$C:$C,MATCH(AB418,Assumptions!$A:$A,0)),0)</f>
        <v/>
      </c>
      <c r="BH418" s="636">
        <f>IFERROR(((IF(BE418&gt;0, BE418, IF(BD418&gt;0, BD418, 0))))*INDEX(Assumptions!$D:$D,MATCH(AB418,Assumptions!$A:$A,0)),0)</f>
        <v/>
      </c>
      <c r="BI418" s="636">
        <f>IFERROR(((IF(BE418&gt;0, BE418, IF(BD418&gt;0, BD418, 0))))*INDEX(Assumptions!$G:$G,MATCH(AC418,Assumptions!$F:$F,0)),0)</f>
        <v/>
      </c>
      <c r="BJ418" s="636">
        <f>SUM(BF418:BI418)</f>
        <v/>
      </c>
      <c r="BK418" s="184">
        <f>IFERROR(INDEX(Assumptions!$B:$B,MATCH(AB418,Assumptions!$A:$A,0))+INDEX(Assumptions!$C:$C,MATCH(AB418,Assumptions!$A:$A,0))+INDEX(Assumptions!$D:$D,MATCH(AB418,Assumptions!$A:$A,0))+INDEX(Assumptions!$G:$G,MATCH(AC418,Assumptions!$F:$F,0)),0)</f>
        <v/>
      </c>
      <c r="BL418" s="635">
        <f>((IF(BE418&gt;0, BE418, IF(BD418&gt;0, BD418, 0))))+BJ418</f>
        <v/>
      </c>
      <c r="BM418" s="635">
        <f>BP418/BO418</f>
        <v/>
      </c>
      <c r="BN418" s="635">
        <f>BP418/2.38</f>
        <v/>
      </c>
      <c r="BO418" s="176" t="n">
        <v>2.5</v>
      </c>
      <c r="BP418" s="635" t="n"/>
      <c r="BQ418" s="185">
        <f>IF(SUM(BD418:BE418)=0,0,(BM418-BL418)/BM418)</f>
        <v/>
      </c>
      <c r="BR418" s="635">
        <f>BC418*CG418</f>
        <v/>
      </c>
      <c r="BS418" s="635" t="n"/>
      <c r="BT418" s="635" t="n"/>
      <c r="BU418" s="186" t="n"/>
      <c r="BV418" s="186" t="n"/>
      <c r="BW418" s="186" t="n"/>
      <c r="BX418" s="186" t="n"/>
      <c r="BY418" s="186" t="n"/>
      <c r="BZ418" s="535" t="n"/>
      <c r="CA418" s="186" t="n"/>
      <c r="CB418" s="186" t="n"/>
      <c r="CC418" s="186" t="n"/>
      <c r="CD418" s="177" t="n"/>
      <c r="CE418" s="177" t="n"/>
      <c r="CF418" s="177" t="n"/>
      <c r="CG418" s="187" t="n"/>
      <c r="CH418" s="541" t="n"/>
      <c r="CI418" s="187" t="n"/>
      <c r="CJ418" s="187" t="n"/>
      <c r="CK418" s="187" t="n"/>
      <c r="CL418" s="188" t="n"/>
      <c r="CM418" s="189" t="n"/>
      <c r="CN418" s="189" t="n"/>
      <c r="CO418" s="190" t="n"/>
      <c r="CP418" s="191" t="n"/>
      <c r="CQ418" s="191" t="n"/>
      <c r="CR418" s="191" t="n"/>
      <c r="CS418" s="192" t="n"/>
      <c r="CT418" s="193" t="n"/>
      <c r="CU418" s="193" t="n"/>
      <c r="CV418" s="193" t="n"/>
      <c r="CW418" s="193" t="n"/>
      <c r="CX418" s="193" t="n"/>
      <c r="CY418" s="193" t="n"/>
      <c r="CZ418" s="188" t="n"/>
      <c r="DA418" s="188" t="n"/>
      <c r="DB418" s="577" t="n"/>
      <c r="DC418" s="189" t="n"/>
      <c r="DD418" s="189" t="n"/>
      <c r="DE418" s="189" t="n"/>
      <c r="DF418" s="394" t="n"/>
      <c r="DG418" s="394" t="n"/>
      <c r="DH418" s="394" t="n"/>
      <c r="DI418" s="332">
        <f>DF418*BM418</f>
        <v/>
      </c>
      <c r="DJ418" s="194">
        <f>DI418-(DG418*BL418)</f>
        <v/>
      </c>
    </row>
    <row customFormat="1" customHeight="1" ht="15" r="419" s="209">
      <c r="A419" s="169" t="n"/>
      <c r="B419" s="169" t="n"/>
      <c r="C419" s="169" t="n"/>
      <c r="D419" s="169" t="n"/>
      <c r="E419" s="201" t="n"/>
      <c r="F419" s="173" t="n"/>
      <c r="G419" s="173" t="n"/>
      <c r="H419" s="173" t="n"/>
      <c r="I419" s="171" t="n"/>
      <c r="J419" s="633" t="n"/>
      <c r="K419" s="173" t="n"/>
      <c r="L419" s="173" t="n"/>
      <c r="M419" s="173" t="n"/>
      <c r="N419" s="173" t="n"/>
      <c r="O419" s="174" t="n"/>
      <c r="P419" s="175" t="n"/>
      <c r="Q419" s="173" t="n"/>
      <c r="R419" s="173" t="n"/>
      <c r="S419" s="173" t="n"/>
      <c r="T419" s="176" t="n"/>
      <c r="U419" s="176" t="n"/>
      <c r="V419" s="176" t="n"/>
      <c r="W419" s="176" t="n"/>
      <c r="X419" s="202" t="n"/>
      <c r="Y419" s="176" t="n"/>
      <c r="Z419" s="176" t="n"/>
      <c r="AA419" s="176" t="n"/>
      <c r="AB419" s="196" t="n"/>
      <c r="AC419" s="177" t="n"/>
      <c r="AD419" s="177" t="n"/>
      <c r="AE419" s="177" t="n"/>
      <c r="AF419" s="173" t="n"/>
      <c r="AG419" s="176" t="n"/>
      <c r="AH419" s="176" t="n"/>
      <c r="AI419" s="176" t="n"/>
      <c r="AJ419" s="176" t="n"/>
      <c r="AK419" s="176" t="n"/>
      <c r="AL419" s="176" t="n"/>
      <c r="AM419" s="176" t="n"/>
      <c r="AN419" s="374" t="n"/>
      <c r="AO419" s="178" t="n"/>
      <c r="AP419" s="176" t="n"/>
      <c r="AQ419" s="176" t="n"/>
      <c r="AR419" s="176" t="n"/>
      <c r="AS419" s="179" t="n"/>
      <c r="AT419" s="179" t="n"/>
      <c r="AU419" s="179" t="n"/>
      <c r="AV419" s="180" t="n"/>
      <c r="AW419" s="634" t="n"/>
      <c r="AX419" s="635" t="n"/>
      <c r="AY419" s="635" t="n"/>
      <c r="AZ419" s="635" t="n"/>
      <c r="BA419" s="635" t="n"/>
      <c r="BB419" s="635">
        <f>IFERROR((BM419*(1-Assumptions!$K$3))*(1-BK419),0)</f>
        <v/>
      </c>
      <c r="BC419" s="635" t="n"/>
      <c r="BD419" s="635" t="n"/>
      <c r="BE419" s="635" t="n"/>
      <c r="BF419" s="636">
        <f>IFERROR(((IF(BE419&gt;0, BE419, IF(BD419&gt;0, BD419, 0))))*INDEX(Assumptions!$B:$B,MATCH(AB419,Assumptions!$A:$A,0)),0)</f>
        <v/>
      </c>
      <c r="BG419" s="636">
        <f>IFERROR(((IF(BE419&gt;0, BE419, IF(BD419&gt;0, BD419, 0))))*INDEX(Assumptions!$C:$C,MATCH(AB419,Assumptions!$A:$A,0)),0)</f>
        <v/>
      </c>
      <c r="BH419" s="636">
        <f>IFERROR(((IF(BE419&gt;0, BE419, IF(BD419&gt;0, BD419, 0))))*INDEX(Assumptions!$D:$D,MATCH(AB419,Assumptions!$A:$A,0)),0)</f>
        <v/>
      </c>
      <c r="BI419" s="636">
        <f>IFERROR(((IF(BE419&gt;0, BE419, IF(BD419&gt;0, BD419, 0))))*INDEX(Assumptions!$G:$G,MATCH(AC419,Assumptions!$F:$F,0)),0)</f>
        <v/>
      </c>
      <c r="BJ419" s="636">
        <f>SUM(BF419:BI419)</f>
        <v/>
      </c>
      <c r="BK419" s="184">
        <f>IFERROR(INDEX(Assumptions!$B:$B,MATCH(AB419,Assumptions!$A:$A,0))+INDEX(Assumptions!$C:$C,MATCH(AB419,Assumptions!$A:$A,0))+INDEX(Assumptions!$D:$D,MATCH(AB419,Assumptions!$A:$A,0))+INDEX(Assumptions!$G:$G,MATCH(AC419,Assumptions!$F:$F,0)),0)</f>
        <v/>
      </c>
      <c r="BL419" s="635">
        <f>((IF(BE419&gt;0, BE419, IF(BD419&gt;0, BD419, 0))))+BJ419</f>
        <v/>
      </c>
      <c r="BM419" s="635">
        <f>BP419/BO419</f>
        <v/>
      </c>
      <c r="BN419" s="635">
        <f>BP419/2.38</f>
        <v/>
      </c>
      <c r="BO419" s="176" t="n">
        <v>2.5</v>
      </c>
      <c r="BP419" s="635" t="n"/>
      <c r="BQ419" s="185">
        <f>IF(SUM(BD419:BE419)=0,0,(BM419-BL419)/BM419)</f>
        <v/>
      </c>
      <c r="BR419" s="635">
        <f>BC419*CG419</f>
        <v/>
      </c>
      <c r="BS419" s="635" t="n"/>
      <c r="BT419" s="635" t="n"/>
      <c r="BU419" s="186" t="n"/>
      <c r="BV419" s="186" t="n"/>
      <c r="BW419" s="186" t="n"/>
      <c r="BX419" s="186" t="n"/>
      <c r="BY419" s="186" t="n"/>
      <c r="BZ419" s="535" t="n"/>
      <c r="CA419" s="186" t="n"/>
      <c r="CB419" s="186" t="n"/>
      <c r="CC419" s="186" t="n"/>
      <c r="CD419" s="177" t="n"/>
      <c r="CE419" s="177" t="n"/>
      <c r="CF419" s="177" t="n"/>
      <c r="CG419" s="187" t="n"/>
      <c r="CH419" s="541" t="n"/>
      <c r="CI419" s="187" t="n"/>
      <c r="CJ419" s="187" t="n"/>
      <c r="CK419" s="187" t="n"/>
      <c r="CL419" s="188" t="n"/>
      <c r="CM419" s="189" t="n"/>
      <c r="CN419" s="189" t="n"/>
      <c r="CO419" s="190" t="n"/>
      <c r="CP419" s="191" t="n"/>
      <c r="CQ419" s="191" t="n"/>
      <c r="CR419" s="191" t="n"/>
      <c r="CS419" s="192" t="n"/>
      <c r="CT419" s="193" t="n"/>
      <c r="CU419" s="193" t="n"/>
      <c r="CV419" s="193" t="n"/>
      <c r="CW419" s="193" t="n"/>
      <c r="CX419" s="193" t="n"/>
      <c r="CY419" s="193" t="n"/>
      <c r="CZ419" s="188" t="n"/>
      <c r="DA419" s="188" t="n"/>
      <c r="DB419" s="188" t="n"/>
      <c r="DC419" s="189" t="n"/>
      <c r="DD419" s="189" t="n"/>
      <c r="DE419" s="189" t="n"/>
      <c r="DF419" s="394" t="n"/>
      <c r="DG419" s="394" t="n"/>
      <c r="DH419" s="394" t="n"/>
      <c r="DI419" s="332">
        <f>DF419*BM419</f>
        <v/>
      </c>
      <c r="DJ419" s="194">
        <f>DI419-(DG419*BL419)</f>
        <v/>
      </c>
    </row>
    <row customFormat="1" customHeight="1" ht="15" r="420" s="209">
      <c r="A420" s="169" t="n"/>
      <c r="B420" s="169" t="n"/>
      <c r="C420" s="169" t="n"/>
      <c r="D420" s="169" t="n"/>
      <c r="E420" s="201" t="n"/>
      <c r="F420" s="173" t="n"/>
      <c r="G420" s="173" t="n"/>
      <c r="H420" s="173" t="n"/>
      <c r="I420" s="171" t="n"/>
      <c r="J420" s="633" t="n"/>
      <c r="K420" s="173" t="n"/>
      <c r="L420" s="173" t="n"/>
      <c r="M420" s="173" t="n"/>
      <c r="N420" s="173" t="n"/>
      <c r="O420" s="174" t="n"/>
      <c r="P420" s="175" t="n"/>
      <c r="Q420" s="173" t="n"/>
      <c r="R420" s="173" t="n"/>
      <c r="S420" s="173" t="n"/>
      <c r="T420" s="176" t="n"/>
      <c r="U420" s="176" t="n"/>
      <c r="V420" s="176" t="n"/>
      <c r="W420" s="176" t="n"/>
      <c r="X420" s="202" t="n"/>
      <c r="Y420" s="176" t="n"/>
      <c r="Z420" s="176" t="n"/>
      <c r="AA420" s="176" t="n"/>
      <c r="AB420" s="196" t="n"/>
      <c r="AC420" s="177" t="n"/>
      <c r="AD420" s="177" t="n"/>
      <c r="AE420" s="177" t="n"/>
      <c r="AF420" s="173" t="n"/>
      <c r="AG420" s="176" t="n"/>
      <c r="AH420" s="176" t="n"/>
      <c r="AI420" s="176" t="n"/>
      <c r="AJ420" s="176" t="n"/>
      <c r="AK420" s="176" t="n"/>
      <c r="AL420" s="176" t="n"/>
      <c r="AM420" s="176" t="n"/>
      <c r="AN420" s="374" t="n"/>
      <c r="AO420" s="178" t="n"/>
      <c r="AP420" s="176" t="n"/>
      <c r="AQ420" s="176" t="n"/>
      <c r="AR420" s="176" t="n"/>
      <c r="AS420" s="179" t="n"/>
      <c r="AT420" s="179" t="n"/>
      <c r="AU420" s="179" t="n"/>
      <c r="AV420" s="180" t="n"/>
      <c r="AW420" s="634" t="n"/>
      <c r="AX420" s="635" t="n"/>
      <c r="AY420" s="635" t="n"/>
      <c r="AZ420" s="635" t="n"/>
      <c r="BA420" s="635" t="n"/>
      <c r="BB420" s="635">
        <f>IFERROR((BM420*(1-Assumptions!$K$3))*(1-BK420),0)</f>
        <v/>
      </c>
      <c r="BC420" s="635" t="n"/>
      <c r="BD420" s="635" t="n"/>
      <c r="BE420" s="635" t="n"/>
      <c r="BF420" s="636">
        <f>IFERROR(((IF(BE420&gt;0, BE420, IF(BD420&gt;0, BD420, 0))))*INDEX(Assumptions!$B:$B,MATCH(AB420,Assumptions!$A:$A,0)),0)</f>
        <v/>
      </c>
      <c r="BG420" s="636">
        <f>IFERROR(((IF(BE420&gt;0, BE420, IF(BD420&gt;0, BD420, 0))))*INDEX(Assumptions!$C:$C,MATCH(AB420,Assumptions!$A:$A,0)),0)</f>
        <v/>
      </c>
      <c r="BH420" s="636">
        <f>IFERROR(((IF(BE420&gt;0, BE420, IF(BD420&gt;0, BD420, 0))))*INDEX(Assumptions!$D:$D,MATCH(AB420,Assumptions!$A:$A,0)),0)</f>
        <v/>
      </c>
      <c r="BI420" s="636">
        <f>IFERROR(((IF(BE420&gt;0, BE420, IF(BD420&gt;0, BD420, 0))))*INDEX(Assumptions!$G:$G,MATCH(AC420,Assumptions!$F:$F,0)),0)</f>
        <v/>
      </c>
      <c r="BJ420" s="636">
        <f>SUM(BF420:BI420)</f>
        <v/>
      </c>
      <c r="BK420" s="184">
        <f>IFERROR(INDEX(Assumptions!$B:$B,MATCH(AB420,Assumptions!$A:$A,0))+INDEX(Assumptions!$C:$C,MATCH(AB420,Assumptions!$A:$A,0))+INDEX(Assumptions!$D:$D,MATCH(AB420,Assumptions!$A:$A,0))+INDEX(Assumptions!$G:$G,MATCH(AC420,Assumptions!$F:$F,0)),0)</f>
        <v/>
      </c>
      <c r="BL420" s="635">
        <f>((IF(BE420&gt;0, BE420, IF(BD420&gt;0, BD420, 0))))+BJ420</f>
        <v/>
      </c>
      <c r="BM420" s="635">
        <f>BP420/BO420</f>
        <v/>
      </c>
      <c r="BN420" s="635">
        <f>BP420/2.38</f>
        <v/>
      </c>
      <c r="BO420" s="176" t="n">
        <v>2.5</v>
      </c>
      <c r="BP420" s="635" t="n"/>
      <c r="BQ420" s="185">
        <f>IF(SUM(BD420:BE420)=0,0,(BM420-BL420)/BM420)</f>
        <v/>
      </c>
      <c r="BR420" s="635">
        <f>BC420*CG420</f>
        <v/>
      </c>
      <c r="BS420" s="635" t="n"/>
      <c r="BT420" s="635" t="n"/>
      <c r="BU420" s="186" t="n"/>
      <c r="BV420" s="186" t="n"/>
      <c r="BW420" s="186" t="n"/>
      <c r="BX420" s="186" t="n"/>
      <c r="BY420" s="186" t="n"/>
      <c r="BZ420" s="535" t="n"/>
      <c r="CA420" s="186" t="n"/>
      <c r="CB420" s="186" t="n"/>
      <c r="CC420" s="186" t="n"/>
      <c r="CD420" s="177" t="n"/>
      <c r="CE420" s="177" t="n"/>
      <c r="CF420" s="177" t="n"/>
      <c r="CG420" s="187" t="n"/>
      <c r="CH420" s="541" t="n"/>
      <c r="CI420" s="187" t="n"/>
      <c r="CJ420" s="187" t="n"/>
      <c r="CK420" s="187" t="n"/>
      <c r="CL420" s="188" t="n"/>
      <c r="CM420" s="189" t="n"/>
      <c r="CN420" s="189" t="n"/>
      <c r="CO420" s="190" t="n"/>
      <c r="CP420" s="191" t="n"/>
      <c r="CQ420" s="191" t="n"/>
      <c r="CR420" s="191" t="n"/>
      <c r="CS420" s="192" t="n"/>
      <c r="CT420" s="193" t="n"/>
      <c r="CU420" s="193" t="n"/>
      <c r="CV420" s="193" t="n"/>
      <c r="CW420" s="193" t="n"/>
      <c r="CX420" s="193" t="n"/>
      <c r="CY420" s="193" t="n"/>
      <c r="CZ420" s="188" t="n"/>
      <c r="DA420" s="188" t="n"/>
      <c r="DB420" s="188" t="n"/>
      <c r="DC420" s="189" t="n"/>
      <c r="DD420" s="189" t="n"/>
      <c r="DE420" s="189" t="n"/>
      <c r="DF420" s="394" t="n"/>
      <c r="DG420" s="394" t="n"/>
      <c r="DH420" s="394" t="n"/>
      <c r="DI420" s="332">
        <f>DF420*BM420</f>
        <v/>
      </c>
      <c r="DJ420" s="194">
        <f>DI420-(DG420*BL420)</f>
        <v/>
      </c>
    </row>
    <row customFormat="1" customHeight="1" ht="15" r="421" s="209">
      <c r="A421" s="169" t="n"/>
      <c r="B421" s="169" t="n"/>
      <c r="C421" s="169" t="n"/>
      <c r="D421" s="169" t="n"/>
      <c r="E421" s="201" t="n"/>
      <c r="F421" s="173" t="n"/>
      <c r="G421" s="173" t="n"/>
      <c r="H421" s="173" t="n"/>
      <c r="I421" s="171" t="n"/>
      <c r="J421" s="633" t="n"/>
      <c r="K421" s="173" t="n"/>
      <c r="L421" s="173" t="n"/>
      <c r="M421" s="173" t="n"/>
      <c r="N421" s="173" t="n"/>
      <c r="O421" s="174" t="n"/>
      <c r="P421" s="175" t="n"/>
      <c r="Q421" s="173" t="n"/>
      <c r="R421" s="173" t="n"/>
      <c r="S421" s="173" t="n"/>
      <c r="T421" s="176" t="n"/>
      <c r="U421" s="176" t="n"/>
      <c r="V421" s="176" t="n"/>
      <c r="W421" s="176" t="n"/>
      <c r="X421" s="202" t="n"/>
      <c r="Y421" s="176" t="n"/>
      <c r="Z421" s="176" t="n"/>
      <c r="AA421" s="176" t="n"/>
      <c r="AB421" s="196" t="n"/>
      <c r="AC421" s="177" t="n"/>
      <c r="AD421" s="177" t="n"/>
      <c r="AE421" s="177" t="n"/>
      <c r="AF421" s="173" t="n"/>
      <c r="AG421" s="176" t="n"/>
      <c r="AH421" s="176" t="n"/>
      <c r="AI421" s="176" t="n"/>
      <c r="AJ421" s="176" t="n"/>
      <c r="AK421" s="176" t="n"/>
      <c r="AL421" s="176" t="n"/>
      <c r="AM421" s="176" t="n"/>
      <c r="AN421" s="374" t="n"/>
      <c r="AO421" s="178" t="n"/>
      <c r="AP421" s="176" t="n"/>
      <c r="AQ421" s="176" t="n"/>
      <c r="AR421" s="176" t="n"/>
      <c r="AS421" s="179" t="n"/>
      <c r="AT421" s="179" t="n"/>
      <c r="AU421" s="179" t="n"/>
      <c r="AV421" s="180" t="n"/>
      <c r="AW421" s="634" t="n"/>
      <c r="AX421" s="635" t="n"/>
      <c r="AY421" s="635" t="n"/>
      <c r="AZ421" s="635" t="n"/>
      <c r="BA421" s="635" t="n"/>
      <c r="BB421" s="635">
        <f>IFERROR((BM421*(1-Assumptions!$K$3))*(1-BK421),0)</f>
        <v/>
      </c>
      <c r="BC421" s="635" t="n"/>
      <c r="BD421" s="635" t="n"/>
      <c r="BE421" s="635" t="n"/>
      <c r="BF421" s="636">
        <f>IFERROR(((IF(BE421&gt;0, BE421, IF(BD421&gt;0, BD421, 0))))*INDEX(Assumptions!$B:$B,MATCH(AB421,Assumptions!$A:$A,0)),0)</f>
        <v/>
      </c>
      <c r="BG421" s="636">
        <f>IFERROR(((IF(BE421&gt;0, BE421, IF(BD421&gt;0, BD421, 0))))*INDEX(Assumptions!$C:$C,MATCH(AB421,Assumptions!$A:$A,0)),0)</f>
        <v/>
      </c>
      <c r="BH421" s="636">
        <f>IFERROR(((IF(BE421&gt;0, BE421, IF(BD421&gt;0, BD421, 0))))*INDEX(Assumptions!$D:$D,MATCH(AB421,Assumptions!$A:$A,0)),0)</f>
        <v/>
      </c>
      <c r="BI421" s="636">
        <f>IFERROR(((IF(BE421&gt;0, BE421, IF(BD421&gt;0, BD421, 0))))*INDEX(Assumptions!$G:$G,MATCH(AC421,Assumptions!$F:$F,0)),0)</f>
        <v/>
      </c>
      <c r="BJ421" s="636">
        <f>SUM(BF421:BI421)</f>
        <v/>
      </c>
      <c r="BK421" s="184">
        <f>IFERROR(INDEX(Assumptions!$B:$B,MATCH(AB421,Assumptions!$A:$A,0))+INDEX(Assumptions!$C:$C,MATCH(AB421,Assumptions!$A:$A,0))+INDEX(Assumptions!$D:$D,MATCH(AB421,Assumptions!$A:$A,0))+INDEX(Assumptions!$G:$G,MATCH(AC421,Assumptions!$F:$F,0)),0)</f>
        <v/>
      </c>
      <c r="BL421" s="635">
        <f>((IF(BE421&gt;0, BE421, IF(BD421&gt;0, BD421, 0))))+BJ421</f>
        <v/>
      </c>
      <c r="BM421" s="635">
        <f>BP421/BO421</f>
        <v/>
      </c>
      <c r="BN421" s="635">
        <f>BP421/2.38</f>
        <v/>
      </c>
      <c r="BO421" s="176" t="n">
        <v>2.5</v>
      </c>
      <c r="BP421" s="635" t="n"/>
      <c r="BQ421" s="185">
        <f>IF(SUM(BD421:BE421)=0,0,(BM421-BL421)/BM421)</f>
        <v/>
      </c>
      <c r="BR421" s="635">
        <f>BC421*CG421</f>
        <v/>
      </c>
      <c r="BS421" s="635" t="n"/>
      <c r="BT421" s="635" t="n"/>
      <c r="BU421" s="186" t="n"/>
      <c r="BV421" s="186" t="n"/>
      <c r="BW421" s="186" t="n"/>
      <c r="BX421" s="186" t="n"/>
      <c r="BY421" s="186" t="n"/>
      <c r="BZ421" s="535" t="n"/>
      <c r="CA421" s="186" t="n"/>
      <c r="CB421" s="186" t="n"/>
      <c r="CC421" s="186" t="n"/>
      <c r="CD421" s="177" t="n"/>
      <c r="CE421" s="177" t="n"/>
      <c r="CF421" s="177" t="n"/>
      <c r="CG421" s="187" t="n"/>
      <c r="CH421" s="541" t="n"/>
      <c r="CI421" s="187" t="n"/>
      <c r="CJ421" s="187" t="n"/>
      <c r="CK421" s="187" t="n"/>
      <c r="CL421" s="188" t="n"/>
      <c r="CM421" s="189" t="n"/>
      <c r="CN421" s="189" t="n"/>
      <c r="CO421" s="190" t="n"/>
      <c r="CP421" s="191" t="n"/>
      <c r="CQ421" s="191" t="n"/>
      <c r="CR421" s="191" t="n"/>
      <c r="CS421" s="192" t="n"/>
      <c r="CT421" s="193" t="n"/>
      <c r="CU421" s="193" t="n"/>
      <c r="CV421" s="193" t="n"/>
      <c r="CW421" s="193" t="n"/>
      <c r="CX421" s="193" t="n"/>
      <c r="CY421" s="193" t="n"/>
      <c r="CZ421" s="188" t="n"/>
      <c r="DA421" s="188" t="n"/>
      <c r="DB421" s="188" t="n"/>
      <c r="DC421" s="189" t="n"/>
      <c r="DD421" s="189" t="n"/>
      <c r="DE421" s="189" t="n"/>
      <c r="DF421" s="394" t="n"/>
      <c r="DG421" s="394" t="n"/>
      <c r="DH421" s="394" t="n"/>
      <c r="DI421" s="332">
        <f>DF421*BM421</f>
        <v/>
      </c>
      <c r="DJ421" s="194">
        <f>DI421-(DG421*BL421)</f>
        <v/>
      </c>
    </row>
    <row customFormat="1" customHeight="1" ht="15" r="422" s="209">
      <c r="A422" s="169" t="n"/>
      <c r="B422" s="169" t="n"/>
      <c r="C422" s="169" t="n"/>
      <c r="D422" s="169" t="n"/>
      <c r="E422" s="201" t="n"/>
      <c r="F422" s="173" t="n"/>
      <c r="G422" s="173" t="n"/>
      <c r="H422" s="173" t="n"/>
      <c r="I422" s="171" t="n"/>
      <c r="J422" s="633" t="n"/>
      <c r="K422" s="173" t="n"/>
      <c r="L422" s="173" t="n"/>
      <c r="M422" s="173" t="n"/>
      <c r="N422" s="173" t="n"/>
      <c r="O422" s="174" t="n"/>
      <c r="P422" s="175" t="n"/>
      <c r="Q422" s="173" t="n"/>
      <c r="R422" s="173" t="n"/>
      <c r="S422" s="173" t="n"/>
      <c r="T422" s="176" t="n"/>
      <c r="U422" s="176" t="n"/>
      <c r="V422" s="176" t="n"/>
      <c r="W422" s="176" t="n"/>
      <c r="X422" s="202" t="n"/>
      <c r="Y422" s="176" t="n"/>
      <c r="Z422" s="176" t="n"/>
      <c r="AA422" s="176" t="n"/>
      <c r="AB422" s="196" t="n"/>
      <c r="AC422" s="177" t="n"/>
      <c r="AD422" s="177" t="n"/>
      <c r="AE422" s="177" t="n"/>
      <c r="AF422" s="173" t="n"/>
      <c r="AG422" s="176" t="n"/>
      <c r="AH422" s="176" t="n"/>
      <c r="AI422" s="176" t="n"/>
      <c r="AJ422" s="176" t="n"/>
      <c r="AK422" s="176" t="n"/>
      <c r="AL422" s="176" t="n"/>
      <c r="AM422" s="176" t="n"/>
      <c r="AN422" s="374" t="n"/>
      <c r="AO422" s="178" t="n"/>
      <c r="AP422" s="176" t="n"/>
      <c r="AQ422" s="176" t="n"/>
      <c r="AR422" s="176" t="n"/>
      <c r="AS422" s="179" t="n"/>
      <c r="AT422" s="179" t="n"/>
      <c r="AU422" s="179" t="n"/>
      <c r="AV422" s="180" t="n"/>
      <c r="AW422" s="634" t="n"/>
      <c r="AX422" s="635" t="n"/>
      <c r="AY422" s="635" t="n"/>
      <c r="AZ422" s="635" t="n"/>
      <c r="BA422" s="635" t="n"/>
      <c r="BB422" s="635">
        <f>IFERROR((BM422*(1-Assumptions!$K$3))*(1-BK422),0)</f>
        <v/>
      </c>
      <c r="BC422" s="635" t="n"/>
      <c r="BD422" s="635" t="n"/>
      <c r="BE422" s="635" t="n"/>
      <c r="BF422" s="636">
        <f>IFERROR(((IF(BE422&gt;0, BE422, IF(BD422&gt;0, BD422, 0))))*INDEX(Assumptions!$B:$B,MATCH(AB422,Assumptions!$A:$A,0)),0)</f>
        <v/>
      </c>
      <c r="BG422" s="636">
        <f>IFERROR(((IF(BE422&gt;0, BE422, IF(BD422&gt;0, BD422, 0))))*INDEX(Assumptions!$C:$C,MATCH(AB422,Assumptions!$A:$A,0)),0)</f>
        <v/>
      </c>
      <c r="BH422" s="636">
        <f>IFERROR(((IF(BE422&gt;0, BE422, IF(BD422&gt;0, BD422, 0))))*INDEX(Assumptions!$D:$D,MATCH(AB422,Assumptions!$A:$A,0)),0)</f>
        <v/>
      </c>
      <c r="BI422" s="636">
        <f>IFERROR(((IF(BE422&gt;0, BE422, IF(BD422&gt;0, BD422, 0))))*INDEX(Assumptions!$G:$G,MATCH(AC422,Assumptions!$F:$F,0)),0)</f>
        <v/>
      </c>
      <c r="BJ422" s="636">
        <f>SUM(BF422:BI422)</f>
        <v/>
      </c>
      <c r="BK422" s="184">
        <f>IFERROR(INDEX(Assumptions!$B:$B,MATCH(AB422,Assumptions!$A:$A,0))+INDEX(Assumptions!$C:$C,MATCH(AB422,Assumptions!$A:$A,0))+INDEX(Assumptions!$D:$D,MATCH(AB422,Assumptions!$A:$A,0))+INDEX(Assumptions!$G:$G,MATCH(AC422,Assumptions!$F:$F,0)),0)</f>
        <v/>
      </c>
      <c r="BL422" s="635">
        <f>((IF(BE422&gt;0, BE422, IF(BD422&gt;0, BD422, 0))))+BJ422</f>
        <v/>
      </c>
      <c r="BM422" s="635">
        <f>BP422/BO422</f>
        <v/>
      </c>
      <c r="BN422" s="635">
        <f>BP422/2.38</f>
        <v/>
      </c>
      <c r="BO422" s="176" t="n">
        <v>2.5</v>
      </c>
      <c r="BP422" s="635" t="n"/>
      <c r="BQ422" s="185">
        <f>IF(SUM(BD422:BE422)=0,0,(BM422-BL422)/BM422)</f>
        <v/>
      </c>
      <c r="BR422" s="635">
        <f>BC422*CG422</f>
        <v/>
      </c>
      <c r="BS422" s="635" t="n"/>
      <c r="BT422" s="635" t="n"/>
      <c r="BU422" s="186" t="n"/>
      <c r="BV422" s="186" t="n"/>
      <c r="BW422" s="186" t="n"/>
      <c r="BX422" s="186" t="n"/>
      <c r="BY422" s="186" t="n"/>
      <c r="BZ422" s="535" t="n"/>
      <c r="CA422" s="186" t="n"/>
      <c r="CB422" s="186" t="n"/>
      <c r="CC422" s="186" t="n"/>
      <c r="CD422" s="177" t="n"/>
      <c r="CE422" s="177" t="n"/>
      <c r="CF422" s="177" t="n"/>
      <c r="CG422" s="187" t="n"/>
      <c r="CH422" s="541" t="n"/>
      <c r="CI422" s="187" t="n"/>
      <c r="CJ422" s="187" t="n"/>
      <c r="CK422" s="187" t="n"/>
      <c r="CL422" s="188" t="n"/>
      <c r="CM422" s="189" t="n"/>
      <c r="CN422" s="189" t="n"/>
      <c r="CO422" s="190" t="n"/>
      <c r="CP422" s="191" t="n"/>
      <c r="CQ422" s="191" t="n"/>
      <c r="CR422" s="191" t="n"/>
      <c r="CS422" s="192" t="n"/>
      <c r="CT422" s="193" t="n"/>
      <c r="CU422" s="193" t="n"/>
      <c r="CV422" s="193" t="n"/>
      <c r="CW422" s="193" t="n"/>
      <c r="CX422" s="193" t="n"/>
      <c r="CY422" s="193" t="n"/>
      <c r="CZ422" s="188" t="n"/>
      <c r="DA422" s="188" t="n"/>
      <c r="DB422" s="188" t="n"/>
      <c r="DC422" s="189" t="n"/>
      <c r="DD422" s="189" t="n"/>
      <c r="DE422" s="189" t="n"/>
      <c r="DF422" s="394" t="n"/>
      <c r="DG422" s="394" t="n"/>
      <c r="DH422" s="394" t="n"/>
      <c r="DI422" s="332">
        <f>DF422*BM422</f>
        <v/>
      </c>
      <c r="DJ422" s="194">
        <f>DI422-(DG422*BL422)</f>
        <v/>
      </c>
    </row>
    <row customFormat="1" customHeight="1" ht="15" r="423" s="209">
      <c r="A423" s="169" t="n"/>
      <c r="B423" s="169" t="n"/>
      <c r="C423" s="169" t="n"/>
      <c r="D423" s="169" t="n"/>
      <c r="E423" s="201" t="n"/>
      <c r="F423" s="173" t="n"/>
      <c r="G423" s="173" t="n"/>
      <c r="H423" s="173" t="n"/>
      <c r="I423" s="171" t="n"/>
      <c r="J423" s="633" t="n"/>
      <c r="K423" s="173" t="n"/>
      <c r="L423" s="173" t="n"/>
      <c r="M423" s="173" t="n"/>
      <c r="N423" s="173" t="n"/>
      <c r="O423" s="174" t="n"/>
      <c r="P423" s="175" t="n"/>
      <c r="Q423" s="173" t="n"/>
      <c r="R423" s="173" t="n"/>
      <c r="S423" s="173" t="n"/>
      <c r="T423" s="176" t="n"/>
      <c r="U423" s="176" t="n"/>
      <c r="V423" s="176" t="n"/>
      <c r="W423" s="176" t="n"/>
      <c r="X423" s="202" t="n"/>
      <c r="Y423" s="176" t="n"/>
      <c r="Z423" s="176" t="n"/>
      <c r="AA423" s="176" t="n"/>
      <c r="AB423" s="196" t="n"/>
      <c r="AC423" s="177" t="n"/>
      <c r="AD423" s="177" t="n"/>
      <c r="AE423" s="177" t="n"/>
      <c r="AF423" s="173" t="n"/>
      <c r="AG423" s="176" t="n"/>
      <c r="AH423" s="176" t="n"/>
      <c r="AI423" s="176" t="n"/>
      <c r="AJ423" s="176" t="n"/>
      <c r="AK423" s="176" t="n"/>
      <c r="AL423" s="176" t="n"/>
      <c r="AM423" s="176" t="n"/>
      <c r="AN423" s="374" t="n"/>
      <c r="AO423" s="178" t="n"/>
      <c r="AP423" s="176" t="n"/>
      <c r="AQ423" s="176" t="n"/>
      <c r="AR423" s="176" t="n"/>
      <c r="AS423" s="179" t="n"/>
      <c r="AT423" s="179" t="n"/>
      <c r="AU423" s="179" t="n"/>
      <c r="AV423" s="180" t="n"/>
      <c r="AW423" s="634" t="n"/>
      <c r="AX423" s="635" t="n"/>
      <c r="AY423" s="635" t="n"/>
      <c r="AZ423" s="635" t="n"/>
      <c r="BA423" s="635" t="n"/>
      <c r="BB423" s="635">
        <f>IFERROR((BM423*(1-Assumptions!$K$3))*(1-BK423),0)</f>
        <v/>
      </c>
      <c r="BC423" s="635" t="n"/>
      <c r="BD423" s="635" t="n"/>
      <c r="BE423" s="635" t="n"/>
      <c r="BF423" s="636">
        <f>IFERROR(((IF(BE423&gt;0, BE423, IF(BD423&gt;0, BD423, 0))))*INDEX(Assumptions!$B:$B,MATCH(AB423,Assumptions!$A:$A,0)),0)</f>
        <v/>
      </c>
      <c r="BG423" s="636">
        <f>IFERROR(((IF(BE423&gt;0, BE423, IF(BD423&gt;0, BD423, 0))))*INDEX(Assumptions!$C:$C,MATCH(AB423,Assumptions!$A:$A,0)),0)</f>
        <v/>
      </c>
      <c r="BH423" s="636">
        <f>IFERROR(((IF(BE423&gt;0, BE423, IF(BD423&gt;0, BD423, 0))))*INDEX(Assumptions!$D:$D,MATCH(AB423,Assumptions!$A:$A,0)),0)</f>
        <v/>
      </c>
      <c r="BI423" s="636">
        <f>IFERROR(((IF(BE423&gt;0, BE423, IF(BD423&gt;0, BD423, 0))))*INDEX(Assumptions!$G:$G,MATCH(AC423,Assumptions!$F:$F,0)),0)</f>
        <v/>
      </c>
      <c r="BJ423" s="636">
        <f>SUM(BF423:BI423)</f>
        <v/>
      </c>
      <c r="BK423" s="184">
        <f>IFERROR(INDEX(Assumptions!$B:$B,MATCH(AB423,Assumptions!$A:$A,0))+INDEX(Assumptions!$C:$C,MATCH(AB423,Assumptions!$A:$A,0))+INDEX(Assumptions!$D:$D,MATCH(AB423,Assumptions!$A:$A,0))+INDEX(Assumptions!$G:$G,MATCH(AC423,Assumptions!$F:$F,0)),0)</f>
        <v/>
      </c>
      <c r="BL423" s="635">
        <f>((IF(BE423&gt;0, BE423, IF(BD423&gt;0, BD423, 0))))+BJ423</f>
        <v/>
      </c>
      <c r="BM423" s="635">
        <f>BP423/BO423</f>
        <v/>
      </c>
      <c r="BN423" s="635">
        <f>BP423/2.38</f>
        <v/>
      </c>
      <c r="BO423" s="176" t="n">
        <v>2.5</v>
      </c>
      <c r="BP423" s="635" t="n"/>
      <c r="BQ423" s="185">
        <f>IF(SUM(BD423:BE423)=0,0,(BM423-BL423)/BM423)</f>
        <v/>
      </c>
      <c r="BR423" s="635">
        <f>BC423*CG423</f>
        <v/>
      </c>
      <c r="BS423" s="635" t="n"/>
      <c r="BT423" s="635" t="n"/>
      <c r="BU423" s="186" t="n"/>
      <c r="BV423" s="186" t="n"/>
      <c r="BW423" s="186" t="n"/>
      <c r="BX423" s="186" t="n"/>
      <c r="BY423" s="186" t="n"/>
      <c r="BZ423" s="535" t="n"/>
      <c r="CA423" s="186" t="n"/>
      <c r="CB423" s="186" t="n"/>
      <c r="CC423" s="186" t="n"/>
      <c r="CD423" s="177" t="n"/>
      <c r="CE423" s="177" t="n"/>
      <c r="CF423" s="177" t="n"/>
      <c r="CG423" s="187" t="n"/>
      <c r="CH423" s="541" t="n"/>
      <c r="CI423" s="187" t="n"/>
      <c r="CJ423" s="187" t="n"/>
      <c r="CK423" s="187" t="n"/>
      <c r="CL423" s="188" t="n"/>
      <c r="CM423" s="189" t="n"/>
      <c r="CN423" s="189" t="n"/>
      <c r="CO423" s="190" t="n"/>
      <c r="CP423" s="191" t="n"/>
      <c r="CQ423" s="191" t="n"/>
      <c r="CR423" s="191" t="n"/>
      <c r="CS423" s="192" t="n"/>
      <c r="CT423" s="193" t="n"/>
      <c r="CU423" s="193" t="n"/>
      <c r="CV423" s="193" t="n"/>
      <c r="CW423" s="193" t="n"/>
      <c r="CX423" s="193" t="n"/>
      <c r="CY423" s="193" t="n"/>
      <c r="CZ423" s="188" t="n"/>
      <c r="DA423" s="188" t="n"/>
      <c r="DB423" s="188" t="n"/>
      <c r="DC423" s="189" t="n"/>
      <c r="DD423" s="189" t="n"/>
      <c r="DE423" s="189" t="n"/>
      <c r="DF423" s="394" t="n"/>
      <c r="DG423" s="394" t="n"/>
      <c r="DH423" s="394" t="n"/>
      <c r="DI423" s="332">
        <f>DF423*BM423</f>
        <v/>
      </c>
      <c r="DJ423" s="194">
        <f>DI423-(DG423*BL423)</f>
        <v/>
      </c>
    </row>
    <row customFormat="1" customHeight="1" ht="15" r="424" s="209">
      <c r="A424" s="169" t="n"/>
      <c r="B424" s="169" t="n"/>
      <c r="C424" s="169" t="n"/>
      <c r="D424" s="169" t="n"/>
      <c r="E424" s="201" t="n"/>
      <c r="F424" s="173" t="n"/>
      <c r="G424" s="173" t="n"/>
      <c r="H424" s="173" t="n"/>
      <c r="I424" s="171" t="n"/>
      <c r="J424" s="633" t="n"/>
      <c r="K424" s="173" t="n"/>
      <c r="L424" s="173" t="n"/>
      <c r="M424" s="173" t="n"/>
      <c r="N424" s="173" t="n"/>
      <c r="O424" s="174" t="n"/>
      <c r="P424" s="175" t="n"/>
      <c r="Q424" s="173" t="n"/>
      <c r="R424" s="173" t="n"/>
      <c r="S424" s="173" t="n"/>
      <c r="T424" s="176" t="n"/>
      <c r="U424" s="176" t="n"/>
      <c r="V424" s="176" t="n"/>
      <c r="W424" s="176" t="n"/>
      <c r="X424" s="202" t="n"/>
      <c r="Y424" s="176" t="n"/>
      <c r="Z424" s="176" t="n"/>
      <c r="AA424" s="176" t="n"/>
      <c r="AB424" s="196" t="n"/>
      <c r="AC424" s="177" t="n"/>
      <c r="AD424" s="177" t="n"/>
      <c r="AE424" s="177" t="n"/>
      <c r="AF424" s="173" t="n"/>
      <c r="AG424" s="176" t="n"/>
      <c r="AH424" s="176" t="n"/>
      <c r="AI424" s="176" t="n"/>
      <c r="AJ424" s="176" t="n"/>
      <c r="AK424" s="176" t="n"/>
      <c r="AL424" s="176" t="n"/>
      <c r="AM424" s="176" t="n"/>
      <c r="AN424" s="374" t="n"/>
      <c r="AO424" s="178" t="n"/>
      <c r="AP424" s="176" t="n"/>
      <c r="AQ424" s="176" t="n"/>
      <c r="AR424" s="176" t="n"/>
      <c r="AS424" s="179" t="n"/>
      <c r="AT424" s="179" t="n"/>
      <c r="AU424" s="179" t="n"/>
      <c r="AV424" s="180" t="n"/>
      <c r="AW424" s="634" t="n"/>
      <c r="AX424" s="635" t="n"/>
      <c r="AY424" s="635" t="n"/>
      <c r="AZ424" s="635" t="n"/>
      <c r="BA424" s="635" t="n"/>
      <c r="BB424" s="635">
        <f>IFERROR((BM424*(1-Assumptions!$K$3))*(1-BK424),0)</f>
        <v/>
      </c>
      <c r="BC424" s="635" t="n"/>
      <c r="BD424" s="635" t="n"/>
      <c r="BE424" s="635" t="n"/>
      <c r="BF424" s="636">
        <f>IFERROR(((IF(BE424&gt;0, BE424, IF(BD424&gt;0, BD424, 0))))*INDEX(Assumptions!$B:$B,MATCH(AB424,Assumptions!$A:$A,0)),0)</f>
        <v/>
      </c>
      <c r="BG424" s="636">
        <f>IFERROR(((IF(BE424&gt;0, BE424, IF(BD424&gt;0, BD424, 0))))*INDEX(Assumptions!$C:$C,MATCH(AB424,Assumptions!$A:$A,0)),0)</f>
        <v/>
      </c>
      <c r="BH424" s="636">
        <f>IFERROR(((IF(BE424&gt;0, BE424, IF(BD424&gt;0, BD424, 0))))*INDEX(Assumptions!$D:$D,MATCH(AB424,Assumptions!$A:$A,0)),0)</f>
        <v/>
      </c>
      <c r="BI424" s="636">
        <f>IFERROR(((IF(BE424&gt;0, BE424, IF(BD424&gt;0, BD424, 0))))*INDEX(Assumptions!$G:$G,MATCH(AC424,Assumptions!$F:$F,0)),0)</f>
        <v/>
      </c>
      <c r="BJ424" s="636">
        <f>SUM(BF424:BI424)</f>
        <v/>
      </c>
      <c r="BK424" s="184">
        <f>IFERROR(INDEX(Assumptions!$B:$B,MATCH(AB424,Assumptions!$A:$A,0))+INDEX(Assumptions!$C:$C,MATCH(AB424,Assumptions!$A:$A,0))+INDEX(Assumptions!$D:$D,MATCH(AB424,Assumptions!$A:$A,0))+INDEX(Assumptions!$G:$G,MATCH(AC424,Assumptions!$F:$F,0)),0)</f>
        <v/>
      </c>
      <c r="BL424" s="635">
        <f>((IF(BE424&gt;0, BE424, IF(BD424&gt;0, BD424, 0))))+BJ424</f>
        <v/>
      </c>
      <c r="BM424" s="635">
        <f>BP424/BO424</f>
        <v/>
      </c>
      <c r="BN424" s="635">
        <f>BP424/2.38</f>
        <v/>
      </c>
      <c r="BO424" s="176" t="n">
        <v>2.5</v>
      </c>
      <c r="BP424" s="635" t="n"/>
      <c r="BQ424" s="185">
        <f>IF(SUM(BD424:BE424)=0,0,(BM424-BL424)/BM424)</f>
        <v/>
      </c>
      <c r="BR424" s="635">
        <f>BC424*CG424</f>
        <v/>
      </c>
      <c r="BS424" s="635" t="n"/>
      <c r="BT424" s="635" t="n"/>
      <c r="BU424" s="186" t="n"/>
      <c r="BV424" s="186" t="n"/>
      <c r="BW424" s="186" t="n"/>
      <c r="BX424" s="186" t="n"/>
      <c r="BY424" s="186" t="n"/>
      <c r="BZ424" s="535" t="n"/>
      <c r="CA424" s="186" t="n"/>
      <c r="CB424" s="186" t="n"/>
      <c r="CC424" s="186" t="n"/>
      <c r="CD424" s="177" t="n"/>
      <c r="CE424" s="177" t="n"/>
      <c r="CF424" s="177" t="n"/>
      <c r="CG424" s="187" t="n"/>
      <c r="CH424" s="541" t="n"/>
      <c r="CI424" s="187" t="n"/>
      <c r="CJ424" s="187" t="n"/>
      <c r="CK424" s="187" t="n"/>
      <c r="CL424" s="188" t="n"/>
      <c r="CM424" s="189" t="n"/>
      <c r="CN424" s="189" t="n"/>
      <c r="CO424" s="190" t="n"/>
      <c r="CP424" s="191" t="n"/>
      <c r="CQ424" s="191" t="n"/>
      <c r="CR424" s="191" t="n"/>
      <c r="CS424" s="192" t="n"/>
      <c r="CT424" s="193" t="n"/>
      <c r="CU424" s="193" t="n"/>
      <c r="CV424" s="193" t="n"/>
      <c r="CW424" s="193" t="n"/>
      <c r="CX424" s="193" t="n"/>
      <c r="CY424" s="193" t="n"/>
      <c r="CZ424" s="188" t="n"/>
      <c r="DA424" s="188" t="n"/>
      <c r="DB424" s="188" t="n"/>
      <c r="DC424" s="189" t="n"/>
      <c r="DD424" s="189" t="n"/>
      <c r="DE424" s="189" t="n"/>
      <c r="DF424" s="394" t="n"/>
      <c r="DG424" s="394" t="n"/>
      <c r="DH424" s="394" t="n"/>
      <c r="DI424" s="332">
        <f>DF424*BM424</f>
        <v/>
      </c>
      <c r="DJ424" s="194">
        <f>DI424-(DG424*BL424)</f>
        <v/>
      </c>
    </row>
    <row customFormat="1" customHeight="1" ht="15" r="425" s="209">
      <c r="A425" s="169" t="n"/>
      <c r="B425" s="169" t="n"/>
      <c r="C425" s="169" t="n"/>
      <c r="D425" s="169" t="n"/>
      <c r="E425" s="201" t="n"/>
      <c r="F425" s="173" t="n"/>
      <c r="G425" s="173" t="n"/>
      <c r="H425" s="173" t="n"/>
      <c r="I425" s="171" t="n"/>
      <c r="J425" s="633" t="n"/>
      <c r="K425" s="173" t="n"/>
      <c r="L425" s="173" t="n"/>
      <c r="M425" s="173" t="n"/>
      <c r="N425" s="173" t="n"/>
      <c r="O425" s="174" t="n"/>
      <c r="P425" s="175" t="n"/>
      <c r="Q425" s="173" t="n"/>
      <c r="R425" s="173" t="n"/>
      <c r="S425" s="173" t="n"/>
      <c r="T425" s="176" t="n"/>
      <c r="U425" s="176" t="n"/>
      <c r="V425" s="176" t="n"/>
      <c r="W425" s="176" t="n"/>
      <c r="X425" s="202" t="n"/>
      <c r="Y425" s="176" t="n"/>
      <c r="Z425" s="176" t="n"/>
      <c r="AA425" s="176" t="n"/>
      <c r="AB425" s="196" t="n"/>
      <c r="AC425" s="177" t="n"/>
      <c r="AD425" s="177" t="n"/>
      <c r="AE425" s="177" t="n"/>
      <c r="AF425" s="173" t="n"/>
      <c r="AG425" s="176" t="n"/>
      <c r="AH425" s="176" t="n"/>
      <c r="AI425" s="176" t="n"/>
      <c r="AJ425" s="176" t="n"/>
      <c r="AK425" s="176" t="n"/>
      <c r="AL425" s="176" t="n"/>
      <c r="AM425" s="176" t="n"/>
      <c r="AN425" s="374" t="n"/>
      <c r="AO425" s="178" t="n"/>
      <c r="AP425" s="176" t="n"/>
      <c r="AQ425" s="176" t="n"/>
      <c r="AR425" s="176" t="n"/>
      <c r="AS425" s="179" t="n"/>
      <c r="AT425" s="179" t="n"/>
      <c r="AU425" s="179" t="n"/>
      <c r="AV425" s="180" t="n"/>
      <c r="AW425" s="634" t="n"/>
      <c r="AX425" s="635" t="n"/>
      <c r="AY425" s="635" t="n"/>
      <c r="AZ425" s="635" t="n"/>
      <c r="BA425" s="635" t="n"/>
      <c r="BB425" s="635">
        <f>IFERROR((BM425*(1-Assumptions!$K$3))*(1-BK425),0)</f>
        <v/>
      </c>
      <c r="BC425" s="635" t="n"/>
      <c r="BD425" s="635" t="n"/>
      <c r="BE425" s="635" t="n"/>
      <c r="BF425" s="636">
        <f>IFERROR(((IF(BE425&gt;0, BE425, IF(BD425&gt;0, BD425, 0))))*INDEX(Assumptions!$B:$B,MATCH(AB425,Assumptions!$A:$A,0)),0)</f>
        <v/>
      </c>
      <c r="BG425" s="636">
        <f>IFERROR(((IF(BE425&gt;0, BE425, IF(BD425&gt;0, BD425, 0))))*INDEX(Assumptions!$C:$C,MATCH(AB425,Assumptions!$A:$A,0)),0)</f>
        <v/>
      </c>
      <c r="BH425" s="636">
        <f>IFERROR(((IF(BE425&gt;0, BE425, IF(BD425&gt;0, BD425, 0))))*INDEX(Assumptions!$D:$D,MATCH(AB425,Assumptions!$A:$A,0)),0)</f>
        <v/>
      </c>
      <c r="BI425" s="636">
        <f>IFERROR(((IF(BE425&gt;0, BE425, IF(BD425&gt;0, BD425, 0))))*INDEX(Assumptions!$G:$G,MATCH(AC425,Assumptions!$F:$F,0)),0)</f>
        <v/>
      </c>
      <c r="BJ425" s="636">
        <f>SUM(BF425:BI425)</f>
        <v/>
      </c>
      <c r="BK425" s="184">
        <f>IFERROR(INDEX(Assumptions!$B:$B,MATCH(AB425,Assumptions!$A:$A,0))+INDEX(Assumptions!$C:$C,MATCH(AB425,Assumptions!$A:$A,0))+INDEX(Assumptions!$D:$D,MATCH(AB425,Assumptions!$A:$A,0))+INDEX(Assumptions!$G:$G,MATCH(AC425,Assumptions!$F:$F,0)),0)</f>
        <v/>
      </c>
      <c r="BL425" s="635">
        <f>((IF(BE425&gt;0, BE425, IF(BD425&gt;0, BD425, 0))))+BJ425</f>
        <v/>
      </c>
      <c r="BM425" s="635">
        <f>BP425/BO425</f>
        <v/>
      </c>
      <c r="BN425" s="635">
        <f>BP425/2.38</f>
        <v/>
      </c>
      <c r="BO425" s="176" t="n">
        <v>2.5</v>
      </c>
      <c r="BP425" s="635" t="n"/>
      <c r="BQ425" s="185">
        <f>IF(SUM(BD425:BE425)=0,0,(BM425-BL425)/BM425)</f>
        <v/>
      </c>
      <c r="BR425" s="635">
        <f>BC425*CG425</f>
        <v/>
      </c>
      <c r="BS425" s="635" t="n"/>
      <c r="BT425" s="635" t="n"/>
      <c r="BU425" s="186" t="n"/>
      <c r="BV425" s="186" t="n"/>
      <c r="BW425" s="186" t="n"/>
      <c r="BX425" s="186" t="n"/>
      <c r="BY425" s="186" t="n"/>
      <c r="BZ425" s="535" t="n"/>
      <c r="CA425" s="186" t="n"/>
      <c r="CB425" s="186" t="n"/>
      <c r="CC425" s="186" t="n"/>
      <c r="CD425" s="177" t="n"/>
      <c r="CE425" s="177" t="n"/>
      <c r="CF425" s="177" t="n"/>
      <c r="CG425" s="187" t="n"/>
      <c r="CH425" s="541" t="n"/>
      <c r="CI425" s="187" t="n"/>
      <c r="CJ425" s="187" t="n"/>
      <c r="CK425" s="187" t="n"/>
      <c r="CL425" s="188" t="n"/>
      <c r="CM425" s="189" t="n"/>
      <c r="CN425" s="189" t="n"/>
      <c r="CO425" s="190" t="n"/>
      <c r="CP425" s="191" t="n"/>
      <c r="CQ425" s="191" t="n"/>
      <c r="CR425" s="191" t="n"/>
      <c r="CS425" s="192" t="n"/>
      <c r="CT425" s="193" t="n"/>
      <c r="CU425" s="193" t="n"/>
      <c r="CV425" s="193" t="n"/>
      <c r="CW425" s="193" t="n"/>
      <c r="CX425" s="193" t="n"/>
      <c r="CY425" s="193" t="n"/>
      <c r="CZ425" s="188" t="n"/>
      <c r="DA425" s="188" t="n"/>
      <c r="DB425" s="188" t="n"/>
      <c r="DC425" s="189" t="n"/>
      <c r="DD425" s="189" t="n"/>
      <c r="DE425" s="189" t="n"/>
      <c r="DF425" s="394" t="n"/>
      <c r="DG425" s="394" t="n"/>
      <c r="DH425" s="394" t="n"/>
      <c r="DI425" s="332">
        <f>DF425*BM425</f>
        <v/>
      </c>
      <c r="DJ425" s="194">
        <f>DI425-(DG425*BL425)</f>
        <v/>
      </c>
    </row>
    <row customFormat="1" customHeight="1" ht="15" r="426" s="209">
      <c r="A426" s="169" t="n"/>
      <c r="B426" s="169" t="n"/>
      <c r="C426" s="169" t="n"/>
      <c r="D426" s="169" t="n"/>
      <c r="E426" s="201" t="n"/>
      <c r="F426" s="173" t="n"/>
      <c r="G426" s="173" t="n"/>
      <c r="H426" s="173" t="n"/>
      <c r="I426" s="171" t="n"/>
      <c r="J426" s="633" t="n"/>
      <c r="K426" s="173" t="n"/>
      <c r="L426" s="173" t="n"/>
      <c r="M426" s="173" t="n"/>
      <c r="N426" s="173" t="n"/>
      <c r="O426" s="174" t="n"/>
      <c r="P426" s="175" t="n"/>
      <c r="Q426" s="173" t="n"/>
      <c r="R426" s="173" t="n"/>
      <c r="S426" s="173" t="n"/>
      <c r="T426" s="176" t="n"/>
      <c r="U426" s="176" t="n"/>
      <c r="V426" s="176" t="n"/>
      <c r="W426" s="176" t="n"/>
      <c r="X426" s="202" t="n"/>
      <c r="Y426" s="176" t="n"/>
      <c r="Z426" s="176" t="n"/>
      <c r="AA426" s="176" t="n"/>
      <c r="AB426" s="196" t="n"/>
      <c r="AC426" s="177" t="n"/>
      <c r="AD426" s="177" t="n"/>
      <c r="AE426" s="177" t="n"/>
      <c r="AF426" s="173" t="n"/>
      <c r="AG426" s="176" t="n"/>
      <c r="AH426" s="176" t="n"/>
      <c r="AI426" s="176" t="n"/>
      <c r="AJ426" s="176" t="n"/>
      <c r="AK426" s="176" t="n"/>
      <c r="AL426" s="176" t="n"/>
      <c r="AM426" s="176" t="n"/>
      <c r="AN426" s="374" t="n"/>
      <c r="AO426" s="178" t="n"/>
      <c r="AP426" s="176" t="n"/>
      <c r="AQ426" s="176" t="n"/>
      <c r="AR426" s="176" t="n"/>
      <c r="AS426" s="179" t="n"/>
      <c r="AT426" s="179" t="n"/>
      <c r="AU426" s="179" t="n"/>
      <c r="AV426" s="180" t="n"/>
      <c r="AW426" s="634" t="n"/>
      <c r="AX426" s="635" t="n"/>
      <c r="AY426" s="635" t="n"/>
      <c r="AZ426" s="635" t="n"/>
      <c r="BA426" s="635" t="n"/>
      <c r="BB426" s="635">
        <f>IFERROR((BM426*(1-Assumptions!$K$3))*(1-BK426),0)</f>
        <v/>
      </c>
      <c r="BC426" s="635" t="n"/>
      <c r="BD426" s="635" t="n"/>
      <c r="BE426" s="635" t="n"/>
      <c r="BF426" s="636">
        <f>IFERROR(((IF(BE426&gt;0, BE426, IF(BD426&gt;0, BD426, 0))))*INDEX(Assumptions!$B:$B,MATCH(AB426,Assumptions!$A:$A,0)),0)</f>
        <v/>
      </c>
      <c r="BG426" s="636">
        <f>IFERROR(((IF(BE426&gt;0, BE426, IF(BD426&gt;0, BD426, 0))))*INDEX(Assumptions!$C:$C,MATCH(AB426,Assumptions!$A:$A,0)),0)</f>
        <v/>
      </c>
      <c r="BH426" s="636">
        <f>IFERROR(((IF(BE426&gt;0, BE426, IF(BD426&gt;0, BD426, 0))))*INDEX(Assumptions!$D:$D,MATCH(AB426,Assumptions!$A:$A,0)),0)</f>
        <v/>
      </c>
      <c r="BI426" s="636">
        <f>IFERROR(((IF(BE426&gt;0, BE426, IF(BD426&gt;0, BD426, 0))))*INDEX(Assumptions!$G:$G,MATCH(AC426,Assumptions!$F:$F,0)),0)</f>
        <v/>
      </c>
      <c r="BJ426" s="636">
        <f>SUM(BF426:BI426)</f>
        <v/>
      </c>
      <c r="BK426" s="184">
        <f>IFERROR(INDEX(Assumptions!$B:$B,MATCH(AB426,Assumptions!$A:$A,0))+INDEX(Assumptions!$C:$C,MATCH(AB426,Assumptions!$A:$A,0))+INDEX(Assumptions!$D:$D,MATCH(AB426,Assumptions!$A:$A,0))+INDEX(Assumptions!$G:$G,MATCH(AC426,Assumptions!$F:$F,0)),0)</f>
        <v/>
      </c>
      <c r="BL426" s="635">
        <f>((IF(BE426&gt;0, BE426, IF(BD426&gt;0, BD426, 0))))+BJ426</f>
        <v/>
      </c>
      <c r="BM426" s="635">
        <f>BP426/BO426</f>
        <v/>
      </c>
      <c r="BN426" s="635">
        <f>BP426/2.38</f>
        <v/>
      </c>
      <c r="BO426" s="176" t="n">
        <v>2.5</v>
      </c>
      <c r="BP426" s="635" t="n"/>
      <c r="BQ426" s="185">
        <f>IF(SUM(BD426:BE426)=0,0,(BM426-BL426)/BM426)</f>
        <v/>
      </c>
      <c r="BR426" s="635">
        <f>BC426*CG426</f>
        <v/>
      </c>
      <c r="BS426" s="635" t="n"/>
      <c r="BT426" s="635" t="n"/>
      <c r="BU426" s="186" t="n"/>
      <c r="BV426" s="186" t="n"/>
      <c r="BW426" s="186" t="n"/>
      <c r="BX426" s="186" t="n"/>
      <c r="BY426" s="186" t="n"/>
      <c r="BZ426" s="535" t="n"/>
      <c r="CA426" s="186" t="n"/>
      <c r="CB426" s="186" t="n"/>
      <c r="CC426" s="186" t="n"/>
      <c r="CD426" s="177" t="n"/>
      <c r="CE426" s="177" t="n"/>
      <c r="CF426" s="177" t="n"/>
      <c r="CG426" s="187" t="n"/>
      <c r="CH426" s="541" t="n"/>
      <c r="CI426" s="187" t="n"/>
      <c r="CJ426" s="187" t="n"/>
      <c r="CK426" s="187" t="n"/>
      <c r="CL426" s="188" t="n"/>
      <c r="CM426" s="189" t="n"/>
      <c r="CN426" s="189" t="n"/>
      <c r="CO426" s="190" t="n"/>
      <c r="CP426" s="191" t="n"/>
      <c r="CQ426" s="191" t="n"/>
      <c r="CR426" s="191" t="n"/>
      <c r="CS426" s="192" t="n"/>
      <c r="CT426" s="193" t="n"/>
      <c r="CU426" s="193" t="n"/>
      <c r="CV426" s="193" t="n"/>
      <c r="CW426" s="193" t="n"/>
      <c r="CX426" s="193" t="n"/>
      <c r="CY426" s="193" t="n"/>
      <c r="CZ426" s="188" t="n"/>
      <c r="DA426" s="188" t="n"/>
      <c r="DB426" s="188" t="n"/>
      <c r="DC426" s="189" t="n"/>
      <c r="DD426" s="189" t="n"/>
      <c r="DE426" s="189" t="n"/>
      <c r="DF426" s="394" t="n"/>
      <c r="DG426" s="394" t="n"/>
      <c r="DH426" s="394" t="n"/>
      <c r="DI426" s="332">
        <f>DF426*BM426</f>
        <v/>
      </c>
      <c r="DJ426" s="194">
        <f>DI426-(DG426*BL426)</f>
        <v/>
      </c>
    </row>
    <row customFormat="1" customHeight="1" ht="15" r="427" s="209">
      <c r="A427" s="169" t="n"/>
      <c r="B427" s="169" t="n"/>
      <c r="C427" s="169" t="n"/>
      <c r="D427" s="169" t="n"/>
      <c r="E427" s="201" t="n"/>
      <c r="F427" s="173" t="n"/>
      <c r="G427" s="173" t="n"/>
      <c r="H427" s="173" t="n"/>
      <c r="I427" s="171" t="n"/>
      <c r="J427" s="633" t="n"/>
      <c r="K427" s="173" t="n"/>
      <c r="L427" s="173" t="n"/>
      <c r="M427" s="173" t="n"/>
      <c r="N427" s="173" t="n"/>
      <c r="O427" s="174" t="n"/>
      <c r="P427" s="175" t="n"/>
      <c r="Q427" s="173" t="n"/>
      <c r="R427" s="173" t="n"/>
      <c r="S427" s="173" t="n"/>
      <c r="T427" s="176" t="n"/>
      <c r="U427" s="176" t="n"/>
      <c r="V427" s="176" t="n"/>
      <c r="W427" s="176" t="n"/>
      <c r="X427" s="202" t="n"/>
      <c r="Y427" s="176" t="n"/>
      <c r="Z427" s="176" t="n"/>
      <c r="AA427" s="176" t="n"/>
      <c r="AB427" s="196" t="n"/>
      <c r="AC427" s="177" t="n"/>
      <c r="AD427" s="177" t="n"/>
      <c r="AE427" s="177" t="n"/>
      <c r="AF427" s="173" t="n"/>
      <c r="AG427" s="176" t="n"/>
      <c r="AH427" s="176" t="n"/>
      <c r="AI427" s="176" t="n"/>
      <c r="AJ427" s="176" t="n"/>
      <c r="AK427" s="176" t="n"/>
      <c r="AL427" s="176" t="n"/>
      <c r="AM427" s="176" t="n"/>
      <c r="AN427" s="374" t="n"/>
      <c r="AO427" s="178" t="n"/>
      <c r="AP427" s="176" t="n"/>
      <c r="AQ427" s="176" t="n"/>
      <c r="AR427" s="176" t="n"/>
      <c r="AS427" s="179" t="n"/>
      <c r="AT427" s="179" t="n"/>
      <c r="AU427" s="179" t="n"/>
      <c r="AV427" s="180" t="n"/>
      <c r="AW427" s="634" t="n"/>
      <c r="AX427" s="635" t="n"/>
      <c r="AY427" s="635" t="n"/>
      <c r="AZ427" s="635" t="n"/>
      <c r="BA427" s="635" t="n"/>
      <c r="BB427" s="635">
        <f>IFERROR((BM427*(1-Assumptions!$K$3))*(1-BK427),0)</f>
        <v/>
      </c>
      <c r="BC427" s="635" t="n"/>
      <c r="BD427" s="635" t="n"/>
      <c r="BE427" s="635" t="n"/>
      <c r="BF427" s="636">
        <f>IFERROR(((IF(BE427&gt;0, BE427, IF(BD427&gt;0, BD427, 0))))*INDEX(Assumptions!$B:$B,MATCH(AB427,Assumptions!$A:$A,0)),0)</f>
        <v/>
      </c>
      <c r="BG427" s="636">
        <f>IFERROR(((IF(BE427&gt;0, BE427, IF(BD427&gt;0, BD427, 0))))*INDEX(Assumptions!$C:$C,MATCH(AB427,Assumptions!$A:$A,0)),0)</f>
        <v/>
      </c>
      <c r="BH427" s="636">
        <f>IFERROR(((IF(BE427&gt;0, BE427, IF(BD427&gt;0, BD427, 0))))*INDEX(Assumptions!$D:$D,MATCH(AB427,Assumptions!$A:$A,0)),0)</f>
        <v/>
      </c>
      <c r="BI427" s="636">
        <f>IFERROR(((IF(BE427&gt;0, BE427, IF(BD427&gt;0, BD427, 0))))*INDEX(Assumptions!$G:$G,MATCH(AC427,Assumptions!$F:$F,0)),0)</f>
        <v/>
      </c>
      <c r="BJ427" s="636">
        <f>SUM(BF427:BI427)</f>
        <v/>
      </c>
      <c r="BK427" s="184">
        <f>IFERROR(INDEX(Assumptions!$B:$B,MATCH(AB427,Assumptions!$A:$A,0))+INDEX(Assumptions!$C:$C,MATCH(AB427,Assumptions!$A:$A,0))+INDEX(Assumptions!$D:$D,MATCH(AB427,Assumptions!$A:$A,0))+INDEX(Assumptions!$G:$G,MATCH(AC427,Assumptions!$F:$F,0)),0)</f>
        <v/>
      </c>
      <c r="BL427" s="635">
        <f>((IF(BE427&gt;0, BE427, IF(BD427&gt;0, BD427, 0))))+BJ427</f>
        <v/>
      </c>
      <c r="BM427" s="635">
        <f>BP427/BO427</f>
        <v/>
      </c>
      <c r="BN427" s="635">
        <f>BP427/2.38</f>
        <v/>
      </c>
      <c r="BO427" s="176" t="n">
        <v>2.5</v>
      </c>
      <c r="BP427" s="635" t="n"/>
      <c r="BQ427" s="185">
        <f>IF(SUM(BD427:BE427)=0,0,(BM427-BL427)/BM427)</f>
        <v/>
      </c>
      <c r="BR427" s="635">
        <f>BC427*CG427</f>
        <v/>
      </c>
      <c r="BS427" s="635" t="n"/>
      <c r="BT427" s="635" t="n"/>
      <c r="BU427" s="186" t="n"/>
      <c r="BV427" s="186" t="n"/>
      <c r="BW427" s="186" t="n"/>
      <c r="BX427" s="186" t="n"/>
      <c r="BY427" s="186" t="n"/>
      <c r="BZ427" s="535" t="n"/>
      <c r="CA427" s="186" t="n"/>
      <c r="CB427" s="186" t="n"/>
      <c r="CC427" s="186" t="n"/>
      <c r="CD427" s="177" t="n"/>
      <c r="CE427" s="177" t="n"/>
      <c r="CF427" s="177" t="n"/>
      <c r="CG427" s="187" t="n"/>
      <c r="CH427" s="541" t="n"/>
      <c r="CI427" s="187" t="n"/>
      <c r="CJ427" s="187" t="n"/>
      <c r="CK427" s="187" t="n"/>
      <c r="CL427" s="188" t="n"/>
      <c r="CM427" s="189" t="n"/>
      <c r="CN427" s="189" t="n"/>
      <c r="CO427" s="190" t="n"/>
      <c r="CP427" s="191" t="n"/>
      <c r="CQ427" s="191" t="n"/>
      <c r="CR427" s="191" t="n"/>
      <c r="CS427" s="192" t="n"/>
      <c r="CT427" s="193" t="n"/>
      <c r="CU427" s="193" t="n"/>
      <c r="CV427" s="193" t="n"/>
      <c r="CW427" s="193" t="n"/>
      <c r="CX427" s="193" t="n"/>
      <c r="CY427" s="193" t="n"/>
      <c r="CZ427" s="188" t="n"/>
      <c r="DA427" s="188" t="n"/>
      <c r="DB427" s="188" t="n"/>
      <c r="DC427" s="189" t="n"/>
      <c r="DD427" s="189" t="n"/>
      <c r="DE427" s="189" t="n"/>
      <c r="DF427" s="394" t="n"/>
      <c r="DG427" s="394" t="n"/>
      <c r="DH427" s="394" t="n"/>
      <c r="DI427" s="332">
        <f>DF427*BM427</f>
        <v/>
      </c>
      <c r="DJ427" s="194">
        <f>DI427-(DG427*BL427)</f>
        <v/>
      </c>
    </row>
    <row customFormat="1" customHeight="1" ht="15" r="428" s="209">
      <c r="A428" s="169" t="n"/>
      <c r="B428" s="169" t="n"/>
      <c r="C428" s="169" t="n"/>
      <c r="D428" s="169" t="n"/>
      <c r="E428" s="201" t="n"/>
      <c r="F428" s="173" t="n"/>
      <c r="G428" s="173" t="n"/>
      <c r="H428" s="173" t="n"/>
      <c r="I428" s="171" t="n"/>
      <c r="J428" s="633" t="n"/>
      <c r="K428" s="173" t="n"/>
      <c r="L428" s="173" t="n"/>
      <c r="M428" s="173" t="n"/>
      <c r="N428" s="173" t="n"/>
      <c r="O428" s="174" t="n"/>
      <c r="P428" s="175" t="n"/>
      <c r="Q428" s="173" t="n"/>
      <c r="R428" s="173" t="n"/>
      <c r="S428" s="173" t="n"/>
      <c r="T428" s="176" t="n"/>
      <c r="U428" s="176" t="n"/>
      <c r="V428" s="176" t="n"/>
      <c r="W428" s="176" t="n"/>
      <c r="X428" s="202" t="n"/>
      <c r="Y428" s="176" t="n"/>
      <c r="Z428" s="176" t="n"/>
      <c r="AA428" s="176" t="n"/>
      <c r="AB428" s="196" t="n"/>
      <c r="AC428" s="177" t="n"/>
      <c r="AD428" s="177" t="n"/>
      <c r="AE428" s="177" t="n"/>
      <c r="AF428" s="173" t="n"/>
      <c r="AG428" s="176" t="n"/>
      <c r="AH428" s="176" t="n"/>
      <c r="AI428" s="176" t="n"/>
      <c r="AJ428" s="176" t="n"/>
      <c r="AK428" s="176" t="n"/>
      <c r="AL428" s="176" t="n"/>
      <c r="AM428" s="176" t="n"/>
      <c r="AN428" s="374" t="n"/>
      <c r="AO428" s="178" t="n"/>
      <c r="AP428" s="176" t="n"/>
      <c r="AQ428" s="176" t="n"/>
      <c r="AR428" s="176" t="n"/>
      <c r="AS428" s="179" t="n"/>
      <c r="AT428" s="179" t="n"/>
      <c r="AU428" s="179" t="n"/>
      <c r="AV428" s="180" t="n"/>
      <c r="AW428" s="634" t="n"/>
      <c r="AX428" s="635" t="n"/>
      <c r="AY428" s="635" t="n"/>
      <c r="AZ428" s="635" t="n"/>
      <c r="BA428" s="635" t="n"/>
      <c r="BB428" s="635">
        <f>IFERROR((BM428*(1-Assumptions!$K$3))*(1-BK428),0)</f>
        <v/>
      </c>
      <c r="BC428" s="635" t="n"/>
      <c r="BD428" s="635" t="n"/>
      <c r="BE428" s="635" t="n"/>
      <c r="BF428" s="636">
        <f>IFERROR(((IF(BE428&gt;0, BE428, IF(BD428&gt;0, BD428, 0))))*INDEX(Assumptions!$B:$B,MATCH(AB428,Assumptions!$A:$A,0)),0)</f>
        <v/>
      </c>
      <c r="BG428" s="636">
        <f>IFERROR(((IF(BE428&gt;0, BE428, IF(BD428&gt;0, BD428, 0))))*INDEX(Assumptions!$C:$C,MATCH(AB428,Assumptions!$A:$A,0)),0)</f>
        <v/>
      </c>
      <c r="BH428" s="636">
        <f>IFERROR(((IF(BE428&gt;0, BE428, IF(BD428&gt;0, BD428, 0))))*INDEX(Assumptions!$D:$D,MATCH(AB428,Assumptions!$A:$A,0)),0)</f>
        <v/>
      </c>
      <c r="BI428" s="636">
        <f>IFERROR(((IF(BE428&gt;0, BE428, IF(BD428&gt;0, BD428, 0))))*INDEX(Assumptions!$G:$G,MATCH(AC428,Assumptions!$F:$F,0)),0)</f>
        <v/>
      </c>
      <c r="BJ428" s="636">
        <f>SUM(BF428:BI428)</f>
        <v/>
      </c>
      <c r="BK428" s="184">
        <f>IFERROR(INDEX(Assumptions!$B:$B,MATCH(AB428,Assumptions!$A:$A,0))+INDEX(Assumptions!$C:$C,MATCH(AB428,Assumptions!$A:$A,0))+INDEX(Assumptions!$D:$D,MATCH(AB428,Assumptions!$A:$A,0))+INDEX(Assumptions!$G:$G,MATCH(AC428,Assumptions!$F:$F,0)),0)</f>
        <v/>
      </c>
      <c r="BL428" s="635">
        <f>((IF(BE428&gt;0, BE428, IF(BD428&gt;0, BD428, 0))))+BJ428</f>
        <v/>
      </c>
      <c r="BM428" s="635">
        <f>BP428/BO428</f>
        <v/>
      </c>
      <c r="BN428" s="635">
        <f>BP428/2.38</f>
        <v/>
      </c>
      <c r="BO428" s="176" t="n">
        <v>2.5</v>
      </c>
      <c r="BP428" s="635" t="n"/>
      <c r="BQ428" s="185">
        <f>IF(SUM(BD428:BE428)=0,0,(BM428-BL428)/BM428)</f>
        <v/>
      </c>
      <c r="BR428" s="635">
        <f>BC428*CG428</f>
        <v/>
      </c>
      <c r="BS428" s="635" t="n"/>
      <c r="BT428" s="635" t="n"/>
      <c r="BU428" s="186" t="n"/>
      <c r="BV428" s="186" t="n"/>
      <c r="BW428" s="186" t="n"/>
      <c r="BX428" s="186" t="n"/>
      <c r="BY428" s="186" t="n"/>
      <c r="BZ428" s="535" t="n"/>
      <c r="CA428" s="186" t="n"/>
      <c r="CB428" s="186" t="n"/>
      <c r="CC428" s="186" t="n"/>
      <c r="CD428" s="177" t="n"/>
      <c r="CE428" s="177" t="n"/>
      <c r="CF428" s="177" t="n"/>
      <c r="CG428" s="187" t="n"/>
      <c r="CH428" s="541" t="n"/>
      <c r="CI428" s="187" t="n"/>
      <c r="CJ428" s="187" t="n"/>
      <c r="CK428" s="187" t="n"/>
      <c r="CL428" s="188" t="n"/>
      <c r="CM428" s="189" t="n"/>
      <c r="CN428" s="189" t="n"/>
      <c r="CO428" s="190" t="n"/>
      <c r="CP428" s="191" t="n"/>
      <c r="CQ428" s="191" t="n"/>
      <c r="CR428" s="191" t="n"/>
      <c r="CS428" s="192" t="n"/>
      <c r="CT428" s="193" t="n"/>
      <c r="CU428" s="193" t="n"/>
      <c r="CV428" s="193" t="n"/>
      <c r="CW428" s="193" t="n"/>
      <c r="CX428" s="193" t="n"/>
      <c r="CY428" s="193" t="n"/>
      <c r="CZ428" s="188" t="n"/>
      <c r="DA428" s="188" t="n"/>
      <c r="DB428" s="188" t="n"/>
      <c r="DC428" s="189" t="n"/>
      <c r="DD428" s="189" t="n"/>
      <c r="DE428" s="189" t="n"/>
      <c r="DF428" s="394" t="n"/>
      <c r="DG428" s="394" t="n"/>
      <c r="DH428" s="394" t="n"/>
      <c r="DI428" s="332">
        <f>DF428*BM428</f>
        <v/>
      </c>
      <c r="DJ428" s="194">
        <f>DI428-(DG428*BL428)</f>
        <v/>
      </c>
    </row>
    <row customFormat="1" customHeight="1" ht="15" r="429" s="209">
      <c r="A429" s="169" t="n"/>
      <c r="B429" s="169" t="n"/>
      <c r="C429" s="169" t="n"/>
      <c r="D429" s="169" t="n"/>
      <c r="E429" s="201" t="n"/>
      <c r="F429" s="173" t="n"/>
      <c r="G429" s="173" t="n"/>
      <c r="H429" s="173" t="n"/>
      <c r="I429" s="171" t="n"/>
      <c r="J429" s="633" t="n"/>
      <c r="K429" s="173" t="n"/>
      <c r="L429" s="173" t="n"/>
      <c r="M429" s="173" t="n"/>
      <c r="N429" s="173" t="n"/>
      <c r="O429" s="174" t="n"/>
      <c r="P429" s="175" t="n"/>
      <c r="Q429" s="173" t="n"/>
      <c r="R429" s="173" t="n"/>
      <c r="S429" s="173" t="n"/>
      <c r="T429" s="176" t="n"/>
      <c r="U429" s="176" t="n"/>
      <c r="V429" s="176" t="n"/>
      <c r="W429" s="176" t="n"/>
      <c r="X429" s="202" t="n"/>
      <c r="Y429" s="176" t="n"/>
      <c r="Z429" s="176" t="n"/>
      <c r="AA429" s="176" t="n"/>
      <c r="AB429" s="196" t="n"/>
      <c r="AC429" s="177" t="n"/>
      <c r="AD429" s="177" t="n"/>
      <c r="AE429" s="177" t="n"/>
      <c r="AF429" s="173" t="n"/>
      <c r="AG429" s="176" t="n"/>
      <c r="AH429" s="176" t="n"/>
      <c r="AI429" s="176" t="n"/>
      <c r="AJ429" s="176" t="n"/>
      <c r="AK429" s="176" t="n"/>
      <c r="AL429" s="176" t="n"/>
      <c r="AM429" s="176" t="n"/>
      <c r="AN429" s="374" t="n"/>
      <c r="AO429" s="178" t="n"/>
      <c r="AP429" s="176" t="n"/>
      <c r="AQ429" s="176" t="n"/>
      <c r="AR429" s="176" t="n"/>
      <c r="AS429" s="179" t="n"/>
      <c r="AT429" s="179" t="n"/>
      <c r="AU429" s="179" t="n"/>
      <c r="AV429" s="180" t="n"/>
      <c r="AW429" s="634" t="n"/>
      <c r="AX429" s="635" t="n"/>
      <c r="AY429" s="635" t="n"/>
      <c r="AZ429" s="635" t="n"/>
      <c r="BA429" s="635" t="n"/>
      <c r="BB429" s="635">
        <f>IFERROR((BM429*(1-Assumptions!$K$3))*(1-BK429),0)</f>
        <v/>
      </c>
      <c r="BC429" s="635" t="n"/>
      <c r="BD429" s="635" t="n"/>
      <c r="BE429" s="635" t="n"/>
      <c r="BF429" s="636">
        <f>IFERROR(((IF(BE429&gt;0, BE429, IF(BD429&gt;0, BD429, 0))))*INDEX(Assumptions!$B:$B,MATCH(AB429,Assumptions!$A:$A,0)),0)</f>
        <v/>
      </c>
      <c r="BG429" s="636">
        <f>IFERROR(((IF(BE429&gt;0, BE429, IF(BD429&gt;0, BD429, 0))))*INDEX(Assumptions!$C:$C,MATCH(AB429,Assumptions!$A:$A,0)),0)</f>
        <v/>
      </c>
      <c r="BH429" s="636">
        <f>IFERROR(((IF(BE429&gt;0, BE429, IF(BD429&gt;0, BD429, 0))))*INDEX(Assumptions!$D:$D,MATCH(AB429,Assumptions!$A:$A,0)),0)</f>
        <v/>
      </c>
      <c r="BI429" s="636">
        <f>IFERROR(((IF(BE429&gt;0, BE429, IF(BD429&gt;0, BD429, 0))))*INDEX(Assumptions!$G:$G,MATCH(AC429,Assumptions!$F:$F,0)),0)</f>
        <v/>
      </c>
      <c r="BJ429" s="636">
        <f>SUM(BF429:BI429)</f>
        <v/>
      </c>
      <c r="BK429" s="184">
        <f>IFERROR(INDEX(Assumptions!$B:$B,MATCH(AB429,Assumptions!$A:$A,0))+INDEX(Assumptions!$C:$C,MATCH(AB429,Assumptions!$A:$A,0))+INDEX(Assumptions!$D:$D,MATCH(AB429,Assumptions!$A:$A,0))+INDEX(Assumptions!$G:$G,MATCH(AC429,Assumptions!$F:$F,0)),0)</f>
        <v/>
      </c>
      <c r="BL429" s="635">
        <f>((IF(BE429&gt;0, BE429, IF(BD429&gt;0, BD429, 0))))+BJ429</f>
        <v/>
      </c>
      <c r="BM429" s="635">
        <f>BP429/BO429</f>
        <v/>
      </c>
      <c r="BN429" s="635">
        <f>BP429/2.38</f>
        <v/>
      </c>
      <c r="BO429" s="176" t="n">
        <v>2.5</v>
      </c>
      <c r="BP429" s="635" t="n"/>
      <c r="BQ429" s="185">
        <f>IF(SUM(BD429:BE429)=0,0,(BM429-BL429)/BM429)</f>
        <v/>
      </c>
      <c r="BR429" s="635">
        <f>BC429*CG429</f>
        <v/>
      </c>
      <c r="BS429" s="635" t="n"/>
      <c r="BT429" s="635" t="n"/>
      <c r="BU429" s="186" t="n"/>
      <c r="BV429" s="186" t="n"/>
      <c r="BW429" s="186" t="n"/>
      <c r="BX429" s="186" t="n"/>
      <c r="BY429" s="186" t="n"/>
      <c r="BZ429" s="535" t="n"/>
      <c r="CA429" s="186" t="n"/>
      <c r="CB429" s="186" t="n"/>
      <c r="CC429" s="186" t="n"/>
      <c r="CD429" s="177" t="n"/>
      <c r="CE429" s="177" t="n"/>
      <c r="CF429" s="177" t="n"/>
      <c r="CG429" s="187" t="n"/>
      <c r="CH429" s="541" t="n"/>
      <c r="CI429" s="187" t="n"/>
      <c r="CJ429" s="187" t="n"/>
      <c r="CK429" s="187" t="n"/>
      <c r="CL429" s="188" t="n"/>
      <c r="CM429" s="189" t="n"/>
      <c r="CN429" s="189" t="n"/>
      <c r="CO429" s="190" t="n"/>
      <c r="CP429" s="191" t="n"/>
      <c r="CQ429" s="191" t="n"/>
      <c r="CR429" s="191" t="n"/>
      <c r="CS429" s="192" t="n"/>
      <c r="CT429" s="193" t="n"/>
      <c r="CU429" s="193" t="n"/>
      <c r="CV429" s="193" t="n"/>
      <c r="CW429" s="193" t="n"/>
      <c r="CX429" s="193" t="n"/>
      <c r="CY429" s="193" t="n"/>
      <c r="CZ429" s="188" t="n"/>
      <c r="DA429" s="188" t="n"/>
      <c r="DB429" s="188" t="n"/>
      <c r="DC429" s="189" t="n"/>
      <c r="DD429" s="189" t="n"/>
      <c r="DE429" s="189" t="n"/>
      <c r="DF429" s="394" t="n"/>
      <c r="DG429" s="394" t="n"/>
      <c r="DH429" s="394" t="n"/>
      <c r="DI429" s="332">
        <f>DF429*BM429</f>
        <v/>
      </c>
      <c r="DJ429" s="194">
        <f>DI429-(DG429*BL429)</f>
        <v/>
      </c>
    </row>
    <row customFormat="1" customHeight="1" ht="15" r="430" s="209">
      <c r="A430" s="169" t="n"/>
      <c r="B430" s="169" t="n"/>
      <c r="C430" s="169" t="n"/>
      <c r="D430" s="169" t="n"/>
      <c r="E430" s="201" t="n"/>
      <c r="F430" s="173" t="n"/>
      <c r="G430" s="173" t="n"/>
      <c r="H430" s="173" t="n"/>
      <c r="I430" s="171" t="n"/>
      <c r="J430" s="633" t="n"/>
      <c r="K430" s="173" t="n"/>
      <c r="L430" s="173" t="n"/>
      <c r="M430" s="173" t="n"/>
      <c r="N430" s="173" t="n"/>
      <c r="O430" s="174" t="n"/>
      <c r="P430" s="175" t="n"/>
      <c r="Q430" s="173" t="n"/>
      <c r="R430" s="173" t="n"/>
      <c r="S430" s="173" t="n"/>
      <c r="T430" s="176" t="n"/>
      <c r="U430" s="176" t="n"/>
      <c r="V430" s="176" t="n"/>
      <c r="W430" s="176" t="n"/>
      <c r="X430" s="202" t="n"/>
      <c r="Y430" s="176" t="n"/>
      <c r="Z430" s="176" t="n"/>
      <c r="AA430" s="176" t="n"/>
      <c r="AB430" s="196" t="n"/>
      <c r="AC430" s="177" t="n"/>
      <c r="AD430" s="177" t="n"/>
      <c r="AE430" s="177" t="n"/>
      <c r="AF430" s="173" t="n"/>
      <c r="AG430" s="176" t="n"/>
      <c r="AH430" s="176" t="n"/>
      <c r="AI430" s="176" t="n"/>
      <c r="AJ430" s="176" t="n"/>
      <c r="AK430" s="176" t="n"/>
      <c r="AL430" s="176" t="n"/>
      <c r="AM430" s="176" t="n"/>
      <c r="AN430" s="374" t="n"/>
      <c r="AO430" s="178" t="n"/>
      <c r="AP430" s="176" t="n"/>
      <c r="AQ430" s="176" t="n"/>
      <c r="AR430" s="176" t="n"/>
      <c r="AS430" s="179" t="n"/>
      <c r="AT430" s="179" t="n"/>
      <c r="AU430" s="179" t="n"/>
      <c r="AV430" s="180" t="n"/>
      <c r="AW430" s="634" t="n"/>
      <c r="AX430" s="635" t="n"/>
      <c r="AY430" s="635" t="n"/>
      <c r="AZ430" s="635" t="n"/>
      <c r="BA430" s="635" t="n"/>
      <c r="BB430" s="635">
        <f>IFERROR((BM430*(1-Assumptions!$K$3))*(1-BK430),0)</f>
        <v/>
      </c>
      <c r="BC430" s="635" t="n"/>
      <c r="BD430" s="635" t="n"/>
      <c r="BE430" s="635" t="n"/>
      <c r="BF430" s="636">
        <f>IFERROR(((IF(BE430&gt;0, BE430, IF(BD430&gt;0, BD430, 0))))*INDEX(Assumptions!$B:$B,MATCH(AB430,Assumptions!$A:$A,0)),0)</f>
        <v/>
      </c>
      <c r="BG430" s="636">
        <f>IFERROR(((IF(BE430&gt;0, BE430, IF(BD430&gt;0, BD430, 0))))*INDEX(Assumptions!$C:$C,MATCH(AB430,Assumptions!$A:$A,0)),0)</f>
        <v/>
      </c>
      <c r="BH430" s="636">
        <f>IFERROR(((IF(BE430&gt;0, BE430, IF(BD430&gt;0, BD430, 0))))*INDEX(Assumptions!$D:$D,MATCH(AB430,Assumptions!$A:$A,0)),0)</f>
        <v/>
      </c>
      <c r="BI430" s="636">
        <f>IFERROR(((IF(BE430&gt;0, BE430, IF(BD430&gt;0, BD430, 0))))*INDEX(Assumptions!$G:$G,MATCH(AC430,Assumptions!$F:$F,0)),0)</f>
        <v/>
      </c>
      <c r="BJ430" s="636">
        <f>SUM(BF430:BI430)</f>
        <v/>
      </c>
      <c r="BK430" s="184">
        <f>IFERROR(INDEX(Assumptions!$B:$B,MATCH(AB430,Assumptions!$A:$A,0))+INDEX(Assumptions!$C:$C,MATCH(AB430,Assumptions!$A:$A,0))+INDEX(Assumptions!$D:$D,MATCH(AB430,Assumptions!$A:$A,0))+INDEX(Assumptions!$G:$G,MATCH(AC430,Assumptions!$F:$F,0)),0)</f>
        <v/>
      </c>
      <c r="BL430" s="635">
        <f>((IF(BE430&gt;0, BE430, IF(BD430&gt;0, BD430, 0))))+BJ430</f>
        <v/>
      </c>
      <c r="BM430" s="635">
        <f>BP430/BO430</f>
        <v/>
      </c>
      <c r="BN430" s="635">
        <f>BP430/2.38</f>
        <v/>
      </c>
      <c r="BO430" s="176" t="n">
        <v>2.5</v>
      </c>
      <c r="BP430" s="635" t="n"/>
      <c r="BQ430" s="185">
        <f>IF(SUM(BD430:BE430)=0,0,(BM430-BL430)/BM430)</f>
        <v/>
      </c>
      <c r="BR430" s="635">
        <f>BC430*CG430</f>
        <v/>
      </c>
      <c r="BS430" s="635" t="n"/>
      <c r="BT430" s="635" t="n"/>
      <c r="BU430" s="186" t="n"/>
      <c r="BV430" s="186" t="n"/>
      <c r="BW430" s="186" t="n"/>
      <c r="BX430" s="186" t="n"/>
      <c r="BY430" s="186" t="n"/>
      <c r="BZ430" s="535" t="n"/>
      <c r="CA430" s="186" t="n"/>
      <c r="CB430" s="186" t="n"/>
      <c r="CC430" s="186" t="n"/>
      <c r="CD430" s="177" t="n"/>
      <c r="CE430" s="177" t="n"/>
      <c r="CF430" s="177" t="n"/>
      <c r="CG430" s="187" t="n"/>
      <c r="CH430" s="541" t="n"/>
      <c r="CI430" s="187" t="n"/>
      <c r="CJ430" s="187" t="n"/>
      <c r="CK430" s="187" t="n"/>
      <c r="CL430" s="188" t="n"/>
      <c r="CM430" s="189" t="n"/>
      <c r="CN430" s="189" t="n"/>
      <c r="CO430" s="190" t="n"/>
      <c r="CP430" s="191" t="n"/>
      <c r="CQ430" s="191" t="n"/>
      <c r="CR430" s="191" t="n"/>
      <c r="CS430" s="192" t="n"/>
      <c r="CT430" s="193" t="n"/>
      <c r="CU430" s="193" t="n"/>
      <c r="CV430" s="193" t="n"/>
      <c r="CW430" s="193" t="n"/>
      <c r="CX430" s="193" t="n"/>
      <c r="CY430" s="193" t="n"/>
      <c r="CZ430" s="188" t="n"/>
      <c r="DA430" s="188" t="n"/>
      <c r="DB430" s="188" t="n"/>
      <c r="DC430" s="189" t="n"/>
      <c r="DD430" s="189" t="n"/>
      <c r="DE430" s="189" t="n"/>
      <c r="DF430" s="394" t="n"/>
      <c r="DG430" s="394" t="n"/>
      <c r="DH430" s="394" t="n"/>
      <c r="DI430" s="332">
        <f>DF430*BM430</f>
        <v/>
      </c>
      <c r="DJ430" s="194">
        <f>DI430-(DG430*BL430)</f>
        <v/>
      </c>
    </row>
    <row customFormat="1" customHeight="1" ht="15" r="431" s="209">
      <c r="A431" s="169" t="n"/>
      <c r="B431" s="169" t="n"/>
      <c r="C431" s="169" t="n"/>
      <c r="D431" s="169" t="n"/>
      <c r="E431" s="201" t="n"/>
      <c r="F431" s="173" t="n"/>
      <c r="G431" s="173" t="n"/>
      <c r="H431" s="173" t="n"/>
      <c r="I431" s="171" t="n"/>
      <c r="J431" s="633" t="n"/>
      <c r="K431" s="173" t="n"/>
      <c r="L431" s="173" t="n"/>
      <c r="M431" s="173" t="n"/>
      <c r="N431" s="173" t="n"/>
      <c r="O431" s="174" t="n"/>
      <c r="P431" s="175" t="n"/>
      <c r="Q431" s="173" t="n"/>
      <c r="R431" s="173" t="n"/>
      <c r="S431" s="173" t="n"/>
      <c r="T431" s="176" t="n"/>
      <c r="U431" s="176" t="n"/>
      <c r="V431" s="176" t="n"/>
      <c r="W431" s="176" t="n"/>
      <c r="X431" s="202" t="n"/>
      <c r="Y431" s="176" t="n"/>
      <c r="Z431" s="176" t="n"/>
      <c r="AA431" s="176" t="n"/>
      <c r="AB431" s="196" t="n"/>
      <c r="AC431" s="177" t="n"/>
      <c r="AD431" s="177" t="n"/>
      <c r="AE431" s="177" t="n"/>
      <c r="AF431" s="173" t="n"/>
      <c r="AG431" s="176" t="n"/>
      <c r="AH431" s="176" t="n"/>
      <c r="AI431" s="176" t="n"/>
      <c r="AJ431" s="176" t="n"/>
      <c r="AK431" s="176" t="n"/>
      <c r="AL431" s="176" t="n"/>
      <c r="AM431" s="176" t="n"/>
      <c r="AN431" s="374" t="n"/>
      <c r="AO431" s="178" t="n"/>
      <c r="AP431" s="176" t="n"/>
      <c r="AQ431" s="176" t="n"/>
      <c r="AR431" s="176" t="n"/>
      <c r="AS431" s="179" t="n"/>
      <c r="AT431" s="179" t="n"/>
      <c r="AU431" s="179" t="n"/>
      <c r="AV431" s="180" t="n"/>
      <c r="AW431" s="634" t="n"/>
      <c r="AX431" s="635" t="n"/>
      <c r="AY431" s="635" t="n"/>
      <c r="AZ431" s="635" t="n"/>
      <c r="BA431" s="635" t="n"/>
      <c r="BB431" s="635">
        <f>IFERROR((BM431*(1-Assumptions!$K$3))*(1-BK431),0)</f>
        <v/>
      </c>
      <c r="BC431" s="635" t="n"/>
      <c r="BD431" s="635" t="n"/>
      <c r="BE431" s="635" t="n"/>
      <c r="BF431" s="636">
        <f>IFERROR(((IF(BE431&gt;0, BE431, IF(BD431&gt;0, BD431, 0))))*INDEX(Assumptions!$B:$B,MATCH(AB431,Assumptions!$A:$A,0)),0)</f>
        <v/>
      </c>
      <c r="BG431" s="636">
        <f>IFERROR(((IF(BE431&gt;0, BE431, IF(BD431&gt;0, BD431, 0))))*INDEX(Assumptions!$C:$C,MATCH(AB431,Assumptions!$A:$A,0)),0)</f>
        <v/>
      </c>
      <c r="BH431" s="636">
        <f>IFERROR(((IF(BE431&gt;0, BE431, IF(BD431&gt;0, BD431, 0))))*INDEX(Assumptions!$D:$D,MATCH(AB431,Assumptions!$A:$A,0)),0)</f>
        <v/>
      </c>
      <c r="BI431" s="636">
        <f>IFERROR(((IF(BE431&gt;0, BE431, IF(BD431&gt;0, BD431, 0))))*INDEX(Assumptions!$G:$G,MATCH(AC431,Assumptions!$F:$F,0)),0)</f>
        <v/>
      </c>
      <c r="BJ431" s="636">
        <f>SUM(BF431:BI431)</f>
        <v/>
      </c>
      <c r="BK431" s="184">
        <f>IFERROR(INDEX(Assumptions!$B:$B,MATCH(AB431,Assumptions!$A:$A,0))+INDEX(Assumptions!$C:$C,MATCH(AB431,Assumptions!$A:$A,0))+INDEX(Assumptions!$D:$D,MATCH(AB431,Assumptions!$A:$A,0))+INDEX(Assumptions!$G:$G,MATCH(AC431,Assumptions!$F:$F,0)),0)</f>
        <v/>
      </c>
      <c r="BL431" s="635">
        <f>((IF(BE431&gt;0, BE431, IF(BD431&gt;0, BD431, 0))))+BJ431</f>
        <v/>
      </c>
      <c r="BM431" s="635">
        <f>BP431/BO431</f>
        <v/>
      </c>
      <c r="BN431" s="635">
        <f>BP431/2.38</f>
        <v/>
      </c>
      <c r="BO431" s="176" t="n">
        <v>2.5</v>
      </c>
      <c r="BP431" s="635" t="n"/>
      <c r="BQ431" s="185">
        <f>IF(SUM(BD431:BE431)=0,0,(BM431-BL431)/BM431)</f>
        <v/>
      </c>
      <c r="BR431" s="635">
        <f>BC431*CG431</f>
        <v/>
      </c>
      <c r="BS431" s="635" t="n"/>
      <c r="BT431" s="635" t="n"/>
      <c r="BU431" s="186" t="n"/>
      <c r="BV431" s="186" t="n"/>
      <c r="BW431" s="186" t="n"/>
      <c r="BX431" s="186" t="n"/>
      <c r="BY431" s="186" t="n"/>
      <c r="BZ431" s="535" t="n"/>
      <c r="CA431" s="186" t="n"/>
      <c r="CB431" s="186" t="n"/>
      <c r="CC431" s="186" t="n"/>
      <c r="CD431" s="177" t="n"/>
      <c r="CE431" s="177" t="n"/>
      <c r="CF431" s="177" t="n"/>
      <c r="CG431" s="187" t="n"/>
      <c r="CH431" s="541" t="n"/>
      <c r="CI431" s="187" t="n"/>
      <c r="CJ431" s="187" t="n"/>
      <c r="CK431" s="187" t="n"/>
      <c r="CL431" s="188" t="n"/>
      <c r="CM431" s="189" t="n"/>
      <c r="CN431" s="189" t="n"/>
      <c r="CO431" s="190" t="n"/>
      <c r="CP431" s="191" t="n"/>
      <c r="CQ431" s="191" t="n"/>
      <c r="CR431" s="191" t="n"/>
      <c r="CS431" s="192" t="n"/>
      <c r="CT431" s="193" t="n"/>
      <c r="CU431" s="193" t="n"/>
      <c r="CV431" s="193" t="n"/>
      <c r="CW431" s="193" t="n"/>
      <c r="CX431" s="193" t="n"/>
      <c r="CY431" s="193" t="n"/>
      <c r="CZ431" s="188" t="n"/>
      <c r="DA431" s="188" t="n"/>
      <c r="DB431" s="188" t="n"/>
      <c r="DC431" s="189" t="n"/>
      <c r="DD431" s="189" t="n"/>
      <c r="DE431" s="189" t="n"/>
      <c r="DF431" s="394" t="n"/>
      <c r="DG431" s="394" t="n"/>
      <c r="DH431" s="394" t="n"/>
      <c r="DI431" s="332">
        <f>DF431*BM431</f>
        <v/>
      </c>
      <c r="DJ431" s="194">
        <f>DI431-(DG431*BL431)</f>
        <v/>
      </c>
    </row>
    <row customFormat="1" customHeight="1" ht="15" r="432" s="209">
      <c r="A432" s="169" t="n"/>
      <c r="B432" s="169" t="n"/>
      <c r="C432" s="169" t="n"/>
      <c r="D432" s="169" t="n"/>
      <c r="E432" s="201" t="n"/>
      <c r="F432" s="173" t="n"/>
      <c r="G432" s="173" t="n"/>
      <c r="H432" s="173" t="n"/>
      <c r="I432" s="171" t="n"/>
      <c r="J432" s="633" t="n"/>
      <c r="K432" s="173" t="n"/>
      <c r="L432" s="173" t="n"/>
      <c r="M432" s="173" t="n"/>
      <c r="N432" s="173" t="n"/>
      <c r="O432" s="174" t="n"/>
      <c r="P432" s="175" t="n"/>
      <c r="Q432" s="173" t="n"/>
      <c r="R432" s="173" t="n"/>
      <c r="S432" s="173" t="n"/>
      <c r="T432" s="176" t="n"/>
      <c r="U432" s="176" t="n"/>
      <c r="V432" s="176" t="n"/>
      <c r="W432" s="176" t="n"/>
      <c r="X432" s="202" t="n"/>
      <c r="Y432" s="176" t="n"/>
      <c r="Z432" s="176" t="n"/>
      <c r="AA432" s="176" t="n"/>
      <c r="AB432" s="196" t="n"/>
      <c r="AC432" s="177" t="n"/>
      <c r="AD432" s="177" t="n"/>
      <c r="AE432" s="177" t="n"/>
      <c r="AF432" s="173" t="n"/>
      <c r="AG432" s="176" t="n"/>
      <c r="AH432" s="176" t="n"/>
      <c r="AI432" s="176" t="n"/>
      <c r="AJ432" s="176" t="n"/>
      <c r="AK432" s="176" t="n"/>
      <c r="AL432" s="176" t="n"/>
      <c r="AM432" s="176" t="n"/>
      <c r="AN432" s="374" t="n"/>
      <c r="AO432" s="178" t="n"/>
      <c r="AP432" s="176" t="n"/>
      <c r="AQ432" s="176" t="n"/>
      <c r="AR432" s="176" t="n"/>
      <c r="AS432" s="179" t="n"/>
      <c r="AT432" s="179" t="n"/>
      <c r="AU432" s="179" t="n"/>
      <c r="AV432" s="180" t="n"/>
      <c r="AW432" s="634" t="n"/>
      <c r="AX432" s="635" t="n"/>
      <c r="AY432" s="635" t="n"/>
      <c r="AZ432" s="635" t="n"/>
      <c r="BA432" s="635" t="n"/>
      <c r="BB432" s="635">
        <f>IFERROR((BM432*(1-Assumptions!$K$3))*(1-BK432),0)</f>
        <v/>
      </c>
      <c r="BC432" s="635" t="n"/>
      <c r="BD432" s="635" t="n"/>
      <c r="BE432" s="635" t="n"/>
      <c r="BF432" s="636">
        <f>IFERROR(((IF(BE432&gt;0, BE432, IF(BD432&gt;0, BD432, 0))))*INDEX(Assumptions!$B:$B,MATCH(AB432,Assumptions!$A:$A,0)),0)</f>
        <v/>
      </c>
      <c r="BG432" s="636">
        <f>IFERROR(((IF(BE432&gt;0, BE432, IF(BD432&gt;0, BD432, 0))))*INDEX(Assumptions!$C:$C,MATCH(AB432,Assumptions!$A:$A,0)),0)</f>
        <v/>
      </c>
      <c r="BH432" s="636">
        <f>IFERROR(((IF(BE432&gt;0, BE432, IF(BD432&gt;0, BD432, 0))))*INDEX(Assumptions!$D:$D,MATCH(AB432,Assumptions!$A:$A,0)),0)</f>
        <v/>
      </c>
      <c r="BI432" s="636">
        <f>IFERROR(((IF(BE432&gt;0, BE432, IF(BD432&gt;0, BD432, 0))))*INDEX(Assumptions!$G:$G,MATCH(AC432,Assumptions!$F:$F,0)),0)</f>
        <v/>
      </c>
      <c r="BJ432" s="636">
        <f>SUM(BF432:BI432)</f>
        <v/>
      </c>
      <c r="BK432" s="184">
        <f>IFERROR(INDEX(Assumptions!$B:$B,MATCH(AB432,Assumptions!$A:$A,0))+INDEX(Assumptions!$C:$C,MATCH(AB432,Assumptions!$A:$A,0))+INDEX(Assumptions!$D:$D,MATCH(AB432,Assumptions!$A:$A,0))+INDEX(Assumptions!$G:$G,MATCH(AC432,Assumptions!$F:$F,0)),0)</f>
        <v/>
      </c>
      <c r="BL432" s="635">
        <f>((IF(BE432&gt;0, BE432, IF(BD432&gt;0, BD432, 0))))+BJ432</f>
        <v/>
      </c>
      <c r="BM432" s="635">
        <f>BP432/BO432</f>
        <v/>
      </c>
      <c r="BN432" s="635">
        <f>BP432/2.38</f>
        <v/>
      </c>
      <c r="BO432" s="176" t="n">
        <v>2.5</v>
      </c>
      <c r="BP432" s="635" t="n"/>
      <c r="BQ432" s="185">
        <f>IF(SUM(BD432:BE432)=0,0,(BM432-BL432)/BM432)</f>
        <v/>
      </c>
      <c r="BR432" s="635">
        <f>BC432*CG432</f>
        <v/>
      </c>
      <c r="BS432" s="635" t="n"/>
      <c r="BT432" s="635" t="n"/>
      <c r="BU432" s="186" t="n"/>
      <c r="BV432" s="186" t="n"/>
      <c r="BW432" s="186" t="n"/>
      <c r="BX432" s="186" t="n"/>
      <c r="BY432" s="186" t="n"/>
      <c r="BZ432" s="535" t="n"/>
      <c r="CA432" s="186" t="n"/>
      <c r="CB432" s="186" t="n"/>
      <c r="CC432" s="186" t="n"/>
      <c r="CD432" s="177" t="n"/>
      <c r="CE432" s="177" t="n"/>
      <c r="CF432" s="177" t="n"/>
      <c r="CG432" s="187" t="n"/>
      <c r="CH432" s="541" t="n"/>
      <c r="CI432" s="187" t="n"/>
      <c r="CJ432" s="187" t="n"/>
      <c r="CK432" s="187" t="n"/>
      <c r="CL432" s="188" t="n"/>
      <c r="CM432" s="189" t="n"/>
      <c r="CN432" s="189" t="n"/>
      <c r="CO432" s="190" t="n"/>
      <c r="CP432" s="191" t="n"/>
      <c r="CQ432" s="191" t="n"/>
      <c r="CR432" s="191" t="n"/>
      <c r="CS432" s="192" t="n"/>
      <c r="CT432" s="193" t="n"/>
      <c r="CU432" s="193" t="n"/>
      <c r="CV432" s="193" t="n"/>
      <c r="CW432" s="193" t="n"/>
      <c r="CX432" s="193" t="n"/>
      <c r="CY432" s="193" t="n"/>
      <c r="CZ432" s="188" t="n"/>
      <c r="DA432" s="188" t="n"/>
      <c r="DB432" s="188" t="n"/>
      <c r="DC432" s="189" t="n"/>
      <c r="DD432" s="189" t="n"/>
      <c r="DE432" s="189" t="n"/>
      <c r="DF432" s="394" t="n"/>
      <c r="DG432" s="394" t="n"/>
      <c r="DH432" s="394" t="n"/>
      <c r="DI432" s="332">
        <f>DF432*BM432</f>
        <v/>
      </c>
      <c r="DJ432" s="194">
        <f>DI432-(DG432*BL432)</f>
        <v/>
      </c>
    </row>
    <row customFormat="1" customHeight="1" ht="15" r="433" s="209">
      <c r="A433" s="169" t="n"/>
      <c r="B433" s="169" t="n"/>
      <c r="C433" s="169" t="n"/>
      <c r="D433" s="169" t="n"/>
      <c r="E433" s="201" t="n"/>
      <c r="F433" s="173" t="n"/>
      <c r="G433" s="173" t="n"/>
      <c r="H433" s="173" t="n"/>
      <c r="I433" s="171" t="n"/>
      <c r="J433" s="633" t="n"/>
      <c r="K433" s="173" t="n"/>
      <c r="L433" s="173" t="n"/>
      <c r="M433" s="173" t="n"/>
      <c r="N433" s="173" t="n"/>
      <c r="O433" s="174" t="n"/>
      <c r="P433" s="175" t="n"/>
      <c r="Q433" s="173" t="n"/>
      <c r="R433" s="173" t="n"/>
      <c r="S433" s="173" t="n"/>
      <c r="T433" s="176" t="n"/>
      <c r="U433" s="176" t="n"/>
      <c r="V433" s="176" t="n"/>
      <c r="W433" s="176" t="n"/>
      <c r="X433" s="202" t="n"/>
      <c r="Y433" s="176" t="n"/>
      <c r="Z433" s="176" t="n"/>
      <c r="AA433" s="176" t="n"/>
      <c r="AB433" s="196" t="n"/>
      <c r="AC433" s="177" t="n"/>
      <c r="AD433" s="177" t="n"/>
      <c r="AE433" s="177" t="n"/>
      <c r="AF433" s="173" t="n"/>
      <c r="AG433" s="176" t="n"/>
      <c r="AH433" s="176" t="n"/>
      <c r="AI433" s="176" t="n"/>
      <c r="AJ433" s="176" t="n"/>
      <c r="AK433" s="176" t="n"/>
      <c r="AL433" s="176" t="n"/>
      <c r="AM433" s="176" t="n"/>
      <c r="AN433" s="374" t="n"/>
      <c r="AO433" s="178" t="n"/>
      <c r="AP433" s="176" t="n"/>
      <c r="AQ433" s="176" t="n"/>
      <c r="AR433" s="176" t="n"/>
      <c r="AS433" s="179" t="n"/>
      <c r="AT433" s="179" t="n"/>
      <c r="AU433" s="179" t="n"/>
      <c r="AV433" s="180" t="n"/>
      <c r="AW433" s="634" t="n"/>
      <c r="AX433" s="635" t="n"/>
      <c r="AY433" s="635" t="n"/>
      <c r="AZ433" s="635" t="n"/>
      <c r="BA433" s="635" t="n"/>
      <c r="BB433" s="635">
        <f>IFERROR((BM433*(1-Assumptions!$K$3))*(1-BK433),0)</f>
        <v/>
      </c>
      <c r="BC433" s="635" t="n"/>
      <c r="BD433" s="635" t="n"/>
      <c r="BE433" s="635" t="n"/>
      <c r="BF433" s="636">
        <f>IFERROR(((IF(BE433&gt;0, BE433, IF(BD433&gt;0, BD433, 0))))*INDEX(Assumptions!$B:$B,MATCH(AB433,Assumptions!$A:$A,0)),0)</f>
        <v/>
      </c>
      <c r="BG433" s="636">
        <f>IFERROR(((IF(BE433&gt;0, BE433, IF(BD433&gt;0, BD433, 0))))*INDEX(Assumptions!$C:$C,MATCH(AB433,Assumptions!$A:$A,0)),0)</f>
        <v/>
      </c>
      <c r="BH433" s="636">
        <f>IFERROR(((IF(BE433&gt;0, BE433, IF(BD433&gt;0, BD433, 0))))*INDEX(Assumptions!$D:$D,MATCH(AB433,Assumptions!$A:$A,0)),0)</f>
        <v/>
      </c>
      <c r="BI433" s="636">
        <f>IFERROR(((IF(BE433&gt;0, BE433, IF(BD433&gt;0, BD433, 0))))*INDEX(Assumptions!$G:$G,MATCH(AC433,Assumptions!$F:$F,0)),0)</f>
        <v/>
      </c>
      <c r="BJ433" s="636">
        <f>SUM(BF433:BI433)</f>
        <v/>
      </c>
      <c r="BK433" s="184">
        <f>IFERROR(INDEX(Assumptions!$B:$B,MATCH(AB433,Assumptions!$A:$A,0))+INDEX(Assumptions!$C:$C,MATCH(AB433,Assumptions!$A:$A,0))+INDEX(Assumptions!$D:$D,MATCH(AB433,Assumptions!$A:$A,0))+INDEX(Assumptions!$G:$G,MATCH(AC433,Assumptions!$F:$F,0)),0)</f>
        <v/>
      </c>
      <c r="BL433" s="635">
        <f>((IF(BE433&gt;0, BE433, IF(BD433&gt;0, BD433, 0))))+BJ433</f>
        <v/>
      </c>
      <c r="BM433" s="635">
        <f>BP433/BO433</f>
        <v/>
      </c>
      <c r="BN433" s="635">
        <f>BP433/2.38</f>
        <v/>
      </c>
      <c r="BO433" s="176" t="n">
        <v>2.5</v>
      </c>
      <c r="BP433" s="635" t="n"/>
      <c r="BQ433" s="185">
        <f>IF(SUM(BD433:BE433)=0,0,(BM433-BL433)/BM433)</f>
        <v/>
      </c>
      <c r="BR433" s="635">
        <f>BC433*CG433</f>
        <v/>
      </c>
      <c r="BS433" s="635" t="n"/>
      <c r="BT433" s="635" t="n"/>
      <c r="BU433" s="186" t="n"/>
      <c r="BV433" s="186" t="n"/>
      <c r="BW433" s="186" t="n"/>
      <c r="BX433" s="186" t="n"/>
      <c r="BY433" s="186" t="n"/>
      <c r="BZ433" s="535" t="n"/>
      <c r="CA433" s="186" t="n"/>
      <c r="CB433" s="186" t="n"/>
      <c r="CC433" s="186" t="n"/>
      <c r="CD433" s="177" t="n"/>
      <c r="CE433" s="177" t="n"/>
      <c r="CF433" s="177" t="n"/>
      <c r="CG433" s="187" t="n"/>
      <c r="CH433" s="541" t="n"/>
      <c r="CI433" s="187" t="n"/>
      <c r="CJ433" s="187" t="n"/>
      <c r="CK433" s="187" t="n"/>
      <c r="CL433" s="188" t="n"/>
      <c r="CM433" s="189" t="n"/>
      <c r="CN433" s="189" t="n"/>
      <c r="CO433" s="190" t="n"/>
      <c r="CP433" s="191" t="n"/>
      <c r="CQ433" s="191" t="n"/>
      <c r="CR433" s="191" t="n"/>
      <c r="CS433" s="192" t="n"/>
      <c r="CT433" s="193" t="n"/>
      <c r="CU433" s="193" t="n"/>
      <c r="CV433" s="193" t="n"/>
      <c r="CW433" s="193" t="n"/>
      <c r="CX433" s="193" t="n"/>
      <c r="CY433" s="193" t="n"/>
      <c r="CZ433" s="188" t="n"/>
      <c r="DA433" s="188" t="n"/>
      <c r="DB433" s="188" t="n"/>
      <c r="DC433" s="189" t="n"/>
      <c r="DD433" s="189" t="n"/>
      <c r="DE433" s="189" t="n"/>
      <c r="DF433" s="394" t="n"/>
      <c r="DG433" s="394" t="n"/>
      <c r="DH433" s="394" t="n"/>
      <c r="DI433" s="332">
        <f>DF433*BM433</f>
        <v/>
      </c>
      <c r="DJ433" s="194">
        <f>DI433-(DG433*BL433)</f>
        <v/>
      </c>
    </row>
    <row customFormat="1" customHeight="1" ht="15" r="434" s="209">
      <c r="A434" s="169" t="n"/>
      <c r="B434" s="169" t="n"/>
      <c r="C434" s="169" t="n"/>
      <c r="D434" s="169" t="n"/>
      <c r="E434" s="201" t="n"/>
      <c r="F434" s="173" t="n"/>
      <c r="G434" s="173" t="n"/>
      <c r="H434" s="173" t="n"/>
      <c r="I434" s="171" t="n"/>
      <c r="J434" s="633" t="n"/>
      <c r="K434" s="173" t="n"/>
      <c r="L434" s="173" t="n"/>
      <c r="M434" s="173" t="n"/>
      <c r="N434" s="173" t="n"/>
      <c r="O434" s="174" t="n"/>
      <c r="P434" s="175" t="n"/>
      <c r="Q434" s="173" t="n"/>
      <c r="R434" s="173" t="n"/>
      <c r="S434" s="173" t="n"/>
      <c r="T434" s="176" t="n"/>
      <c r="U434" s="176" t="n"/>
      <c r="V434" s="176" t="n"/>
      <c r="W434" s="176" t="n"/>
      <c r="X434" s="202" t="n"/>
      <c r="Y434" s="176" t="n"/>
      <c r="Z434" s="176" t="n"/>
      <c r="AA434" s="176" t="n"/>
      <c r="AB434" s="196" t="n"/>
      <c r="AC434" s="177" t="n"/>
      <c r="AD434" s="177" t="n"/>
      <c r="AE434" s="177" t="n"/>
      <c r="AF434" s="173" t="n"/>
      <c r="AG434" s="176" t="n"/>
      <c r="AH434" s="176" t="n"/>
      <c r="AI434" s="176" t="n"/>
      <c r="AJ434" s="176" t="n"/>
      <c r="AK434" s="176" t="n"/>
      <c r="AL434" s="176" t="n"/>
      <c r="AM434" s="176" t="n"/>
      <c r="AN434" s="374" t="n"/>
      <c r="AO434" s="178" t="n"/>
      <c r="AP434" s="176" t="n"/>
      <c r="AQ434" s="176" t="n"/>
      <c r="AR434" s="176" t="n"/>
      <c r="AS434" s="179" t="n"/>
      <c r="AT434" s="179" t="n"/>
      <c r="AU434" s="179" t="n"/>
      <c r="AV434" s="180" t="n"/>
      <c r="AW434" s="634" t="n"/>
      <c r="AX434" s="635" t="n"/>
      <c r="AY434" s="635" t="n"/>
      <c r="AZ434" s="635" t="n"/>
      <c r="BA434" s="635" t="n"/>
      <c r="BB434" s="635">
        <f>IFERROR((BM434*(1-Assumptions!$K$3))*(1-BK434),0)</f>
        <v/>
      </c>
      <c r="BC434" s="635" t="n"/>
      <c r="BD434" s="635" t="n"/>
      <c r="BE434" s="635" t="n"/>
      <c r="BF434" s="636">
        <f>IFERROR(((IF(BE434&gt;0, BE434, IF(BD434&gt;0, BD434, 0))))*INDEX(Assumptions!$B:$B,MATCH(AB434,Assumptions!$A:$A,0)),0)</f>
        <v/>
      </c>
      <c r="BG434" s="636">
        <f>IFERROR(((IF(BE434&gt;0, BE434, IF(BD434&gt;0, BD434, 0))))*INDEX(Assumptions!$C:$C,MATCH(AB434,Assumptions!$A:$A,0)),0)</f>
        <v/>
      </c>
      <c r="BH434" s="636">
        <f>IFERROR(((IF(BE434&gt;0, BE434, IF(BD434&gt;0, BD434, 0))))*INDEX(Assumptions!$D:$D,MATCH(AB434,Assumptions!$A:$A,0)),0)</f>
        <v/>
      </c>
      <c r="BI434" s="636">
        <f>IFERROR(((IF(BE434&gt;0, BE434, IF(BD434&gt;0, BD434, 0))))*INDEX(Assumptions!$G:$G,MATCH(AC434,Assumptions!$F:$F,0)),0)</f>
        <v/>
      </c>
      <c r="BJ434" s="636">
        <f>SUM(BF434:BI434)</f>
        <v/>
      </c>
      <c r="BK434" s="184">
        <f>IFERROR(INDEX(Assumptions!$B:$B,MATCH(AB434,Assumptions!$A:$A,0))+INDEX(Assumptions!$C:$C,MATCH(AB434,Assumptions!$A:$A,0))+INDEX(Assumptions!$D:$D,MATCH(AB434,Assumptions!$A:$A,0))+INDEX(Assumptions!$G:$G,MATCH(AC434,Assumptions!$F:$F,0)),0)</f>
        <v/>
      </c>
      <c r="BL434" s="635">
        <f>((IF(BE434&gt;0, BE434, IF(BD434&gt;0, BD434, 0))))+BJ434</f>
        <v/>
      </c>
      <c r="BM434" s="635">
        <f>BP434/BO434</f>
        <v/>
      </c>
      <c r="BN434" s="635">
        <f>BP434/2.38</f>
        <v/>
      </c>
      <c r="BO434" s="176" t="n">
        <v>2.5</v>
      </c>
      <c r="BP434" s="635" t="n"/>
      <c r="BQ434" s="185">
        <f>IF(SUM(BD434:BE434)=0,0,(BM434-BL434)/BM434)</f>
        <v/>
      </c>
      <c r="BR434" s="635">
        <f>BC434*CG434</f>
        <v/>
      </c>
      <c r="BS434" s="635" t="n"/>
      <c r="BT434" s="635" t="n"/>
      <c r="BU434" s="186" t="n"/>
      <c r="BV434" s="186" t="n"/>
      <c r="BW434" s="186" t="n"/>
      <c r="BX434" s="186" t="n"/>
      <c r="BY434" s="186" t="n"/>
      <c r="BZ434" s="535" t="n"/>
      <c r="CA434" s="186" t="n"/>
      <c r="CB434" s="186" t="n"/>
      <c r="CC434" s="186" t="n"/>
      <c r="CD434" s="177" t="n"/>
      <c r="CE434" s="177" t="n"/>
      <c r="CF434" s="177" t="n"/>
      <c r="CG434" s="187" t="n"/>
      <c r="CH434" s="541" t="n"/>
      <c r="CI434" s="187" t="n"/>
      <c r="CJ434" s="187" t="n"/>
      <c r="CK434" s="187" t="n"/>
      <c r="CL434" s="188" t="n"/>
      <c r="CM434" s="189" t="n"/>
      <c r="CN434" s="189" t="n"/>
      <c r="CO434" s="190" t="n"/>
      <c r="CP434" s="191" t="n"/>
      <c r="CQ434" s="191" t="n"/>
      <c r="CR434" s="191" t="n"/>
      <c r="CS434" s="192" t="n"/>
      <c r="CT434" s="193" t="n"/>
      <c r="CU434" s="193" t="n"/>
      <c r="CV434" s="193" t="n"/>
      <c r="CW434" s="193" t="n"/>
      <c r="CX434" s="193" t="n"/>
      <c r="CY434" s="193" t="n"/>
      <c r="CZ434" s="188" t="n"/>
      <c r="DA434" s="188" t="n"/>
      <c r="DB434" s="188" t="n"/>
      <c r="DC434" s="189" t="n"/>
      <c r="DD434" s="189" t="n"/>
      <c r="DE434" s="189" t="n"/>
      <c r="DF434" s="394" t="n"/>
      <c r="DG434" s="394" t="n"/>
      <c r="DH434" s="394" t="n"/>
      <c r="DI434" s="332">
        <f>DF434*BM434</f>
        <v/>
      </c>
      <c r="DJ434" s="194">
        <f>DI434-(DG434*BL434)</f>
        <v/>
      </c>
    </row>
    <row customFormat="1" customHeight="1" ht="15" r="435" s="209">
      <c r="A435" s="169" t="n"/>
      <c r="B435" s="169" t="n"/>
      <c r="C435" s="169" t="n"/>
      <c r="D435" s="169" t="n"/>
      <c r="E435" s="201" t="n"/>
      <c r="F435" s="173" t="n"/>
      <c r="G435" s="173" t="n"/>
      <c r="H435" s="173" t="n"/>
      <c r="I435" s="171" t="n"/>
      <c r="J435" s="633" t="n"/>
      <c r="K435" s="173" t="n"/>
      <c r="L435" s="173" t="n"/>
      <c r="M435" s="173" t="n"/>
      <c r="N435" s="173" t="n"/>
      <c r="O435" s="174" t="n"/>
      <c r="P435" s="175" t="n"/>
      <c r="Q435" s="173" t="n"/>
      <c r="R435" s="173" t="n"/>
      <c r="S435" s="173" t="n"/>
      <c r="T435" s="176" t="n"/>
      <c r="U435" s="176" t="n"/>
      <c r="V435" s="176" t="n"/>
      <c r="W435" s="176" t="n"/>
      <c r="X435" s="202" t="n"/>
      <c r="Y435" s="176" t="n"/>
      <c r="Z435" s="176" t="n"/>
      <c r="AA435" s="176" t="n"/>
      <c r="AB435" s="196" t="n"/>
      <c r="AC435" s="177" t="n"/>
      <c r="AD435" s="177" t="n"/>
      <c r="AE435" s="177" t="n"/>
      <c r="AF435" s="173" t="n"/>
      <c r="AG435" s="176" t="n"/>
      <c r="AH435" s="176" t="n"/>
      <c r="AI435" s="176" t="n"/>
      <c r="AJ435" s="176" t="n"/>
      <c r="AK435" s="176" t="n"/>
      <c r="AL435" s="176" t="n"/>
      <c r="AM435" s="176" t="n"/>
      <c r="AN435" s="176" t="n"/>
      <c r="AO435" s="178" t="n"/>
      <c r="AP435" s="176" t="n"/>
      <c r="AQ435" s="176" t="n"/>
      <c r="AR435" s="176" t="n"/>
      <c r="AS435" s="179" t="n"/>
      <c r="AT435" s="179" t="n"/>
      <c r="AU435" s="179" t="n"/>
      <c r="AV435" s="180" t="n"/>
      <c r="AW435" s="634" t="n"/>
      <c r="AX435" s="635" t="n"/>
      <c r="AY435" s="635" t="n"/>
      <c r="AZ435" s="635" t="n"/>
      <c r="BA435" s="635" t="n"/>
      <c r="BB435" s="635">
        <f>IFERROR((BM435*(1-Assumptions!$K$3))*(1-BK435),0)</f>
        <v/>
      </c>
      <c r="BC435" s="635" t="n"/>
      <c r="BD435" s="635" t="n"/>
      <c r="BE435" s="635" t="n"/>
      <c r="BF435" s="636">
        <f>IFERROR(((IF(BE435&gt;0, BE435, IF(BD435&gt;0, BD435, 0))))*INDEX(Assumptions!$B:$B,MATCH(AB435,Assumptions!$A:$A,0)),0)</f>
        <v/>
      </c>
      <c r="BG435" s="636">
        <f>IFERROR(((IF(BE435&gt;0, BE435, IF(BD435&gt;0, BD435, 0))))*INDEX(Assumptions!$C:$C,MATCH(AB435,Assumptions!$A:$A,0)),0)</f>
        <v/>
      </c>
      <c r="BH435" s="636">
        <f>IFERROR(((IF(BE435&gt;0, BE435, IF(BD435&gt;0, BD435, 0))))*INDEX(Assumptions!$D:$D,MATCH(AB435,Assumptions!$A:$A,0)),0)</f>
        <v/>
      </c>
      <c r="BI435" s="636">
        <f>IFERROR(((IF(BE435&gt;0, BE435, IF(BD435&gt;0, BD435, 0))))*INDEX(Assumptions!$G:$G,MATCH(AC435,Assumptions!$F:$F,0)),0)</f>
        <v/>
      </c>
      <c r="BJ435" s="636">
        <f>SUM(BF435:BI435)</f>
        <v/>
      </c>
      <c r="BK435" s="184">
        <f>IFERROR(INDEX(Assumptions!$B:$B,MATCH(AB435,Assumptions!$A:$A,0))+INDEX(Assumptions!$C:$C,MATCH(AB435,Assumptions!$A:$A,0))+INDEX(Assumptions!$D:$D,MATCH(AB435,Assumptions!$A:$A,0))+INDEX(Assumptions!$G:$G,MATCH(AC435,Assumptions!$F:$F,0)),0)</f>
        <v/>
      </c>
      <c r="BL435" s="635">
        <f>((IF(BE435&gt;0, BE435, IF(BD435&gt;0, BD435, 0))))+BJ435</f>
        <v/>
      </c>
      <c r="BM435" s="635">
        <f>BP435/BO435</f>
        <v/>
      </c>
      <c r="BN435" s="635">
        <f>BP435/2.38</f>
        <v/>
      </c>
      <c r="BO435" s="176" t="n">
        <v>2.5</v>
      </c>
      <c r="BP435" s="635" t="n"/>
      <c r="BQ435" s="185">
        <f>IF(SUM(BD435:BE435)=0,0,(BM435-BL435)/BM435)</f>
        <v/>
      </c>
      <c r="BR435" s="635">
        <f>BC435*CG435</f>
        <v/>
      </c>
      <c r="BS435" s="635" t="n"/>
      <c r="BT435" s="635" t="n"/>
      <c r="BU435" s="186" t="n"/>
      <c r="BV435" s="186" t="n"/>
      <c r="BW435" s="186" t="n"/>
      <c r="BX435" s="186" t="n"/>
      <c r="BY435" s="186" t="n"/>
      <c r="BZ435" s="535" t="n"/>
      <c r="CA435" s="186" t="n"/>
      <c r="CB435" s="186" t="n"/>
      <c r="CC435" s="186" t="n"/>
      <c r="CD435" s="177" t="n"/>
      <c r="CE435" s="177" t="n"/>
      <c r="CF435" s="177" t="n"/>
      <c r="CG435" s="187" t="n"/>
      <c r="CH435" s="541" t="n"/>
      <c r="CI435" s="187" t="n"/>
      <c r="CJ435" s="187" t="n"/>
      <c r="CK435" s="187" t="n"/>
      <c r="CL435" s="188" t="n"/>
      <c r="CM435" s="189" t="n"/>
      <c r="CN435" s="189" t="n"/>
      <c r="CO435" s="190" t="n"/>
      <c r="CP435" s="191" t="n"/>
      <c r="CQ435" s="191" t="n"/>
      <c r="CR435" s="191" t="n"/>
      <c r="CS435" s="192" t="n"/>
      <c r="CT435" s="193" t="n"/>
      <c r="CU435" s="193" t="n"/>
      <c r="CV435" s="193" t="n"/>
      <c r="CW435" s="193" t="n"/>
      <c r="CX435" s="193" t="n"/>
      <c r="CY435" s="193" t="n"/>
      <c r="CZ435" s="188" t="n"/>
      <c r="DA435" s="188" t="n"/>
      <c r="DB435" s="188" t="n"/>
      <c r="DC435" s="189" t="n"/>
      <c r="DD435" s="189" t="n"/>
      <c r="DE435" s="189" t="n"/>
      <c r="DF435" s="394" t="n"/>
      <c r="DG435" s="394" t="n"/>
      <c r="DH435" s="394" t="n"/>
      <c r="DI435" s="332">
        <f>DF435*BM435</f>
        <v/>
      </c>
      <c r="DJ435" s="194">
        <f>DI435-(DG435*BL435)</f>
        <v/>
      </c>
    </row>
    <row customFormat="1" r="436" s="209">
      <c r="I436" s="204" t="n"/>
      <c r="J436" s="637" t="n"/>
      <c r="AO436" s="137" t="n"/>
      <c r="AS436" s="206" t="n"/>
      <c r="AT436" s="206" t="n"/>
      <c r="AU436" s="206" t="n"/>
      <c r="AV436" s="137" t="n"/>
      <c r="AW436" s="638" t="n"/>
      <c r="AX436" s="638" t="n"/>
      <c r="AY436" s="638" t="n"/>
      <c r="AZ436" s="638" t="n"/>
      <c r="BA436" s="638" t="n"/>
      <c r="BB436" s="638" t="n"/>
      <c r="BC436" s="638" t="n"/>
      <c r="BD436" s="638" t="n"/>
      <c r="BE436" s="638" t="n"/>
      <c r="BF436" s="638" t="n"/>
      <c r="BG436" s="638" t="n"/>
      <c r="BH436" s="638" t="n"/>
      <c r="BI436" s="638" t="n"/>
      <c r="BJ436" s="638" t="n"/>
      <c r="BK436" s="208" t="n"/>
      <c r="BL436" s="638" t="n"/>
      <c r="BM436" s="638" t="n"/>
      <c r="BN436" s="638" t="n"/>
      <c r="BP436" s="638" t="n"/>
      <c r="BQ436" s="208" t="n"/>
      <c r="BR436" s="209" t="n"/>
      <c r="BS436" s="209" t="n"/>
      <c r="BT436" s="209" t="n"/>
      <c r="BU436" s="206" t="n"/>
      <c r="BV436" s="206" t="n"/>
      <c r="BW436" s="206" t="n"/>
      <c r="BX436" s="206" t="n"/>
      <c r="BY436" s="206" t="n"/>
      <c r="BZ436" s="206" t="n"/>
      <c r="CA436" s="206" t="n"/>
      <c r="CB436" s="206" t="n"/>
      <c r="CC436" s="206" t="n"/>
      <c r="CD436" s="206" t="n"/>
      <c r="CE436" s="206" t="n"/>
      <c r="CG436" s="566" t="n"/>
      <c r="CH436" s="566" t="n"/>
      <c r="CI436" s="566" t="n"/>
      <c r="CJ436" s="566" t="n"/>
      <c r="CK436" s="566" t="n"/>
      <c r="CL436" s="211" t="n"/>
      <c r="CM436" s="566" t="n"/>
      <c r="CN436" s="566" t="n"/>
      <c r="CO436" s="566" t="n"/>
      <c r="CS436" s="212" t="n"/>
      <c r="CT436" s="206" t="n"/>
      <c r="CU436" s="206" t="n"/>
      <c r="CV436" s="206" t="n"/>
      <c r="CW436" s="206" t="n"/>
      <c r="CX436" s="206" t="n"/>
      <c r="CY436" s="206" t="n"/>
      <c r="CZ436" s="211" t="n"/>
      <c r="DA436" s="211" t="n"/>
      <c r="DB436" s="566" t="n"/>
      <c r="DC436" s="566" t="n"/>
      <c r="DD436" s="566" t="n"/>
      <c r="DE436" s="566" t="n"/>
      <c r="DF436" s="209" t="n"/>
      <c r="DG436" s="209" t="n"/>
      <c r="DH436" s="209" t="n"/>
      <c r="DI436" s="638" t="n"/>
      <c r="DJ436" s="638" t="n"/>
    </row>
    <row customFormat="1" r="437" s="209">
      <c r="I437" s="204" t="n"/>
      <c r="J437" s="637" t="n"/>
      <c r="AO437" s="137" t="n"/>
      <c r="AS437" s="206" t="n"/>
      <c r="AT437" s="206" t="n"/>
      <c r="AU437" s="206" t="n"/>
      <c r="AV437" s="137" t="n"/>
      <c r="AW437" s="638" t="n"/>
      <c r="AX437" s="638" t="n"/>
      <c r="AY437" s="638" t="n"/>
      <c r="AZ437" s="638" t="n"/>
      <c r="BA437" s="638" t="n"/>
      <c r="BB437" s="638" t="n"/>
      <c r="BC437" s="638" t="n"/>
      <c r="BD437" s="638" t="n"/>
      <c r="BE437" s="638" t="n"/>
      <c r="BF437" s="638" t="n"/>
      <c r="BG437" s="638" t="n"/>
      <c r="BH437" s="638" t="n"/>
      <c r="BI437" s="638" t="n"/>
      <c r="BJ437" s="638" t="n"/>
      <c r="BK437" s="208" t="n"/>
      <c r="BL437" s="638" t="n"/>
      <c r="BM437" s="638" t="n"/>
      <c r="BN437" s="638" t="n"/>
      <c r="BP437" s="638" t="n"/>
      <c r="BQ437" s="208" t="n"/>
      <c r="BR437" s="209" t="n"/>
      <c r="BS437" s="209" t="n"/>
      <c r="BT437" s="209" t="n"/>
      <c r="BU437" s="206" t="n"/>
      <c r="BV437" s="206" t="n"/>
      <c r="BW437" s="206" t="n"/>
      <c r="BX437" s="206" t="n"/>
      <c r="BY437" s="206" t="n"/>
      <c r="BZ437" s="206" t="n"/>
      <c r="CA437" s="206" t="n"/>
      <c r="CB437" s="206" t="n"/>
      <c r="CC437" s="206" t="n"/>
      <c r="CD437" s="206" t="n"/>
      <c r="CE437" s="206" t="n"/>
      <c r="CG437" s="566" t="n"/>
      <c r="CH437" s="566" t="n"/>
      <c r="CI437" s="566" t="n"/>
      <c r="CJ437" s="566" t="n"/>
      <c r="CK437" s="566" t="n"/>
      <c r="CL437" s="211" t="n"/>
      <c r="CM437" s="566" t="n"/>
      <c r="CN437" s="566" t="n"/>
      <c r="CO437" s="566" t="n"/>
      <c r="CS437" s="212" t="n"/>
      <c r="CT437" s="206" t="n"/>
      <c r="CU437" s="206" t="n"/>
      <c r="CV437" s="206" t="n"/>
      <c r="CW437" s="206" t="n"/>
      <c r="CX437" s="206" t="n"/>
      <c r="CY437" s="206" t="n"/>
      <c r="CZ437" s="211" t="n"/>
      <c r="DA437" s="211" t="n"/>
      <c r="DB437" s="566" t="n"/>
      <c r="DC437" s="566" t="n"/>
      <c r="DD437" s="566" t="n"/>
      <c r="DE437" s="566" t="n"/>
      <c r="DF437" s="209" t="n"/>
      <c r="DG437" s="209" t="n"/>
      <c r="DH437" s="209" t="n"/>
      <c r="DI437" s="638" t="n"/>
      <c r="DJ437" s="638" t="n"/>
    </row>
    <row customFormat="1" r="438" s="209">
      <c r="I438" s="204" t="n"/>
      <c r="J438" s="637" t="n"/>
      <c r="AO438" s="137" t="n"/>
      <c r="AS438" s="206" t="n"/>
      <c r="AT438" s="206" t="n"/>
      <c r="AU438" s="206" t="n"/>
      <c r="AV438" s="137" t="n"/>
      <c r="AW438" s="638" t="n"/>
      <c r="AX438" s="638" t="n"/>
      <c r="AY438" s="638" t="n"/>
      <c r="AZ438" s="638" t="n"/>
      <c r="BA438" s="638" t="n"/>
      <c r="BB438" s="638" t="n"/>
      <c r="BC438" s="638" t="n"/>
      <c r="BD438" s="638" t="n"/>
      <c r="BE438" s="638" t="n"/>
      <c r="BF438" s="638" t="n"/>
      <c r="BG438" s="638" t="n"/>
      <c r="BH438" s="638" t="n"/>
      <c r="BI438" s="638" t="n"/>
      <c r="BJ438" s="638" t="n"/>
      <c r="BK438" s="208" t="n"/>
      <c r="BL438" s="638" t="n"/>
      <c r="BM438" s="638" t="n"/>
      <c r="BN438" s="638" t="n"/>
      <c r="BP438" s="638" t="n"/>
      <c r="BQ438" s="208" t="n"/>
      <c r="BR438" s="209" t="n"/>
      <c r="BS438" s="209" t="n"/>
      <c r="BT438" s="209" t="n"/>
      <c r="BU438" s="206" t="n"/>
      <c r="BV438" s="206" t="n"/>
      <c r="BW438" s="206" t="n"/>
      <c r="BX438" s="206" t="n"/>
      <c r="BY438" s="206" t="n"/>
      <c r="BZ438" s="206" t="n"/>
      <c r="CA438" s="206" t="n"/>
      <c r="CB438" s="206" t="n"/>
      <c r="CC438" s="206" t="n"/>
      <c r="CD438" s="206" t="n"/>
      <c r="CE438" s="206" t="n"/>
      <c r="CG438" s="566" t="n"/>
      <c r="CH438" s="566" t="n"/>
      <c r="CI438" s="566" t="n"/>
      <c r="CJ438" s="566" t="n"/>
      <c r="CK438" s="566" t="n"/>
      <c r="CL438" s="211" t="n"/>
      <c r="CM438" s="566" t="n"/>
      <c r="CN438" s="566" t="n"/>
      <c r="CO438" s="566" t="n"/>
      <c r="CS438" s="212" t="n"/>
      <c r="CT438" s="206" t="n"/>
      <c r="CU438" s="206" t="n"/>
      <c r="CV438" s="206" t="n"/>
      <c r="CW438" s="206" t="n"/>
      <c r="CX438" s="206" t="n"/>
      <c r="CY438" s="206" t="n"/>
      <c r="CZ438" s="211" t="n"/>
      <c r="DA438" s="211" t="n"/>
      <c r="DB438" s="566" t="n"/>
      <c r="DC438" s="566" t="n"/>
      <c r="DD438" s="566" t="n"/>
      <c r="DE438" s="566" t="n"/>
      <c r="DF438" s="209" t="n"/>
      <c r="DG438" s="209" t="n"/>
      <c r="DH438" s="209" t="n"/>
      <c r="DI438" s="638" t="n"/>
      <c r="DJ438" s="638" t="n"/>
    </row>
    <row customFormat="1" r="439" s="209">
      <c r="I439" s="204" t="n"/>
      <c r="J439" s="637" t="n"/>
      <c r="AO439" s="137" t="n"/>
      <c r="AS439" s="206" t="n"/>
      <c r="AT439" s="206" t="n"/>
      <c r="AU439" s="206" t="n"/>
      <c r="AV439" s="137" t="n"/>
      <c r="AW439" s="638" t="n"/>
      <c r="AX439" s="638" t="n"/>
      <c r="AY439" s="638" t="n"/>
      <c r="AZ439" s="638" t="n"/>
      <c r="BA439" s="638" t="n"/>
      <c r="BB439" s="638" t="n"/>
      <c r="BC439" s="638" t="n"/>
      <c r="BD439" s="638" t="n"/>
      <c r="BE439" s="638" t="n"/>
      <c r="BF439" s="638" t="n"/>
      <c r="BG439" s="638" t="n"/>
      <c r="BH439" s="638" t="n"/>
      <c r="BI439" s="638" t="n"/>
      <c r="BJ439" s="638" t="n"/>
      <c r="BK439" s="208" t="n"/>
      <c r="BL439" s="638" t="n"/>
      <c r="BM439" s="638" t="n"/>
      <c r="BN439" s="638" t="n"/>
      <c r="BP439" s="638" t="n"/>
      <c r="BQ439" s="208" t="n"/>
      <c r="BR439" s="209" t="n"/>
      <c r="BS439" s="209" t="n"/>
      <c r="BT439" s="209" t="n"/>
      <c r="BU439" s="206" t="n"/>
      <c r="BV439" s="206" t="n"/>
      <c r="BW439" s="206" t="n"/>
      <c r="BX439" s="206" t="n"/>
      <c r="BY439" s="206" t="n"/>
      <c r="BZ439" s="206" t="n"/>
      <c r="CA439" s="206" t="n"/>
      <c r="CB439" s="206" t="n"/>
      <c r="CC439" s="206" t="n"/>
      <c r="CD439" s="206" t="n"/>
      <c r="CE439" s="206" t="n"/>
      <c r="CG439" s="566" t="n"/>
      <c r="CH439" s="566" t="n"/>
      <c r="CI439" s="566" t="n"/>
      <c r="CJ439" s="566" t="n"/>
      <c r="CK439" s="566" t="n"/>
      <c r="CL439" s="211" t="n"/>
      <c r="CM439" s="566" t="n"/>
      <c r="CN439" s="566" t="n"/>
      <c r="CO439" s="566" t="n"/>
      <c r="CS439" s="212" t="n"/>
      <c r="CT439" s="206" t="n"/>
      <c r="CU439" s="206" t="n"/>
      <c r="CV439" s="206" t="n"/>
      <c r="CW439" s="206" t="n"/>
      <c r="CX439" s="206" t="n"/>
      <c r="CY439" s="206" t="n"/>
      <c r="CZ439" s="211" t="n"/>
      <c r="DA439" s="211" t="n"/>
      <c r="DB439" s="566" t="n"/>
      <c r="DC439" s="566" t="n"/>
      <c r="DD439" s="566" t="n"/>
      <c r="DE439" s="566" t="n"/>
      <c r="DF439" s="209" t="n"/>
      <c r="DG439" s="209" t="n"/>
      <c r="DH439" s="209" t="n"/>
      <c r="DI439" s="638" t="n"/>
      <c r="DJ439" s="638" t="n"/>
    </row>
    <row customFormat="1" r="440" s="209">
      <c r="I440" s="204" t="n"/>
      <c r="J440" s="637" t="n"/>
      <c r="AO440" s="137" t="n"/>
      <c r="AS440" s="206" t="n"/>
      <c r="AT440" s="206" t="n"/>
      <c r="AU440" s="206" t="n"/>
      <c r="AV440" s="137" t="n"/>
      <c r="AW440" s="638" t="n"/>
      <c r="AX440" s="638" t="n"/>
      <c r="AY440" s="638" t="n"/>
      <c r="AZ440" s="638" t="n"/>
      <c r="BA440" s="638" t="n"/>
      <c r="BB440" s="638" t="n"/>
      <c r="BC440" s="638" t="n"/>
      <c r="BD440" s="638" t="n"/>
      <c r="BE440" s="638" t="n"/>
      <c r="BF440" s="638" t="n"/>
      <c r="BG440" s="638" t="n"/>
      <c r="BH440" s="638" t="n"/>
      <c r="BI440" s="638" t="n"/>
      <c r="BJ440" s="638" t="n"/>
      <c r="BK440" s="208" t="n"/>
      <c r="BL440" s="638" t="n"/>
      <c r="BM440" s="638" t="n"/>
      <c r="BN440" s="638" t="n"/>
      <c r="BP440" s="639" t="inlineStr">
        <is>
          <t>START</t>
        </is>
      </c>
      <c r="BQ440" s="208" t="n"/>
      <c r="BR440" s="209" t="n"/>
      <c r="BS440" s="209" t="n"/>
      <c r="BT440" s="209" t="n"/>
      <c r="BU440" s="206" t="n"/>
      <c r="BV440" s="206" t="n"/>
      <c r="BW440" s="206" t="n"/>
      <c r="BX440" s="206" t="n"/>
      <c r="BY440" s="206" t="n"/>
      <c r="BZ440" s="206" t="n"/>
      <c r="CA440" s="206" t="n"/>
      <c r="CB440" s="206" t="n"/>
      <c r="CC440" s="206" t="n"/>
      <c r="CD440" s="206" t="n"/>
      <c r="CE440" s="206" t="n"/>
      <c r="CG440" s="566" t="n"/>
      <c r="CH440" s="566" t="n"/>
      <c r="CI440" s="566" t="n"/>
      <c r="CJ440" s="566" t="n"/>
      <c r="CK440" s="566" t="n"/>
      <c r="CL440" s="211" t="n"/>
      <c r="CM440" s="566" t="n"/>
      <c r="CN440" s="566" t="n"/>
      <c r="CO440" s="566" t="n"/>
      <c r="CS440" s="212" t="n"/>
      <c r="CT440" s="206" t="n"/>
      <c r="CU440" s="206" t="n"/>
      <c r="CV440" s="206" t="n"/>
      <c r="CW440" s="206" t="n"/>
      <c r="CX440" s="206" t="n"/>
      <c r="CY440" s="206" t="n"/>
      <c r="CZ440" s="211" t="n"/>
      <c r="DA440" s="211" t="n"/>
      <c r="DB440" s="566" t="n"/>
      <c r="DC440" s="566" t="n"/>
      <c r="DD440" s="566" t="n"/>
      <c r="DE440" s="566" t="n"/>
      <c r="DF440" s="209" t="n"/>
      <c r="DG440" s="209" t="n"/>
      <c r="DH440" s="209" t="n"/>
      <c r="DI440" s="638" t="n"/>
      <c r="DJ440" s="638" t="n"/>
    </row>
    <row customFormat="1" r="441" s="209">
      <c r="I441" s="204" t="n"/>
      <c r="J441" s="637" t="n"/>
      <c r="AO441" s="137" t="n"/>
      <c r="AS441" s="206" t="n"/>
      <c r="AT441" s="206" t="n"/>
      <c r="AU441" s="206" t="n"/>
      <c r="AV441" s="137" t="n"/>
      <c r="AW441" s="638" t="n"/>
      <c r="AX441" s="638" t="n"/>
      <c r="AY441" s="638" t="n"/>
      <c r="AZ441" s="638" t="n"/>
      <c r="BA441" s="638" t="n"/>
      <c r="BB441" s="638" t="n"/>
      <c r="BC441" s="638" t="n"/>
      <c r="BD441" s="638" t="n"/>
      <c r="BE441" s="638" t="n"/>
      <c r="BF441" s="638" t="n"/>
      <c r="BG441" s="638" t="n"/>
      <c r="BH441" s="638" t="n"/>
      <c r="BI441" s="638" t="n"/>
      <c r="BJ441" s="638" t="n"/>
      <c r="BK441" s="208" t="n"/>
      <c r="BL441" s="638" t="n"/>
      <c r="BM441" s="638" t="n"/>
      <c r="BN441" s="638" t="n"/>
      <c r="BP441" s="640" t="inlineStr">
        <is>
          <t>Jeans</t>
        </is>
      </c>
      <c r="BQ441" s="229" t="n">
        <v>0.526</v>
      </c>
      <c r="BR441" s="230" t="n"/>
      <c r="BT441" s="209" t="n"/>
      <c r="BU441" s="206" t="n"/>
      <c r="BV441" s="206" t="n"/>
      <c r="BW441" s="206" t="n"/>
      <c r="BX441" s="206" t="n"/>
      <c r="BY441" s="206" t="n"/>
      <c r="BZ441" s="206" t="n"/>
      <c r="CA441" s="206" t="n"/>
      <c r="CB441" s="206" t="n"/>
      <c r="CC441" s="206" t="n"/>
      <c r="CD441" s="206" t="n"/>
      <c r="CE441" s="206" t="n"/>
      <c r="CG441" s="566" t="n"/>
      <c r="CH441" s="566" t="n"/>
      <c r="CI441" s="566" t="n"/>
      <c r="CJ441" s="566" t="n"/>
      <c r="CK441" s="566" t="n"/>
      <c r="CL441" s="211" t="n"/>
      <c r="CM441" s="566" t="n"/>
      <c r="CN441" s="566" t="n"/>
      <c r="CO441" s="566" t="n"/>
      <c r="CS441" s="212" t="n"/>
      <c r="CT441" s="206" t="n"/>
      <c r="CU441" s="206" t="n"/>
      <c r="CV441" s="206" t="n"/>
      <c r="CW441" s="206" t="n"/>
      <c r="CX441" s="206" t="n"/>
      <c r="CY441" s="206" t="n"/>
      <c r="CZ441" s="211" t="n"/>
      <c r="DA441" s="211" t="n"/>
      <c r="DB441" s="566" t="n"/>
      <c r="DC441" s="566" t="n"/>
      <c r="DD441" s="566" t="n"/>
      <c r="DE441" s="566" t="n"/>
      <c r="DF441" s="209" t="n"/>
      <c r="DG441" s="209" t="n"/>
      <c r="DH441" s="209" t="n"/>
      <c r="DI441" s="638" t="n"/>
      <c r="DJ441" s="638" t="n"/>
    </row>
    <row customFormat="1" r="442" s="209">
      <c r="I442" s="204" t="n"/>
      <c r="J442" s="637" t="n"/>
      <c r="AO442" s="137" t="n"/>
      <c r="AS442" s="206" t="n"/>
      <c r="AT442" s="206" t="n"/>
      <c r="AU442" s="206" t="n"/>
      <c r="AV442" s="137" t="n"/>
      <c r="AW442" s="638" t="n"/>
      <c r="AX442" s="638" t="n"/>
      <c r="AY442" s="638" t="n"/>
      <c r="AZ442" s="638" t="n"/>
      <c r="BA442" s="638" t="n"/>
      <c r="BB442" s="638" t="n"/>
      <c r="BC442" s="638" t="n"/>
      <c r="BD442" s="638" t="n"/>
      <c r="BE442" s="638" t="n"/>
      <c r="BF442" s="638" t="n"/>
      <c r="BG442" s="638" t="n"/>
      <c r="BH442" s="638" t="n"/>
      <c r="BI442" s="638" t="n"/>
      <c r="BJ442" s="638" t="n"/>
      <c r="BK442" s="208" t="n"/>
      <c r="BL442" s="638" t="n"/>
      <c r="BM442" s="638" t="n"/>
      <c r="BN442" s="638" t="n"/>
      <c r="BP442" s="640" t="inlineStr">
        <is>
          <t>Jeans</t>
        </is>
      </c>
      <c r="BQ442" s="229" t="n">
        <v>0.53</v>
      </c>
      <c r="BR442" s="231" t="inlineStr">
        <is>
          <t>incl RC</t>
        </is>
      </c>
      <c r="BT442" s="209" t="n"/>
      <c r="BU442" s="206" t="n"/>
      <c r="BV442" s="206" t="n"/>
      <c r="BW442" s="206" t="n"/>
      <c r="BX442" s="206" t="n"/>
      <c r="BY442" s="206" t="n"/>
      <c r="BZ442" s="206" t="n"/>
      <c r="CA442" s="206" t="n"/>
      <c r="CB442" s="206" t="n"/>
      <c r="CC442" s="206" t="n"/>
      <c r="CD442" s="206" t="n"/>
      <c r="CE442" s="206" t="n"/>
      <c r="CG442" s="566" t="n"/>
      <c r="CH442" s="566" t="n"/>
      <c r="CI442" s="566" t="n"/>
      <c r="CJ442" s="566" t="n"/>
      <c r="CK442" s="566" t="n"/>
      <c r="CL442" s="211" t="n"/>
      <c r="CM442" s="566" t="n"/>
      <c r="CN442" s="566" t="n"/>
      <c r="CO442" s="566" t="n"/>
      <c r="CS442" s="212" t="n"/>
      <c r="CT442" s="206" t="n"/>
      <c r="CU442" s="206" t="n"/>
      <c r="CV442" s="206" t="n"/>
      <c r="CW442" s="206" t="n"/>
      <c r="CX442" s="206" t="n"/>
      <c r="CY442" s="206" t="n"/>
      <c r="CZ442" s="211" t="n"/>
      <c r="DA442" s="211" t="n"/>
      <c r="DB442" s="566" t="n"/>
      <c r="DC442" s="566" t="n"/>
      <c r="DD442" s="566" t="n"/>
      <c r="DE442" s="566" t="n"/>
      <c r="DF442" s="209" t="n"/>
      <c r="DG442" s="209" t="n"/>
      <c r="DH442" s="209" t="n"/>
      <c r="DI442" s="638" t="n"/>
      <c r="DJ442" s="638" t="n"/>
    </row>
    <row customFormat="1" r="443" s="209">
      <c r="I443" s="204" t="n"/>
      <c r="J443" s="637" t="n"/>
      <c r="AO443" s="137" t="n"/>
      <c r="AS443" s="206" t="n"/>
      <c r="AT443" s="206" t="n"/>
      <c r="AU443" s="206" t="n"/>
      <c r="AV443" s="137" t="n"/>
      <c r="AW443" s="638" t="n"/>
      <c r="AX443" s="638" t="n"/>
      <c r="AY443" s="638" t="n"/>
      <c r="AZ443" s="638" t="n"/>
      <c r="BA443" s="638" t="n"/>
      <c r="BB443" s="638" t="n"/>
      <c r="BC443" s="638" t="n"/>
      <c r="BD443" s="638" t="n"/>
      <c r="BE443" s="638" t="n"/>
      <c r="BF443" s="638" t="n"/>
      <c r="BG443" s="638" t="n"/>
      <c r="BH443" s="638" t="n"/>
      <c r="BI443" s="638" t="n"/>
      <c r="BJ443" s="638" t="n"/>
      <c r="BK443" s="208" t="n"/>
      <c r="BL443" s="638" t="n"/>
      <c r="BM443" s="638" t="n"/>
      <c r="BN443" s="638" t="n"/>
      <c r="BP443" s="640" t="inlineStr">
        <is>
          <t>App</t>
        </is>
      </c>
      <c r="BQ443" s="229" t="n">
        <v>0.48</v>
      </c>
      <c r="BR443" s="230" t="n"/>
      <c r="BT443" s="209" t="n"/>
      <c r="BU443" s="206" t="n"/>
      <c r="BV443" s="206" t="n"/>
      <c r="BW443" s="206" t="n"/>
      <c r="BX443" s="206" t="n"/>
      <c r="BY443" s="206" t="n"/>
      <c r="BZ443" s="206" t="n"/>
      <c r="CA443" s="206" t="n"/>
      <c r="CB443" s="206" t="n"/>
      <c r="CC443" s="206" t="n"/>
      <c r="CD443" s="206" t="n"/>
      <c r="CE443" s="206" t="n"/>
      <c r="CG443" s="566" t="n"/>
      <c r="CH443" s="566" t="n"/>
      <c r="CI443" s="566" t="n"/>
      <c r="CJ443" s="566" t="n"/>
      <c r="CK443" s="566" t="n"/>
      <c r="CL443" s="211" t="n"/>
      <c r="CM443" s="566" t="n"/>
      <c r="CN443" s="566" t="n"/>
      <c r="CO443" s="566" t="n"/>
      <c r="CS443" s="212" t="n"/>
      <c r="CT443" s="206" t="n"/>
      <c r="CU443" s="206" t="n"/>
      <c r="CV443" s="206" t="n"/>
      <c r="CW443" s="206" t="n"/>
      <c r="CX443" s="206" t="n"/>
      <c r="CY443" s="206" t="n"/>
      <c r="CZ443" s="211" t="n"/>
      <c r="DA443" s="211" t="n"/>
      <c r="DB443" s="566" t="n"/>
      <c r="DC443" s="566" t="n"/>
      <c r="DD443" s="566" t="n"/>
      <c r="DE443" s="566" t="n"/>
      <c r="DF443" s="209" t="n"/>
      <c r="DG443" s="209" t="n"/>
      <c r="DH443" s="209" t="n"/>
      <c r="DI443" s="638" t="n"/>
      <c r="DJ443" s="638" t="n"/>
    </row>
    <row customFormat="1" r="444" s="209">
      <c r="I444" s="204" t="n"/>
      <c r="J444" s="637" t="n"/>
      <c r="AO444" s="137" t="n"/>
      <c r="AS444" s="206" t="n"/>
      <c r="AT444" s="206" t="n"/>
      <c r="AU444" s="206" t="n"/>
      <c r="AV444" s="137" t="n"/>
      <c r="AW444" s="638" t="n"/>
      <c r="AX444" s="638" t="n"/>
      <c r="AY444" s="638" t="n"/>
      <c r="AZ444" s="638" t="n"/>
      <c r="BA444" s="638" t="n"/>
      <c r="BB444" s="638" t="n"/>
      <c r="BC444" s="638" t="n"/>
      <c r="BD444" s="638" t="n"/>
      <c r="BE444" s="638" t="n"/>
      <c r="BF444" s="638" t="n"/>
      <c r="BG444" s="638" t="n"/>
      <c r="BH444" s="638" t="n"/>
      <c r="BI444" s="638" t="n"/>
      <c r="BJ444" s="638" t="n"/>
      <c r="BK444" s="208" t="n"/>
      <c r="BL444" s="638" t="n"/>
      <c r="BM444" s="638" t="n"/>
      <c r="BN444" s="638" t="n"/>
      <c r="BP444" s="640" t="inlineStr">
        <is>
          <t>Total</t>
        </is>
      </c>
      <c r="BQ444" s="229" t="n">
        <v>0.495</v>
      </c>
      <c r="BR444" s="231" t="inlineStr">
        <is>
          <t>w/o ass</t>
        </is>
      </c>
      <c r="BT444" s="209" t="n"/>
      <c r="BU444" s="206" t="n"/>
      <c r="BV444" s="206" t="n"/>
      <c r="BW444" s="206" t="n"/>
      <c r="BX444" s="206" t="n"/>
      <c r="BY444" s="206" t="n"/>
      <c r="BZ444" s="206" t="n"/>
      <c r="CA444" s="206" t="n"/>
      <c r="CB444" s="206" t="n"/>
      <c r="CC444" s="206" t="n"/>
      <c r="CD444" s="206" t="n"/>
      <c r="CE444" s="206" t="n"/>
      <c r="CG444" s="566" t="n"/>
      <c r="CH444" s="566" t="n"/>
      <c r="CI444" s="566" t="n"/>
      <c r="CJ444" s="566" t="n"/>
      <c r="CK444" s="566" t="n"/>
      <c r="CL444" s="211" t="n"/>
      <c r="CM444" s="566" t="n"/>
      <c r="CN444" s="566" t="n"/>
      <c r="CO444" s="566" t="n"/>
      <c r="CS444" s="212" t="n"/>
      <c r="CT444" s="206" t="n"/>
      <c r="CU444" s="206" t="n"/>
      <c r="CV444" s="206" t="n"/>
      <c r="CW444" s="206" t="n"/>
      <c r="CX444" s="206" t="n"/>
      <c r="CY444" s="206" t="n"/>
      <c r="CZ444" s="211" t="n"/>
      <c r="DA444" s="211" t="n"/>
      <c r="DB444" s="566" t="n"/>
      <c r="DC444" s="566" t="n"/>
      <c r="DD444" s="566" t="n"/>
      <c r="DE444" s="566" t="n"/>
      <c r="DF444" s="209" t="n"/>
      <c r="DG444" s="209" t="n"/>
      <c r="DH444" s="209" t="n"/>
      <c r="DI444" s="638" t="n"/>
      <c r="DJ444" s="638" t="n"/>
    </row>
    <row customFormat="1" r="445" s="209">
      <c r="I445" s="204" t="n"/>
      <c r="J445" s="637" t="n"/>
      <c r="AO445" s="137" t="n"/>
      <c r="AS445" s="206" t="n"/>
      <c r="AT445" s="206" t="n"/>
      <c r="AU445" s="206" t="n"/>
      <c r="AV445" s="137" t="n"/>
      <c r="AW445" s="638" t="n"/>
      <c r="AX445" s="638" t="n"/>
      <c r="AY445" s="638" t="n"/>
      <c r="AZ445" s="638" t="n"/>
      <c r="BA445" s="638" t="n"/>
      <c r="BB445" s="638" t="n"/>
      <c r="BC445" s="638" t="n"/>
      <c r="BD445" s="638" t="n"/>
      <c r="BE445" s="638" t="n"/>
      <c r="BF445" s="638" t="n"/>
      <c r="BG445" s="638" t="n"/>
      <c r="BH445" s="638" t="n"/>
      <c r="BI445" s="638" t="n"/>
      <c r="BJ445" s="638" t="n"/>
      <c r="BK445" s="208" t="n"/>
      <c r="BL445" s="638" t="n"/>
      <c r="BM445" s="638" t="n"/>
      <c r="BN445" s="638" t="n"/>
      <c r="BP445" s="640" t="inlineStr">
        <is>
          <t>Total</t>
        </is>
      </c>
      <c r="BQ445" s="229" t="n">
        <v>0.467</v>
      </c>
      <c r="BR445" s="231" t="n"/>
      <c r="BT445" s="209" t="n"/>
      <c r="BU445" s="206" t="n"/>
      <c r="BV445" s="206" t="n"/>
      <c r="BW445" s="206" t="n"/>
      <c r="BX445" s="206" t="n"/>
      <c r="BY445" s="206" t="n"/>
      <c r="BZ445" s="206" t="n"/>
      <c r="CA445" s="206" t="n"/>
      <c r="CB445" s="206" t="n"/>
      <c r="CC445" s="206" t="n"/>
      <c r="CD445" s="206" t="n"/>
      <c r="CE445" s="206" t="n"/>
      <c r="CG445" s="566" t="n"/>
      <c r="CH445" s="566" t="n"/>
      <c r="CI445" s="566" t="n"/>
      <c r="CJ445" s="566" t="n"/>
      <c r="CK445" s="566" t="n"/>
      <c r="CL445" s="211" t="n"/>
      <c r="CM445" s="566" t="n"/>
      <c r="CN445" s="566" t="n"/>
      <c r="CO445" s="566" t="n"/>
      <c r="CS445" s="212" t="n"/>
      <c r="CT445" s="206" t="n"/>
      <c r="CU445" s="206" t="n"/>
      <c r="CV445" s="206" t="n"/>
      <c r="CW445" s="206" t="n"/>
      <c r="CX445" s="206" t="n"/>
      <c r="CY445" s="206" t="n"/>
      <c r="CZ445" s="211" t="n"/>
      <c r="DA445" s="211" t="n"/>
      <c r="DB445" s="566" t="n"/>
      <c r="DC445" s="566" t="n"/>
      <c r="DD445" s="566" t="n"/>
      <c r="DE445" s="566" t="n"/>
      <c r="DF445" s="209" t="n"/>
      <c r="DG445" s="209" t="n"/>
      <c r="DH445" s="209" t="n"/>
      <c r="DI445" s="638" t="n"/>
      <c r="DJ445" s="638" t="n"/>
    </row>
    <row customFormat="1" r="446" s="209">
      <c r="I446" s="204" t="n"/>
      <c r="J446" s="637" t="n"/>
      <c r="AO446" s="137" t="n"/>
      <c r="AS446" s="206" t="n"/>
      <c r="AT446" s="206" t="n"/>
      <c r="AU446" s="206" t="n"/>
      <c r="AV446" s="137" t="n"/>
      <c r="AW446" s="638" t="n"/>
      <c r="AX446" s="638" t="n"/>
      <c r="AY446" s="638" t="n"/>
      <c r="AZ446" s="638" t="n"/>
      <c r="BA446" s="638" t="n"/>
      <c r="BB446" s="638" t="n"/>
      <c r="BC446" s="638" t="n"/>
      <c r="BD446" s="638" t="n"/>
      <c r="BE446" s="638" t="n"/>
      <c r="BF446" s="638" t="n"/>
      <c r="BG446" s="638" t="n"/>
      <c r="BH446" s="638" t="n"/>
      <c r="BI446" s="638" t="n"/>
      <c r="BJ446" s="638" t="n"/>
      <c r="BK446" s="208" t="n"/>
      <c r="BL446" s="638" t="n"/>
      <c r="BM446" s="638" t="n"/>
      <c r="BN446" s="638" t="n"/>
      <c r="BP446" s="640" t="inlineStr">
        <is>
          <t>CO</t>
        </is>
      </c>
      <c r="BQ446" s="229" t="n">
        <v>0.535</v>
      </c>
      <c r="BR446" s="230" t="n"/>
      <c r="BT446" s="209" t="n"/>
      <c r="BU446" s="206" t="n"/>
      <c r="BV446" s="206" t="n"/>
      <c r="BW446" s="206" t="n"/>
      <c r="BX446" s="206" t="n"/>
      <c r="BY446" s="206" t="n"/>
      <c r="BZ446" s="206" t="n"/>
      <c r="CA446" s="206" t="n"/>
      <c r="CB446" s="206" t="n"/>
      <c r="CC446" s="206" t="n"/>
      <c r="CD446" s="206" t="n"/>
      <c r="CE446" s="206" t="n"/>
      <c r="CG446" s="566" t="n"/>
      <c r="CH446" s="566" t="n"/>
      <c r="CI446" s="566" t="n"/>
      <c r="CJ446" s="566" t="n"/>
      <c r="CK446" s="566" t="n"/>
      <c r="CL446" s="211" t="n"/>
      <c r="CM446" s="566" t="n"/>
      <c r="CN446" s="566" t="n"/>
      <c r="CO446" s="566" t="n"/>
      <c r="CS446" s="212" t="n"/>
      <c r="CT446" s="206" t="n"/>
      <c r="CU446" s="206" t="n"/>
      <c r="CV446" s="206" t="n"/>
      <c r="CW446" s="206" t="n"/>
      <c r="CX446" s="206" t="n"/>
      <c r="CY446" s="206" t="n"/>
      <c r="CZ446" s="211" t="n"/>
      <c r="DA446" s="211" t="n"/>
      <c r="DB446" s="566" t="n"/>
      <c r="DC446" s="566" t="n"/>
      <c r="DD446" s="566" t="n"/>
      <c r="DE446" s="566" t="n"/>
      <c r="DF446" s="209" t="n"/>
      <c r="DG446" s="209" t="n"/>
      <c r="DH446" s="209" t="n"/>
      <c r="DI446" s="638" t="n"/>
      <c r="DJ446" s="638" t="n"/>
    </row>
    <row customFormat="1" r="447" s="209">
      <c r="I447" s="204" t="n"/>
      <c r="J447" s="637" t="n"/>
      <c r="AO447" s="137" t="n"/>
      <c r="AS447" s="206" t="n"/>
      <c r="AT447" s="206" t="n"/>
      <c r="AU447" s="206" t="n"/>
      <c r="AV447" s="137" t="n"/>
      <c r="AW447" s="638" t="n"/>
      <c r="AX447" s="638" t="n"/>
      <c r="AY447" s="638" t="n"/>
      <c r="AZ447" s="638" t="n"/>
      <c r="BA447" s="638" t="n"/>
      <c r="BB447" s="638" t="n"/>
      <c r="BC447" s="638" t="n"/>
      <c r="BD447" s="638" t="n"/>
      <c r="BE447" s="638" t="n"/>
      <c r="BF447" s="638" t="n"/>
      <c r="BG447" s="638" t="n"/>
      <c r="BH447" s="638" t="n"/>
      <c r="BI447" s="638" t="n"/>
      <c r="BJ447" s="638" t="n"/>
      <c r="BK447" s="208" t="n"/>
      <c r="BL447" s="638" t="n"/>
      <c r="BM447" s="638" t="n"/>
      <c r="BN447" s="638" t="n"/>
      <c r="BP447" s="638" t="n"/>
      <c r="BQ447" s="208" t="n"/>
      <c r="BR447" s="209" t="n"/>
      <c r="BT447" s="209" t="n"/>
      <c r="BU447" s="206" t="n"/>
      <c r="BV447" s="206" t="n"/>
      <c r="BW447" s="206" t="n"/>
      <c r="BX447" s="206" t="n"/>
      <c r="BY447" s="206" t="n"/>
      <c r="BZ447" s="206" t="n"/>
      <c r="CA447" s="206" t="n"/>
      <c r="CB447" s="206" t="n"/>
      <c r="CC447" s="206" t="n"/>
      <c r="CD447" s="206" t="n"/>
      <c r="CE447" s="206" t="n"/>
      <c r="CG447" s="566" t="n"/>
      <c r="CH447" s="566" t="n"/>
      <c r="CI447" s="566" t="n"/>
      <c r="CJ447" s="566" t="n"/>
      <c r="CK447" s="566" t="n"/>
      <c r="CL447" s="211" t="n"/>
      <c r="CM447" s="566" t="n"/>
      <c r="CN447" s="566" t="n"/>
      <c r="CO447" s="566" t="n"/>
      <c r="CS447" s="212" t="n"/>
      <c r="CT447" s="206" t="n"/>
      <c r="CU447" s="206" t="n"/>
      <c r="CV447" s="206" t="n"/>
      <c r="CW447" s="206" t="n"/>
      <c r="CX447" s="206" t="n"/>
      <c r="CY447" s="206" t="n"/>
      <c r="CZ447" s="211" t="n"/>
      <c r="DA447" s="211" t="n"/>
      <c r="DB447" s="566" t="n"/>
      <c r="DC447" s="566" t="n"/>
      <c r="DD447" s="566" t="n"/>
      <c r="DE447" s="566" t="n"/>
      <c r="DF447" s="209" t="n"/>
      <c r="DG447" s="209" t="n"/>
      <c r="DH447" s="209" t="n"/>
      <c r="DI447" s="638" t="n"/>
      <c r="DJ447" s="638" t="n"/>
    </row>
    <row customFormat="1" r="448" s="209">
      <c r="I448" s="204" t="n"/>
      <c r="J448" s="637" t="n"/>
      <c r="AO448" s="137" t="n"/>
      <c r="AS448" s="206" t="n"/>
      <c r="AT448" s="206" t="n"/>
      <c r="AU448" s="206" t="n"/>
      <c r="AV448" s="137" t="n"/>
      <c r="AW448" s="638" t="n"/>
      <c r="AX448" s="638" t="n"/>
      <c r="AY448" s="638" t="n"/>
      <c r="AZ448" s="638" t="n"/>
      <c r="BA448" s="638" t="n"/>
      <c r="BB448" s="638" t="n"/>
      <c r="BC448" s="638" t="n"/>
      <c r="BD448" s="638" t="n"/>
      <c r="BE448" s="638" t="n"/>
      <c r="BF448" s="638" t="n"/>
      <c r="BG448" s="638" t="n"/>
      <c r="BH448" s="638" t="n"/>
      <c r="BI448" s="638" t="n"/>
      <c r="BJ448" s="638" t="n"/>
      <c r="BK448" s="208" t="n"/>
      <c r="BL448" s="638" t="n"/>
      <c r="BM448" s="638" t="n"/>
      <c r="BN448" s="638" t="n"/>
      <c r="BP448" s="639" t="inlineStr">
        <is>
          <t>END</t>
        </is>
      </c>
      <c r="BQ448" s="208" t="n"/>
      <c r="BR448" s="209" t="n"/>
      <c r="BT448" s="209" t="n"/>
      <c r="BU448" s="206" t="n"/>
      <c r="BV448" s="206" t="n"/>
      <c r="BW448" s="206" t="n"/>
      <c r="BX448" s="206" t="n"/>
      <c r="BY448" s="206" t="n"/>
      <c r="BZ448" s="206" t="n"/>
      <c r="CA448" s="206" t="n"/>
      <c r="CB448" s="206" t="n"/>
      <c r="CC448" s="206" t="n"/>
      <c r="CD448" s="206" t="n"/>
      <c r="CE448" s="206" t="n"/>
      <c r="CG448" s="566" t="n"/>
      <c r="CH448" s="566" t="n"/>
      <c r="CI448" s="566" t="n"/>
      <c r="CJ448" s="566" t="n"/>
      <c r="CK448" s="566" t="n"/>
      <c r="CL448" s="211" t="n"/>
      <c r="CM448" s="566" t="n"/>
      <c r="CN448" s="566" t="n"/>
      <c r="CO448" s="566" t="n"/>
      <c r="CS448" s="212" t="n"/>
      <c r="CT448" s="206" t="n"/>
      <c r="CU448" s="206" t="n"/>
      <c r="CV448" s="206" t="n"/>
      <c r="CW448" s="206" t="n"/>
      <c r="CX448" s="206" t="n"/>
      <c r="CY448" s="206" t="n"/>
      <c r="CZ448" s="211" t="n"/>
      <c r="DA448" s="211" t="n"/>
      <c r="DB448" s="566" t="n"/>
      <c r="DC448" s="566" t="n"/>
      <c r="DD448" s="566" t="n"/>
      <c r="DE448" s="566" t="n"/>
      <c r="DF448" s="209" t="n"/>
      <c r="DG448" s="209" t="n"/>
      <c r="DH448" s="209" t="n"/>
      <c r="DI448" s="638" t="n"/>
      <c r="DJ448" s="638" t="n"/>
    </row>
    <row customFormat="1" r="449" s="209">
      <c r="I449" s="204" t="n"/>
      <c r="J449" s="637" t="n"/>
      <c r="AO449" s="137" t="n"/>
      <c r="AS449" s="206" t="n"/>
      <c r="AT449" s="206" t="n"/>
      <c r="AU449" s="206" t="n"/>
      <c r="AV449" s="137" t="n"/>
      <c r="AW449" s="638" t="n"/>
      <c r="AX449" s="638" t="n"/>
      <c r="AY449" s="638" t="n"/>
      <c r="AZ449" s="638" t="n"/>
      <c r="BA449" s="638" t="n"/>
      <c r="BB449" s="638" t="n"/>
      <c r="BC449" s="638" t="n"/>
      <c r="BD449" s="638" t="n"/>
      <c r="BE449" s="638" t="n"/>
      <c r="BF449" s="638" t="n"/>
      <c r="BG449" s="638" t="n"/>
      <c r="BH449" s="638" t="n"/>
      <c r="BI449" s="638" t="n"/>
      <c r="BJ449" s="638" t="n"/>
      <c r="BK449" s="208" t="n"/>
      <c r="BL449" s="638" t="n"/>
      <c r="BM449" s="638" t="n"/>
      <c r="BN449" s="638" t="n"/>
      <c r="BP449" s="641" t="inlineStr">
        <is>
          <t>Jeans</t>
        </is>
      </c>
      <c r="BQ449" s="233" t="n">
        <v>0.5308</v>
      </c>
      <c r="BR449" s="234" t="n"/>
      <c r="BT449" s="209" t="n"/>
      <c r="BU449" s="206" t="n"/>
      <c r="BV449" s="206" t="n"/>
      <c r="BW449" s="206" t="n"/>
      <c r="BX449" s="206" t="n"/>
      <c r="BY449" s="206" t="n"/>
      <c r="BZ449" s="206" t="n"/>
      <c r="CA449" s="206" t="n"/>
      <c r="CB449" s="206" t="n"/>
      <c r="CC449" s="206" t="n"/>
      <c r="CD449" s="206" t="n"/>
      <c r="CE449" s="206" t="n"/>
      <c r="CG449" s="566" t="n"/>
      <c r="CH449" s="566" t="n"/>
      <c r="CI449" s="566" t="n"/>
      <c r="CJ449" s="566" t="n"/>
      <c r="CK449" s="566" t="n"/>
      <c r="CL449" s="211" t="n"/>
      <c r="CM449" s="566" t="n"/>
      <c r="CN449" s="566" t="n"/>
      <c r="CO449" s="566" t="n"/>
      <c r="CS449" s="212" t="n"/>
      <c r="CT449" s="206" t="n"/>
      <c r="CU449" s="206" t="n"/>
      <c r="CV449" s="206" t="n"/>
      <c r="CW449" s="206" t="n"/>
      <c r="CX449" s="206" t="n"/>
      <c r="CY449" s="206" t="n"/>
      <c r="CZ449" s="211" t="n"/>
      <c r="DA449" s="211" t="n"/>
      <c r="DB449" s="566" t="n"/>
      <c r="DC449" s="566" t="n"/>
      <c r="DD449" s="566" t="n"/>
      <c r="DE449" s="566" t="n"/>
      <c r="DF449" s="209" t="n"/>
      <c r="DG449" s="209" t="n"/>
      <c r="DH449" s="209" t="n"/>
      <c r="DI449" s="638" t="n"/>
      <c r="DJ449" s="638" t="n"/>
    </row>
    <row customFormat="1" r="450" s="209">
      <c r="I450" s="204" t="n"/>
      <c r="J450" s="637" t="n"/>
      <c r="AO450" s="137" t="n"/>
      <c r="AS450" s="206" t="n"/>
      <c r="AT450" s="206" t="n"/>
      <c r="AU450" s="206" t="n"/>
      <c r="AV450" s="137" t="n"/>
      <c r="AW450" s="638" t="n"/>
      <c r="AX450" s="638" t="n"/>
      <c r="AY450" s="638" t="n"/>
      <c r="AZ450" s="638" t="n"/>
      <c r="BA450" s="638" t="n"/>
      <c r="BB450" s="638" t="n"/>
      <c r="BC450" s="638" t="n"/>
      <c r="BD450" s="638" t="n"/>
      <c r="BE450" s="638" t="n"/>
      <c r="BF450" s="638" t="n"/>
      <c r="BG450" s="638" t="n"/>
      <c r="BH450" s="638" t="n"/>
      <c r="BI450" s="638" t="n"/>
      <c r="BJ450" s="638" t="n"/>
      <c r="BK450" s="208" t="n"/>
      <c r="BL450" s="638" t="n"/>
      <c r="BM450" s="638" t="n"/>
      <c r="BN450" s="638" t="n"/>
      <c r="BP450" s="641" t="inlineStr">
        <is>
          <t>Jeans</t>
        </is>
      </c>
      <c r="BQ450" s="233" t="n">
        <v>0.535</v>
      </c>
      <c r="BR450" s="235" t="inlineStr">
        <is>
          <t>incl RC</t>
        </is>
      </c>
      <c r="BT450" s="209" t="n"/>
      <c r="BU450" s="206" t="n"/>
      <c r="BV450" s="206" t="n"/>
      <c r="BW450" s="206" t="n"/>
      <c r="BX450" s="206" t="n"/>
      <c r="BY450" s="206" t="n"/>
      <c r="BZ450" s="206" t="n"/>
      <c r="CA450" s="206" t="n"/>
      <c r="CB450" s="206" t="n"/>
      <c r="CC450" s="206" t="n"/>
      <c r="CD450" s="206" t="n"/>
      <c r="CE450" s="206" t="n"/>
      <c r="CG450" s="566" t="n"/>
      <c r="CH450" s="566" t="n"/>
      <c r="CI450" s="566" t="n"/>
      <c r="CJ450" s="566" t="n"/>
      <c r="CK450" s="566" t="n"/>
      <c r="CL450" s="211" t="n"/>
      <c r="CM450" s="566" t="n"/>
      <c r="CN450" s="566" t="n"/>
      <c r="CO450" s="566" t="n"/>
      <c r="CS450" s="212" t="n"/>
      <c r="CT450" s="206" t="n"/>
      <c r="CU450" s="206" t="n"/>
      <c r="CV450" s="206" t="n"/>
      <c r="CW450" s="206" t="n"/>
      <c r="CX450" s="206" t="n"/>
      <c r="CY450" s="206" t="n"/>
      <c r="CZ450" s="211" t="n"/>
      <c r="DA450" s="211" t="n"/>
      <c r="DB450" s="566" t="n"/>
      <c r="DC450" s="566" t="n"/>
      <c r="DD450" s="566" t="n"/>
      <c r="DE450" s="566" t="n"/>
      <c r="DF450" s="209" t="n"/>
      <c r="DG450" s="209" t="n"/>
      <c r="DH450" s="209" t="n"/>
      <c r="DI450" s="638" t="n"/>
      <c r="DJ450" s="638" t="n"/>
    </row>
    <row customFormat="1" r="451" s="209">
      <c r="I451" s="204" t="n"/>
      <c r="J451" s="637" t="n"/>
      <c r="AO451" s="137" t="n"/>
      <c r="AS451" s="206" t="n"/>
      <c r="AT451" s="206" t="n"/>
      <c r="AU451" s="206" t="n"/>
      <c r="AV451" s="137" t="n"/>
      <c r="AW451" s="638" t="n"/>
      <c r="AX451" s="638" t="n"/>
      <c r="AY451" s="638" t="n"/>
      <c r="AZ451" s="638" t="n"/>
      <c r="BA451" s="638" t="n"/>
      <c r="BB451" s="638" t="n"/>
      <c r="BC451" s="638" t="n"/>
      <c r="BD451" s="638" t="n"/>
      <c r="BE451" s="638" t="n"/>
      <c r="BF451" s="638" t="n"/>
      <c r="BG451" s="638" t="n"/>
      <c r="BH451" s="638" t="n"/>
      <c r="BI451" s="638" t="n"/>
      <c r="BJ451" s="638" t="n"/>
      <c r="BK451" s="208" t="n"/>
      <c r="BL451" s="638" t="n"/>
      <c r="BM451" s="638" t="n"/>
      <c r="BN451" s="638" t="n"/>
      <c r="BP451" s="641" t="inlineStr">
        <is>
          <t>App</t>
        </is>
      </c>
      <c r="BQ451" s="233" t="n">
        <v>0.491</v>
      </c>
      <c r="BR451" s="234" t="n"/>
      <c r="BT451" s="209" t="n"/>
      <c r="BU451" s="206" t="n"/>
      <c r="BV451" s="206" t="n"/>
      <c r="BW451" s="206" t="n"/>
      <c r="BX451" s="206" t="n"/>
      <c r="BY451" s="206" t="n"/>
      <c r="BZ451" s="206" t="n"/>
      <c r="CA451" s="206" t="n"/>
      <c r="CB451" s="206" t="n"/>
      <c r="CC451" s="206" t="n"/>
      <c r="CD451" s="206" t="n"/>
      <c r="CE451" s="206" t="n"/>
      <c r="CG451" s="566" t="n"/>
      <c r="CH451" s="566" t="n"/>
      <c r="CI451" s="566" t="n"/>
      <c r="CJ451" s="566" t="n"/>
      <c r="CK451" s="566" t="n"/>
      <c r="CL451" s="211" t="n"/>
      <c r="CM451" s="566" t="n"/>
      <c r="CN451" s="566" t="n"/>
      <c r="CO451" s="566" t="n"/>
      <c r="CS451" s="212" t="n"/>
      <c r="CT451" s="206" t="n"/>
      <c r="CU451" s="206" t="n"/>
      <c r="CV451" s="206" t="n"/>
      <c r="CW451" s="206" t="n"/>
      <c r="CX451" s="206" t="n"/>
      <c r="CY451" s="206" t="n"/>
      <c r="CZ451" s="211" t="n"/>
      <c r="DA451" s="211" t="n"/>
      <c r="DB451" s="566" t="n"/>
      <c r="DC451" s="566" t="n"/>
      <c r="DD451" s="566" t="n"/>
      <c r="DE451" s="566" t="n"/>
      <c r="DF451" s="209" t="n"/>
      <c r="DG451" s="209" t="n"/>
      <c r="DH451" s="209" t="n"/>
      <c r="DI451" s="638" t="n"/>
      <c r="DJ451" s="638" t="n"/>
    </row>
    <row customFormat="1" r="452" s="209">
      <c r="I452" s="204" t="n"/>
      <c r="J452" s="637" t="n"/>
      <c r="AO452" s="137" t="n"/>
      <c r="AS452" s="206" t="n"/>
      <c r="AT452" s="206" t="n"/>
      <c r="AU452" s="206" t="n"/>
      <c r="AV452" s="137" t="n"/>
      <c r="AW452" s="638" t="n"/>
      <c r="AX452" s="638" t="n"/>
      <c r="AY452" s="638" t="n"/>
      <c r="AZ452" s="638" t="n"/>
      <c r="BA452" s="638" t="n"/>
      <c r="BB452" s="638" t="n"/>
      <c r="BC452" s="638" t="n"/>
      <c r="BD452" s="638" t="n"/>
      <c r="BE452" s="638" t="n"/>
      <c r="BF452" s="638" t="n"/>
      <c r="BG452" s="638" t="n"/>
      <c r="BH452" s="638" t="n"/>
      <c r="BI452" s="638" t="n"/>
      <c r="BJ452" s="638" t="n"/>
      <c r="BK452" s="208" t="n"/>
      <c r="BL452" s="638" t="n"/>
      <c r="BM452" s="638" t="n"/>
      <c r="BN452" s="638" t="n"/>
      <c r="BP452" s="641" t="inlineStr">
        <is>
          <t>Total</t>
        </is>
      </c>
      <c r="BQ452" s="233" t="n">
        <v>0.5105</v>
      </c>
      <c r="BR452" s="234" t="inlineStr">
        <is>
          <t>w/o ass</t>
        </is>
      </c>
      <c r="BT452" s="209" t="n"/>
      <c r="BU452" s="206" t="n"/>
      <c r="BV452" s="206" t="n"/>
      <c r="BW452" s="206" t="n"/>
      <c r="BX452" s="206" t="n"/>
      <c r="BY452" s="206" t="n"/>
      <c r="BZ452" s="206" t="n"/>
      <c r="CA452" s="206" t="n"/>
      <c r="CB452" s="206" t="n"/>
      <c r="CC452" s="206" t="n"/>
      <c r="CD452" s="206" t="n"/>
      <c r="CE452" s="206" t="n"/>
      <c r="CG452" s="566" t="n"/>
      <c r="CH452" s="566" t="n"/>
      <c r="CI452" s="566" t="n"/>
      <c r="CJ452" s="566" t="n"/>
      <c r="CK452" s="566" t="n"/>
      <c r="CL452" s="211" t="n"/>
      <c r="CM452" s="566" t="n"/>
      <c r="CN452" s="566" t="n"/>
      <c r="CO452" s="566" t="n"/>
      <c r="CS452" s="212" t="n"/>
      <c r="CT452" s="206" t="n"/>
      <c r="CU452" s="206" t="n"/>
      <c r="CV452" s="206" t="n"/>
      <c r="CW452" s="206" t="n"/>
      <c r="CX452" s="206" t="n"/>
      <c r="CY452" s="206" t="n"/>
      <c r="CZ452" s="211" t="n"/>
      <c r="DA452" s="211" t="n"/>
      <c r="DB452" s="566" t="n"/>
      <c r="DC452" s="566" t="n"/>
      <c r="DD452" s="566" t="n"/>
      <c r="DE452" s="566" t="n"/>
      <c r="DF452" s="209" t="n"/>
      <c r="DG452" s="209" t="n"/>
      <c r="DH452" s="209" t="n"/>
      <c r="DI452" s="638" t="n"/>
      <c r="DJ452" s="638" t="n"/>
    </row>
    <row customFormat="1" r="453" s="209">
      <c r="I453" s="204" t="n"/>
      <c r="J453" s="637" t="n"/>
      <c r="AO453" s="137" t="n"/>
      <c r="AS453" s="206" t="n"/>
      <c r="AT453" s="206" t="n"/>
      <c r="AU453" s="206" t="n"/>
      <c r="AV453" s="137" t="n"/>
      <c r="AW453" s="638" t="n"/>
      <c r="AX453" s="638" t="n"/>
      <c r="AY453" s="638" t="n"/>
      <c r="AZ453" s="638" t="n"/>
      <c r="BA453" s="638" t="n"/>
      <c r="BB453" s="638" t="n"/>
      <c r="BC453" s="638" t="n"/>
      <c r="BD453" s="638" t="n"/>
      <c r="BE453" s="638" t="n"/>
      <c r="BF453" s="638" t="n"/>
      <c r="BG453" s="638" t="n"/>
      <c r="BH453" s="638" t="n"/>
      <c r="BI453" s="638" t="n"/>
      <c r="BJ453" s="638" t="n"/>
      <c r="BK453" s="208" t="n"/>
      <c r="BL453" s="638" t="n"/>
      <c r="BM453" s="638" t="n"/>
      <c r="BN453" s="638" t="n"/>
      <c r="BP453" s="641" t="inlineStr">
        <is>
          <t>Total</t>
        </is>
      </c>
      <c r="BQ453" s="233" t="n">
        <v>0.5067</v>
      </c>
      <c r="BR453" s="234" t="n"/>
      <c r="BT453" s="209" t="n"/>
      <c r="BU453" s="206" t="n"/>
      <c r="BV453" s="206" t="inlineStr">
        <is>
          <t xml:space="preserve"> </t>
        </is>
      </c>
      <c r="BW453" s="206" t="n"/>
      <c r="BX453" s="206" t="n"/>
      <c r="BY453" s="206" t="n"/>
      <c r="BZ453" s="206" t="n"/>
      <c r="CA453" s="206" t="n"/>
      <c r="CB453" s="206" t="n"/>
      <c r="CC453" s="206" t="n"/>
      <c r="CD453" s="206" t="n"/>
      <c r="CE453" s="206" t="n"/>
      <c r="CG453" s="566" t="n"/>
      <c r="CH453" s="566" t="n"/>
      <c r="CI453" s="566" t="n"/>
      <c r="CJ453" s="566" t="n"/>
      <c r="CK453" s="566" t="n"/>
      <c r="CL453" s="211" t="n"/>
      <c r="CM453" s="566" t="n"/>
      <c r="CN453" s="566" t="n"/>
      <c r="CO453" s="566" t="n"/>
      <c r="CS453" s="212" t="n"/>
      <c r="CT453" s="206" t="n"/>
      <c r="CU453" s="206" t="n"/>
      <c r="CV453" s="206" t="n"/>
      <c r="CW453" s="206" t="n"/>
      <c r="CX453" s="206" t="n"/>
      <c r="CY453" s="206" t="n"/>
      <c r="CZ453" s="211" t="n"/>
      <c r="DA453" s="211" t="n"/>
      <c r="DB453" s="566" t="n"/>
      <c r="DC453" s="566" t="n"/>
      <c r="DD453" s="566" t="n"/>
      <c r="DE453" s="566" t="n"/>
      <c r="DF453" s="209" t="n"/>
      <c r="DG453" s="209" t="n"/>
      <c r="DH453" s="209" t="n"/>
      <c r="DI453" s="638" t="n"/>
      <c r="DJ453" s="638" t="n"/>
    </row>
    <row customFormat="1" r="454" s="209">
      <c r="I454" s="204" t="n"/>
      <c r="J454" s="637" t="n"/>
      <c r="AO454" s="137" t="n"/>
      <c r="AS454" s="206" t="n"/>
      <c r="AT454" s="206" t="n"/>
      <c r="AU454" s="206" t="n"/>
      <c r="AV454" s="137" t="n"/>
      <c r="AW454" s="638" t="n"/>
      <c r="AX454" s="638" t="n"/>
      <c r="AY454" s="638" t="n"/>
      <c r="AZ454" s="638" t="n"/>
      <c r="BA454" s="638" t="n"/>
      <c r="BB454" s="638" t="n"/>
      <c r="BC454" s="638" t="n"/>
      <c r="BD454" s="638" t="n"/>
      <c r="BE454" s="638" t="n"/>
      <c r="BF454" s="638" t="n"/>
      <c r="BG454" s="638" t="n"/>
      <c r="BH454" s="638" t="n"/>
      <c r="BI454" s="638" t="n"/>
      <c r="BJ454" s="638" t="n"/>
      <c r="BK454" s="208" t="n"/>
      <c r="BL454" s="638" t="n"/>
      <c r="BM454" s="638" t="n"/>
      <c r="BN454" s="638" t="n"/>
      <c r="BP454" s="641" t="inlineStr">
        <is>
          <t>CO</t>
        </is>
      </c>
      <c r="BQ454" s="233" t="n">
        <v>0.535</v>
      </c>
      <c r="BR454" s="234" t="n"/>
      <c r="BT454" s="209" t="n"/>
      <c r="BU454" s="206" t="n"/>
      <c r="BV454" s="206" t="n"/>
      <c r="BW454" s="206" t="n"/>
      <c r="BX454" s="206" t="n"/>
      <c r="BY454" s="206" t="n"/>
      <c r="BZ454" s="206" t="n"/>
      <c r="CA454" s="206" t="n"/>
      <c r="CB454" s="206" t="n"/>
      <c r="CC454" s="206" t="n"/>
      <c r="CD454" s="206" t="n"/>
      <c r="CE454" s="206" t="n"/>
      <c r="CG454" s="566" t="n"/>
      <c r="CH454" s="566" t="n"/>
      <c r="CI454" s="566" t="n"/>
      <c r="CJ454" s="566" t="n"/>
      <c r="CK454" s="566" t="n"/>
      <c r="CL454" s="211" t="n"/>
      <c r="CM454" s="566" t="n"/>
      <c r="CN454" s="566" t="n"/>
      <c r="CO454" s="566" t="n"/>
      <c r="CS454" s="212" t="n"/>
      <c r="CT454" s="206" t="n"/>
      <c r="CU454" s="206" t="n"/>
      <c r="CV454" s="206" t="n"/>
      <c r="CW454" s="206" t="n"/>
      <c r="CX454" s="206" t="n"/>
      <c r="CY454" s="206" t="n"/>
      <c r="CZ454" s="211" t="n"/>
      <c r="DA454" s="211" t="n"/>
      <c r="DB454" s="566" t="n"/>
      <c r="DC454" s="566" t="n"/>
      <c r="DD454" s="566" t="n"/>
      <c r="DE454" s="566" t="n"/>
      <c r="DF454" s="209" t="n"/>
      <c r="DG454" s="209" t="n"/>
      <c r="DH454" s="209" t="n"/>
      <c r="DI454" s="638" t="n"/>
      <c r="DJ454" s="638" t="n"/>
    </row>
    <row customFormat="1" r="455" s="209">
      <c r="I455" s="204" t="n"/>
      <c r="J455" s="637" t="n"/>
      <c r="AO455" s="137" t="n"/>
      <c r="AS455" s="206" t="n"/>
      <c r="AT455" s="206" t="n"/>
      <c r="AU455" s="206" t="n"/>
      <c r="AV455" s="137" t="n"/>
      <c r="AW455" s="638" t="n"/>
      <c r="AX455" s="638" t="n"/>
      <c r="AY455" s="638" t="n"/>
      <c r="AZ455" s="638" t="n"/>
      <c r="BA455" s="638" t="n"/>
      <c r="BB455" s="638" t="n"/>
      <c r="BC455" s="638" t="n"/>
      <c r="BD455" s="638" t="n"/>
      <c r="BE455" s="638" t="n"/>
      <c r="BF455" s="638" t="n"/>
      <c r="BG455" s="638" t="n"/>
      <c r="BH455" s="638" t="n"/>
      <c r="BI455" s="638" t="n"/>
      <c r="BJ455" s="638" t="n"/>
      <c r="BK455" s="208" t="n"/>
      <c r="BL455" s="638" t="n"/>
      <c r="BM455" s="638" t="n"/>
      <c r="BN455" s="638" t="n"/>
      <c r="BP455" s="638" t="n"/>
      <c r="BQ455" s="208" t="n"/>
      <c r="BR455" s="209" t="n"/>
      <c r="BS455" s="209" t="n"/>
      <c r="BT455" s="209" t="n"/>
      <c r="BU455" s="206" t="n"/>
      <c r="BV455" s="206" t="n"/>
      <c r="BW455" s="206" t="n"/>
      <c r="BX455" s="206" t="n"/>
      <c r="BY455" s="206" t="n"/>
      <c r="BZ455" s="206" t="n"/>
      <c r="CA455" s="206" t="n"/>
      <c r="CB455" s="206" t="n"/>
      <c r="CC455" s="206" t="n"/>
      <c r="CD455" s="206" t="n"/>
      <c r="CE455" s="206" t="n"/>
      <c r="CG455" s="566" t="n"/>
      <c r="CH455" s="566" t="n"/>
      <c r="CI455" s="566" t="n"/>
      <c r="CJ455" s="566" t="n"/>
      <c r="CK455" s="566" t="n"/>
      <c r="CL455" s="211" t="n"/>
      <c r="CM455" s="566" t="n"/>
      <c r="CN455" s="566" t="n"/>
      <c r="CO455" s="566" t="n"/>
      <c r="CS455" s="212" t="n"/>
      <c r="CT455" s="206" t="n"/>
      <c r="CU455" s="206" t="n"/>
      <c r="CV455" s="206" t="n"/>
      <c r="CW455" s="206" t="n"/>
      <c r="CX455" s="206" t="n"/>
      <c r="CY455" s="206" t="n"/>
      <c r="CZ455" s="211" t="n"/>
      <c r="DA455" s="211" t="n"/>
      <c r="DB455" s="566" t="n"/>
      <c r="DC455" s="566" t="n"/>
      <c r="DD455" s="566" t="n"/>
      <c r="DE455" s="566" t="n"/>
      <c r="DF455" s="209" t="n"/>
      <c r="DG455" s="209" t="n"/>
      <c r="DH455" s="209" t="n"/>
      <c r="DI455" s="638" t="n"/>
      <c r="DJ455" s="638" t="n"/>
    </row>
    <row r="456">
      <c r="A456" s="209" t="n"/>
      <c r="B456" s="209" t="n"/>
      <c r="C456" s="209" t="n"/>
      <c r="D456" s="209" t="n"/>
      <c r="E456" s="209" t="n"/>
    </row>
    <row r="457">
      <c r="A457" s="209" t="n"/>
      <c r="B457" s="209" t="n"/>
      <c r="C457" s="209" t="n"/>
      <c r="D457" s="209" t="n"/>
      <c r="E457" s="209" t="n"/>
    </row>
    <row r="458">
      <c r="A458" s="209" t="n"/>
      <c r="B458" s="209" t="n"/>
      <c r="C458" s="209" t="n"/>
      <c r="D458" s="209" t="n"/>
      <c r="E458" s="209" t="n"/>
    </row>
    <row r="459">
      <c r="A459" s="209" t="n"/>
      <c r="B459" s="209" t="n"/>
      <c r="C459" s="209" t="n"/>
      <c r="D459" s="209" t="n"/>
      <c r="E459" s="209" t="n"/>
    </row>
    <row r="460">
      <c r="A460" s="209" t="n"/>
      <c r="B460" s="209" t="n"/>
      <c r="C460" s="209" t="n"/>
      <c r="D460" s="209" t="n"/>
      <c r="E460" s="209" t="n"/>
    </row>
    <row r="461">
      <c r="A461" s="209" t="n"/>
      <c r="B461" s="209" t="n"/>
      <c r="C461" s="209" t="n"/>
      <c r="D461" s="209" t="n"/>
      <c r="E461" s="209" t="n"/>
    </row>
    <row r="462">
      <c r="A462" s="209" t="n"/>
      <c r="B462" s="209" t="n"/>
      <c r="C462" s="209" t="n"/>
      <c r="D462" s="209" t="n"/>
      <c r="E462" s="209" t="n"/>
    </row>
    <row r="463">
      <c r="A463" s="209" t="n"/>
      <c r="B463" s="209" t="n"/>
      <c r="C463" s="209" t="n"/>
      <c r="D463" s="209" t="n"/>
      <c r="E463" s="209" t="n"/>
    </row>
    <row r="464">
      <c r="A464" s="209" t="n"/>
      <c r="B464" s="209" t="n"/>
      <c r="C464" s="209" t="n"/>
      <c r="D464" s="209" t="n"/>
      <c r="E464" s="209" t="n"/>
    </row>
    <row r="465">
      <c r="A465" s="209" t="n"/>
      <c r="B465" s="209" t="n"/>
      <c r="C465" s="209" t="n"/>
      <c r="D465" s="209" t="n"/>
      <c r="E465" s="209" t="n"/>
    </row>
    <row r="466">
      <c r="A466" s="209" t="n"/>
      <c r="B466" s="209" t="n"/>
      <c r="C466" s="209" t="n"/>
      <c r="D466" s="209" t="n"/>
      <c r="E466" s="209" t="n"/>
    </row>
    <row r="467">
      <c r="A467" s="209" t="n"/>
      <c r="B467" s="209" t="n"/>
      <c r="C467" s="209" t="n"/>
      <c r="D467" s="209" t="n"/>
      <c r="E467" s="209" t="n"/>
    </row>
    <row r="468">
      <c r="A468" s="209" t="n"/>
      <c r="B468" s="209" t="n"/>
      <c r="C468" s="209" t="n"/>
      <c r="D468" s="209" t="n"/>
      <c r="E468" s="209" t="n"/>
    </row>
    <row r="469">
      <c r="A469" s="209" t="n"/>
      <c r="B469" s="209" t="n"/>
      <c r="C469" s="209" t="n"/>
      <c r="D469" s="209" t="n"/>
      <c r="E469" s="209" t="n"/>
    </row>
    <row r="470">
      <c r="A470" s="209" t="n"/>
      <c r="B470" s="209" t="n"/>
      <c r="C470" s="209" t="n"/>
      <c r="D470" s="209" t="n"/>
      <c r="E470" s="209" t="n"/>
    </row>
    <row r="471">
      <c r="A471" s="209" t="n"/>
      <c r="B471" s="209" t="n"/>
      <c r="C471" s="209" t="n"/>
      <c r="D471" s="209" t="n"/>
      <c r="E471" s="209" t="n"/>
    </row>
    <row r="472">
      <c r="A472" s="209" t="n"/>
      <c r="B472" s="209" t="n"/>
      <c r="C472" s="209" t="n"/>
      <c r="D472" s="209" t="n"/>
      <c r="E472" s="209" t="n"/>
    </row>
    <row r="473">
      <c r="A473" s="209" t="n"/>
      <c r="B473" s="209" t="n"/>
      <c r="C473" s="209" t="n"/>
      <c r="D473" s="209" t="n"/>
      <c r="E473" s="209" t="n"/>
    </row>
    <row r="474">
      <c r="A474" s="209" t="n"/>
      <c r="B474" s="209" t="n"/>
      <c r="C474" s="209" t="n"/>
      <c r="D474" s="209" t="n"/>
      <c r="E474" s="209" t="n"/>
    </row>
    <row r="475">
      <c r="A475" s="209" t="n"/>
      <c r="B475" s="209" t="n"/>
      <c r="C475" s="209" t="n"/>
      <c r="D475" s="209" t="n"/>
      <c r="E475" s="209" t="n"/>
    </row>
    <row r="476">
      <c r="A476" s="209" t="n"/>
      <c r="B476" s="209" t="n"/>
      <c r="C476" s="209" t="n"/>
      <c r="D476" s="209" t="n"/>
      <c r="E476" s="209" t="n"/>
    </row>
    <row r="477">
      <c r="A477" s="209" t="n"/>
      <c r="B477" s="209" t="n"/>
      <c r="C477" s="209" t="n"/>
      <c r="D477" s="209" t="n"/>
      <c r="E477" s="209" t="n"/>
    </row>
    <row r="478">
      <c r="A478" s="209" t="n"/>
      <c r="B478" s="209" t="n"/>
      <c r="C478" s="209" t="n"/>
      <c r="D478" s="209" t="n"/>
      <c r="E478" s="209" t="n"/>
    </row>
    <row r="479">
      <c r="A479" s="209" t="n"/>
      <c r="B479" s="209" t="n"/>
      <c r="C479" s="209" t="n"/>
      <c r="D479" s="209" t="n"/>
      <c r="E479" s="209" t="n"/>
    </row>
    <row r="480">
      <c r="A480" s="209" t="n"/>
      <c r="B480" s="209" t="n"/>
      <c r="C480" s="209" t="n"/>
      <c r="D480" s="209" t="n"/>
      <c r="E480" s="209" t="n"/>
    </row>
    <row r="481">
      <c r="A481" s="209" t="n"/>
      <c r="B481" s="209" t="n"/>
      <c r="C481" s="209" t="n"/>
      <c r="D481" s="209" t="n"/>
      <c r="E481" s="209" t="n"/>
    </row>
    <row r="482">
      <c r="A482" s="209" t="n"/>
      <c r="B482" s="209" t="n"/>
      <c r="C482" s="209" t="n"/>
      <c r="D482" s="209" t="n"/>
      <c r="E482" s="209" t="n"/>
    </row>
    <row r="483">
      <c r="A483" s="209" t="n"/>
      <c r="B483" s="209" t="n"/>
      <c r="C483" s="209" t="n"/>
      <c r="D483" s="209" t="n"/>
      <c r="E483" s="209" t="n"/>
    </row>
    <row r="484">
      <c r="A484" s="209" t="n"/>
      <c r="B484" s="209" t="n"/>
      <c r="C484" s="209" t="n"/>
      <c r="D484" s="209" t="n"/>
      <c r="E484" s="209" t="n"/>
    </row>
    <row r="485">
      <c r="A485" s="209" t="n"/>
      <c r="B485" s="209" t="n"/>
      <c r="C485" s="209" t="n"/>
      <c r="D485" s="209" t="n"/>
      <c r="E485" s="209" t="n"/>
    </row>
    <row r="486">
      <c r="A486" s="209" t="n"/>
      <c r="B486" s="209" t="n"/>
      <c r="C486" s="209" t="n"/>
      <c r="D486" s="209" t="n"/>
      <c r="E486" s="209" t="n"/>
    </row>
    <row r="487">
      <c r="A487" s="209" t="n"/>
      <c r="B487" s="209" t="n"/>
      <c r="C487" s="209" t="n"/>
      <c r="D487" s="209" t="n"/>
      <c r="E487" s="209" t="n"/>
    </row>
    <row r="488">
      <c r="A488" s="209" t="n"/>
      <c r="B488" s="209" t="n"/>
      <c r="C488" s="209" t="n"/>
      <c r="D488" s="209" t="n"/>
      <c r="E488" s="209" t="n"/>
    </row>
    <row r="489">
      <c r="A489" s="209" t="n"/>
      <c r="B489" s="209" t="n"/>
      <c r="C489" s="209" t="n"/>
      <c r="D489" s="209" t="n"/>
      <c r="E489" s="209" t="n"/>
    </row>
  </sheetData>
  <autoFilter ref="A2:CP221">
    <filterColumn colId="4">
      <filters blank="1"/>
    </filterColumn>
    <filterColumn colId="7">
      <filters blank="1">
        <filter val="DRESS"/>
        <filter val="JACKET"/>
        <filter val="JUMPSUIT"/>
        <filter val="KNIT DRESS"/>
        <filter val="LS KNIT"/>
        <filter val="LS TEE"/>
        <filter val="OUTERWEAR"/>
        <filter val="PANT"/>
        <filter val="SHIRT"/>
        <filter val="SHORT"/>
        <filter val="SKIRT"/>
        <filter val="SWEAT"/>
        <filter val="TEE"/>
        <filter val="WOVEN TOP"/>
      </filters>
    </filterColumn>
  </autoFilter>
  <mergeCells count="1">
    <mergeCell ref="D2:E2"/>
  </mergeCells>
  <dataValidations count="3">
    <dataValidation allowBlank="0" showErrorMessage="1" showInputMessage="1" sqref="AB243 AB246:AB249 AB265 AB290:AB291 AB288 AB281:AB286 AB271:AB273 AB278" type="list">
      <formula1>#REF!</formula1>
    </dataValidation>
    <dataValidation allowBlank="0" showErrorMessage="1" showInputMessage="1" sqref="AB12 AB22:AB24 AB45:AB46 AB95 AB103 AB107:AB108 AB112:AB114 AB116 AB119:AB120 AB122:AB123 AB126 AB128:AB130 AB132:AB134 AB136:AB137 AB139:AB141 AB143 AB154:AB156 AB366:AB388 AB26 AB30 AB317:AB319 AB14 AB19 AB49:AB51 AB145:AB149 AB182:AB184 AB191:AB192 AB197:AB199 AB201:AB211 AB213:AB214 AB216 AB220 AB227 AB233:AB235 AB240:AB242 AB245 AB250:AB251 AB253:AB264 AB276 AB338:AB349 AB351:AB356 AB364 AB390:AB396 AB398:AB405 AB407 AB409:AB412 AB187:AB188 AB194 AB231 AB238 AB269" type="list">
      <formula1>#REF!</formula1>
    </dataValidation>
    <dataValidation allowBlank="0" showErrorMessage="1" showInputMessage="1" sqref="AC22:AC24 AC45:AC46 AC95:AC96 AC103 AC107:AC108 AC112:AC114 AC116 AC119:AC120 AC122:AC123 AC126 AC128:AC130 AC132:AC134 AC136:AC137 AC139:AC141 AC143 AC154:AC156 AC4:AC5 AC9:AC12 AC98 AC366:AC367 AC14:AD14 AC19:AD19 AD24 AC49:AD51 AD107 AD112 AD141 AD145:AD146 AC145:AC149 AC182:AD182 AC184:AD184 AC191:AD192 AC197:AD199 AC201:AD201 AC203:AD209 AC211:AD211 AC214:AD214 AC216:AD216 AC220:AD220 AC227:AD227 AC233:AD233 AC235:AD235 AC240:AD242 AC245:AD245 AC251:AD251 AC253:AD263 AC276:AD276 AC338:AD349 AC351:AD356 AD390:AD395 AC390:AC396 AC398:AD405 AC407:AD407 AD183 AD187:AD190 AD194:AD195 AD202 AD213 AD230:AD231 AD234 AD238:AD239 AD250 AD264 AD219 AD228 AD252 AD266:AD269 AD275 AD277 AD279 AC30:AD32 AC35:AD38 AC41:AD43 AC58:AD60 AC62:AD64 AC67:AD72 AC290:AD290 AC358:AD364 AC409:AD415 AC317:AD319 AC327:AC335 AC368:AD388 AC26:AD26 AC75:AD80 AC159:AD180 AC181 AD328:AD335 AC81:AC83" type="list">
      <formula1>#REF!</formula1>
    </dataValidation>
  </dataValidations>
  <hyperlinks>
    <hyperlink ref="BV8" r:id="rId1"/>
    <hyperlink ref="BV21" r:id="rId2"/>
  </hyperlinks>
  <printOptions horizontalCentered="1"/>
  <pageMargins bottom="0.7480314960629921" footer="0.3149606299212598" header="0.3149606299212598" left="0.2362204724409449" right="0.2362204724409449" top="0.7480314960629921"/>
  <pageSetup fitToHeight="2" horizontalDpi="4294967295" orientation="landscape" paperSize="9" scale="12" verticalDpi="4294967295"/>
  <headerFooter>
    <oddHeader>&amp;C&amp;F-&amp;A&amp;R&amp;P</oddHeader>
    <oddFooter/>
    <evenHeader/>
    <evenFooter/>
    <firstHeader/>
    <firstFooter/>
  </headerFooter>
  <legacyDrawing r:id="anysvml"/>
</worksheet>
</file>

<file path=xl/worksheets/sheet2.xml><?xml version="1.0" encoding="utf-8"?>
<worksheet xmlns="http://schemas.openxmlformats.org/spreadsheetml/2006/main">
  <sheetPr>
    <outlinePr summaryBelow="1" summaryRight="1"/>
    <pageSetUpPr/>
  </sheetPr>
  <dimension ref="A1:K9"/>
  <sheetViews>
    <sheetView workbookViewId="0">
      <selection activeCell="H1" sqref="H1"/>
    </sheetView>
  </sheetViews>
  <sheetFormatPr baseColWidth="8" defaultRowHeight="15"/>
  <sheetData>
    <row r="1">
      <c r="A1" t="inlineStr">
        <is>
          <t>FOB</t>
        </is>
      </c>
      <c r="B1" t="inlineStr">
        <is>
          <t>Cons</t>
        </is>
      </c>
      <c r="C1" t="inlineStr">
        <is>
          <t>SMS fab</t>
        </is>
      </c>
      <c r="D1" t="inlineStr">
        <is>
          <t>Prod Fab</t>
        </is>
      </c>
      <c r="H1" t="inlineStr">
        <is>
          <t>Prod Disc</t>
        </is>
      </c>
    </row>
    <row r="2">
      <c r="A2" s="602" t="n">
        <v>27.3</v>
      </c>
      <c r="B2" s="379" t="n">
        <v>1.55</v>
      </c>
      <c r="C2" t="n">
        <v>5.1</v>
      </c>
      <c r="D2" s="551" t="n">
        <v>6.63</v>
      </c>
      <c r="E2" s="551">
        <f>D2-C2</f>
        <v/>
      </c>
      <c r="F2" s="551">
        <f>E2*B2</f>
        <v/>
      </c>
      <c r="G2" s="642">
        <f>A2+F2</f>
        <v/>
      </c>
      <c r="H2" s="553" t="n">
        <v>6.3</v>
      </c>
      <c r="I2" s="553">
        <f>H2-C2</f>
        <v/>
      </c>
      <c r="J2" s="553">
        <f>I2*B2</f>
        <v/>
      </c>
      <c r="K2" s="643">
        <f>J2+A2</f>
        <v/>
      </c>
    </row>
    <row r="3">
      <c r="A3" s="602" t="n">
        <v>27.3</v>
      </c>
      <c r="B3" s="379" t="n">
        <v>1.55</v>
      </c>
      <c r="C3" t="n">
        <v>5.1</v>
      </c>
      <c r="D3" s="551" t="n">
        <v>6.63</v>
      </c>
      <c r="E3" s="551">
        <f>D3-C3</f>
        <v/>
      </c>
      <c r="F3" s="551">
        <f>E3*B3</f>
        <v/>
      </c>
      <c r="G3" s="642">
        <f>A3+F3</f>
        <v/>
      </c>
      <c r="H3" s="553" t="n">
        <v>6.3</v>
      </c>
      <c r="I3" s="553">
        <f>H3-C3</f>
        <v/>
      </c>
      <c r="J3" s="553">
        <f>I3*B3</f>
        <v/>
      </c>
      <c r="K3" s="643">
        <f>J3+A3</f>
        <v/>
      </c>
    </row>
    <row r="4">
      <c r="A4" s="602" t="n">
        <v>21.7</v>
      </c>
      <c r="B4" s="379" t="n">
        <v>1.32</v>
      </c>
      <c r="C4" t="n">
        <v>5.1</v>
      </c>
      <c r="D4" s="551" t="n">
        <v>6.63</v>
      </c>
      <c r="E4" s="551">
        <f>D4-C4</f>
        <v/>
      </c>
      <c r="F4" s="551">
        <f>E4*B4</f>
        <v/>
      </c>
      <c r="G4" s="642">
        <f>A4+F4</f>
        <v/>
      </c>
      <c r="H4" s="553" t="n">
        <v>6.3</v>
      </c>
      <c r="I4" s="553">
        <f>H4-C4</f>
        <v/>
      </c>
      <c r="J4" s="553">
        <f>I4*B4</f>
        <v/>
      </c>
      <c r="K4" s="643">
        <f>J4+A4</f>
        <v/>
      </c>
    </row>
    <row r="5">
      <c r="A5" s="602" t="n">
        <v>21.7</v>
      </c>
      <c r="B5" s="379" t="n">
        <v>1.32</v>
      </c>
      <c r="C5" t="n">
        <v>5.1</v>
      </c>
      <c r="D5" s="551" t="n">
        <v>6.63</v>
      </c>
      <c r="E5" s="551">
        <f>D5-C5</f>
        <v/>
      </c>
      <c r="F5" s="551">
        <f>E5*B5</f>
        <v/>
      </c>
      <c r="G5" s="642">
        <f>A5+F5</f>
        <v/>
      </c>
      <c r="H5" s="553" t="n">
        <v>6.3</v>
      </c>
      <c r="I5" s="553">
        <f>H5-C5</f>
        <v/>
      </c>
      <c r="J5" s="553">
        <f>I5*B5</f>
        <v/>
      </c>
      <c r="K5" s="643">
        <f>J5+A5</f>
        <v/>
      </c>
    </row>
    <row r="6">
      <c r="A6" s="602" t="n">
        <v>26</v>
      </c>
      <c r="B6" s="379" t="n">
        <v>1.35</v>
      </c>
      <c r="C6" t="n">
        <v>5.1</v>
      </c>
      <c r="D6" s="551" t="n">
        <v>6.63</v>
      </c>
      <c r="E6" s="551">
        <f>D6-C6</f>
        <v/>
      </c>
      <c r="F6" s="551">
        <f>E6*B6</f>
        <v/>
      </c>
      <c r="G6" s="642">
        <f>A6+F6</f>
        <v/>
      </c>
      <c r="H6" s="553" t="n">
        <v>6.3</v>
      </c>
      <c r="I6" s="553">
        <f>H6-C6</f>
        <v/>
      </c>
      <c r="J6" s="553">
        <f>I6*B6</f>
        <v/>
      </c>
      <c r="K6" s="643">
        <f>J6+A6</f>
        <v/>
      </c>
    </row>
    <row r="7">
      <c r="A7" s="602" t="n">
        <v>30</v>
      </c>
      <c r="B7" s="379" t="n">
        <v>1.88</v>
      </c>
      <c r="C7" t="n">
        <v>5.1</v>
      </c>
      <c r="D7" s="551" t="n">
        <v>6.63</v>
      </c>
      <c r="E7" s="551">
        <f>D7-C7</f>
        <v/>
      </c>
      <c r="F7" s="551">
        <f>E7*B7</f>
        <v/>
      </c>
      <c r="G7" s="642">
        <f>A7+F7</f>
        <v/>
      </c>
      <c r="H7" s="553" t="n">
        <v>6.3</v>
      </c>
      <c r="I7" s="553">
        <f>H7-C7</f>
        <v/>
      </c>
      <c r="J7" s="553">
        <f>I7*B7</f>
        <v/>
      </c>
      <c r="K7" s="643">
        <f>J7+A7</f>
        <v/>
      </c>
    </row>
    <row r="8">
      <c r="A8" s="602" t="n">
        <v>17.7</v>
      </c>
      <c r="B8" s="379" t="n">
        <v>0.9399999999999999</v>
      </c>
      <c r="C8" t="n">
        <v>5.1</v>
      </c>
      <c r="D8" s="551" t="n">
        <v>6.63</v>
      </c>
      <c r="E8" s="551">
        <f>D8-C8</f>
        <v/>
      </c>
      <c r="F8" s="551">
        <f>E8*B8</f>
        <v/>
      </c>
      <c r="G8" s="642">
        <f>A8+F8</f>
        <v/>
      </c>
      <c r="H8" s="553" t="n">
        <v>6.3</v>
      </c>
      <c r="I8" s="553">
        <f>H8-C8</f>
        <v/>
      </c>
      <c r="J8" s="553">
        <f>I8*B8</f>
        <v/>
      </c>
      <c r="K8" s="643">
        <f>J8+A8</f>
        <v/>
      </c>
    </row>
    <row r="9">
      <c r="A9" s="602" t="n">
        <v>25.1</v>
      </c>
      <c r="B9" s="379" t="n">
        <v>1.72</v>
      </c>
      <c r="C9" t="n">
        <v>5.1</v>
      </c>
      <c r="D9" s="551" t="n">
        <v>6.63</v>
      </c>
      <c r="E9" s="551">
        <f>D9-C9</f>
        <v/>
      </c>
      <c r="F9" s="551">
        <f>E9*B9</f>
        <v/>
      </c>
      <c r="G9" s="642">
        <f>A9+F9</f>
        <v/>
      </c>
      <c r="H9" s="553" t="n">
        <v>6.3</v>
      </c>
      <c r="I9" s="553">
        <f>H9-C9</f>
        <v/>
      </c>
      <c r="J9" s="553">
        <f>I9*B9</f>
        <v/>
      </c>
      <c r="K9" s="643">
        <f>J9+A9</f>
        <v/>
      </c>
    </row>
  </sheetData>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DC9"/>
  <sheetViews>
    <sheetView workbookViewId="0">
      <selection activeCell="I22" sqref="I22"/>
    </sheetView>
  </sheetViews>
  <sheetFormatPr baseColWidth="8" defaultRowHeight="15"/>
  <sheetData>
    <row customFormat="1" customHeight="1" ht="15" r="1" s="2">
      <c r="A1" s="47" t="inlineStr">
        <is>
          <t>STYLE INFO</t>
        </is>
      </c>
      <c r="B1" s="47" t="n"/>
      <c r="C1" s="47" t="n"/>
      <c r="D1" s="47" t="n"/>
      <c r="E1" s="47" t="n"/>
      <c r="F1" s="47" t="n"/>
      <c r="G1" s="47" t="n"/>
      <c r="H1" s="47" t="n"/>
      <c r="I1" s="644" t="n"/>
      <c r="J1" s="47" t="n"/>
      <c r="K1" s="47" t="n"/>
      <c r="L1" s="47" t="n"/>
      <c r="M1" s="47" t="n"/>
      <c r="N1" s="47" t="n"/>
      <c r="O1" s="47" t="n"/>
      <c r="P1" s="47" t="n"/>
      <c r="Q1" s="47" t="n"/>
      <c r="R1" s="47" t="n"/>
      <c r="S1" s="47" t="n"/>
      <c r="T1" s="47" t="n"/>
      <c r="U1" s="47" t="n"/>
      <c r="V1" s="47" t="n"/>
      <c r="W1" s="47" t="n"/>
      <c r="X1" s="47" t="n"/>
      <c r="Y1" s="47" t="n"/>
      <c r="Z1" s="49" t="inlineStr">
        <is>
          <t>SOURCE</t>
        </is>
      </c>
      <c r="AA1" s="50" t="n"/>
      <c r="AB1" s="50" t="n"/>
      <c r="AC1" s="51" t="n"/>
      <c r="AD1" s="52" t="inlineStr">
        <is>
          <t>FABRIC</t>
        </is>
      </c>
      <c r="AE1" s="47" t="n"/>
      <c r="AF1" s="47" t="n"/>
      <c r="AG1" s="47" t="n"/>
      <c r="AH1" s="47" t="n"/>
      <c r="AI1" s="47" t="n"/>
      <c r="AJ1" s="47" t="n"/>
      <c r="AK1" s="47" t="n"/>
      <c r="AL1" s="98" t="n"/>
      <c r="AM1" s="47" t="n"/>
      <c r="AN1" s="47" t="n"/>
      <c r="AO1" s="47" t="n"/>
      <c r="AP1" s="47" t="n"/>
      <c r="AQ1" s="47" t="n"/>
      <c r="AR1" s="48" t="n"/>
      <c r="AS1" s="53" t="inlineStr">
        <is>
          <t>PATTERNS</t>
        </is>
      </c>
      <c r="AT1" s="51" t="n"/>
      <c r="AU1" s="46" t="inlineStr">
        <is>
          <t>PRICES</t>
        </is>
      </c>
      <c r="AV1" s="588" t="n"/>
      <c r="AW1" s="588" t="n"/>
      <c r="AX1" s="47" t="inlineStr">
        <is>
          <t>PRICES</t>
        </is>
      </c>
      <c r="AY1" s="47" t="n"/>
      <c r="AZ1" s="47" t="n"/>
      <c r="BA1" s="47" t="n"/>
      <c r="BB1" s="47" t="n"/>
      <c r="BC1" s="47" t="n"/>
      <c r="BD1" s="47" t="n"/>
      <c r="BE1" s="47" t="n"/>
      <c r="BF1" s="47" t="n"/>
      <c r="BG1" s="47" t="n"/>
      <c r="BH1" s="47" t="n"/>
      <c r="BI1" s="47" t="n"/>
      <c r="BJ1" s="47" t="n"/>
      <c r="BK1" s="47" t="n"/>
      <c r="BL1" s="47" t="n"/>
      <c r="BM1" s="47" t="n"/>
      <c r="BN1" s="47" t="n"/>
      <c r="BO1" s="48" t="n"/>
      <c r="BP1" s="47" t="n"/>
      <c r="BQ1" s="47" t="n"/>
      <c r="BR1" s="49" t="inlineStr">
        <is>
          <t>PROTO SAMPLES</t>
        </is>
      </c>
      <c r="BS1" s="50" t="n"/>
      <c r="BT1" s="50" t="n"/>
      <c r="BU1" s="50" t="n"/>
      <c r="BV1" s="50" t="n"/>
      <c r="BW1" s="50" t="n"/>
      <c r="BX1" s="50" t="n"/>
      <c r="BY1" s="50" t="n"/>
      <c r="BZ1" s="50" t="n"/>
      <c r="CA1" s="50" t="n"/>
      <c r="CB1" s="51" t="n"/>
      <c r="CC1" s="54" t="inlineStr">
        <is>
          <t>SMS SAMPLES</t>
        </is>
      </c>
      <c r="CD1" s="55" t="n"/>
      <c r="CE1" s="55" t="n"/>
      <c r="CF1" s="55" t="n"/>
      <c r="CG1" s="55" t="n"/>
      <c r="CH1" s="55" t="n"/>
      <c r="CI1" s="55" t="n"/>
      <c r="CJ1" s="56" t="n"/>
      <c r="CK1" s="57" t="inlineStr">
        <is>
          <t>SIZESETS / PP SAMPLES</t>
        </is>
      </c>
      <c r="CL1" s="58" t="n"/>
      <c r="CM1" s="58" t="n"/>
      <c r="CN1" s="81" t="n"/>
      <c r="CO1" s="58" t="n"/>
      <c r="CP1" s="58" t="n"/>
      <c r="CQ1" s="58" t="n"/>
      <c r="CR1" s="58" t="n"/>
      <c r="CS1" s="58" t="n"/>
      <c r="CT1" s="45" t="n"/>
      <c r="CU1" s="54" t="inlineStr">
        <is>
          <t>QUALITY CONTROL</t>
        </is>
      </c>
      <c r="CV1" s="55" t="n"/>
      <c r="CW1" s="55" t="n"/>
      <c r="CX1" s="56" t="n"/>
      <c r="CY1" s="59" t="inlineStr">
        <is>
          <t>SALES</t>
        </is>
      </c>
      <c r="CZ1" s="60" t="n"/>
      <c r="DA1" s="60" t="n"/>
      <c r="DB1" s="60" t="n"/>
      <c r="DC1" s="60" t="n"/>
    </row>
    <row customFormat="1" customHeight="1" ht="58.5" r="2" s="43">
      <c r="A2" s="4" t="inlineStr">
        <is>
          <t>LLO</t>
        </is>
      </c>
      <c r="B2" s="4" t="inlineStr">
        <is>
          <t>article nr</t>
        </is>
      </c>
      <c r="C2" s="4" t="inlineStr">
        <is>
          <t>SAP</t>
        </is>
      </c>
      <c r="D2" s="4" t="inlineStr">
        <is>
          <t>SAP color</t>
        </is>
      </c>
      <c r="E2" s="4" t="inlineStr">
        <is>
          <t>style</t>
        </is>
      </c>
      <c r="F2" s="4" t="inlineStr">
        <is>
          <t>wash / colour</t>
        </is>
      </c>
      <c r="G2" s="4" t="inlineStr">
        <is>
          <t>drop</t>
        </is>
      </c>
      <c r="H2" s="4" t="inlineStr">
        <is>
          <t>clx</t>
        </is>
      </c>
      <c r="I2" s="645" t="inlineStr">
        <is>
          <t>add / drop date</t>
        </is>
      </c>
      <c r="J2" s="4" t="inlineStr">
        <is>
          <t>extra info</t>
        </is>
      </c>
      <c r="K2" s="4" t="inlineStr">
        <is>
          <t>PREMIUM</t>
        </is>
      </c>
      <c r="L2" s="4" t="inlineStr">
        <is>
          <t>category</t>
        </is>
      </c>
      <c r="M2" s="4" t="inlineStr">
        <is>
          <t>commodity code</t>
        </is>
      </c>
      <c r="N2" s="4" t="inlineStr">
        <is>
          <t>commodity description</t>
        </is>
      </c>
      <c r="O2" s="4" t="inlineStr">
        <is>
          <t>gender</t>
        </is>
      </c>
      <c r="P2" s="4" t="inlineStr">
        <is>
          <t>wash / colour code SAP</t>
        </is>
      </c>
      <c r="Q2" s="83" t="inlineStr">
        <is>
          <t>fabric / wash code FACTORY</t>
        </is>
      </c>
      <c r="R2" s="11" t="inlineStr">
        <is>
          <t>wash info apparel &amp; denim</t>
        </is>
      </c>
      <c r="S2" s="4" t="inlineStr">
        <is>
          <t>stretch</t>
        </is>
      </c>
      <c r="T2" s="4" t="inlineStr">
        <is>
          <t>fit</t>
        </is>
      </c>
      <c r="U2" s="4" t="inlineStr">
        <is>
          <t>size range</t>
        </is>
      </c>
      <c r="V2" s="4" t="inlineStr">
        <is>
          <t>inseams</t>
        </is>
      </c>
      <c r="W2" s="11" t="inlineStr">
        <is>
          <t>C/O fit</t>
        </is>
      </c>
      <c r="X2" s="11" t="inlineStr">
        <is>
          <t>C/O fit and wash</t>
        </is>
      </c>
      <c r="Y2" s="11" t="inlineStr">
        <is>
          <t>collection / theme</t>
        </is>
      </c>
      <c r="Z2" s="7" t="inlineStr">
        <is>
          <t>country</t>
        </is>
      </c>
      <c r="AA2" s="7" t="inlineStr">
        <is>
          <t>agent</t>
        </is>
      </c>
      <c r="AB2" s="7" t="inlineStr">
        <is>
          <t>vendor</t>
        </is>
      </c>
      <c r="AC2" s="7" t="inlineStr">
        <is>
          <t>laundry</t>
        </is>
      </c>
      <c r="AD2" s="4" t="inlineStr">
        <is>
          <t>internal fabric code</t>
        </is>
      </c>
      <c r="AE2" s="11" t="inlineStr">
        <is>
          <t>fabric supplier</t>
        </is>
      </c>
      <c r="AF2" s="11" t="inlineStr">
        <is>
          <t>fabric code</t>
        </is>
      </c>
      <c r="AG2" s="11" t="inlineStr">
        <is>
          <t>non organic fabric code (for KOI development)</t>
        </is>
      </c>
      <c r="AH2" s="11" t="inlineStr">
        <is>
          <t>EIM Wash; 0-32 Low, 33-36 Medium, +66 High</t>
        </is>
      </c>
      <c r="AI2" s="11" t="inlineStr">
        <is>
          <t>sustainability fabric</t>
        </is>
      </c>
      <c r="AJ2" s="11" t="inlineStr">
        <is>
          <t>composition</t>
        </is>
      </c>
      <c r="AK2" s="11" t="inlineStr">
        <is>
          <t>weight</t>
        </is>
      </c>
      <c r="AL2" s="99" t="inlineStr">
        <is>
          <t>fabric price</t>
        </is>
      </c>
      <c r="AM2" s="11" t="inlineStr">
        <is>
          <t>MOQ</t>
        </is>
      </c>
      <c r="AN2" s="11" t="inlineStr">
        <is>
          <t>Leadtime</t>
        </is>
      </c>
      <c r="AO2" s="11" t="inlineStr">
        <is>
          <t>SMS fabric order</t>
        </is>
      </c>
      <c r="AP2" s="5" t="inlineStr">
        <is>
          <t>order date drop 1</t>
        </is>
      </c>
      <c r="AQ2" s="5" t="inlineStr">
        <is>
          <t>order date drop 2</t>
        </is>
      </c>
      <c r="AR2" s="5" t="inlineStr">
        <is>
          <t>order date drop 3</t>
        </is>
      </c>
      <c r="AS2" s="23" t="inlineStr">
        <is>
          <t>consumption</t>
        </is>
      </c>
      <c r="AT2" s="646" t="inlineStr">
        <is>
          <t>pattern maker</t>
        </is>
      </c>
      <c r="AU2" s="647" t="inlineStr">
        <is>
          <t>currency</t>
        </is>
      </c>
      <c r="AV2" s="11" t="inlineStr">
        <is>
          <t>FOB or CIF</t>
        </is>
      </c>
      <c r="AW2" s="647" t="inlineStr">
        <is>
          <t>payment terms</t>
        </is>
      </c>
      <c r="AX2" s="647" t="inlineStr">
        <is>
          <t>set target</t>
        </is>
      </c>
      <c r="AY2" s="647" t="inlineStr">
        <is>
          <t>target</t>
        </is>
      </c>
      <c r="AZ2" s="647" t="inlineStr">
        <is>
          <t>SMS price</t>
        </is>
      </c>
      <c r="BA2" s="647" t="inlineStr">
        <is>
          <t>proto price</t>
        </is>
      </c>
      <c r="BB2" s="647" t="inlineStr">
        <is>
          <t>production price</t>
        </is>
      </c>
      <c r="BC2" s="648" t="inlineStr">
        <is>
          <t>Transport</t>
        </is>
      </c>
      <c r="BD2" s="648" t="inlineStr">
        <is>
          <t>Duties</t>
        </is>
      </c>
      <c r="BE2" s="648" t="inlineStr">
        <is>
          <t>Insurance</t>
        </is>
      </c>
      <c r="BF2" s="648" t="inlineStr">
        <is>
          <t>Buying agent commission</t>
        </is>
      </c>
      <c r="BG2" s="648" t="inlineStr">
        <is>
          <t>Total mark-up</t>
        </is>
      </c>
      <c r="BH2" s="40" t="inlineStr">
        <is>
          <t>Mark-up %</t>
        </is>
      </c>
      <c r="BI2" s="647" t="inlineStr">
        <is>
          <t>landed price</t>
        </is>
      </c>
      <c r="BJ2" s="647" t="inlineStr">
        <is>
          <t>wholesale price</t>
        </is>
      </c>
      <c r="BK2" s="647" t="inlineStr">
        <is>
          <t>int. wholesale price</t>
        </is>
      </c>
      <c r="BL2" s="11" t="inlineStr">
        <is>
          <t>retail markup</t>
        </is>
      </c>
      <c r="BM2" s="647" t="inlineStr">
        <is>
          <t>retail
price</t>
        </is>
      </c>
      <c r="BN2" s="10" t="inlineStr">
        <is>
          <t>margin</t>
        </is>
      </c>
      <c r="BO2" s="11" t="inlineStr">
        <is>
          <t>SMS costs</t>
        </is>
      </c>
      <c r="BP2" s="11" t="inlineStr">
        <is>
          <t>wash price</t>
        </is>
      </c>
      <c r="BQ2" s="11" t="inlineStr">
        <is>
          <t>trim price</t>
        </is>
      </c>
      <c r="BR2" s="12" t="inlineStr">
        <is>
          <t>techpack send out date</t>
        </is>
      </c>
      <c r="BS2" s="12" t="inlineStr">
        <is>
          <t>input sample send out date</t>
        </is>
      </c>
      <c r="BT2" s="12" t="inlineStr">
        <is>
          <t>strike off / lab dip received date</t>
        </is>
      </c>
      <c r="BU2" s="12" t="inlineStr">
        <is>
          <t>1st proto fabric</t>
        </is>
      </c>
      <c r="BV2" s="12" t="inlineStr">
        <is>
          <t>proto request</t>
        </is>
      </c>
      <c r="BW2" s="37" t="inlineStr">
        <is>
          <t>1st proto received date</t>
        </is>
      </c>
      <c r="BX2" s="12" t="inlineStr">
        <is>
          <t>2nd proto received date</t>
        </is>
      </c>
      <c r="BY2" s="12" t="inlineStr">
        <is>
          <t>fit proto approved for SMS date</t>
        </is>
      </c>
      <c r="BZ2" s="12" t="inlineStr">
        <is>
          <t xml:space="preserve">ETD SMS ex factory </t>
        </is>
      </c>
      <c r="CA2" s="7" t="inlineStr">
        <is>
          <t>proto / wash / development comments</t>
        </is>
      </c>
      <c r="CB2" s="7" t="inlineStr">
        <is>
          <t>price meeting comments</t>
        </is>
      </c>
      <c r="CC2" s="13" t="inlineStr">
        <is>
          <t>SMS pieces</t>
        </is>
      </c>
      <c r="CD2" s="13" t="inlineStr">
        <is>
          <t>SMS size</t>
        </is>
      </c>
      <c r="CE2" s="100" t="inlineStr">
        <is>
          <t>RAW SMS for wash development</t>
        </is>
      </c>
      <c r="CF2" s="13" t="inlineStr">
        <is>
          <t>SMS received date XTRA MARKETING</t>
        </is>
      </c>
      <c r="CG2" s="14" t="inlineStr">
        <is>
          <t xml:space="preserve">SMS received date PRODUCTION </t>
        </is>
      </c>
      <c r="CH2" s="15" t="inlineStr">
        <is>
          <t>SMS comments for office</t>
        </is>
      </c>
      <c r="CI2" s="15" t="inlineStr">
        <is>
          <t>extra SAP info</t>
        </is>
      </c>
      <c r="CJ2" s="15" t="inlineStr">
        <is>
          <t>SAP SMS comments</t>
        </is>
      </c>
      <c r="CK2" s="16" t="inlineStr">
        <is>
          <t>SS / PPS size(s) requested</t>
        </is>
      </c>
      <c r="CL2" s="16" t="inlineStr">
        <is>
          <t>wash standard send out date</t>
        </is>
      </c>
      <c r="CM2" s="84" t="inlineStr">
        <is>
          <t>SS/PPS request send out date</t>
        </is>
      </c>
      <c r="CN2" s="82" t="inlineStr">
        <is>
          <t>SS / PPS received date</t>
        </is>
      </c>
      <c r="CO2" s="17" t="inlineStr">
        <is>
          <t>SS / PPS approval deadline date</t>
        </is>
      </c>
      <c r="CP2" s="17" t="inlineStr">
        <is>
          <t>Comments SS/ PPS</t>
        </is>
      </c>
      <c r="CQ2" s="18" t="inlineStr">
        <is>
          <t xml:space="preserve">SS / PPS approved date </t>
        </is>
      </c>
      <c r="CR2" s="18" t="inlineStr">
        <is>
          <t>W&amp;C label approval date</t>
        </is>
      </c>
      <c r="CS2" s="18" t="inlineStr">
        <is>
          <t>OK for production date</t>
        </is>
      </c>
      <c r="CT2" s="18" t="inlineStr">
        <is>
          <t>trims ordered date</t>
        </is>
      </c>
      <c r="CU2" s="14" t="inlineStr">
        <is>
          <t>QC approved date</t>
        </is>
      </c>
      <c r="CV2" s="61" t="inlineStr">
        <is>
          <t>QC Location</t>
        </is>
      </c>
      <c r="CW2" s="61" t="inlineStr">
        <is>
          <t>QTY of QC PCS HQ</t>
        </is>
      </c>
      <c r="CX2" s="15" t="inlineStr">
        <is>
          <t>QC comments</t>
        </is>
      </c>
      <c r="CY2" s="19" t="inlineStr">
        <is>
          <t>actual sales</t>
        </is>
      </c>
      <c r="CZ2" s="19" t="inlineStr">
        <is>
          <t>total buy</t>
        </is>
      </c>
      <c r="DA2" s="19" t="inlineStr">
        <is>
          <t>PO number</t>
        </is>
      </c>
      <c r="DB2" s="649" t="inlineStr">
        <is>
          <t>turnover</t>
        </is>
      </c>
      <c r="DC2" s="649" t="inlineStr">
        <is>
          <t>profit</t>
        </is>
      </c>
    </row>
    <row customFormat="1" customHeight="1" ht="15" r="3" s="126">
      <c r="A3" s="223" t="n">
        <v>370</v>
      </c>
      <c r="B3" s="223" t="inlineStr">
        <is>
          <t>K180756015</t>
        </is>
      </c>
      <c r="C3" s="223" t="n"/>
      <c r="D3" s="223" t="n"/>
      <c r="E3" s="223" t="inlineStr">
        <is>
          <t>HADRIAN</t>
        </is>
      </c>
      <c r="F3" s="223" t="inlineStr">
        <is>
          <t>BLACK</t>
        </is>
      </c>
      <c r="G3" s="223" t="n">
        <v>2</v>
      </c>
      <c r="H3" s="130" t="inlineStr">
        <is>
          <t>x</t>
        </is>
      </c>
      <c r="I3" s="606" t="n">
        <v>42985</v>
      </c>
      <c r="J3" s="223" t="inlineStr">
        <is>
          <t xml:space="preserve">X KNIT BLACK VALENTIN SAMPLE FOR KNITTING </t>
        </is>
      </c>
      <c r="K3" s="223" t="n"/>
      <c r="L3" s="223" t="inlineStr">
        <is>
          <t>KNIT L/S</t>
        </is>
      </c>
      <c r="M3" s="223" t="n">
        <v>61101130</v>
      </c>
      <c r="N3" s="102" t="inlineStr">
        <is>
          <t>Men's or boys' jerseys, pullovers, cardigans, waistcoats and similar articles, of wool, knitted or crocheted (excl. jerseys and pullovers containing &gt;= 50% by weight of wool and weighing &gt;= 600 g/article, and wadded waistcoats)</t>
        </is>
      </c>
      <c r="O3" s="103" t="inlineStr">
        <is>
          <t>MEN</t>
        </is>
      </c>
      <c r="P3" s="223" t="n"/>
      <c r="Q3" s="223" t="n"/>
      <c r="R3" s="223" t="n"/>
      <c r="S3" s="104" t="inlineStr">
        <is>
          <t>-</t>
        </is>
      </c>
      <c r="T3" s="104" t="n"/>
      <c r="U3" s="104" t="inlineStr">
        <is>
          <t>XS-XXL</t>
        </is>
      </c>
      <c r="V3" s="104" t="inlineStr">
        <is>
          <t>-</t>
        </is>
      </c>
      <c r="W3" s="104" t="inlineStr">
        <is>
          <t>NEW</t>
        </is>
      </c>
      <c r="X3" s="104" t="n"/>
      <c r="Y3" s="104" t="n"/>
      <c r="Z3" s="105" t="inlineStr">
        <is>
          <t>ITALY</t>
        </is>
      </c>
      <c r="AA3" s="106" t="inlineStr">
        <is>
          <t>FRANCO FRATTI</t>
        </is>
      </c>
      <c r="AB3" s="106" t="inlineStr">
        <is>
          <t>TRISCOTTON</t>
        </is>
      </c>
      <c r="AC3" s="106" t="n"/>
      <c r="AD3" s="223" t="n"/>
      <c r="AE3" s="104" t="inlineStr">
        <is>
          <t>FILATURES DU PARC</t>
        </is>
      </c>
      <c r="AF3" s="104" t="inlineStr">
        <is>
          <t>ECOPLANET - #NOIR</t>
        </is>
      </c>
      <c r="AG3" s="104" t="n"/>
      <c r="AH3" s="104" t="n"/>
      <c r="AI3" s="104" t="inlineStr">
        <is>
          <t>100% Sustainable fabric</t>
        </is>
      </c>
      <c r="AJ3" s="104" t="inlineStr">
        <is>
          <t>38% Wool, 28% polyamide, 22% cotton, 7% polyacryl, 5% other fibres - all recycled</t>
        </is>
      </c>
      <c r="AK3" s="104" t="n"/>
      <c r="AL3" s="107" t="n"/>
      <c r="AM3" s="104" t="n"/>
      <c r="AN3" s="104" t="n"/>
      <c r="AO3" s="104" t="inlineStr">
        <is>
          <t>SUPPLIER NEEDS TO ORDER - SMS AMOUNT INFORMED</t>
        </is>
      </c>
      <c r="AP3" s="108" t="n"/>
      <c r="AQ3" s="108" t="n"/>
      <c r="AR3" s="108" t="n"/>
      <c r="AS3" s="109" t="n"/>
      <c r="AT3" s="607" t="inlineStr">
        <is>
          <t>FRANCO FRATTI</t>
        </is>
      </c>
      <c r="AU3" s="608" t="inlineStr">
        <is>
          <t>EUR</t>
        </is>
      </c>
      <c r="AV3" s="608" t="inlineStr">
        <is>
          <t>FOB</t>
        </is>
      </c>
      <c r="AW3" s="608" t="inlineStr">
        <is>
          <t>30 DAYS NETT</t>
        </is>
      </c>
      <c r="AX3" s="608" t="n"/>
      <c r="AY3" s="608">
        <f>IFERROR((BJ3*(1-Assumptions!$K$3))*(1-BH3),0)</f>
        <v/>
      </c>
      <c r="AZ3" s="608" t="n"/>
      <c r="BA3" s="608" t="n"/>
      <c r="BB3" s="608" t="n"/>
      <c r="BC3" s="609">
        <f>IFERROR(((IF(BB3&gt;0, BB3, IF(BA3&gt;0, BA3, 0))))*INDEX(Assumptions!$B:$B,MATCH(Z3,Assumptions!$A:$A,0)),0)</f>
        <v/>
      </c>
      <c r="BD3" s="609">
        <f>IFERROR(((IF(BB3&gt;0, BB3, IF(BA3&gt;0, BA3, 0))))*INDEX(Assumptions!$C:$C,MATCH(Z3,Assumptions!$A:$A,0)),0)</f>
        <v/>
      </c>
      <c r="BE3" s="609">
        <f>IFERROR(((IF(BB3&gt;0, BB3, IF(BA3&gt;0, BA3, 0))))*INDEX(Assumptions!$D:$D,MATCH(Z3,Assumptions!$A:$A,0)),0)</f>
        <v/>
      </c>
      <c r="BF3" s="609">
        <f>IFERROR(((IF(BB3&gt;0, BB3, IF(BA3&gt;0, BA3, 0))))*INDEX(Assumptions!$G:$G,MATCH(AA3,Assumptions!$F:$F,0)),0)</f>
        <v/>
      </c>
      <c r="BG3" s="609">
        <f>SUM(BC3:BF3)</f>
        <v/>
      </c>
      <c r="BH3" s="113">
        <f>IFERROR(INDEX(Assumptions!$B:$B,MATCH(Z3,Assumptions!$A:$A,0))+INDEX(Assumptions!$C:$C,MATCH(Z3,Assumptions!$A:$A,0))+INDEX(Assumptions!$D:$D,MATCH(Z3,Assumptions!$A:$A,0))+INDEX(Assumptions!$G:$G,MATCH(AA3,Assumptions!$F:$F,0)),0)</f>
        <v/>
      </c>
      <c r="BI3" s="608">
        <f>((IF(BB3&gt;0, BB3, IF(BA3&gt;0, BA3, 0))))+BG3</f>
        <v/>
      </c>
      <c r="BJ3" s="608">
        <f>BM3/BL3</f>
        <v/>
      </c>
      <c r="BK3" s="608">
        <f>BM3/2.38</f>
        <v/>
      </c>
      <c r="BL3" s="104" t="n">
        <v>2.5</v>
      </c>
      <c r="BM3" s="608" t="n"/>
      <c r="BN3" s="114">
        <f>IF(SUM(BA3:BB3)=0,0,(BJ3-BI3)/BJ3)</f>
        <v/>
      </c>
      <c r="BO3" s="608">
        <f>AZ3*CC3</f>
        <v/>
      </c>
      <c r="BP3" s="608" t="n"/>
      <c r="BQ3" s="608" t="n"/>
      <c r="BR3" s="610" t="n">
        <v>42860</v>
      </c>
      <c r="BS3" s="610" t="n"/>
      <c r="BT3" s="115" t="n"/>
      <c r="BU3" s="106" t="inlineStr">
        <is>
          <t>ECOPLANET - #NOIR</t>
        </is>
      </c>
      <c r="BV3" s="115" t="inlineStr">
        <is>
          <t>-</t>
        </is>
      </c>
      <c r="BW3" s="115" t="n"/>
      <c r="BX3" s="115" t="n"/>
      <c r="BY3" s="115" t="n"/>
      <c r="BZ3" s="106" t="inlineStr">
        <is>
          <t>EX 14-Oct-17</t>
        </is>
      </c>
      <c r="CA3" s="106" t="n"/>
      <c r="CB3" s="106" t="n"/>
      <c r="CC3" s="117" t="n">
        <v>4</v>
      </c>
      <c r="CD3" s="117" t="inlineStr">
        <is>
          <t>M</t>
        </is>
      </c>
      <c r="CE3" s="117" t="n"/>
      <c r="CF3" s="117" t="n"/>
      <c r="CG3" s="118" t="n"/>
      <c r="CH3" s="119" t="n"/>
      <c r="CI3" s="119" t="n"/>
      <c r="CJ3" s="120" t="n"/>
      <c r="CK3" s="121" t="n"/>
      <c r="CL3" s="121" t="n"/>
      <c r="CM3" s="121" t="n"/>
      <c r="CN3" s="122" t="n"/>
      <c r="CO3" s="123" t="n"/>
      <c r="CP3" s="123" t="n"/>
      <c r="CQ3" s="123" t="n"/>
      <c r="CR3" s="123" t="n"/>
      <c r="CS3" s="123" t="n"/>
      <c r="CT3" s="123" t="n"/>
      <c r="CU3" s="118" t="n"/>
      <c r="CV3" s="118" t="n"/>
      <c r="CW3" s="118" t="n"/>
      <c r="CX3" s="119" t="n"/>
      <c r="CY3" s="124" t="n"/>
      <c r="CZ3" s="124" t="n"/>
      <c r="DA3" s="124" t="n"/>
      <c r="DB3" s="125">
        <f>CZ3*BJ3</f>
        <v/>
      </c>
      <c r="DC3" s="125">
        <f>DB3-(CZ3*BI3)</f>
        <v/>
      </c>
    </row>
    <row customFormat="1" customHeight="1" ht="15" r="4" s="126">
      <c r="A4" s="223" t="n">
        <v>375</v>
      </c>
      <c r="B4" s="223" t="inlineStr">
        <is>
          <t>K180756020</t>
        </is>
      </c>
      <c r="C4" s="223" t="n"/>
      <c r="D4" s="223" t="n"/>
      <c r="E4" s="223" t="inlineStr">
        <is>
          <t>HADRIAN</t>
        </is>
      </c>
      <c r="F4" s="223" t="inlineStr">
        <is>
          <t>CORDOVAN</t>
        </is>
      </c>
      <c r="G4" s="223" t="n">
        <v>2</v>
      </c>
      <c r="H4" s="130" t="inlineStr">
        <is>
          <t>x</t>
        </is>
      </c>
      <c r="I4" s="606" t="n">
        <v>42985</v>
      </c>
      <c r="J4" s="223" t="inlineStr">
        <is>
          <t xml:space="preserve">X KNIT BLACK VALENTIN SAMPLE FOR KNITTING </t>
        </is>
      </c>
      <c r="K4" s="223" t="n"/>
      <c r="L4" s="223" t="inlineStr">
        <is>
          <t>KNIT L/S</t>
        </is>
      </c>
      <c r="M4" s="223" t="n">
        <v>61101130</v>
      </c>
      <c r="N4" s="102" t="inlineStr">
        <is>
          <t>Men's or boys' jerseys, pullovers, cardigans, waistcoats and similar articles, of wool, knitted or crocheted (excl. jerseys and pullovers containing &gt;= 50% by weight of wool and weighing &gt;= 600 g/article, and wadded waistcoats)</t>
        </is>
      </c>
      <c r="O4" s="103" t="inlineStr">
        <is>
          <t>MEN</t>
        </is>
      </c>
      <c r="P4" s="223" t="n"/>
      <c r="Q4" s="223" t="n"/>
      <c r="R4" s="223" t="n"/>
      <c r="S4" s="104" t="inlineStr">
        <is>
          <t>-</t>
        </is>
      </c>
      <c r="T4" s="104" t="n"/>
      <c r="U4" s="104" t="inlineStr">
        <is>
          <t>XS-XXL</t>
        </is>
      </c>
      <c r="V4" s="104" t="inlineStr">
        <is>
          <t>-</t>
        </is>
      </c>
      <c r="W4" s="104" t="inlineStr">
        <is>
          <t>NEW</t>
        </is>
      </c>
      <c r="X4" s="104" t="n"/>
      <c r="Y4" s="104" t="n"/>
      <c r="Z4" s="105" t="inlineStr">
        <is>
          <t>ITALY</t>
        </is>
      </c>
      <c r="AA4" s="106" t="inlineStr">
        <is>
          <t>FRANCO FRATTI</t>
        </is>
      </c>
      <c r="AB4" s="106" t="inlineStr">
        <is>
          <t>TRISCOTTON</t>
        </is>
      </c>
      <c r="AC4" s="106" t="n"/>
      <c r="AD4" s="223" t="n"/>
      <c r="AE4" s="104" t="inlineStr">
        <is>
          <t>FILATURES DU PARC</t>
        </is>
      </c>
      <c r="AF4" s="104" t="inlineStr">
        <is>
          <t>ECOPLANET - #BORDEAUX</t>
        </is>
      </c>
      <c r="AG4" s="104" t="n"/>
      <c r="AH4" s="104" t="n"/>
      <c r="AI4" s="104" t="inlineStr">
        <is>
          <t>100% Sustainable fabric</t>
        </is>
      </c>
      <c r="AJ4" s="104" t="inlineStr">
        <is>
          <t>38% Wool, 28% polyamide, 22% cotton, 7% polyacryl, 5% other fibres - all recycled</t>
        </is>
      </c>
      <c r="AK4" s="104" t="n"/>
      <c r="AL4" s="107" t="n"/>
      <c r="AM4" s="104" t="n"/>
      <c r="AN4" s="104" t="n"/>
      <c r="AO4" s="104" t="inlineStr">
        <is>
          <t>SUPPLIER NEEDS TO ORDER - SMS AMOUNT INFORMED</t>
        </is>
      </c>
      <c r="AP4" s="108" t="n"/>
      <c r="AQ4" s="108" t="n"/>
      <c r="AR4" s="108" t="n"/>
      <c r="AS4" s="109" t="n"/>
      <c r="AT4" s="607" t="inlineStr">
        <is>
          <t>FRANCO FRATTI</t>
        </is>
      </c>
      <c r="AU4" s="608" t="inlineStr">
        <is>
          <t>EUR</t>
        </is>
      </c>
      <c r="AV4" s="608" t="inlineStr">
        <is>
          <t>FOB</t>
        </is>
      </c>
      <c r="AW4" s="608" t="inlineStr">
        <is>
          <t>30 DAYS NETT</t>
        </is>
      </c>
      <c r="AX4" s="608" t="n"/>
      <c r="AY4" s="608">
        <f>IFERROR((BJ4*(1-Assumptions!$K$3))*(1-BH4),0)</f>
        <v/>
      </c>
      <c r="AZ4" s="608" t="n"/>
      <c r="BA4" s="608" t="n"/>
      <c r="BB4" s="608" t="n"/>
      <c r="BC4" s="609">
        <f>IFERROR(((IF(BB4&gt;0, BB4, IF(BA4&gt;0, BA4, 0))))*INDEX(Assumptions!$B:$B,MATCH(Z4,Assumptions!$A:$A,0)),0)</f>
        <v/>
      </c>
      <c r="BD4" s="609">
        <f>IFERROR(((IF(BB4&gt;0, BB4, IF(BA4&gt;0, BA4, 0))))*INDEX(Assumptions!$C:$C,MATCH(Z4,Assumptions!$A:$A,0)),0)</f>
        <v/>
      </c>
      <c r="BE4" s="609">
        <f>IFERROR(((IF(BB4&gt;0, BB4, IF(BA4&gt;0, BA4, 0))))*INDEX(Assumptions!$D:$D,MATCH(Z4,Assumptions!$A:$A,0)),0)</f>
        <v/>
      </c>
      <c r="BF4" s="609">
        <f>IFERROR(((IF(BB4&gt;0, BB4, IF(BA4&gt;0, BA4, 0))))*INDEX(Assumptions!$G:$G,MATCH(AA4,Assumptions!$F:$F,0)),0)</f>
        <v/>
      </c>
      <c r="BG4" s="609">
        <f>SUM(BC4:BF4)</f>
        <v/>
      </c>
      <c r="BH4" s="113">
        <f>IFERROR(INDEX(Assumptions!$B:$B,MATCH(Z4,Assumptions!$A:$A,0))+INDEX(Assumptions!$C:$C,MATCH(Z4,Assumptions!$A:$A,0))+INDEX(Assumptions!$D:$D,MATCH(Z4,Assumptions!$A:$A,0))+INDEX(Assumptions!$G:$G,MATCH(AA4,Assumptions!$F:$F,0)),0)</f>
        <v/>
      </c>
      <c r="BI4" s="608">
        <f>((IF(BB4&gt;0, BB4, IF(BA4&gt;0, BA4, 0))))+BG4</f>
        <v/>
      </c>
      <c r="BJ4" s="608">
        <f>BM4/BL4</f>
        <v/>
      </c>
      <c r="BK4" s="608">
        <f>BM4/2.38</f>
        <v/>
      </c>
      <c r="BL4" s="104" t="n">
        <v>2.5</v>
      </c>
      <c r="BM4" s="608" t="n"/>
      <c r="BN4" s="114">
        <f>IF(SUM(BA4:BB4)=0,0,(BJ4-BI4)/BJ4)</f>
        <v/>
      </c>
      <c r="BO4" s="608">
        <f>AZ4*CC4</f>
        <v/>
      </c>
      <c r="BP4" s="608" t="n"/>
      <c r="BQ4" s="608" t="n"/>
      <c r="BR4" s="610" t="n">
        <v>42860</v>
      </c>
      <c r="BS4" s="610" t="n"/>
      <c r="BT4" s="115" t="n"/>
      <c r="BU4" s="106" t="inlineStr">
        <is>
          <t>ECOPLANET - #BORDEAUX</t>
        </is>
      </c>
      <c r="BV4" s="115" t="inlineStr">
        <is>
          <t>M</t>
        </is>
      </c>
      <c r="BW4" s="115" t="n"/>
      <c r="BX4" s="115" t="n"/>
      <c r="BY4" s="115" t="n"/>
      <c r="BZ4" s="106" t="inlineStr">
        <is>
          <t>EX 14-Oct-17</t>
        </is>
      </c>
      <c r="CA4" s="106" t="n"/>
      <c r="CB4" s="106" t="n"/>
      <c r="CC4" s="117" t="n">
        <v>15</v>
      </c>
      <c r="CD4" s="117" t="inlineStr">
        <is>
          <t>M</t>
        </is>
      </c>
      <c r="CE4" s="117" t="n"/>
      <c r="CF4" s="117" t="n"/>
      <c r="CG4" s="118" t="n"/>
      <c r="CH4" s="119" t="n"/>
      <c r="CI4" s="119" t="n"/>
      <c r="CJ4" s="120" t="n"/>
      <c r="CK4" s="121" t="n"/>
      <c r="CL4" s="121" t="n"/>
      <c r="CM4" s="121" t="n"/>
      <c r="CN4" s="122" t="n"/>
      <c r="CO4" s="123" t="n"/>
      <c r="CP4" s="123" t="n"/>
      <c r="CQ4" s="123" t="n"/>
      <c r="CR4" s="123" t="n"/>
      <c r="CS4" s="123" t="n"/>
      <c r="CT4" s="123" t="n"/>
      <c r="CU4" s="118" t="n"/>
      <c r="CV4" s="118" t="n"/>
      <c r="CW4" s="118" t="n"/>
      <c r="CX4" s="119" t="n"/>
      <c r="CY4" s="124" t="n"/>
      <c r="CZ4" s="124" t="n"/>
      <c r="DA4" s="124" t="n"/>
      <c r="DB4" s="125">
        <f>CZ4*BJ4</f>
        <v/>
      </c>
      <c r="DC4" s="125">
        <f>DB4-(CZ4*BI4)</f>
        <v/>
      </c>
    </row>
    <row customFormat="1" customHeight="1" ht="15" r="5" s="126">
      <c r="A5" s="223" t="n">
        <v>380</v>
      </c>
      <c r="B5" s="223" t="inlineStr">
        <is>
          <t>K180756025</t>
        </is>
      </c>
      <c r="C5" s="223" t="n"/>
      <c r="D5" s="223" t="n"/>
      <c r="E5" s="223" t="inlineStr">
        <is>
          <t>HADRIAN</t>
        </is>
      </c>
      <c r="F5" s="223" t="inlineStr">
        <is>
          <t xml:space="preserve">SATCHEL TAN </t>
        </is>
      </c>
      <c r="G5" s="223" t="n">
        <v>2</v>
      </c>
      <c r="H5" s="223" t="inlineStr">
        <is>
          <t>x</t>
        </is>
      </c>
      <c r="I5" s="606" t="n">
        <v>42985</v>
      </c>
      <c r="J5" s="223" t="inlineStr">
        <is>
          <t xml:space="preserve">X KNIT BLACK VALENTIN SAMPLE FOR KNITTING </t>
        </is>
      </c>
      <c r="K5" s="223" t="n"/>
      <c r="L5" s="223" t="inlineStr">
        <is>
          <t>KNIT L/S</t>
        </is>
      </c>
      <c r="M5" s="223" t="n">
        <v>61101130</v>
      </c>
      <c r="N5" s="102" t="inlineStr">
        <is>
          <t>Men's or boys' jerseys, pullovers, cardigans, waistcoats and similar articles, of wool, knitted or crocheted (excl. jerseys and pullovers containing &gt;= 50% by weight of wool and weighing &gt;= 600 g/article, and wadded waistcoats)</t>
        </is>
      </c>
      <c r="O5" s="103" t="inlineStr">
        <is>
          <t>MEN</t>
        </is>
      </c>
      <c r="P5" s="223" t="n"/>
      <c r="Q5" s="223" t="n"/>
      <c r="R5" s="223" t="n"/>
      <c r="S5" s="104" t="inlineStr">
        <is>
          <t>-</t>
        </is>
      </c>
      <c r="T5" s="104" t="n"/>
      <c r="U5" s="104" t="inlineStr">
        <is>
          <t>XS-XXL</t>
        </is>
      </c>
      <c r="V5" s="104" t="inlineStr">
        <is>
          <t>-</t>
        </is>
      </c>
      <c r="W5" s="104" t="inlineStr">
        <is>
          <t>NEW</t>
        </is>
      </c>
      <c r="X5" s="104" t="n"/>
      <c r="Y5" s="104" t="n"/>
      <c r="Z5" s="105" t="inlineStr">
        <is>
          <t>ITALY</t>
        </is>
      </c>
      <c r="AA5" s="106" t="inlineStr">
        <is>
          <t>FRANCO FRATTI</t>
        </is>
      </c>
      <c r="AB5" s="106" t="inlineStr">
        <is>
          <t>TRISCOTTON</t>
        </is>
      </c>
      <c r="AC5" s="106" t="n"/>
      <c r="AD5" s="223" t="n"/>
      <c r="AE5" s="104" t="inlineStr">
        <is>
          <t>FILATURES DU PARC</t>
        </is>
      </c>
      <c r="AF5" s="104" t="inlineStr">
        <is>
          <t>ECOPLANET - #MIEL</t>
        </is>
      </c>
      <c r="AG5" s="104" t="n"/>
      <c r="AH5" s="104" t="n"/>
      <c r="AI5" s="104" t="inlineStr">
        <is>
          <t>100% Sustainable fabric</t>
        </is>
      </c>
      <c r="AJ5" s="104" t="inlineStr">
        <is>
          <t>38% Wool, 28% polyamide, 22% cotton, 7% polyacryl, 5% other fibres - all recycled</t>
        </is>
      </c>
      <c r="AK5" s="104" t="n"/>
      <c r="AL5" s="107" t="n"/>
      <c r="AM5" s="104" t="n"/>
      <c r="AN5" s="104" t="n"/>
      <c r="AO5" s="104" t="inlineStr">
        <is>
          <t>SUPPLIER NEEDS TO ORDER - SMS AMOUNT INFORMED</t>
        </is>
      </c>
      <c r="AP5" s="108" t="n"/>
      <c r="AQ5" s="108" t="n"/>
      <c r="AR5" s="108" t="n"/>
      <c r="AS5" s="109" t="n"/>
      <c r="AT5" s="607" t="inlineStr">
        <is>
          <t>FRANCO FRATTI</t>
        </is>
      </c>
      <c r="AU5" s="608" t="inlineStr">
        <is>
          <t>EUR</t>
        </is>
      </c>
      <c r="AV5" s="608" t="inlineStr">
        <is>
          <t>FOB</t>
        </is>
      </c>
      <c r="AW5" s="608" t="inlineStr">
        <is>
          <t>30 DAYS NETT</t>
        </is>
      </c>
      <c r="AX5" s="608" t="n"/>
      <c r="AY5" s="608">
        <f>IFERROR((BJ5*(1-Assumptions!$K$3))*(1-BH5),0)</f>
        <v/>
      </c>
      <c r="AZ5" s="608" t="n"/>
      <c r="BA5" s="608" t="n"/>
      <c r="BB5" s="608" t="n"/>
      <c r="BC5" s="609">
        <f>IFERROR(((IF(BB5&gt;0, BB5, IF(BA5&gt;0, BA5, 0))))*INDEX(Assumptions!$B:$B,MATCH(Z5,Assumptions!$A:$A,0)),0)</f>
        <v/>
      </c>
      <c r="BD5" s="609">
        <f>IFERROR(((IF(BB5&gt;0, BB5, IF(BA5&gt;0, BA5, 0))))*INDEX(Assumptions!$C:$C,MATCH(Z5,Assumptions!$A:$A,0)),0)</f>
        <v/>
      </c>
      <c r="BE5" s="609">
        <f>IFERROR(((IF(BB5&gt;0, BB5, IF(BA5&gt;0, BA5, 0))))*INDEX(Assumptions!$D:$D,MATCH(Z5,Assumptions!$A:$A,0)),0)</f>
        <v/>
      </c>
      <c r="BF5" s="609">
        <f>IFERROR(((IF(BB5&gt;0, BB5, IF(BA5&gt;0, BA5, 0))))*INDEX(Assumptions!$G:$G,MATCH(AA5,Assumptions!$F:$F,0)),0)</f>
        <v/>
      </c>
      <c r="BG5" s="609">
        <f>SUM(BC5:BF5)</f>
        <v/>
      </c>
      <c r="BH5" s="113">
        <f>IFERROR(INDEX(Assumptions!$B:$B,MATCH(Z5,Assumptions!$A:$A,0))+INDEX(Assumptions!$C:$C,MATCH(Z5,Assumptions!$A:$A,0))+INDEX(Assumptions!$D:$D,MATCH(Z5,Assumptions!$A:$A,0))+INDEX(Assumptions!$G:$G,MATCH(AA5,Assumptions!$F:$F,0)),0)</f>
        <v/>
      </c>
      <c r="BI5" s="608">
        <f>((IF(BB5&gt;0, BB5, IF(BA5&gt;0, BA5, 0))))+BG5</f>
        <v/>
      </c>
      <c r="BJ5" s="608">
        <f>BM5/BL5</f>
        <v/>
      </c>
      <c r="BK5" s="608">
        <f>BM5/2.38</f>
        <v/>
      </c>
      <c r="BL5" s="104" t="n">
        <v>2.5</v>
      </c>
      <c r="BM5" s="608" t="n"/>
      <c r="BN5" s="114">
        <f>IF(SUM(BA5:BB5)=0,0,(BJ5-BI5)/BJ5)</f>
        <v/>
      </c>
      <c r="BO5" s="608">
        <f>AZ5*CC5</f>
        <v/>
      </c>
      <c r="BP5" s="608" t="n"/>
      <c r="BQ5" s="608" t="n"/>
      <c r="BR5" s="610" t="n">
        <v>42860</v>
      </c>
      <c r="BS5" s="610" t="n"/>
      <c r="BT5" s="115" t="n"/>
      <c r="BU5" s="106" t="inlineStr">
        <is>
          <t>ECOPLANET - #MIEL</t>
        </is>
      </c>
      <c r="BV5" s="115" t="inlineStr">
        <is>
          <t>-</t>
        </is>
      </c>
      <c r="BW5" s="115" t="n"/>
      <c r="BX5" s="115" t="n"/>
      <c r="BY5" s="115" t="n"/>
      <c r="BZ5" s="106" t="inlineStr">
        <is>
          <t>EX 14-Oct-17</t>
        </is>
      </c>
      <c r="CA5" s="106" t="n"/>
      <c r="CB5" s="106" t="n"/>
      <c r="CC5" s="117" t="n">
        <v>15</v>
      </c>
      <c r="CD5" s="117" t="inlineStr">
        <is>
          <t>M</t>
        </is>
      </c>
      <c r="CE5" s="117" t="n"/>
      <c r="CF5" s="117" t="n"/>
      <c r="CG5" s="118" t="n"/>
      <c r="CH5" s="119" t="n"/>
      <c r="CI5" s="119" t="n"/>
      <c r="CJ5" s="120" t="n"/>
      <c r="CK5" s="121" t="n"/>
      <c r="CL5" s="121" t="n"/>
      <c r="CM5" s="121" t="n"/>
      <c r="CN5" s="122" t="n"/>
      <c r="CO5" s="123" t="n"/>
      <c r="CP5" s="123" t="n"/>
      <c r="CQ5" s="123" t="n"/>
      <c r="CR5" s="123" t="n"/>
      <c r="CS5" s="123" t="n"/>
      <c r="CT5" s="123" t="n"/>
      <c r="CU5" s="118" t="n"/>
      <c r="CV5" s="118" t="n"/>
      <c r="CW5" s="118" t="n"/>
      <c r="CX5" s="119" t="n"/>
      <c r="CY5" s="124" t="n"/>
      <c r="CZ5" s="124" t="n"/>
      <c r="DA5" s="124" t="n"/>
      <c r="DB5" s="125">
        <f>CZ5*BJ5</f>
        <v/>
      </c>
      <c r="DC5" s="125">
        <f>DB5-(CZ5*BI5)</f>
        <v/>
      </c>
    </row>
    <row customFormat="1" customHeight="1" ht="15" r="6" s="126">
      <c r="A6" s="223" t="n">
        <v>1400</v>
      </c>
      <c r="B6" s="223" t="inlineStr">
        <is>
          <t>K180799115</t>
        </is>
      </c>
      <c r="C6" s="223" t="n"/>
      <c r="D6" s="223" t="n"/>
      <c r="E6" s="223" t="inlineStr">
        <is>
          <t>MILITARY SMALL BELT</t>
        </is>
      </c>
      <c r="F6" s="223" t="inlineStr">
        <is>
          <t xml:space="preserve">COGNAC </t>
        </is>
      </c>
      <c r="G6" s="223" t="n"/>
      <c r="H6" s="223" t="inlineStr">
        <is>
          <t>x</t>
        </is>
      </c>
      <c r="I6" s="606" t="n"/>
      <c r="J6" s="223" t="inlineStr">
        <is>
          <t>VEGETABLE TANNED LEATHER</t>
        </is>
      </c>
      <c r="K6" s="223" t="n"/>
      <c r="L6" s="223" t="inlineStr">
        <is>
          <t>ACCESSORIES</t>
        </is>
      </c>
      <c r="M6" s="223" t="n">
        <v>42033000</v>
      </c>
      <c r="N6" s="102" t="inlineStr">
        <is>
          <t>Belts and bandoliers, of leather or composition leather</t>
        </is>
      </c>
      <c r="O6" s="103" t="inlineStr">
        <is>
          <t>UNISEX</t>
        </is>
      </c>
      <c r="P6" s="223" t="n"/>
      <c r="Q6" s="223" t="n"/>
      <c r="R6" s="223" t="n"/>
      <c r="S6" s="104" t="inlineStr">
        <is>
          <t>NON</t>
        </is>
      </c>
      <c r="T6" s="104" t="n"/>
      <c r="U6" s="104" t="inlineStr">
        <is>
          <t>85-100</t>
        </is>
      </c>
      <c r="V6" s="104" t="n"/>
      <c r="W6" s="104" t="n"/>
      <c r="X6" s="104" t="n"/>
      <c r="Y6" s="104" t="n"/>
      <c r="Z6" s="105" t="inlineStr">
        <is>
          <t>THE NETHERLANDS</t>
        </is>
      </c>
      <c r="AA6" s="106" t="inlineStr">
        <is>
          <t>ARTIE</t>
        </is>
      </c>
      <c r="AB6" s="106" t="inlineStr">
        <is>
          <t>ARTIE</t>
        </is>
      </c>
      <c r="AC6" s="106" t="inlineStr">
        <is>
          <t>-</t>
        </is>
      </c>
      <c r="AD6" s="223" t="n"/>
      <c r="AE6" s="104" t="n"/>
      <c r="AF6" s="104" t="n"/>
      <c r="AG6" s="104" t="n"/>
      <c r="AH6" s="104" t="n"/>
      <c r="AI6" s="104" t="inlineStr">
        <is>
          <t>0% Sustainable fabric</t>
        </is>
      </c>
      <c r="AJ6" s="104" t="inlineStr">
        <is>
          <t>100% Leather</t>
        </is>
      </c>
      <c r="AK6" s="104" t="n"/>
      <c r="AL6" s="107" t="n"/>
      <c r="AM6" s="104" t="n"/>
      <c r="AN6" s="104" t="n"/>
      <c r="AO6" s="104" t="n"/>
      <c r="AP6" s="108" t="n"/>
      <c r="AQ6" s="108" t="n"/>
      <c r="AR6" s="108" t="n"/>
      <c r="AS6" s="109" t="n"/>
      <c r="AT6" s="607" t="n"/>
      <c r="AU6" s="608" t="inlineStr">
        <is>
          <t>EUR</t>
        </is>
      </c>
      <c r="AV6" s="608" t="inlineStr">
        <is>
          <t>FOB</t>
        </is>
      </c>
      <c r="AW6" s="608" t="inlineStr">
        <is>
          <t>30 DAYS NETT</t>
        </is>
      </c>
      <c r="AX6" s="608" t="n"/>
      <c r="AY6" s="608">
        <f>IFERROR((BJ6*(1-Assumptions!$K$3))*(1-BH6),0)</f>
        <v/>
      </c>
      <c r="AZ6" s="608" t="n"/>
      <c r="BA6" s="608" t="n"/>
      <c r="BB6" s="608" t="n"/>
      <c r="BC6" s="609">
        <f>IFERROR(((IF(BB6&gt;0, BB6, IF(BA6&gt;0, BA6, 0))))*INDEX(Assumptions!$B:$B,MATCH(Z6,Assumptions!$A:$A,0)),0)</f>
        <v/>
      </c>
      <c r="BD6" s="609">
        <f>IFERROR(((IF(BB6&gt;0, BB6, IF(BA6&gt;0, BA6, 0))))*INDEX(Assumptions!$C:$C,MATCH(Z6,Assumptions!$A:$A,0)),0)</f>
        <v/>
      </c>
      <c r="BE6" s="609">
        <f>IFERROR(((IF(BB6&gt;0, BB6, IF(BA6&gt;0, BA6, 0))))*INDEX(Assumptions!$D:$D,MATCH(Z6,Assumptions!$A:$A,0)),0)</f>
        <v/>
      </c>
      <c r="BF6" s="609">
        <f>IFERROR(((IF(BB6&gt;0, BB6, IF(BA6&gt;0, BA6, 0))))*INDEX(Assumptions!$G:$G,MATCH(AA6,Assumptions!$F:$F,0)),0)</f>
        <v/>
      </c>
      <c r="BG6" s="609">
        <f>SUM(BC6:BF6)</f>
        <v/>
      </c>
      <c r="BH6" s="113">
        <f>IFERROR(INDEX(Assumptions!$B:$B,MATCH(Z6,Assumptions!$A:$A,0))+INDEX(Assumptions!$C:$C,MATCH(Z6,Assumptions!$A:$A,0))+INDEX(Assumptions!$D:$D,MATCH(Z6,Assumptions!$A:$A,0))+INDEX(Assumptions!$G:$G,MATCH(AA6,Assumptions!$F:$F,0)),0)</f>
        <v/>
      </c>
      <c r="BI6" s="608">
        <f>((IF(BB6&gt;0, BB6, IF(BA6&gt;0, BA6, 0))))+BG6</f>
        <v/>
      </c>
      <c r="BJ6" s="608">
        <f>BM6/BL6</f>
        <v/>
      </c>
      <c r="BK6" s="608">
        <f>BM6/2.38</f>
        <v/>
      </c>
      <c r="BL6" s="104" t="n">
        <v>2.5</v>
      </c>
      <c r="BM6" s="608" t="n"/>
      <c r="BN6" s="114">
        <f>IF(SUM(BA6:BB6)=0,0,(BJ6-BI6)/BJ6)</f>
        <v/>
      </c>
      <c r="BO6" s="608">
        <f>AZ6*CC6</f>
        <v/>
      </c>
      <c r="BP6" s="608" t="n"/>
      <c r="BQ6" s="608" t="n"/>
      <c r="BR6" s="115" t="n"/>
      <c r="BS6" s="610" t="n"/>
      <c r="BT6" s="115" t="n"/>
      <c r="BU6" s="106" t="n"/>
      <c r="BV6" s="115" t="n"/>
      <c r="BW6" s="115" t="n"/>
      <c r="BX6" s="115" t="n"/>
      <c r="BY6" s="115" t="n"/>
      <c r="BZ6" s="106" t="n"/>
      <c r="CA6" s="106" t="n"/>
      <c r="CB6" s="106" t="n"/>
      <c r="CC6" s="117" t="n">
        <v>15</v>
      </c>
      <c r="CD6" s="117" t="inlineStr">
        <is>
          <t>-</t>
        </is>
      </c>
      <c r="CE6" s="117" t="n"/>
      <c r="CF6" s="117" t="n"/>
      <c r="CG6" s="118" t="n"/>
      <c r="CH6" s="119" t="n"/>
      <c r="CI6" s="119" t="n"/>
      <c r="CJ6" s="120" t="n"/>
      <c r="CK6" s="121" t="n"/>
      <c r="CL6" s="121" t="n"/>
      <c r="CM6" s="121" t="n"/>
      <c r="CN6" s="122" t="n"/>
      <c r="CO6" s="123" t="n"/>
      <c r="CP6" s="123" t="n"/>
      <c r="CQ6" s="123" t="n"/>
      <c r="CR6" s="123" t="n"/>
      <c r="CS6" s="123" t="n"/>
      <c r="CT6" s="123" t="n"/>
      <c r="CU6" s="118" t="n"/>
      <c r="CV6" s="118" t="n"/>
      <c r="CW6" s="118" t="n"/>
      <c r="CX6" s="119" t="n"/>
      <c r="CY6" s="124" t="n"/>
      <c r="CZ6" s="124" t="n"/>
      <c r="DA6" s="124" t="n"/>
      <c r="DB6" s="125">
        <f>CZ6*BJ6</f>
        <v/>
      </c>
      <c r="DC6" s="125">
        <f>DB6-(CZ6*BI6)</f>
        <v/>
      </c>
    </row>
    <row customFormat="1" customHeight="1" ht="15" r="7" s="126">
      <c r="A7" s="223" t="n">
        <v>1405</v>
      </c>
      <c r="B7" s="223" t="inlineStr">
        <is>
          <t>K180799120</t>
        </is>
      </c>
      <c r="C7" s="223" t="n"/>
      <c r="D7" s="223" t="n"/>
      <c r="E7" s="223" t="inlineStr">
        <is>
          <t>MILITARY SMALL BELT</t>
        </is>
      </c>
      <c r="F7" s="223" t="inlineStr">
        <is>
          <t>BLACK</t>
        </is>
      </c>
      <c r="G7" s="223" t="n"/>
      <c r="H7" s="223" t="inlineStr">
        <is>
          <t>x</t>
        </is>
      </c>
      <c r="I7" s="606" t="n"/>
      <c r="J7" s="223" t="inlineStr">
        <is>
          <t>VEGETABLE TANNED LEATHER</t>
        </is>
      </c>
      <c r="K7" s="223" t="n"/>
      <c r="L7" s="223" t="inlineStr">
        <is>
          <t>ACCESSORIES</t>
        </is>
      </c>
      <c r="M7" s="223" t="n">
        <v>42033000</v>
      </c>
      <c r="N7" s="102" t="inlineStr">
        <is>
          <t>Belts and bandoliers, of leather or composition leather</t>
        </is>
      </c>
      <c r="O7" s="103" t="inlineStr">
        <is>
          <t>UNISEX</t>
        </is>
      </c>
      <c r="P7" s="223" t="n"/>
      <c r="Q7" s="223" t="n"/>
      <c r="R7" s="223" t="n"/>
      <c r="S7" s="104" t="inlineStr">
        <is>
          <t>NON</t>
        </is>
      </c>
      <c r="T7" s="104" t="n"/>
      <c r="U7" s="104" t="inlineStr">
        <is>
          <t>85-100</t>
        </is>
      </c>
      <c r="V7" s="104" t="n"/>
      <c r="W7" s="104" t="n"/>
      <c r="X7" s="104" t="n"/>
      <c r="Y7" s="104" t="n"/>
      <c r="Z7" s="105" t="inlineStr">
        <is>
          <t>THE NETHERLANDS</t>
        </is>
      </c>
      <c r="AA7" s="106" t="inlineStr">
        <is>
          <t>ARTIE</t>
        </is>
      </c>
      <c r="AB7" s="106" t="inlineStr">
        <is>
          <t>ARTIE</t>
        </is>
      </c>
      <c r="AC7" s="106" t="inlineStr">
        <is>
          <t>-</t>
        </is>
      </c>
      <c r="AD7" s="223" t="n"/>
      <c r="AE7" s="104" t="n"/>
      <c r="AF7" s="104" t="n"/>
      <c r="AG7" s="104" t="n"/>
      <c r="AH7" s="104" t="n"/>
      <c r="AI7" s="104" t="inlineStr">
        <is>
          <t>0% Sustainable fabric</t>
        </is>
      </c>
      <c r="AJ7" s="104" t="inlineStr">
        <is>
          <t>100% Leather</t>
        </is>
      </c>
      <c r="AK7" s="104" t="n"/>
      <c r="AL7" s="107" t="n"/>
      <c r="AM7" s="104" t="n"/>
      <c r="AN7" s="104" t="n"/>
      <c r="AO7" s="104" t="n"/>
      <c r="AP7" s="108" t="n"/>
      <c r="AQ7" s="108" t="n"/>
      <c r="AR7" s="108" t="n"/>
      <c r="AS7" s="109" t="n"/>
      <c r="AT7" s="607" t="n"/>
      <c r="AU7" s="608" t="inlineStr">
        <is>
          <t>EUR</t>
        </is>
      </c>
      <c r="AV7" s="608" t="inlineStr">
        <is>
          <t>FOB</t>
        </is>
      </c>
      <c r="AW7" s="608" t="inlineStr">
        <is>
          <t>30 DAYS NETT</t>
        </is>
      </c>
      <c r="AX7" s="608" t="n"/>
      <c r="AY7" s="608">
        <f>IFERROR((BJ7*(1-Assumptions!$K$3))*(1-BH7),0)</f>
        <v/>
      </c>
      <c r="AZ7" s="608" t="n"/>
      <c r="BA7" s="608" t="n"/>
      <c r="BB7" s="608" t="n"/>
      <c r="BC7" s="609">
        <f>IFERROR(((IF(BB7&gt;0, BB7, IF(BA7&gt;0, BA7, 0))))*INDEX(Assumptions!$B:$B,MATCH(Z7,Assumptions!$A:$A,0)),0)</f>
        <v/>
      </c>
      <c r="BD7" s="609">
        <f>IFERROR(((IF(BB7&gt;0, BB7, IF(BA7&gt;0, BA7, 0))))*INDEX(Assumptions!$C:$C,MATCH(Z7,Assumptions!$A:$A,0)),0)</f>
        <v/>
      </c>
      <c r="BE7" s="609">
        <f>IFERROR(((IF(BB7&gt;0, BB7, IF(BA7&gt;0, BA7, 0))))*INDEX(Assumptions!$D:$D,MATCH(Z7,Assumptions!$A:$A,0)),0)</f>
        <v/>
      </c>
      <c r="BF7" s="609">
        <f>IFERROR(((IF(BB7&gt;0, BB7, IF(BA7&gt;0, BA7, 0))))*INDEX(Assumptions!$G:$G,MATCH(AA7,Assumptions!$F:$F,0)),0)</f>
        <v/>
      </c>
      <c r="BG7" s="609">
        <f>SUM(BC7:BF7)</f>
        <v/>
      </c>
      <c r="BH7" s="113">
        <f>IFERROR(INDEX(Assumptions!$B:$B,MATCH(Z7,Assumptions!$A:$A,0))+INDEX(Assumptions!$C:$C,MATCH(Z7,Assumptions!$A:$A,0))+INDEX(Assumptions!$D:$D,MATCH(Z7,Assumptions!$A:$A,0))+INDEX(Assumptions!$G:$G,MATCH(AA7,Assumptions!$F:$F,0)),0)</f>
        <v/>
      </c>
      <c r="BI7" s="608">
        <f>((IF(BB7&gt;0, BB7, IF(BA7&gt;0, BA7, 0))))+BG7</f>
        <v/>
      </c>
      <c r="BJ7" s="608">
        <f>BM7/BL7</f>
        <v/>
      </c>
      <c r="BK7" s="608">
        <f>BM7/2.38</f>
        <v/>
      </c>
      <c r="BL7" s="104" t="n">
        <v>2.5</v>
      </c>
      <c r="BM7" s="608" t="n"/>
      <c r="BN7" s="114">
        <f>IF(SUM(BA7:BB7)=0,0,(BJ7-BI7)/BJ7)</f>
        <v/>
      </c>
      <c r="BO7" s="608">
        <f>AZ7*CC7</f>
        <v/>
      </c>
      <c r="BP7" s="608" t="n"/>
      <c r="BQ7" s="608" t="n"/>
      <c r="BR7" s="115" t="n"/>
      <c r="BS7" s="610" t="n"/>
      <c r="BT7" s="115" t="n"/>
      <c r="BU7" s="106" t="n"/>
      <c r="BV7" s="115" t="n"/>
      <c r="BW7" s="115" t="n"/>
      <c r="BX7" s="115" t="n"/>
      <c r="BY7" s="115" t="n"/>
      <c r="BZ7" s="106" t="n"/>
      <c r="CA7" s="106" t="n"/>
      <c r="CB7" s="106" t="n"/>
      <c r="CC7" s="117" t="n">
        <v>15</v>
      </c>
      <c r="CD7" s="117" t="inlineStr">
        <is>
          <t>-</t>
        </is>
      </c>
      <c r="CE7" s="117" t="n"/>
      <c r="CF7" s="117" t="n"/>
      <c r="CG7" s="118" t="n"/>
      <c r="CH7" s="119" t="n"/>
      <c r="CI7" s="119" t="n"/>
      <c r="CJ7" s="120" t="n"/>
      <c r="CK7" s="121" t="n"/>
      <c r="CL7" s="121" t="n"/>
      <c r="CM7" s="121" t="n"/>
      <c r="CN7" s="122" t="n"/>
      <c r="CO7" s="123" t="n"/>
      <c r="CP7" s="123" t="n"/>
      <c r="CQ7" s="123" t="n"/>
      <c r="CR7" s="123" t="n"/>
      <c r="CS7" s="123" t="n"/>
      <c r="CT7" s="123" t="n"/>
      <c r="CU7" s="118" t="n"/>
      <c r="CV7" s="118" t="n"/>
      <c r="CW7" s="118" t="n"/>
      <c r="CX7" s="119" t="n"/>
      <c r="CY7" s="124" t="n"/>
      <c r="CZ7" s="124" t="n"/>
      <c r="DA7" s="124" t="n"/>
      <c r="DB7" s="125">
        <f>CZ7*BJ7</f>
        <v/>
      </c>
      <c r="DC7" s="125">
        <f>DB7-(CZ7*BI7)</f>
        <v/>
      </c>
    </row>
    <row customFormat="1" customHeight="1" ht="15" r="8" s="126">
      <c r="A8" s="223" t="n">
        <v>1415</v>
      </c>
      <c r="B8" s="223" t="inlineStr">
        <is>
          <t>K180799130</t>
        </is>
      </c>
      <c r="C8" s="223" t="n"/>
      <c r="D8" s="223" t="n"/>
      <c r="E8" s="223" t="inlineStr">
        <is>
          <t>MILITARY BIG BELT</t>
        </is>
      </c>
      <c r="F8" s="223" t="inlineStr">
        <is>
          <t xml:space="preserve">COGNAC </t>
        </is>
      </c>
      <c r="G8" s="223" t="n"/>
      <c r="H8" s="223" t="inlineStr">
        <is>
          <t>x</t>
        </is>
      </c>
      <c r="I8" s="606" t="n"/>
      <c r="J8" s="223" t="inlineStr">
        <is>
          <t>VEGETABLE TANNED LEATHER</t>
        </is>
      </c>
      <c r="K8" s="223" t="n"/>
      <c r="L8" s="223" t="inlineStr">
        <is>
          <t>ACCESSORIES</t>
        </is>
      </c>
      <c r="M8" s="223" t="n">
        <v>42033000</v>
      </c>
      <c r="N8" s="102" t="inlineStr">
        <is>
          <t>Belts and bandoliers, of leather or composition leather</t>
        </is>
      </c>
      <c r="O8" s="103" t="inlineStr">
        <is>
          <t>UNISEX</t>
        </is>
      </c>
      <c r="P8" s="223" t="n"/>
      <c r="Q8" s="223" t="n"/>
      <c r="R8" s="223" t="n"/>
      <c r="S8" s="104" t="inlineStr">
        <is>
          <t>NON</t>
        </is>
      </c>
      <c r="T8" s="104" t="n"/>
      <c r="U8" s="104" t="inlineStr">
        <is>
          <t>85-100</t>
        </is>
      </c>
      <c r="V8" s="104" t="n"/>
      <c r="W8" s="104" t="n"/>
      <c r="X8" s="104" t="n"/>
      <c r="Y8" s="104" t="n"/>
      <c r="Z8" s="105" t="inlineStr">
        <is>
          <t>THE NETHERLANDS</t>
        </is>
      </c>
      <c r="AA8" s="106" t="inlineStr">
        <is>
          <t>ARTIE</t>
        </is>
      </c>
      <c r="AB8" s="106" t="inlineStr">
        <is>
          <t>ARTIE</t>
        </is>
      </c>
      <c r="AC8" s="106" t="inlineStr">
        <is>
          <t>-</t>
        </is>
      </c>
      <c r="AD8" s="223" t="n"/>
      <c r="AE8" s="104" t="n"/>
      <c r="AF8" s="104" t="n"/>
      <c r="AG8" s="104" t="n"/>
      <c r="AH8" s="104" t="n"/>
      <c r="AI8" s="104" t="inlineStr">
        <is>
          <t>0% Sustainable fabric</t>
        </is>
      </c>
      <c r="AJ8" s="104" t="inlineStr">
        <is>
          <t>100% Leather</t>
        </is>
      </c>
      <c r="AK8" s="104" t="n"/>
      <c r="AL8" s="107" t="n"/>
      <c r="AM8" s="104" t="n"/>
      <c r="AN8" s="104" t="n"/>
      <c r="AO8" s="104" t="n"/>
      <c r="AP8" s="108" t="n"/>
      <c r="AQ8" s="108" t="n"/>
      <c r="AR8" s="108" t="n"/>
      <c r="AS8" s="109" t="n"/>
      <c r="AT8" s="607" t="n"/>
      <c r="AU8" s="608" t="inlineStr">
        <is>
          <t>EUR</t>
        </is>
      </c>
      <c r="AV8" s="608" t="inlineStr">
        <is>
          <t>FOB</t>
        </is>
      </c>
      <c r="AW8" s="608" t="inlineStr">
        <is>
          <t>30 DAYS NETT</t>
        </is>
      </c>
      <c r="AX8" s="608" t="n"/>
      <c r="AY8" s="608">
        <f>IFERROR((BJ8*(1-Assumptions!$K$3))*(1-BH8),0)</f>
        <v/>
      </c>
      <c r="AZ8" s="608" t="n"/>
      <c r="BA8" s="608" t="n"/>
      <c r="BB8" s="608" t="n"/>
      <c r="BC8" s="609">
        <f>IFERROR(((IF(BB8&gt;0, BB8, IF(BA8&gt;0, BA8, 0))))*INDEX(Assumptions!$B:$B,MATCH(Z8,Assumptions!$A:$A,0)),0)</f>
        <v/>
      </c>
      <c r="BD8" s="609">
        <f>IFERROR(((IF(BB8&gt;0, BB8, IF(BA8&gt;0, BA8, 0))))*INDEX(Assumptions!$C:$C,MATCH(Z8,Assumptions!$A:$A,0)),0)</f>
        <v/>
      </c>
      <c r="BE8" s="609">
        <f>IFERROR(((IF(BB8&gt;0, BB8, IF(BA8&gt;0, BA8, 0))))*INDEX(Assumptions!$D:$D,MATCH(Z8,Assumptions!$A:$A,0)),0)</f>
        <v/>
      </c>
      <c r="BF8" s="609">
        <f>IFERROR(((IF(BB8&gt;0, BB8, IF(BA8&gt;0, BA8, 0))))*INDEX(Assumptions!$G:$G,MATCH(AA8,Assumptions!$F:$F,0)),0)</f>
        <v/>
      </c>
      <c r="BG8" s="609">
        <f>SUM(BC8:BF8)</f>
        <v/>
      </c>
      <c r="BH8" s="113">
        <f>IFERROR(INDEX(Assumptions!$B:$B,MATCH(Z8,Assumptions!$A:$A,0))+INDEX(Assumptions!$C:$C,MATCH(Z8,Assumptions!$A:$A,0))+INDEX(Assumptions!$D:$D,MATCH(Z8,Assumptions!$A:$A,0))+INDEX(Assumptions!$G:$G,MATCH(AA8,Assumptions!$F:$F,0)),0)</f>
        <v/>
      </c>
      <c r="BI8" s="608">
        <f>((IF(BB8&gt;0, BB8, IF(BA8&gt;0, BA8, 0))))+BG8</f>
        <v/>
      </c>
      <c r="BJ8" s="608">
        <f>BM8/BL8</f>
        <v/>
      </c>
      <c r="BK8" s="608">
        <f>BM8/2.38</f>
        <v/>
      </c>
      <c r="BL8" s="104" t="n">
        <v>2.5</v>
      </c>
      <c r="BM8" s="608" t="n"/>
      <c r="BN8" s="114">
        <f>IF(SUM(BA8:BB8)=0,0,(BJ8-BI8)/BJ8)</f>
        <v/>
      </c>
      <c r="BO8" s="608">
        <f>AZ8*CC8</f>
        <v/>
      </c>
      <c r="BP8" s="608" t="n"/>
      <c r="BQ8" s="608" t="n"/>
      <c r="BR8" s="115" t="n"/>
      <c r="BS8" s="610" t="n"/>
      <c r="BT8" s="115" t="n"/>
      <c r="BU8" s="106" t="n"/>
      <c r="BV8" s="115" t="n"/>
      <c r="BW8" s="115" t="n"/>
      <c r="BX8" s="115" t="n"/>
      <c r="BY8" s="115" t="n"/>
      <c r="BZ8" s="106" t="n"/>
      <c r="CA8" s="106" t="n"/>
      <c r="CB8" s="106" t="n"/>
      <c r="CC8" s="117" t="n">
        <v>15</v>
      </c>
      <c r="CD8" s="117" t="inlineStr">
        <is>
          <t>-</t>
        </is>
      </c>
      <c r="CE8" s="117" t="n"/>
      <c r="CF8" s="117" t="n"/>
      <c r="CG8" s="118" t="n"/>
      <c r="CH8" s="119" t="n"/>
      <c r="CI8" s="119" t="n"/>
      <c r="CJ8" s="120" t="n"/>
      <c r="CK8" s="121" t="n"/>
      <c r="CL8" s="121" t="n"/>
      <c r="CM8" s="121" t="n"/>
      <c r="CN8" s="122" t="n"/>
      <c r="CO8" s="123" t="n"/>
      <c r="CP8" s="123" t="n"/>
      <c r="CQ8" s="123" t="n"/>
      <c r="CR8" s="123" t="n"/>
      <c r="CS8" s="123" t="n"/>
      <c r="CT8" s="123" t="n"/>
      <c r="CU8" s="118" t="n"/>
      <c r="CV8" s="118" t="n"/>
      <c r="CW8" s="118" t="n"/>
      <c r="CX8" s="119" t="n"/>
      <c r="CY8" s="124" t="n"/>
      <c r="CZ8" s="124" t="n"/>
      <c r="DA8" s="124" t="n"/>
      <c r="DB8" s="125">
        <f>CZ8*BJ8</f>
        <v/>
      </c>
      <c r="DC8" s="125">
        <f>DB8-(CZ8*BI8)</f>
        <v/>
      </c>
    </row>
    <row customFormat="1" customHeight="1" ht="15" r="9" s="126">
      <c r="A9" s="223" t="n">
        <v>1420</v>
      </c>
      <c r="B9" s="223" t="inlineStr">
        <is>
          <t>K180799135</t>
        </is>
      </c>
      <c r="C9" s="223" t="n"/>
      <c r="D9" s="223" t="n"/>
      <c r="E9" s="223" t="inlineStr">
        <is>
          <t>MILITARY BIG BELT</t>
        </is>
      </c>
      <c r="F9" s="223" t="inlineStr">
        <is>
          <t>BLACK</t>
        </is>
      </c>
      <c r="G9" s="223" t="n"/>
      <c r="H9" s="223" t="inlineStr">
        <is>
          <t>x</t>
        </is>
      </c>
      <c r="I9" s="606" t="n"/>
      <c r="J9" s="223" t="inlineStr">
        <is>
          <t>VEGETABLE TANNED LEATHER</t>
        </is>
      </c>
      <c r="K9" s="223" t="n"/>
      <c r="L9" s="223" t="inlineStr">
        <is>
          <t>ACCESSORIES</t>
        </is>
      </c>
      <c r="M9" s="223" t="n">
        <v>42033000</v>
      </c>
      <c r="N9" s="102" t="inlineStr">
        <is>
          <t>Belts and bandoliers, of leather or composition leather</t>
        </is>
      </c>
      <c r="O9" s="103" t="inlineStr">
        <is>
          <t>UNISEX</t>
        </is>
      </c>
      <c r="P9" s="223" t="n"/>
      <c r="Q9" s="223" t="n"/>
      <c r="R9" s="223" t="n"/>
      <c r="S9" s="104" t="inlineStr">
        <is>
          <t>NON</t>
        </is>
      </c>
      <c r="T9" s="104" t="n"/>
      <c r="U9" s="104" t="inlineStr">
        <is>
          <t>85-100</t>
        </is>
      </c>
      <c r="V9" s="104" t="n"/>
      <c r="W9" s="104" t="n"/>
      <c r="X9" s="104" t="n"/>
      <c r="Y9" s="104" t="n"/>
      <c r="Z9" s="105" t="inlineStr">
        <is>
          <t>THE NETHERLANDS</t>
        </is>
      </c>
      <c r="AA9" s="106" t="inlineStr">
        <is>
          <t>ARTIE</t>
        </is>
      </c>
      <c r="AB9" s="106" t="inlineStr">
        <is>
          <t>ARTIE</t>
        </is>
      </c>
      <c r="AC9" s="106" t="inlineStr">
        <is>
          <t>-</t>
        </is>
      </c>
      <c r="AD9" s="223" t="n"/>
      <c r="AE9" s="104" t="n"/>
      <c r="AF9" s="104" t="n"/>
      <c r="AG9" s="104" t="n"/>
      <c r="AH9" s="104" t="n"/>
      <c r="AI9" s="104" t="inlineStr">
        <is>
          <t>0% Sustainable fabric</t>
        </is>
      </c>
      <c r="AJ9" s="104" t="inlineStr">
        <is>
          <t>100% Leather</t>
        </is>
      </c>
      <c r="AK9" s="104" t="n"/>
      <c r="AL9" s="107" t="n"/>
      <c r="AM9" s="104" t="n"/>
      <c r="AN9" s="104" t="n"/>
      <c r="AO9" s="104" t="n"/>
      <c r="AP9" s="108" t="n"/>
      <c r="AQ9" s="108" t="n"/>
      <c r="AR9" s="108" t="n"/>
      <c r="AS9" s="109" t="n"/>
      <c r="AT9" s="607" t="n"/>
      <c r="AU9" s="608" t="inlineStr">
        <is>
          <t>EUR</t>
        </is>
      </c>
      <c r="AV9" s="608" t="inlineStr">
        <is>
          <t>FOB</t>
        </is>
      </c>
      <c r="AW9" s="608" t="inlineStr">
        <is>
          <t>30 DAYS NETT</t>
        </is>
      </c>
      <c r="AX9" s="608" t="n"/>
      <c r="AY9" s="608">
        <f>IFERROR((BJ9*(1-Assumptions!$K$3))*(1-BH9),0)</f>
        <v/>
      </c>
      <c r="AZ9" s="608" t="n"/>
      <c r="BA9" s="608" t="n"/>
      <c r="BB9" s="608" t="n"/>
      <c r="BC9" s="609">
        <f>IFERROR(((IF(BB9&gt;0, BB9, IF(BA9&gt;0, BA9, 0))))*INDEX(Assumptions!$B:$B,MATCH(Z9,Assumptions!$A:$A,0)),0)</f>
        <v/>
      </c>
      <c r="BD9" s="609">
        <f>IFERROR(((IF(BB9&gt;0, BB9, IF(BA9&gt;0, BA9, 0))))*INDEX(Assumptions!$C:$C,MATCH(Z9,Assumptions!$A:$A,0)),0)</f>
        <v/>
      </c>
      <c r="BE9" s="609">
        <f>IFERROR(((IF(BB9&gt;0, BB9, IF(BA9&gt;0, BA9, 0))))*INDEX(Assumptions!$D:$D,MATCH(Z9,Assumptions!$A:$A,0)),0)</f>
        <v/>
      </c>
      <c r="BF9" s="609">
        <f>IFERROR(((IF(BB9&gt;0, BB9, IF(BA9&gt;0, BA9, 0))))*INDEX(Assumptions!$G:$G,MATCH(AA9,Assumptions!$F:$F,0)),0)</f>
        <v/>
      </c>
      <c r="BG9" s="609">
        <f>SUM(BC9:BF9)</f>
        <v/>
      </c>
      <c r="BH9" s="113">
        <f>IFERROR(INDEX(Assumptions!$B:$B,MATCH(Z9,Assumptions!$A:$A,0))+INDEX(Assumptions!$C:$C,MATCH(Z9,Assumptions!$A:$A,0))+INDEX(Assumptions!$D:$D,MATCH(Z9,Assumptions!$A:$A,0))+INDEX(Assumptions!$G:$G,MATCH(AA9,Assumptions!$F:$F,0)),0)</f>
        <v/>
      </c>
      <c r="BI9" s="608">
        <f>((IF(BB9&gt;0, BB9, IF(BA9&gt;0, BA9, 0))))+BG9</f>
        <v/>
      </c>
      <c r="BJ9" s="608">
        <f>BM9/BL9</f>
        <v/>
      </c>
      <c r="BK9" s="608">
        <f>BM9/2.38</f>
        <v/>
      </c>
      <c r="BL9" s="104" t="n">
        <v>2.5</v>
      </c>
      <c r="BM9" s="608" t="n"/>
      <c r="BN9" s="114">
        <f>IF(SUM(BA9:BB9)=0,0,(BJ9-BI9)/BJ9)</f>
        <v/>
      </c>
      <c r="BO9" s="608">
        <f>AZ9*CC9</f>
        <v/>
      </c>
      <c r="BP9" s="608" t="n"/>
      <c r="BQ9" s="608" t="n"/>
      <c r="BR9" s="115" t="n"/>
      <c r="BS9" s="610" t="n"/>
      <c r="BT9" s="115" t="n"/>
      <c r="BU9" s="106" t="n"/>
      <c r="BV9" s="115" t="n"/>
      <c r="BW9" s="115" t="n"/>
      <c r="BX9" s="115" t="n"/>
      <c r="BY9" s="115" t="n"/>
      <c r="BZ9" s="106" t="n"/>
      <c r="CA9" s="106" t="n"/>
      <c r="CB9" s="106" t="n"/>
      <c r="CC9" s="117" t="n">
        <v>15</v>
      </c>
      <c r="CD9" s="117" t="inlineStr">
        <is>
          <t>-</t>
        </is>
      </c>
      <c r="CE9" s="117" t="n"/>
      <c r="CF9" s="117" t="n"/>
      <c r="CG9" s="118" t="n"/>
      <c r="CH9" s="119" t="n"/>
      <c r="CI9" s="119" t="n"/>
      <c r="CJ9" s="120" t="n"/>
      <c r="CK9" s="121" t="n"/>
      <c r="CL9" s="121" t="n"/>
      <c r="CM9" s="121" t="n"/>
      <c r="CN9" s="122" t="n"/>
      <c r="CO9" s="123" t="n"/>
      <c r="CP9" s="123" t="n"/>
      <c r="CQ9" s="123" t="n"/>
      <c r="CR9" s="123" t="n"/>
      <c r="CS9" s="123" t="n"/>
      <c r="CT9" s="123" t="n"/>
      <c r="CU9" s="118" t="n"/>
      <c r="CV9" s="118" t="n"/>
      <c r="CW9" s="118" t="n"/>
      <c r="CX9" s="119" t="n"/>
      <c r="CY9" s="124" t="n"/>
      <c r="CZ9" s="124" t="n"/>
      <c r="DA9" s="124" t="n"/>
      <c r="DB9" s="125">
        <f>CZ9*BJ9</f>
        <v/>
      </c>
      <c r="DC9" s="125">
        <f>DB9-(CZ9*BI9)</f>
        <v/>
      </c>
    </row>
  </sheetData>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K28"/>
  <sheetViews>
    <sheetView workbookViewId="0" zoomScale="85" zoomScaleNormal="85">
      <selection activeCell="A14" sqref="A14"/>
    </sheetView>
  </sheetViews>
  <sheetFormatPr baseColWidth="8" defaultRowHeight="15"/>
  <cols>
    <col customWidth="1" max="1" min="1" style="512" width="16.140625"/>
    <col customWidth="1" max="4" min="2" style="650" width="11.5703125"/>
    <col customWidth="1" max="6" min="6" style="512" width="16.140625"/>
    <col customWidth="1" max="7" min="7" style="650" width="11.5703125"/>
    <col bestFit="1" customWidth="1" max="9" min="9" style="510" width="22.28515625"/>
  </cols>
  <sheetData>
    <row customFormat="1" r="1" s="511">
      <c r="A1" s="25" t="inlineStr">
        <is>
          <t>Costs - Per Land</t>
        </is>
      </c>
      <c r="B1" s="651" t="n"/>
      <c r="C1" s="651" t="n"/>
      <c r="D1" s="651" t="n"/>
      <c r="F1" s="27" t="inlineStr">
        <is>
          <t>Costs - Per Agent</t>
        </is>
      </c>
      <c r="G1" s="652" t="n"/>
      <c r="I1" s="652" t="n"/>
      <c r="K1" s="652" t="n"/>
    </row>
    <row customHeight="1" ht="39" r="2" s="510">
      <c r="A2" s="29" t="inlineStr">
        <is>
          <t>Land</t>
        </is>
      </c>
      <c r="B2" s="653" t="inlineStr">
        <is>
          <t>Transport (%)</t>
        </is>
      </c>
      <c r="C2" s="653" t="inlineStr">
        <is>
          <t>Duties (%)</t>
        </is>
      </c>
      <c r="D2" s="653" t="inlineStr">
        <is>
          <t>Insurance (%)</t>
        </is>
      </c>
      <c r="F2" s="29" t="inlineStr">
        <is>
          <t>Agent</t>
        </is>
      </c>
      <c r="G2" s="653" t="inlineStr">
        <is>
          <t>Buying commission (%)</t>
        </is>
      </c>
      <c r="I2" s="29" t="inlineStr">
        <is>
          <t>Vendors</t>
        </is>
      </c>
      <c r="K2" s="38" t="inlineStr">
        <is>
          <t>Target Purchase price %</t>
        </is>
      </c>
    </row>
    <row r="3">
      <c r="A3" s="31" t="inlineStr">
        <is>
          <t xml:space="preserve">GREECE </t>
        </is>
      </c>
      <c r="B3" s="654" t="n">
        <v>0</v>
      </c>
      <c r="C3" s="654" t="n">
        <v>0</v>
      </c>
      <c r="D3" s="654" t="n">
        <v>0</v>
      </c>
      <c r="F3" s="31" t="inlineStr">
        <is>
          <t>A2</t>
        </is>
      </c>
      <c r="G3" s="655" t="n">
        <v>0</v>
      </c>
      <c r="I3" s="31" t="inlineStr">
        <is>
          <t>ARTIE</t>
        </is>
      </c>
      <c r="K3" s="39" t="n">
        <v>0.55</v>
      </c>
    </row>
    <row r="4">
      <c r="A4" s="31" t="inlineStr">
        <is>
          <t>FYROM</t>
        </is>
      </c>
      <c r="B4" s="654" t="n">
        <v>0</v>
      </c>
      <c r="C4" s="654" t="n">
        <v>0</v>
      </c>
      <c r="D4" s="654" t="n">
        <v>0</v>
      </c>
      <c r="F4" s="31" t="inlineStr">
        <is>
          <t>ARTLAB</t>
        </is>
      </c>
      <c r="G4" s="655" t="n">
        <v>0</v>
      </c>
      <c r="I4" s="31" t="inlineStr">
        <is>
          <t>ARTLAB</t>
        </is>
      </c>
    </row>
    <row r="5">
      <c r="A5" s="31" t="inlineStr">
        <is>
          <t>BULGARIA</t>
        </is>
      </c>
      <c r="B5" s="655" t="n">
        <v>0.02</v>
      </c>
      <c r="C5" s="655" t="n">
        <v>0</v>
      </c>
      <c r="D5" s="655" t="n">
        <v>0.002</v>
      </c>
      <c r="F5" s="31" t="inlineStr">
        <is>
          <t>ATLANTIQC</t>
        </is>
      </c>
      <c r="G5" s="655" t="n">
        <v>0</v>
      </c>
      <c r="I5" s="31" t="inlineStr">
        <is>
          <t>BHA</t>
        </is>
      </c>
    </row>
    <row r="6">
      <c r="A6" s="31" t="inlineStr">
        <is>
          <t>INDIA</t>
        </is>
      </c>
      <c r="B6" s="655" t="n">
        <v>0.12</v>
      </c>
      <c r="C6" s="655" t="n">
        <v>0.096</v>
      </c>
      <c r="D6" s="655" t="n">
        <v>0.002</v>
      </c>
      <c r="F6" s="31" t="inlineStr">
        <is>
          <t>CCC</t>
        </is>
      </c>
      <c r="G6" s="655" t="n">
        <v>0</v>
      </c>
      <c r="I6" s="31" t="inlineStr">
        <is>
          <t>EDWARD JEANS</t>
        </is>
      </c>
    </row>
    <row r="7">
      <c r="A7" s="31" t="inlineStr">
        <is>
          <t>ITALY</t>
        </is>
      </c>
      <c r="B7" s="655" t="n">
        <v>0.02</v>
      </c>
      <c r="C7" s="655" t="n">
        <v>0</v>
      </c>
      <c r="D7" s="655" t="n">
        <v>0.002</v>
      </c>
      <c r="F7" s="31" t="inlineStr">
        <is>
          <t>CHERRYFIELD</t>
        </is>
      </c>
      <c r="G7" s="655" t="n">
        <v>0.1</v>
      </c>
      <c r="I7" s="31" t="inlineStr">
        <is>
          <t>KONNEKT TEKSTIL</t>
        </is>
      </c>
    </row>
    <row r="8">
      <c r="A8" s="31" t="inlineStr">
        <is>
          <t>PORTUGAL</t>
        </is>
      </c>
      <c r="B8" s="655" t="n">
        <v>0.02</v>
      </c>
      <c r="C8" s="655" t="n">
        <v>0</v>
      </c>
      <c r="D8" s="655" t="n">
        <v>0.002</v>
      </c>
      <c r="F8" s="31" t="inlineStr">
        <is>
          <t>Franco Frati</t>
        </is>
      </c>
      <c r="G8" s="655" t="n">
        <v>0</v>
      </c>
      <c r="I8" s="31" t="inlineStr">
        <is>
          <t>NEW POWER</t>
        </is>
      </c>
    </row>
    <row r="9">
      <c r="A9" s="31" t="inlineStr">
        <is>
          <t>TUNISIA</t>
        </is>
      </c>
      <c r="B9" s="655" t="n">
        <v>0.02</v>
      </c>
      <c r="C9" s="655" t="n">
        <v>0</v>
      </c>
      <c r="D9" s="655" t="n">
        <v>0.002</v>
      </c>
      <c r="F9" s="31" t="inlineStr">
        <is>
          <t>INDYBLU</t>
        </is>
      </c>
      <c r="G9" s="655" t="n">
        <v>0.1</v>
      </c>
      <c r="I9" s="31" t="inlineStr">
        <is>
          <t>TRISCOTTON</t>
        </is>
      </c>
    </row>
    <row r="10">
      <c r="A10" s="31" t="inlineStr">
        <is>
          <t>TURKEY</t>
        </is>
      </c>
      <c r="B10" s="655" t="n">
        <v>0.02</v>
      </c>
      <c r="C10" s="655" t="n">
        <v>0</v>
      </c>
      <c r="D10" s="655" t="n">
        <v>0.002</v>
      </c>
      <c r="F10" s="31" t="inlineStr">
        <is>
          <t>SALGARI</t>
        </is>
      </c>
      <c r="G10" s="655" t="n">
        <v>0</v>
      </c>
      <c r="I10" s="31" t="inlineStr">
        <is>
          <t>CRIVEDI</t>
        </is>
      </c>
    </row>
    <row r="11">
      <c r="A11" s="31" t="inlineStr">
        <is>
          <t>NETHERLANDS</t>
        </is>
      </c>
      <c r="B11" s="655" t="n">
        <v>0.01</v>
      </c>
      <c r="C11" s="655" t="n">
        <v>0</v>
      </c>
      <c r="D11" s="655" t="n">
        <v>0.002</v>
      </c>
      <c r="F11" s="31" t="inlineStr">
        <is>
          <t>TBC</t>
        </is>
      </c>
      <c r="G11" s="655" t="n">
        <v>0</v>
      </c>
      <c r="I11" s="31" t="inlineStr">
        <is>
          <t>CORTEBELO</t>
        </is>
      </c>
    </row>
    <row r="12">
      <c r="A12" s="31" t="inlineStr">
        <is>
          <t>SPAIN</t>
        </is>
      </c>
      <c r="B12" s="655" t="n">
        <v>0.02</v>
      </c>
      <c r="C12" s="655" t="n">
        <v>0</v>
      </c>
      <c r="D12" s="655" t="n">
        <v>0.002</v>
      </c>
      <c r="F12" s="31" t="inlineStr">
        <is>
          <t>UNI TEXTILES</t>
        </is>
      </c>
      <c r="G12" s="655" t="n">
        <v>0</v>
      </c>
      <c r="I12" s="31" t="inlineStr">
        <is>
          <t>DIRENE</t>
        </is>
      </c>
    </row>
    <row r="13">
      <c r="A13" s="31" t="inlineStr">
        <is>
          <t>CROATIA</t>
        </is>
      </c>
      <c r="B13" s="655" t="n">
        <v>0.02</v>
      </c>
      <c r="C13" s="655" t="n">
        <v>0</v>
      </c>
      <c r="D13" s="655" t="n">
        <v>0.002</v>
      </c>
      <c r="F13" s="31" t="inlineStr">
        <is>
          <t>TIME BRIDGE</t>
        </is>
      </c>
      <c r="G13" s="655" t="n">
        <v>0.05</v>
      </c>
      <c r="I13" s="31" t="inlineStr">
        <is>
          <t>IDEA MODA</t>
        </is>
      </c>
    </row>
    <row r="14">
      <c r="A14" s="31" t="inlineStr">
        <is>
          <t>CHINA</t>
        </is>
      </c>
      <c r="B14" s="655" t="n">
        <v>0.12</v>
      </c>
      <c r="C14" s="655" t="n">
        <v>0.096</v>
      </c>
      <c r="D14" s="655" t="n">
        <v>0.002</v>
      </c>
      <c r="F14" s="31" t="inlineStr">
        <is>
          <t>MODALOCA</t>
        </is>
      </c>
      <c r="G14" s="656" t="n">
        <v>0.1</v>
      </c>
      <c r="I14" s="31" t="inlineStr">
        <is>
          <t>EFFEGI</t>
        </is>
      </c>
    </row>
    <row r="15">
      <c r="A15" s="31" t="inlineStr">
        <is>
          <t>REPUBLIC OF MOLDOVA</t>
        </is>
      </c>
      <c r="B15" s="654" t="n">
        <v>0</v>
      </c>
      <c r="C15" s="654" t="n">
        <v>0</v>
      </c>
      <c r="D15" s="654" t="n">
        <v>0</v>
      </c>
      <c r="F15" s="31" t="inlineStr">
        <is>
          <t>BLANKET BAY</t>
        </is>
      </c>
      <c r="G15" s="655" t="n">
        <v>0</v>
      </c>
      <c r="I15" s="31" t="inlineStr">
        <is>
          <t>JAUME</t>
        </is>
      </c>
    </row>
    <row r="16">
      <c r="A16" s="31" t="inlineStr"/>
      <c r="B16" s="657" t="n"/>
      <c r="C16" s="657" t="n"/>
      <c r="D16" s="657" t="n"/>
      <c r="F16" s="31" t="n"/>
      <c r="G16" s="655" t="n"/>
      <c r="I16" s="31" t="inlineStr">
        <is>
          <t>PTT</t>
        </is>
      </c>
    </row>
    <row r="17">
      <c r="A17" s="31" t="inlineStr"/>
      <c r="B17" s="657" t="n"/>
      <c r="C17" s="657" t="n"/>
      <c r="D17" s="657" t="n"/>
      <c r="F17" s="87" t="n"/>
      <c r="G17" s="658" t="n"/>
      <c r="I17" s="31" t="inlineStr">
        <is>
          <t>Collage</t>
        </is>
      </c>
    </row>
    <row r="18">
      <c r="A18" s="31" t="inlineStr"/>
      <c r="B18" s="657" t="n"/>
      <c r="C18" s="657" t="n"/>
      <c r="D18" s="657" t="n"/>
      <c r="I18" s="85" t="inlineStr">
        <is>
          <t>MANUELA &amp; PERREIRA</t>
        </is>
      </c>
    </row>
    <row r="19">
      <c r="A19" s="87" t="n"/>
      <c r="B19" s="659" t="n"/>
      <c r="C19" s="659" t="n"/>
      <c r="D19" s="659" t="n"/>
      <c r="I19" s="85" t="inlineStr">
        <is>
          <t>FLOR DA MODA</t>
        </is>
      </c>
    </row>
    <row r="20">
      <c r="I20" s="85" t="inlineStr">
        <is>
          <t>BERRETTI</t>
        </is>
      </c>
    </row>
    <row r="21">
      <c r="I21" s="31" t="inlineStr">
        <is>
          <t>Elleti Group</t>
        </is>
      </c>
    </row>
    <row r="22">
      <c r="I22" s="31" t="inlineStr">
        <is>
          <t>NETO &amp; SILVA</t>
        </is>
      </c>
    </row>
    <row r="23">
      <c r="I23" s="31" t="inlineStr">
        <is>
          <t>JEANS SERVICES</t>
        </is>
      </c>
    </row>
    <row r="24">
      <c r="I24" s="31" t="inlineStr">
        <is>
          <t>Carthago</t>
        </is>
      </c>
    </row>
    <row r="25">
      <c r="I25" s="226" t="inlineStr">
        <is>
          <t>APX</t>
        </is>
      </c>
    </row>
    <row r="26">
      <c r="I26" s="226" t="inlineStr">
        <is>
          <t>EXTRAVIE SRL</t>
        </is>
      </c>
    </row>
    <row r="27">
      <c r="I27" s="226" t="inlineStr">
        <is>
          <t>BORO ATELIER</t>
        </is>
      </c>
    </row>
    <row r="28">
      <c r="I28" s="31" t="inlineStr">
        <is>
          <t>Officina3</t>
        </is>
      </c>
    </row>
  </sheetData>
  <dataValidations count="1">
    <dataValidation allowBlank="0" showErrorMessage="1" showInputMessage="1" sqref="A15" type="list">
      <formula1>$A$3:$A$16</formula1>
    </dataValidation>
  </dataValidations>
  <pageMargins bottom="0.75" footer="0.3" header="0.3" left="0.7" right="0.7" top="0.75"/>
  <pageSetup orientation="portrait"/>
</worksheet>
</file>

<file path=xl/worksheets/sheet5.xml><?xml version="1.0" encoding="utf-8"?>
<worksheet xmlns:r="http://schemas.openxmlformats.org/officeDocument/2006/relationships" xmlns="http://schemas.openxmlformats.org/spreadsheetml/2006/main">
  <sheetPr filterMode="1">
    <outlinePr summaryBelow="1" summaryRight="1"/>
    <pageSetUpPr fitToPage="1"/>
  </sheetPr>
  <dimension ref="A3:BJ489"/>
  <sheetViews>
    <sheetView workbookViewId="0" zoomScale="85" zoomScaleNormal="85">
      <pane activePane="bottomRight" state="frozen" topLeftCell="L5" xSplit="3" ySplit="4"/>
      <selection activeCell="D1" pane="topRight" sqref="D1"/>
      <selection activeCell="A5" pane="bottomLeft" sqref="A5"/>
      <selection activeCell="L211" pane="bottomRight" sqref="L211"/>
    </sheetView>
  </sheetViews>
  <sheetFormatPr baseColWidth="8" defaultRowHeight="15"/>
  <cols>
    <col bestFit="1" customWidth="1" max="1" min="1" style="510" width="44.5703125"/>
    <col bestFit="1" customWidth="1" max="2" min="2" style="510" width="13.85546875"/>
    <col customWidth="1" max="3" min="3" style="510" width="14.85546875"/>
    <col bestFit="1" customWidth="1" max="4" min="4" style="510" width="25"/>
    <col customWidth="1" max="5" min="5" style="511" width="12"/>
    <col customWidth="1" max="6" min="6" style="511" width="27.5703125"/>
    <col customWidth="1" max="7" min="7" style="510" width="7.42578125"/>
    <col customWidth="1" max="8" min="8" style="510" width="32.140625"/>
    <col customWidth="1" max="9" min="9" style="510" width="41"/>
    <col customWidth="1" max="10" min="10" style="510" width="25.28515625"/>
    <col customWidth="1" max="11" min="11" style="510" width="74.85546875"/>
    <col customWidth="1" max="12" min="12" style="510" width="74.42578125"/>
    <col customWidth="1" max="13" min="13" style="510" width="27.28515625"/>
    <col customWidth="1" max="14" min="14" style="510" width="7.140625"/>
    <col customWidth="1" max="15" min="15" style="510" width="15.28515625"/>
    <col customWidth="1" max="16" min="16" style="510" width="10.140625"/>
    <col customWidth="1" max="17" min="17" style="510" width="16.85546875"/>
    <col customWidth="1" max="18" min="18" style="510" width="16.28515625"/>
    <col customWidth="1" max="19" min="19" style="510" width="20.5703125"/>
    <col customWidth="1" max="21" min="20" style="512" width="15.28515625"/>
    <col customWidth="1" max="24" min="22" style="511" width="7.85546875"/>
    <col customWidth="1" max="25" min="25" style="511" width="10.7109375"/>
    <col customWidth="1" max="30" min="26" style="511" width="7.85546875"/>
    <col customWidth="1" max="31" min="31" style="511" width="7.7109375"/>
    <col customWidth="1" max="33" min="32" style="511" width="13.140625"/>
    <col customWidth="1" max="36" min="34" style="511" width="11.7109375"/>
    <col customWidth="1" max="37" min="37" style="511" width="18.85546875"/>
    <col customWidth="1" max="38" min="38" style="79" width="42.28515625"/>
    <col customWidth="1" max="39" min="39" style="79" width="15"/>
    <col customWidth="1" max="40" min="40" style="510" width="9.28515625"/>
    <col customWidth="1" max="41" min="41" style="510" width="7.7109375"/>
    <col customWidth="1" max="42" min="42" style="510" width="11"/>
    <col customWidth="1" max="43" min="43" style="510" width="11.85546875"/>
    <col customWidth="1" max="44" min="44" style="510" width="18.42578125"/>
    <col customWidth="1" max="45" min="45" style="510" width="46.42578125"/>
    <col customWidth="1" max="47" min="46" style="510" width="21.140625"/>
    <col customWidth="1" max="49" min="48" style="510" width="9.5703125"/>
    <col customWidth="1" max="50" min="50" style="510" width="10"/>
    <col customWidth="1" max="51" min="51" style="510" width="9.5703125"/>
    <col customWidth="1" max="52" min="52" style="510" width="16.140625"/>
    <col customWidth="1" max="53" min="53" style="510" width="11"/>
    <col customWidth="1" max="54" min="54" style="510" width="9.5703125"/>
    <col customWidth="1" max="55" min="55" style="510" width="10"/>
    <col customWidth="1" max="56" min="56" style="510" width="9.5703125"/>
    <col customWidth="1" max="57" min="57" style="510" width="16.140625"/>
    <col customWidth="1" max="58" min="58" style="510" width="19.140625"/>
    <col bestFit="1" customWidth="1" max="59" min="59" style="510" width="14.42578125"/>
    <col bestFit="1" customWidth="1" max="60" min="60" style="510" width="10.28515625"/>
    <col bestFit="1" customWidth="1" max="61" min="61" style="510" width="19.5703125"/>
  </cols>
  <sheetData>
    <row r="3">
      <c r="V3" s="73" t="n"/>
      <c r="W3" s="73" t="n"/>
      <c r="X3" s="73" t="n"/>
      <c r="Y3" s="660" t="n">
        <v>43130</v>
      </c>
      <c r="Z3" s="73" t="n"/>
      <c r="AA3" s="318" t="n">
        <v>43153</v>
      </c>
      <c r="AB3" s="318" t="n">
        <v>43164</v>
      </c>
      <c r="AC3" s="318" t="n">
        <v>43180</v>
      </c>
      <c r="AD3" s="73" t="n"/>
      <c r="AE3" s="73" t="n"/>
      <c r="AF3" s="660" t="n">
        <v>43152</v>
      </c>
      <c r="AG3" s="323" t="n">
        <v>43165</v>
      </c>
      <c r="AI3" s="514" t="n">
        <v>43180</v>
      </c>
    </row>
    <row customFormat="1" customHeight="1" ht="73.5" r="4" s="2">
      <c r="A4" s="291" t="inlineStr">
        <is>
          <t>COMBO</t>
        </is>
      </c>
      <c r="B4" s="11" t="inlineStr">
        <is>
          <t>article nr</t>
        </is>
      </c>
      <c r="C4" s="72" t="inlineStr">
        <is>
          <t>SAP</t>
        </is>
      </c>
      <c r="D4" s="72" t="inlineStr">
        <is>
          <t>Special Customer</t>
        </is>
      </c>
      <c r="E4" s="291" t="inlineStr">
        <is>
          <t>CXLD</t>
        </is>
      </c>
      <c r="F4" s="291" t="inlineStr">
        <is>
          <t>From Stock</t>
        </is>
      </c>
      <c r="G4" s="72" t="inlineStr">
        <is>
          <t>C/O</t>
        </is>
      </c>
      <c r="H4" s="11" t="inlineStr">
        <is>
          <t>style</t>
        </is>
      </c>
      <c r="I4" s="11" t="inlineStr">
        <is>
          <t>wash / colour</t>
        </is>
      </c>
      <c r="J4" s="11" t="inlineStr">
        <is>
          <t>fabric supplier</t>
        </is>
      </c>
      <c r="K4" s="11" t="inlineStr">
        <is>
          <t>fabric code</t>
        </is>
      </c>
      <c r="L4" s="11" t="inlineStr">
        <is>
          <t>non organic (OLD) fabric code (for KOI development)</t>
        </is>
      </c>
      <c r="M4" s="11" t="inlineStr">
        <is>
          <t>collection / theme</t>
        </is>
      </c>
      <c r="N4" s="11" t="inlineStr">
        <is>
          <t>drop</t>
        </is>
      </c>
      <c r="O4" s="11" t="inlineStr">
        <is>
          <t>category</t>
        </is>
      </c>
      <c r="P4" s="11" t="inlineStr">
        <is>
          <t>gender</t>
        </is>
      </c>
      <c r="Q4" s="7" t="inlineStr">
        <is>
          <t>vendor</t>
        </is>
      </c>
      <c r="R4" s="7" t="inlineStr">
        <is>
          <t>laundry</t>
        </is>
      </c>
      <c r="S4" s="62" t="inlineStr">
        <is>
          <t>fabric price</t>
        </is>
      </c>
      <c r="T4" s="257" t="inlineStr">
        <is>
          <t>Booking Consumption</t>
        </is>
      </c>
      <c r="U4" s="257" t="inlineStr">
        <is>
          <t>Booking Consumption lining</t>
        </is>
      </c>
      <c r="V4" s="63" t="inlineStr">
        <is>
          <t>total Sales</t>
        </is>
      </c>
      <c r="W4" s="63" t="inlineStr">
        <is>
          <t>total Sales</t>
        </is>
      </c>
      <c r="X4" s="63" t="inlineStr">
        <is>
          <t>total Sales</t>
        </is>
      </c>
      <c r="Y4" s="80" t="inlineStr">
        <is>
          <t>First Forecast</t>
        </is>
      </c>
      <c r="Z4" s="63" t="inlineStr">
        <is>
          <t>total Sales</t>
        </is>
      </c>
      <c r="AA4" s="63" t="inlineStr">
        <is>
          <t>total Sales</t>
        </is>
      </c>
      <c r="AB4" s="63" t="inlineStr">
        <is>
          <t>total Sales</t>
        </is>
      </c>
      <c r="AC4" s="63" t="inlineStr">
        <is>
          <t>total Sales</t>
        </is>
      </c>
      <c r="AD4" s="63" t="inlineStr">
        <is>
          <t>total Sales</t>
        </is>
      </c>
      <c r="AE4" s="63" t="inlineStr">
        <is>
          <t>total Sales</t>
        </is>
      </c>
      <c r="AF4" s="80" t="inlineStr">
        <is>
          <t>Second Forecast</t>
        </is>
      </c>
      <c r="AG4" s="324" t="inlineStr">
        <is>
          <t>FINAL BUY</t>
        </is>
      </c>
      <c r="AH4" s="63" t="inlineStr">
        <is>
          <t>FINAL BUY</t>
        </is>
      </c>
      <c r="AI4" s="509" t="inlineStr">
        <is>
          <t>ACTUAL PO</t>
        </is>
      </c>
      <c r="AJ4" s="63" t="inlineStr">
        <is>
          <t>Stock when bought</t>
        </is>
      </c>
      <c r="AK4" s="63" t="inlineStr">
        <is>
          <t>Comment final BUY</t>
        </is>
      </c>
      <c r="AL4" s="64" t="inlineStr">
        <is>
          <t>total fabric meters</t>
        </is>
      </c>
      <c r="AM4" s="64" t="inlineStr">
        <is>
          <t>total lining meters</t>
        </is>
      </c>
      <c r="AN4" s="63" t="inlineStr">
        <is>
          <t>STOCK</t>
        </is>
      </c>
      <c r="AO4" s="63" t="inlineStr">
        <is>
          <t>fabric order date</t>
        </is>
      </c>
      <c r="AP4" s="64" t="inlineStr">
        <is>
          <t>MTRS BOOKED</t>
        </is>
      </c>
      <c r="AQ4" s="65" t="inlineStr">
        <is>
          <t>confirmed fabric ETD</t>
        </is>
      </c>
      <c r="AR4" s="65" t="inlineStr">
        <is>
          <t>C/O fabric NEXT SEASON?</t>
        </is>
      </c>
      <c r="AS4" s="63" t="inlineStr">
        <is>
          <t>Comments</t>
        </is>
      </c>
      <c r="AT4" s="63" t="inlineStr">
        <is>
          <t>total fabric meters Production</t>
        </is>
      </c>
      <c r="AU4" s="63" t="inlineStr">
        <is>
          <t>TOTAL</t>
        </is>
      </c>
      <c r="AV4" s="63" t="inlineStr">
        <is>
          <t>BUY 1</t>
        </is>
      </c>
      <c r="AW4" s="63" t="inlineStr">
        <is>
          <t>Comment</t>
        </is>
      </c>
      <c r="AX4" s="80" t="inlineStr">
        <is>
          <t>DIFF</t>
        </is>
      </c>
      <c r="AY4" s="80" t="inlineStr">
        <is>
          <t>Comment</t>
        </is>
      </c>
      <c r="AZ4" s="63" t="inlineStr">
        <is>
          <t>Check BUY 1</t>
        </is>
      </c>
      <c r="BA4" s="63" t="inlineStr">
        <is>
          <t>BUY 2</t>
        </is>
      </c>
      <c r="BB4" s="63" t="inlineStr">
        <is>
          <t>Comment</t>
        </is>
      </c>
      <c r="BC4" s="80" t="inlineStr">
        <is>
          <t>DIFF</t>
        </is>
      </c>
      <c r="BD4" s="80" t="inlineStr">
        <is>
          <t>Comment</t>
        </is>
      </c>
      <c r="BE4" s="63" t="inlineStr">
        <is>
          <t>Check BUY 2</t>
        </is>
      </c>
      <c r="BF4" s="63" t="inlineStr">
        <is>
          <t>FACTORY CHECK</t>
        </is>
      </c>
      <c r="BG4" s="63" t="inlineStr">
        <is>
          <t>Factory Call off</t>
        </is>
      </c>
      <c r="BH4" s="63" t="inlineStr">
        <is>
          <t>Date</t>
        </is>
      </c>
      <c r="BI4" s="63" t="inlineStr">
        <is>
          <t>Factory Call off lining</t>
        </is>
      </c>
      <c r="BJ4" s="63" t="inlineStr">
        <is>
          <t>Date</t>
        </is>
      </c>
    </row>
    <row customFormat="1" customHeight="1" hidden="1" ht="15" r="5" s="2">
      <c r="A5" s="549" t="inlineStr">
        <is>
          <t>K180701130-2010103049 JUNO</t>
        </is>
      </c>
      <c r="B5" s="169" t="inlineStr">
        <is>
          <t>K180701130</t>
        </is>
      </c>
      <c r="C5" s="169" t="n">
        <v>2010103049</v>
      </c>
      <c r="D5" s="67" t="inlineStr">
        <is>
          <t>ZALANDO, ABY</t>
        </is>
      </c>
      <c r="E5" s="311" t="n"/>
      <c r="F5" s="311" t="n"/>
      <c r="G5" s="176" t="inlineStr">
        <is>
          <t>-</t>
        </is>
      </c>
      <c r="H5" s="42" t="inlineStr">
        <is>
          <t>JUNO</t>
        </is>
      </c>
      <c r="I5" s="173" t="inlineStr">
        <is>
          <t>STAY BLACK</t>
        </is>
      </c>
      <c r="J5" s="21" t="inlineStr">
        <is>
          <t>CALIK</t>
        </is>
      </c>
      <c r="K5" s="21" t="inlineStr">
        <is>
          <t>30131G Corona stay black organic + recycled</t>
        </is>
      </c>
      <c r="L5" s="21" t="inlineStr">
        <is>
          <t>30079G CORONA</t>
        </is>
      </c>
      <c r="M5" s="41" t="inlineStr">
        <is>
          <t xml:space="preserve">SEASONAL MAIN </t>
        </is>
      </c>
      <c r="N5" s="42" t="n">
        <v>1</v>
      </c>
      <c r="O5" s="173" t="inlineStr">
        <is>
          <t>JEANS</t>
        </is>
      </c>
      <c r="P5" s="175" t="inlineStr">
        <is>
          <t>WOMEN</t>
        </is>
      </c>
      <c r="Q5" s="217" t="inlineStr">
        <is>
          <t>ARTLAB</t>
        </is>
      </c>
      <c r="R5" s="217" t="inlineStr">
        <is>
          <t>INTERWASHING</t>
        </is>
      </c>
      <c r="S5" s="215" t="inlineStr">
        <is>
          <t>5,40 / 134</t>
        </is>
      </c>
      <c r="T5" s="304" t="n">
        <v>1.3</v>
      </c>
      <c r="U5" s="305" t="n"/>
      <c r="V5" s="74" t="n"/>
      <c r="W5" s="74" t="n"/>
      <c r="X5" s="74" t="n">
        <v>249</v>
      </c>
      <c r="Y5" s="74" t="n">
        <v>600</v>
      </c>
      <c r="Z5" s="74" t="n">
        <v>259</v>
      </c>
      <c r="AA5" s="74" t="n">
        <v>281</v>
      </c>
      <c r="AB5" s="74" t="n">
        <v>388</v>
      </c>
      <c r="AC5" s="74" t="n">
        <v>394</v>
      </c>
      <c r="AD5" s="74" t="n"/>
      <c r="AE5" s="74" t="n"/>
      <c r="AF5" s="74" t="n">
        <v>500</v>
      </c>
      <c r="AG5" s="74" t="n">
        <v>500</v>
      </c>
      <c r="AH5" s="75">
        <f>AG5</f>
        <v/>
      </c>
      <c r="AI5" s="508" t="n">
        <v>499.8866498740555</v>
      </c>
      <c r="AJ5" s="75" t="n"/>
      <c r="AK5" s="75" t="n"/>
      <c r="AL5" s="267">
        <f>(AH5*T5)*1.05</f>
        <v/>
      </c>
      <c r="AM5" s="267" t="n"/>
      <c r="AN5" s="273" t="n"/>
      <c r="AO5" s="300" t="n">
        <v>43167</v>
      </c>
      <c r="AP5" s="273" t="n">
        <v>6500</v>
      </c>
      <c r="AQ5" s="300" t="n">
        <v>43229</v>
      </c>
      <c r="AR5" s="300" t="inlineStr">
        <is>
          <t>Yes SS19</t>
        </is>
      </c>
      <c r="AS5" s="273" t="n"/>
      <c r="AT5" s="273" t="n"/>
      <c r="AU5" s="273" t="n"/>
      <c r="AV5" s="2" t="n"/>
      <c r="AW5" s="2" t="inlineStr">
        <is>
          <t>ASAP</t>
        </is>
      </c>
      <c r="AX5" s="2" t="n"/>
      <c r="AY5" s="2" t="n"/>
      <c r="AZ5" s="2" t="n"/>
      <c r="BA5" s="2" t="n"/>
      <c r="BB5" s="2" t="n"/>
      <c r="BC5" s="2" t="n"/>
      <c r="BD5" s="2" t="n"/>
      <c r="BE5" s="2" t="n"/>
      <c r="BG5" s="2" t="n">
        <v>6100</v>
      </c>
      <c r="BH5" s="301" t="n">
        <v>43180</v>
      </c>
    </row>
    <row customFormat="1" customHeight="1" hidden="1" ht="15" r="6" s="2">
      <c r="A6" s="549" t="inlineStr">
        <is>
          <t>K180701155-2010103052 JUNO HIGH</t>
        </is>
      </c>
      <c r="B6" s="169" t="inlineStr">
        <is>
          <t>K180701155</t>
        </is>
      </c>
      <c r="C6" s="169" t="n">
        <v>2010103052</v>
      </c>
      <c r="D6" s="67" t="inlineStr">
        <is>
          <t>ABY</t>
        </is>
      </c>
      <c r="E6" s="311" t="n"/>
      <c r="F6" s="311" t="n"/>
      <c r="G6" s="176" t="inlineStr">
        <is>
          <t>-</t>
        </is>
      </c>
      <c r="H6" s="42" t="inlineStr">
        <is>
          <t>JUNO HIGH</t>
        </is>
      </c>
      <c r="I6" s="173" t="inlineStr">
        <is>
          <t>STAY BLACK</t>
        </is>
      </c>
      <c r="J6" s="21" t="inlineStr">
        <is>
          <t>CALIK</t>
        </is>
      </c>
      <c r="K6" s="21" t="inlineStr">
        <is>
          <t>30131G Corona stay black organic + recycled</t>
        </is>
      </c>
      <c r="L6" s="21" t="inlineStr">
        <is>
          <t>30079G CORONA</t>
        </is>
      </c>
      <c r="M6" s="41" t="inlineStr">
        <is>
          <t>SEASONAL MAIN</t>
        </is>
      </c>
      <c r="N6" s="42" t="n">
        <v>1</v>
      </c>
      <c r="O6" s="173" t="inlineStr">
        <is>
          <t>JEANS</t>
        </is>
      </c>
      <c r="P6" s="175" t="inlineStr">
        <is>
          <t>WOMEN</t>
        </is>
      </c>
      <c r="Q6" s="217" t="inlineStr">
        <is>
          <t>ARTLAB</t>
        </is>
      </c>
      <c r="R6" s="217" t="inlineStr">
        <is>
          <t>INTERWASHING</t>
        </is>
      </c>
      <c r="S6" s="215" t="inlineStr">
        <is>
          <t>5,40 / 134</t>
        </is>
      </c>
      <c r="T6" s="304" t="n">
        <v>1.3</v>
      </c>
      <c r="U6" s="305" t="n"/>
      <c r="V6" s="74" t="n"/>
      <c r="W6" s="74" t="n"/>
      <c r="X6" s="74" t="n">
        <v>264</v>
      </c>
      <c r="Y6" s="74" t="n">
        <v>500</v>
      </c>
      <c r="Z6" s="74" t="n">
        <v>323</v>
      </c>
      <c r="AA6" s="74" t="n">
        <v>429</v>
      </c>
      <c r="AB6" s="74" t="n">
        <v>679</v>
      </c>
      <c r="AC6" s="74" t="n">
        <v>711</v>
      </c>
      <c r="AD6" s="74" t="n"/>
      <c r="AE6" s="74" t="n"/>
      <c r="AF6" s="74" t="n">
        <v>600</v>
      </c>
      <c r="AG6" s="325" t="n">
        <v>900</v>
      </c>
      <c r="AH6" s="75">
        <f>AG6</f>
        <v/>
      </c>
      <c r="AI6" s="508" t="n">
        <v>910.4763271162121</v>
      </c>
      <c r="AJ6" s="75" t="n"/>
      <c r="AK6" s="75" t="n"/>
      <c r="AL6" s="267">
        <f>(AH6*T6)*1.05</f>
        <v/>
      </c>
      <c r="AM6" s="267" t="n"/>
      <c r="AN6" s="273" t="n"/>
      <c r="AO6" s="300" t="n">
        <v>43235</v>
      </c>
      <c r="AP6" s="273" t="n">
        <v>3000</v>
      </c>
      <c r="AQ6" s="300" t="n">
        <v>43267</v>
      </c>
      <c r="AR6" s="300" t="n"/>
      <c r="AS6" s="273" t="n"/>
      <c r="AT6" s="273" t="n"/>
      <c r="AU6" s="273" t="n"/>
      <c r="AV6" s="2" t="n"/>
      <c r="AW6" s="2" t="inlineStr">
        <is>
          <t>ASAP</t>
        </is>
      </c>
      <c r="AX6" s="2" t="n"/>
      <c r="AY6" s="2" t="n"/>
      <c r="AZ6" s="2" t="n"/>
      <c r="BA6" s="2" t="n"/>
      <c r="BB6" s="2" t="n"/>
      <c r="BC6" s="2" t="n"/>
      <c r="BD6" s="2" t="n"/>
      <c r="BE6" s="2" t="n"/>
      <c r="BH6" s="301" t="n"/>
    </row>
    <row customFormat="1" customHeight="1" hidden="1" ht="15" r="7" s="2">
      <c r="A7" s="549" t="inlineStr">
        <is>
          <t>K180701310-2010103053 CHRISTINA HIGH</t>
        </is>
      </c>
      <c r="B7" s="169" t="inlineStr">
        <is>
          <t>K180701310</t>
        </is>
      </c>
      <c r="C7" s="169" t="n">
        <v>2010103053</v>
      </c>
      <c r="D7" s="67" t="inlineStr">
        <is>
          <t>ZALANDO</t>
        </is>
      </c>
      <c r="E7" s="311" t="n"/>
      <c r="F7" s="311" t="n"/>
      <c r="G7" s="176" t="inlineStr">
        <is>
          <t>-</t>
        </is>
      </c>
      <c r="H7" s="42" t="inlineStr">
        <is>
          <t>CHRISTINA HIGH</t>
        </is>
      </c>
      <c r="I7" s="173" t="inlineStr">
        <is>
          <t>STAY BLACK</t>
        </is>
      </c>
      <c r="J7" s="21" t="inlineStr">
        <is>
          <t>CALIK</t>
        </is>
      </c>
      <c r="K7" s="21" t="inlineStr">
        <is>
          <t>30131G Corona stay black organic + recycled</t>
        </is>
      </c>
      <c r="L7" s="21" t="inlineStr">
        <is>
          <t>30079G CORONA</t>
        </is>
      </c>
      <c r="M7" s="41" t="inlineStr">
        <is>
          <t>SEASONAL MAIN</t>
        </is>
      </c>
      <c r="N7" s="42" t="n">
        <v>1</v>
      </c>
      <c r="O7" s="173" t="inlineStr">
        <is>
          <t>JEANS</t>
        </is>
      </c>
      <c r="P7" s="175" t="inlineStr">
        <is>
          <t>WOMEN</t>
        </is>
      </c>
      <c r="Q7" s="217" t="inlineStr">
        <is>
          <t>ARTLAB</t>
        </is>
      </c>
      <c r="R7" s="217" t="inlineStr">
        <is>
          <t>INTERWASHING</t>
        </is>
      </c>
      <c r="S7" s="215" t="inlineStr">
        <is>
          <t>5,40 / 134</t>
        </is>
      </c>
      <c r="T7" s="304" t="n">
        <v>1.3</v>
      </c>
      <c r="U7" s="305" t="n"/>
      <c r="V7" s="74" t="n"/>
      <c r="W7" s="74" t="n"/>
      <c r="X7" s="74" t="n">
        <v>298</v>
      </c>
      <c r="Y7" s="74" t="n">
        <v>700</v>
      </c>
      <c r="Z7" s="74" t="n">
        <v>327</v>
      </c>
      <c r="AA7" s="74" t="n">
        <v>382</v>
      </c>
      <c r="AB7" s="74" t="n">
        <v>470</v>
      </c>
      <c r="AC7" s="74" t="n">
        <v>478</v>
      </c>
      <c r="AD7" s="74" t="n"/>
      <c r="AE7" s="74" t="n"/>
      <c r="AF7" s="74" t="n">
        <v>700</v>
      </c>
      <c r="AG7" s="74" t="n">
        <v>700</v>
      </c>
      <c r="AH7" s="75">
        <f>AG7</f>
        <v/>
      </c>
      <c r="AI7" s="508" t="n">
        <v>704.8496868475991</v>
      </c>
      <c r="AJ7" s="75" t="n"/>
      <c r="AK7" s="75" t="n"/>
      <c r="AL7" s="267">
        <f>(AH7*T7)*1.05</f>
        <v/>
      </c>
      <c r="AM7" s="267" t="n"/>
      <c r="AN7" s="273" t="n"/>
      <c r="AO7" s="300" t="n"/>
      <c r="AP7" s="273" t="n"/>
      <c r="AQ7" s="300" t="n"/>
      <c r="AR7" s="300" t="n"/>
      <c r="AS7" s="273" t="n"/>
      <c r="AT7" s="273" t="n"/>
      <c r="AU7" s="273" t="n"/>
      <c r="AV7" s="2" t="n"/>
      <c r="AW7" s="2" t="inlineStr">
        <is>
          <t>ASAP</t>
        </is>
      </c>
      <c r="AX7" s="2" t="n"/>
      <c r="AY7" s="2" t="n"/>
      <c r="AZ7" s="2" t="n"/>
      <c r="BA7" s="2" t="n"/>
      <c r="BB7" s="2" t="n"/>
      <c r="BC7" s="2" t="n"/>
      <c r="BD7" s="2" t="n"/>
      <c r="BE7" s="2" t="n"/>
      <c r="BH7" s="301" t="n"/>
    </row>
    <row customFormat="1" customHeight="1" hidden="1" ht="15" r="8" s="2">
      <c r="A8" s="549" t="inlineStr">
        <is>
          <t>K180751105-1010104236 JAMES</t>
        </is>
      </c>
      <c r="B8" s="169" t="inlineStr">
        <is>
          <t>K180751105</t>
        </is>
      </c>
      <c r="C8" s="472" t="n">
        <v>1010104236</v>
      </c>
      <c r="D8" s="67" t="inlineStr">
        <is>
          <t>ZALANDO</t>
        </is>
      </c>
      <c r="E8" s="311" t="n"/>
      <c r="F8" s="311" t="n"/>
      <c r="G8" s="176" t="inlineStr">
        <is>
          <t>-</t>
        </is>
      </c>
      <c r="H8" s="42" t="inlineStr">
        <is>
          <t>JAMES</t>
        </is>
      </c>
      <c r="I8" s="173" t="inlineStr">
        <is>
          <t>STAY BLACK</t>
        </is>
      </c>
      <c r="J8" s="21" t="inlineStr">
        <is>
          <t>CALIK</t>
        </is>
      </c>
      <c r="K8" s="21" t="inlineStr">
        <is>
          <t>30131G Corona stay black organic + recycled</t>
        </is>
      </c>
      <c r="L8" s="21" t="inlineStr">
        <is>
          <t>30079G CORONA</t>
        </is>
      </c>
      <c r="M8" s="41" t="inlineStr">
        <is>
          <t>SEASONAL MAIN</t>
        </is>
      </c>
      <c r="N8" s="42" t="n">
        <v>1</v>
      </c>
      <c r="O8" s="173" t="inlineStr">
        <is>
          <t>JEANS</t>
        </is>
      </c>
      <c r="P8" s="244" t="inlineStr">
        <is>
          <t>MEN</t>
        </is>
      </c>
      <c r="Q8" s="217" t="inlineStr">
        <is>
          <t>ARTLAB</t>
        </is>
      </c>
      <c r="R8" s="225" t="inlineStr">
        <is>
          <t>INTERWASHING</t>
        </is>
      </c>
      <c r="S8" s="215" t="inlineStr">
        <is>
          <t>5,40 / 134</t>
        </is>
      </c>
      <c r="T8" s="304" t="n">
        <v>1.3</v>
      </c>
      <c r="U8" s="305" t="n"/>
      <c r="V8" s="74" t="n"/>
      <c r="W8" s="74" t="n"/>
      <c r="X8" s="74" t="n">
        <v>150</v>
      </c>
      <c r="Y8" s="74" t="n">
        <v>200</v>
      </c>
      <c r="Z8" s="74" t="n">
        <v>150</v>
      </c>
      <c r="AA8" s="74" t="n">
        <v>166</v>
      </c>
      <c r="AB8" s="74" t="n">
        <v>241</v>
      </c>
      <c r="AC8" s="74" t="n">
        <v>225</v>
      </c>
      <c r="AD8" s="74" t="n"/>
      <c r="AE8" s="74" t="n"/>
      <c r="AF8" s="74" t="n">
        <v>200</v>
      </c>
      <c r="AG8" s="325" t="n">
        <v>225</v>
      </c>
      <c r="AH8" s="75">
        <f>AG8</f>
        <v/>
      </c>
      <c r="AI8" s="508" t="n">
        <v>225</v>
      </c>
      <c r="AJ8" s="75" t="n"/>
      <c r="AK8" s="75" t="n"/>
      <c r="AL8" s="267">
        <f>(AH8*T8)*1.05</f>
        <v/>
      </c>
      <c r="AM8" s="267" t="n"/>
      <c r="AN8" s="273" t="n"/>
      <c r="AO8" s="300" t="n"/>
      <c r="AP8" s="273" t="n"/>
      <c r="AQ8" s="300" t="n"/>
      <c r="AR8" s="300" t="n"/>
      <c r="AS8" s="273" t="n"/>
      <c r="AT8" s="273" t="n"/>
      <c r="AU8" s="273" t="n"/>
      <c r="AV8" s="2" t="n"/>
      <c r="AW8" s="2" t="inlineStr">
        <is>
          <t>ASAP</t>
        </is>
      </c>
      <c r="AX8" s="2" t="n"/>
      <c r="AY8" s="2" t="n"/>
      <c r="AZ8" s="2" t="n"/>
      <c r="BA8" s="2" t="n"/>
      <c r="BB8" s="2" t="n"/>
      <c r="BC8" s="2" t="n"/>
      <c r="BD8" s="2" t="n"/>
      <c r="BE8" s="2" t="n"/>
      <c r="BH8" s="301" t="n"/>
    </row>
    <row customFormat="1" customHeight="1" hidden="1" ht="15" r="9" s="2">
      <c r="A9" s="549" t="inlineStr">
        <is>
          <t>K180751205-1010104124 CHARLES</t>
        </is>
      </c>
      <c r="B9" s="169" t="inlineStr">
        <is>
          <t>K180751205</t>
        </is>
      </c>
      <c r="C9" s="472" t="n">
        <v>1010104124</v>
      </c>
      <c r="D9" s="67" t="inlineStr">
        <is>
          <t>ZALANDO</t>
        </is>
      </c>
      <c r="E9" s="311" t="n"/>
      <c r="F9" s="311" t="n"/>
      <c r="G9" s="176" t="inlineStr">
        <is>
          <t>-</t>
        </is>
      </c>
      <c r="H9" s="42" t="inlineStr">
        <is>
          <t>CHARLES</t>
        </is>
      </c>
      <c r="I9" s="173" t="inlineStr">
        <is>
          <t>STAY BLACK</t>
        </is>
      </c>
      <c r="J9" s="21" t="inlineStr">
        <is>
          <t>CALIK</t>
        </is>
      </c>
      <c r="K9" s="21" t="inlineStr">
        <is>
          <t>30131G Corona stay black organic + recycled</t>
        </is>
      </c>
      <c r="L9" s="21" t="inlineStr">
        <is>
          <t>30079G CORONA</t>
        </is>
      </c>
      <c r="M9" s="41" t="inlineStr">
        <is>
          <t>SEASONAL MAIN</t>
        </is>
      </c>
      <c r="N9" s="42" t="n">
        <v>1</v>
      </c>
      <c r="O9" s="173" t="inlineStr">
        <is>
          <t>JEANS</t>
        </is>
      </c>
      <c r="P9" s="175" t="inlineStr">
        <is>
          <t>MEN</t>
        </is>
      </c>
      <c r="Q9" s="217" t="inlineStr">
        <is>
          <t>ARTLAB</t>
        </is>
      </c>
      <c r="R9" s="217" t="inlineStr">
        <is>
          <t>INTERWASHING</t>
        </is>
      </c>
      <c r="S9" s="215" t="inlineStr">
        <is>
          <t>5,40 / 134</t>
        </is>
      </c>
      <c r="T9" s="304" t="n">
        <v>1.3</v>
      </c>
      <c r="U9" s="305" t="n"/>
      <c r="V9" s="74" t="n"/>
      <c r="W9" s="74" t="n"/>
      <c r="X9" s="74" t="n">
        <v>481</v>
      </c>
      <c r="Y9" s="74" t="n">
        <v>1000</v>
      </c>
      <c r="Z9" s="74" t="n">
        <v>507</v>
      </c>
      <c r="AA9" s="74" t="n">
        <v>545</v>
      </c>
      <c r="AB9" s="74" t="n">
        <v>714</v>
      </c>
      <c r="AC9" s="74" t="n">
        <v>730</v>
      </c>
      <c r="AD9" s="74" t="n"/>
      <c r="AE9" s="74" t="n"/>
      <c r="AF9" s="74" t="n">
        <v>1000</v>
      </c>
      <c r="AG9" s="325" t="n">
        <v>1100</v>
      </c>
      <c r="AH9" s="75">
        <f>AG9</f>
        <v/>
      </c>
      <c r="AI9" s="508" t="n">
        <v>1100</v>
      </c>
      <c r="AJ9" s="75" t="n"/>
      <c r="AK9" s="75" t="n"/>
      <c r="AL9" s="267">
        <f>(AH9*T9)*1.05</f>
        <v/>
      </c>
      <c r="AM9" s="267" t="n"/>
      <c r="AN9" s="273" t="n"/>
      <c r="AO9" s="300" t="n"/>
      <c r="AP9" s="273" t="n"/>
      <c r="AQ9" s="300" t="n"/>
      <c r="AR9" s="300" t="n"/>
      <c r="AS9" s="273" t="n"/>
      <c r="AT9" s="273" t="n"/>
      <c r="AU9" s="273" t="n"/>
      <c r="AV9" s="2" t="n"/>
      <c r="AW9" s="2" t="inlineStr">
        <is>
          <t>ASAP</t>
        </is>
      </c>
      <c r="AX9" s="2" t="n"/>
      <c r="AY9" s="2" t="n"/>
      <c r="AZ9" s="2" t="n"/>
      <c r="BA9" s="2" t="n"/>
      <c r="BB9" s="2" t="n"/>
      <c r="BC9" s="2" t="n"/>
      <c r="BD9" s="2" t="n"/>
      <c r="BE9" s="2" t="n"/>
      <c r="BH9" s="301" t="n"/>
    </row>
    <row customFormat="1" customHeight="1" hidden="1" ht="15" r="10" s="2">
      <c r="A10" s="549" t="inlineStr">
        <is>
          <t>K180751405-1010104239 RYAN</t>
        </is>
      </c>
      <c r="B10" s="169" t="inlineStr">
        <is>
          <t>K180751405</t>
        </is>
      </c>
      <c r="C10" s="169" t="n">
        <v>1010104239</v>
      </c>
      <c r="D10" s="67" t="n"/>
      <c r="E10" s="311" t="n"/>
      <c r="F10" s="311" t="n"/>
      <c r="G10" s="176" t="inlineStr">
        <is>
          <t>-</t>
        </is>
      </c>
      <c r="H10" s="42" t="inlineStr">
        <is>
          <t>RYAN</t>
        </is>
      </c>
      <c r="I10" s="22" t="inlineStr">
        <is>
          <t>STAY BLACK</t>
        </is>
      </c>
      <c r="J10" s="21" t="inlineStr">
        <is>
          <t>CALIK</t>
        </is>
      </c>
      <c r="K10" s="21" t="inlineStr">
        <is>
          <t>30131G Corona stay black organic + recycled</t>
        </is>
      </c>
      <c r="L10" s="21" t="inlineStr">
        <is>
          <t>30079G CORONA</t>
        </is>
      </c>
      <c r="M10" s="41" t="inlineStr">
        <is>
          <t>SEASONAL MAIN</t>
        </is>
      </c>
      <c r="N10" s="42" t="n">
        <v>1</v>
      </c>
      <c r="O10" s="173" t="inlineStr">
        <is>
          <t>JEANS</t>
        </is>
      </c>
      <c r="P10" s="175" t="inlineStr">
        <is>
          <t>MEN</t>
        </is>
      </c>
      <c r="Q10" s="217" t="inlineStr">
        <is>
          <t>ARTLAB</t>
        </is>
      </c>
      <c r="R10" s="217" t="inlineStr">
        <is>
          <t>INTERWASHING</t>
        </is>
      </c>
      <c r="S10" s="215" t="inlineStr">
        <is>
          <t>5,40 / 134</t>
        </is>
      </c>
      <c r="T10" s="304" t="n">
        <v>1.3</v>
      </c>
      <c r="U10" s="305" t="n"/>
      <c r="V10" s="74" t="n"/>
      <c r="W10" s="74" t="n"/>
      <c r="X10" s="74" t="n">
        <v>10</v>
      </c>
      <c r="Y10" s="74" t="n">
        <v>0</v>
      </c>
      <c r="Z10" s="74" t="n">
        <v>34</v>
      </c>
      <c r="AA10" s="74" t="n">
        <v>128</v>
      </c>
      <c r="AB10" s="74" t="n">
        <v>213</v>
      </c>
      <c r="AC10" s="74" t="n">
        <v>213</v>
      </c>
      <c r="AD10" s="74" t="n"/>
      <c r="AE10" s="74" t="n"/>
      <c r="AF10" s="74" t="n">
        <v>200</v>
      </c>
      <c r="AG10" s="325" t="n">
        <v>275</v>
      </c>
      <c r="AH10" s="75">
        <f>AG10</f>
        <v/>
      </c>
      <c r="AI10" s="508" t="n">
        <v>290.7981220657276</v>
      </c>
      <c r="AJ10" s="75" t="n"/>
      <c r="AK10" s="75" t="n"/>
      <c r="AL10" s="267">
        <f>(AH10*T10)*1.05</f>
        <v/>
      </c>
      <c r="AM10" s="267" t="n"/>
      <c r="AN10" s="273" t="n"/>
      <c r="AO10" s="300" t="n"/>
      <c r="AP10" s="273" t="n"/>
      <c r="AQ10" s="300" t="n"/>
      <c r="AR10" s="300" t="n"/>
      <c r="AS10" s="273" t="n"/>
      <c r="AT10" s="273" t="n"/>
      <c r="AU10" s="273" t="n"/>
      <c r="AV10" s="2" t="n"/>
      <c r="AW10" s="2" t="inlineStr">
        <is>
          <t>ASAP</t>
        </is>
      </c>
      <c r="AX10" s="2" t="n"/>
      <c r="AY10" s="2" t="n"/>
      <c r="AZ10" s="2" t="n"/>
      <c r="BA10" s="2" t="n"/>
      <c r="BB10" s="2" t="n"/>
      <c r="BC10" s="2" t="n"/>
      <c r="BD10" s="2" t="n"/>
      <c r="BE10" s="2" t="n"/>
      <c r="BH10" s="301" t="n"/>
    </row>
    <row customFormat="1" customHeight="1" hidden="1" ht="15" r="11" s="2">
      <c r="A11" s="549" t="inlineStr">
        <is>
          <t>K180751605-1010104126 DANIEL</t>
        </is>
      </c>
      <c r="B11" s="169" t="inlineStr">
        <is>
          <t>K180751605</t>
        </is>
      </c>
      <c r="C11" s="169" t="n">
        <v>1010104126</v>
      </c>
      <c r="D11" s="67" t="inlineStr">
        <is>
          <t>ZALANDO, ASOS</t>
        </is>
      </c>
      <c r="E11" s="311" t="n"/>
      <c r="F11" s="311" t="n"/>
      <c r="G11" s="176" t="inlineStr">
        <is>
          <t>-</t>
        </is>
      </c>
      <c r="H11" s="42" t="inlineStr">
        <is>
          <t>DANIEL</t>
        </is>
      </c>
      <c r="I11" s="173" t="inlineStr">
        <is>
          <t>STAY BLACK</t>
        </is>
      </c>
      <c r="J11" s="21" t="inlineStr">
        <is>
          <t>CALIK</t>
        </is>
      </c>
      <c r="K11" s="21" t="inlineStr">
        <is>
          <t>30131G Corona stay black organic + recycled</t>
        </is>
      </c>
      <c r="L11" s="21" t="inlineStr">
        <is>
          <t>30079G CORONA</t>
        </is>
      </c>
      <c r="M11" s="41" t="inlineStr">
        <is>
          <t>SEASONAL MAIN</t>
        </is>
      </c>
      <c r="N11" s="42" t="n">
        <v>1</v>
      </c>
      <c r="O11" s="173" t="inlineStr">
        <is>
          <t>JEANS</t>
        </is>
      </c>
      <c r="P11" s="175" t="inlineStr">
        <is>
          <t>MEN</t>
        </is>
      </c>
      <c r="Q11" s="217" t="inlineStr">
        <is>
          <t>ARTLAB</t>
        </is>
      </c>
      <c r="R11" s="217" t="inlineStr">
        <is>
          <t>INTERWASHING</t>
        </is>
      </c>
      <c r="S11" s="215" t="inlineStr">
        <is>
          <t>5,40 / 134</t>
        </is>
      </c>
      <c r="T11" s="304" t="n">
        <v>1.3</v>
      </c>
      <c r="U11" s="305" t="n"/>
      <c r="V11" s="74" t="n"/>
      <c r="W11" s="74" t="n"/>
      <c r="X11" s="74" t="n">
        <v>187</v>
      </c>
      <c r="Y11" s="74" t="n">
        <v>600</v>
      </c>
      <c r="Z11" s="74" t="n">
        <v>206</v>
      </c>
      <c r="AA11" s="74" t="n">
        <v>435</v>
      </c>
      <c r="AB11" s="74" t="n">
        <v>485</v>
      </c>
      <c r="AC11" s="74" t="n">
        <v>503</v>
      </c>
      <c r="AD11" s="74" t="n"/>
      <c r="AE11" s="74" t="n"/>
      <c r="AF11" s="74" t="n">
        <v>600</v>
      </c>
      <c r="AG11" s="325" t="n">
        <v>700</v>
      </c>
      <c r="AH11" s="75">
        <f>AG11</f>
        <v/>
      </c>
      <c r="AI11" s="508" t="n">
        <v>701.5151515151514</v>
      </c>
      <c r="AJ11" s="75" t="n"/>
      <c r="AK11" s="75" t="n"/>
      <c r="AL11" s="267">
        <f>(AH11*T11)*1.05</f>
        <v/>
      </c>
      <c r="AM11" s="267" t="n"/>
      <c r="AN11" s="273" t="n"/>
      <c r="AO11" s="300" t="n"/>
      <c r="AP11" s="273" t="n"/>
      <c r="AQ11" s="300" t="n"/>
      <c r="AR11" s="300" t="n"/>
      <c r="AS11" s="273" t="n"/>
      <c r="AT11" s="273" t="n"/>
      <c r="AU11" s="273" t="n"/>
      <c r="AV11" s="2" t="n"/>
      <c r="AW11" s="2" t="inlineStr">
        <is>
          <t>ASAP</t>
        </is>
      </c>
      <c r="AX11" s="2" t="n"/>
      <c r="AY11" s="2" t="n"/>
      <c r="AZ11" s="2" t="n"/>
      <c r="BA11" s="2" t="n"/>
      <c r="BB11" s="2" t="n"/>
      <c r="BC11" s="2" t="n"/>
      <c r="BD11" s="2" t="n"/>
      <c r="BE11" s="2" t="n"/>
      <c r="BH11" s="301" t="n"/>
    </row>
    <row customFormat="1" customHeight="1" hidden="1" ht="15" r="12" s="2">
      <c r="A12" s="549" t="inlineStr">
        <is>
          <t>K180791005-5109900826 BABY KOI</t>
        </is>
      </c>
      <c r="B12" s="467" t="inlineStr">
        <is>
          <t>K180791005</t>
        </is>
      </c>
      <c r="C12" s="467" t="n">
        <v>5109900826</v>
      </c>
      <c r="D12" s="453" t="n"/>
      <c r="E12" s="461" t="inlineStr">
        <is>
          <t>CXLD</t>
        </is>
      </c>
      <c r="F12" s="461" t="n"/>
      <c r="G12" s="468" t="inlineStr">
        <is>
          <t>-</t>
        </is>
      </c>
      <c r="H12" s="455" t="inlineStr">
        <is>
          <t>BABY KOI</t>
        </is>
      </c>
      <c r="I12" s="236" t="inlineStr">
        <is>
          <t>STAY BLACK</t>
        </is>
      </c>
      <c r="J12" s="457" t="inlineStr">
        <is>
          <t>CALIK</t>
        </is>
      </c>
      <c r="K12" s="457" t="inlineStr">
        <is>
          <t>30131G Corona stay black organic + recycled</t>
        </is>
      </c>
      <c r="L12" s="457" t="inlineStr">
        <is>
          <t>30079G CORONA</t>
        </is>
      </c>
      <c r="M12" s="456" t="inlineStr">
        <is>
          <t>-</t>
        </is>
      </c>
      <c r="N12" s="455" t="n">
        <v>1</v>
      </c>
      <c r="O12" s="236" t="inlineStr">
        <is>
          <t>JEANS</t>
        </is>
      </c>
      <c r="P12" s="469" t="inlineStr">
        <is>
          <t>UNISEX</t>
        </is>
      </c>
      <c r="Q12" s="468" t="inlineStr">
        <is>
          <t>ARTLAB</t>
        </is>
      </c>
      <c r="R12" s="457" t="inlineStr">
        <is>
          <t>BLUE &amp; DYE</t>
        </is>
      </c>
      <c r="S12" s="459" t="inlineStr">
        <is>
          <t>5,40 / 134</t>
        </is>
      </c>
      <c r="T12" s="457" t="n">
        <v>0.6</v>
      </c>
      <c r="U12" s="458" t="n"/>
      <c r="V12" s="310" t="n"/>
      <c r="W12" s="310" t="n"/>
      <c r="X12" s="310" t="n">
        <v>0</v>
      </c>
      <c r="Y12" s="310" t="n">
        <v>50</v>
      </c>
      <c r="Z12" s="310" t="n">
        <v>0</v>
      </c>
      <c r="AA12" s="310" t="n">
        <v>0</v>
      </c>
      <c r="AB12" s="310" t="n">
        <v>0</v>
      </c>
      <c r="AC12" s="310" t="n">
        <v>0</v>
      </c>
      <c r="AD12" s="310" t="n"/>
      <c r="AE12" s="310" t="n"/>
      <c r="AF12" s="310" t="n">
        <v>0</v>
      </c>
      <c r="AG12" s="310" t="inlineStr">
        <is>
          <t>CXLD</t>
        </is>
      </c>
      <c r="AH12" s="308" t="n">
        <v>0</v>
      </c>
      <c r="AI12" s="508" t="inlineStr">
        <is>
          <t>-</t>
        </is>
      </c>
      <c r="AJ12" s="75" t="n"/>
      <c r="AK12" s="75" t="n"/>
      <c r="AL12" s="267" t="inlineStr">
        <is>
          <t>-</t>
        </is>
      </c>
      <c r="AM12" s="267" t="n"/>
      <c r="AN12" s="273" t="n"/>
      <c r="AO12" s="300" t="n"/>
      <c r="AP12" s="273" t="n"/>
      <c r="AQ12" s="300" t="n"/>
      <c r="AR12" s="300" t="n"/>
      <c r="AS12" s="273" t="n"/>
      <c r="AT12" s="273" t="n"/>
      <c r="AU12" s="273" t="n"/>
      <c r="AV12" s="2" t="n"/>
      <c r="AW12" s="2" t="inlineStr">
        <is>
          <t>-</t>
        </is>
      </c>
      <c r="AX12" s="2" t="n"/>
      <c r="AY12" s="2" t="n"/>
      <c r="AZ12" s="2" t="n"/>
      <c r="BA12" s="2" t="n"/>
      <c r="BB12" s="2" t="n"/>
      <c r="BC12" s="2" t="n"/>
      <c r="BD12" s="2" t="n"/>
      <c r="BE12" s="2" t="n"/>
      <c r="BH12" s="301" t="n"/>
    </row>
    <row customFormat="1" customHeight="1" hidden="1" ht="15" r="13" s="2">
      <c r="A13" s="549" t="inlineStr">
        <is>
          <t>K180791010-5109900827 KIDS KOI</t>
        </is>
      </c>
      <c r="B13" s="467" t="inlineStr">
        <is>
          <t>K180791010</t>
        </is>
      </c>
      <c r="C13" s="467" t="n">
        <v>5109900827</v>
      </c>
      <c r="D13" s="453" t="n"/>
      <c r="E13" s="461" t="inlineStr">
        <is>
          <t>CXLD</t>
        </is>
      </c>
      <c r="F13" s="461" t="n"/>
      <c r="G13" s="468" t="inlineStr">
        <is>
          <t>-</t>
        </is>
      </c>
      <c r="H13" s="455" t="inlineStr">
        <is>
          <t>KIDS KOI</t>
        </is>
      </c>
      <c r="I13" s="236" t="inlineStr">
        <is>
          <t>STAY BLACK</t>
        </is>
      </c>
      <c r="J13" s="457" t="inlineStr">
        <is>
          <t>CALIK</t>
        </is>
      </c>
      <c r="K13" s="457" t="inlineStr">
        <is>
          <t>30131G Corona stay black organic + recycled</t>
        </is>
      </c>
      <c r="L13" s="457" t="inlineStr">
        <is>
          <t>30079G CORONA</t>
        </is>
      </c>
      <c r="M13" s="456" t="inlineStr">
        <is>
          <t>-</t>
        </is>
      </c>
      <c r="N13" s="455" t="n">
        <v>1</v>
      </c>
      <c r="O13" s="236" t="inlineStr">
        <is>
          <t>JEANS</t>
        </is>
      </c>
      <c r="P13" s="469" t="inlineStr">
        <is>
          <t>UNISEX</t>
        </is>
      </c>
      <c r="Q13" s="468" t="inlineStr">
        <is>
          <t>ARTLAB</t>
        </is>
      </c>
      <c r="R13" s="457" t="inlineStr">
        <is>
          <t>BLUE &amp; DYE</t>
        </is>
      </c>
      <c r="S13" s="459" t="inlineStr">
        <is>
          <t>5,40 / 134</t>
        </is>
      </c>
      <c r="T13" s="457" t="n">
        <v>1</v>
      </c>
      <c r="U13" s="458" t="n"/>
      <c r="V13" s="310" t="n"/>
      <c r="W13" s="310" t="n"/>
      <c r="X13" s="310" t="n">
        <v>0</v>
      </c>
      <c r="Y13" s="310" t="n">
        <v>50</v>
      </c>
      <c r="Z13" s="310" t="n">
        <v>0</v>
      </c>
      <c r="AA13" s="310" t="n">
        <v>0</v>
      </c>
      <c r="AB13" s="310" t="n">
        <v>1</v>
      </c>
      <c r="AC13" s="310" t="n">
        <v>0</v>
      </c>
      <c r="AD13" s="310" t="n"/>
      <c r="AE13" s="310" t="n"/>
      <c r="AF13" s="310" t="n">
        <v>0</v>
      </c>
      <c r="AG13" s="310" t="inlineStr">
        <is>
          <t>CXLD</t>
        </is>
      </c>
      <c r="AH13" s="308" t="n">
        <v>0</v>
      </c>
      <c r="AI13" s="508" t="inlineStr">
        <is>
          <t>-</t>
        </is>
      </c>
      <c r="AJ13" s="75" t="n"/>
      <c r="AK13" s="75" t="n"/>
      <c r="AL13" s="267" t="inlineStr">
        <is>
          <t>-</t>
        </is>
      </c>
      <c r="AM13" s="267" t="n"/>
      <c r="AN13" s="273" t="n"/>
      <c r="AO13" s="300" t="n"/>
      <c r="AP13" s="273" t="n"/>
      <c r="AQ13" s="300" t="n"/>
      <c r="AR13" s="300" t="n"/>
      <c r="AS13" s="273" t="n"/>
      <c r="AT13" s="273" t="n"/>
      <c r="AU13" s="273" t="n"/>
      <c r="AV13" s="2" t="n"/>
      <c r="AW13" s="2" t="inlineStr">
        <is>
          <t>-</t>
        </is>
      </c>
      <c r="AX13" s="2" t="n"/>
      <c r="AY13" s="2" t="n"/>
      <c r="AZ13" s="2" t="n"/>
      <c r="BA13" s="2" t="n"/>
      <c r="BB13" s="2" t="n"/>
      <c r="BC13" s="2" t="n"/>
      <c r="BD13" s="2" t="n"/>
      <c r="BE13" s="2" t="n"/>
      <c r="BH13" s="301" t="n"/>
    </row>
    <row customFormat="1" customHeight="1" hidden="1" ht="15" r="14" s="2">
      <c r="A14" s="549" t="inlineStr">
        <is>
          <t>K180751110-1010104237 JAMES</t>
        </is>
      </c>
      <c r="B14" s="169" t="inlineStr">
        <is>
          <t>K180751110</t>
        </is>
      </c>
      <c r="C14" s="472" t="n">
        <v>1010104237</v>
      </c>
      <c r="D14" s="67" t="inlineStr">
        <is>
          <t>ZALANDO</t>
        </is>
      </c>
      <c r="E14" s="311" t="n"/>
      <c r="F14" s="311" t="n"/>
      <c r="G14" s="176" t="inlineStr">
        <is>
          <t>-</t>
        </is>
      </c>
      <c r="H14" s="42" t="inlineStr">
        <is>
          <t>JAMES</t>
        </is>
      </c>
      <c r="I14" s="22" t="inlineStr">
        <is>
          <t>LIBERTY BLUE</t>
        </is>
      </c>
      <c r="J14" s="176" t="inlineStr">
        <is>
          <t>CALIK</t>
        </is>
      </c>
      <c r="K14" s="419" t="inlineStr">
        <is>
          <t>71185D Diva liber blue organic + recycled</t>
        </is>
      </c>
      <c r="L14" s="21" t="inlineStr">
        <is>
          <t>70326D DIVA LIBER BLUE ORGANIC</t>
        </is>
      </c>
      <c r="M14" s="41" t="inlineStr">
        <is>
          <t>SEASONAL MAIN</t>
        </is>
      </c>
      <c r="N14" s="42" t="n">
        <v>1</v>
      </c>
      <c r="O14" s="173" t="inlineStr">
        <is>
          <t>JEANS</t>
        </is>
      </c>
      <c r="P14" s="175" t="inlineStr">
        <is>
          <t>MEN</t>
        </is>
      </c>
      <c r="Q14" s="217" t="inlineStr">
        <is>
          <t>ARTLAB</t>
        </is>
      </c>
      <c r="R14" s="217" t="inlineStr">
        <is>
          <t>INTERWASHING</t>
        </is>
      </c>
      <c r="S14" s="215" t="inlineStr">
        <is>
          <t>4,7 / 1,40</t>
        </is>
      </c>
      <c r="T14" s="304" t="n">
        <v>1.3</v>
      </c>
      <c r="U14" s="305" t="n"/>
      <c r="V14" s="74" t="n"/>
      <c r="W14" s="74" t="n"/>
      <c r="X14" s="74" t="n">
        <v>100</v>
      </c>
      <c r="Y14" s="74" t="n">
        <v>200</v>
      </c>
      <c r="Z14" s="74" t="n">
        <v>100</v>
      </c>
      <c r="AA14" s="74" t="n">
        <v>100</v>
      </c>
      <c r="AB14" s="74" t="n">
        <v>200</v>
      </c>
      <c r="AC14" s="74" t="n">
        <v>200</v>
      </c>
      <c r="AD14" s="74" t="n"/>
      <c r="AE14" s="74" t="n"/>
      <c r="AF14" s="74" t="n">
        <v>200</v>
      </c>
      <c r="AG14" s="74" t="n">
        <v>200</v>
      </c>
      <c r="AH14" s="75">
        <f>AG14</f>
        <v/>
      </c>
      <c r="AI14" s="508" t="n">
        <v>205</v>
      </c>
      <c r="AJ14" s="75" t="n"/>
      <c r="AK14" s="75" t="n"/>
      <c r="AL14" s="267">
        <f>(AH14*T14)*1.05</f>
        <v/>
      </c>
      <c r="AM14" s="267" t="n"/>
      <c r="AN14" s="273" t="n"/>
      <c r="AO14" s="300" t="n">
        <v>43167</v>
      </c>
      <c r="AP14" s="273" t="n">
        <v>3000</v>
      </c>
      <c r="AQ14" s="300" t="n">
        <v>43205</v>
      </c>
      <c r="AR14" s="300" t="inlineStr">
        <is>
          <t>Yes SS19</t>
        </is>
      </c>
      <c r="AS14" s="273" t="n"/>
      <c r="AT14" s="273" t="n"/>
      <c r="AU14" s="273" t="n"/>
      <c r="AV14" s="2" t="n"/>
      <c r="AW14" s="2" t="inlineStr">
        <is>
          <t>ASAP</t>
        </is>
      </c>
      <c r="AX14" s="2" t="n"/>
      <c r="AY14" s="2" t="n"/>
      <c r="AZ14" s="2" t="n"/>
      <c r="BA14" s="2" t="n"/>
      <c r="BB14" s="2" t="n"/>
      <c r="BC14" s="2" t="n"/>
      <c r="BD14" s="2" t="n"/>
      <c r="BE14" s="2" t="n"/>
      <c r="BG14" s="2" t="n">
        <v>2500</v>
      </c>
      <c r="BH14" s="301" t="n">
        <v>43180</v>
      </c>
    </row>
    <row customFormat="1" customHeight="1" hidden="1" ht="15" r="15" s="2">
      <c r="A15" s="549" t="inlineStr">
        <is>
          <t>K180751325-1010104125 JOHN</t>
        </is>
      </c>
      <c r="B15" s="169" t="inlineStr">
        <is>
          <t>K180751325</t>
        </is>
      </c>
      <c r="C15" s="472" t="n">
        <v>1010104125</v>
      </c>
      <c r="D15" s="67" t="inlineStr">
        <is>
          <t>ASOS</t>
        </is>
      </c>
      <c r="E15" s="311" t="n"/>
      <c r="F15" s="311" t="n"/>
      <c r="G15" s="176" t="inlineStr">
        <is>
          <t>-</t>
        </is>
      </c>
      <c r="H15" s="42" t="inlineStr">
        <is>
          <t>JOHN</t>
        </is>
      </c>
      <c r="I15" s="173" t="inlineStr">
        <is>
          <t>LIBERTY BLUE</t>
        </is>
      </c>
      <c r="J15" s="176" t="inlineStr">
        <is>
          <t>CALIK</t>
        </is>
      </c>
      <c r="K15" s="419" t="inlineStr">
        <is>
          <t>71185D Diva liber blue organic + recycled</t>
        </is>
      </c>
      <c r="L15" s="21" t="inlineStr">
        <is>
          <t>70326D DIVA LIBER BLUE ORGANIC</t>
        </is>
      </c>
      <c r="M15" s="41" t="inlineStr">
        <is>
          <t>SEASONAL MAIN</t>
        </is>
      </c>
      <c r="N15" s="42" t="n">
        <v>1</v>
      </c>
      <c r="O15" s="173" t="inlineStr">
        <is>
          <t>JEANS</t>
        </is>
      </c>
      <c r="P15" s="175" t="inlineStr">
        <is>
          <t>MEN</t>
        </is>
      </c>
      <c r="Q15" s="217" t="inlineStr">
        <is>
          <t>ARTLAB</t>
        </is>
      </c>
      <c r="R15" s="217" t="inlineStr">
        <is>
          <t>INTERWASHING</t>
        </is>
      </c>
      <c r="S15" s="215" t="inlineStr">
        <is>
          <t>4,7 / 1,40</t>
        </is>
      </c>
      <c r="T15" s="304" t="n">
        <v>1.3</v>
      </c>
      <c r="U15" s="305" t="n"/>
      <c r="V15" s="74" t="n"/>
      <c r="W15" s="74" t="n"/>
      <c r="X15" s="74" t="n">
        <v>260</v>
      </c>
      <c r="Y15" s="74" t="n">
        <v>800</v>
      </c>
      <c r="Z15" s="74" t="n">
        <v>281</v>
      </c>
      <c r="AA15" s="74" t="n">
        <v>514</v>
      </c>
      <c r="AB15" s="74" t="n">
        <v>643</v>
      </c>
      <c r="AC15" s="74" t="n">
        <v>658</v>
      </c>
      <c r="AD15" s="74" t="n"/>
      <c r="AE15" s="74" t="n"/>
      <c r="AF15" s="74" t="n">
        <v>700</v>
      </c>
      <c r="AG15" s="325" t="n">
        <v>850</v>
      </c>
      <c r="AH15" s="75">
        <f>AG15</f>
        <v/>
      </c>
      <c r="AI15" s="508" t="n">
        <v>846.0342146189737</v>
      </c>
      <c r="AJ15" s="75" t="n"/>
      <c r="AK15" s="75" t="n"/>
      <c r="AL15" s="267">
        <f>(AH15*T15)*1.05</f>
        <v/>
      </c>
      <c r="AM15" s="267" t="n"/>
      <c r="AN15" s="273" t="n"/>
      <c r="AO15" s="300" t="n"/>
      <c r="AP15" s="273" t="n"/>
      <c r="AQ15" s="300" t="n">
        <v>43205</v>
      </c>
      <c r="AR15" s="300" t="n"/>
      <c r="AS15" s="273" t="n"/>
      <c r="AT15" s="273" t="n"/>
      <c r="AU15" s="273" t="n"/>
      <c r="AV15" s="2" t="n"/>
      <c r="AW15" s="2" t="inlineStr">
        <is>
          <t>Prio 2</t>
        </is>
      </c>
      <c r="AX15" s="2" t="n"/>
      <c r="AY15" s="2" t="n"/>
      <c r="AZ15" s="2" t="n"/>
      <c r="BA15" s="2" t="n"/>
      <c r="BB15" s="2" t="n"/>
      <c r="BC15" s="2" t="n"/>
      <c r="BD15" s="2" t="n"/>
      <c r="BE15" s="2" t="n"/>
      <c r="BH15" s="301" t="n"/>
    </row>
    <row customFormat="1" customHeight="1" hidden="1" ht="15" r="16" s="2">
      <c r="A16" s="549" t="inlineStr">
        <is>
          <t>K180701135-2010103050 JUNO</t>
        </is>
      </c>
      <c r="B16" s="169" t="inlineStr">
        <is>
          <t>K180701135</t>
        </is>
      </c>
      <c r="C16" s="169" t="n">
        <v>2010103050</v>
      </c>
      <c r="D16" s="67" t="inlineStr">
        <is>
          <t>ZALANDO, ABY</t>
        </is>
      </c>
      <c r="E16" s="311" t="n"/>
      <c r="F16" s="311" t="n"/>
      <c r="G16" s="176" t="inlineStr">
        <is>
          <t>-</t>
        </is>
      </c>
      <c r="H16" s="42" t="inlineStr">
        <is>
          <t>JUNO</t>
        </is>
      </c>
      <c r="I16" s="173" t="inlineStr">
        <is>
          <t>LIBERTY MARBLE BLUE</t>
        </is>
      </c>
      <c r="J16" s="176" t="inlineStr">
        <is>
          <t>CALIK</t>
        </is>
      </c>
      <c r="K16" s="419" t="inlineStr">
        <is>
          <t>71185D Diva liber blue organic + recycled</t>
        </is>
      </c>
      <c r="L16" s="21" t="inlineStr">
        <is>
          <t>70326D DIVA LIBER BLUE ORGANIC</t>
        </is>
      </c>
      <c r="M16" s="41" t="inlineStr">
        <is>
          <t>SEASONAL MAIN</t>
        </is>
      </c>
      <c r="N16" s="42" t="n">
        <v>1</v>
      </c>
      <c r="O16" s="173" t="inlineStr">
        <is>
          <t>JEANS</t>
        </is>
      </c>
      <c r="P16" s="175" t="inlineStr">
        <is>
          <t>WOMEN</t>
        </is>
      </c>
      <c r="Q16" s="217" t="inlineStr">
        <is>
          <t>ARTLAB</t>
        </is>
      </c>
      <c r="R16" s="217" t="inlineStr">
        <is>
          <t>INTERWASHING</t>
        </is>
      </c>
      <c r="S16" s="215" t="inlineStr">
        <is>
          <t>4,7 / 1,40</t>
        </is>
      </c>
      <c r="T16" s="304" t="n">
        <v>1.3</v>
      </c>
      <c r="U16" s="305" t="n"/>
      <c r="V16" s="74" t="n"/>
      <c r="W16" s="74" t="n"/>
      <c r="X16" s="74" t="n">
        <v>242</v>
      </c>
      <c r="Y16" s="74" t="n">
        <v>400</v>
      </c>
      <c r="Z16" s="74" t="n">
        <v>296</v>
      </c>
      <c r="AA16" s="74" t="n">
        <v>451</v>
      </c>
      <c r="AB16" s="74" t="n">
        <v>588</v>
      </c>
      <c r="AC16" s="74" t="n">
        <v>583</v>
      </c>
      <c r="AD16" s="74" t="n"/>
      <c r="AE16" s="74" t="n"/>
      <c r="AF16" s="74" t="n">
        <v>600</v>
      </c>
      <c r="AG16" s="325" t="n">
        <v>725</v>
      </c>
      <c r="AH16" s="75">
        <f>AG16</f>
        <v/>
      </c>
      <c r="AI16" s="508" t="n">
        <v>740.4081632653061</v>
      </c>
      <c r="AJ16" s="75" t="n"/>
      <c r="AK16" s="75" t="n"/>
      <c r="AL16" s="267">
        <f>(AH16*T16)*1.05</f>
        <v/>
      </c>
      <c r="AM16" s="267" t="n"/>
      <c r="AN16" s="273" t="n"/>
      <c r="AO16" s="300" t="n"/>
      <c r="AP16" s="273" t="n"/>
      <c r="AQ16" s="300" t="n">
        <v>43205</v>
      </c>
      <c r="AR16" s="300" t="n"/>
      <c r="AS16" s="273" t="n"/>
      <c r="AT16" s="273" t="n"/>
      <c r="AU16" s="273" t="n"/>
      <c r="AV16" s="2" t="n"/>
      <c r="AW16" s="2" t="inlineStr">
        <is>
          <t>Prio 2</t>
        </is>
      </c>
      <c r="AX16" s="2" t="n"/>
      <c r="AY16" s="2" t="n"/>
      <c r="AZ16" s="2" t="n"/>
      <c r="BA16" s="2" t="n"/>
      <c r="BB16" s="2" t="n"/>
      <c r="BC16" s="2" t="n"/>
      <c r="BD16" s="2" t="n"/>
      <c r="BE16" s="2" t="n"/>
      <c r="BH16" s="301" t="n"/>
    </row>
    <row customFormat="1" customHeight="1" hidden="1" ht="15" r="17" s="2">
      <c r="A17" s="549" t="inlineStr">
        <is>
          <t>K180701160-2010103019 JUNO HIGH</t>
        </is>
      </c>
      <c r="B17" s="169" t="inlineStr">
        <is>
          <t>K180701160</t>
        </is>
      </c>
      <c r="C17" s="169" t="n">
        <v>2010103019</v>
      </c>
      <c r="D17" s="67" t="inlineStr">
        <is>
          <t>ZALANDO</t>
        </is>
      </c>
      <c r="E17" s="311" t="inlineStr">
        <is>
          <t>Pending</t>
        </is>
      </c>
      <c r="F17" s="311" t="n"/>
      <c r="G17" s="176" t="inlineStr">
        <is>
          <t>-</t>
        </is>
      </c>
      <c r="H17" s="42" t="inlineStr">
        <is>
          <t>JUNO HIGH</t>
        </is>
      </c>
      <c r="I17" s="173" t="inlineStr">
        <is>
          <t>CROSSHATCH GREY</t>
        </is>
      </c>
      <c r="J17" s="176" t="inlineStr">
        <is>
          <t>CALIK</t>
        </is>
      </c>
      <c r="K17" s="21" t="inlineStr">
        <is>
          <t>70528D Acacia organic + recycled</t>
        </is>
      </c>
      <c r="L17" s="176" t="inlineStr">
        <is>
          <t>70528D ACACIA</t>
        </is>
      </c>
      <c r="M17" s="41" t="inlineStr">
        <is>
          <t>SEASONAL MAIN</t>
        </is>
      </c>
      <c r="N17" s="42" t="n">
        <v>2</v>
      </c>
      <c r="O17" s="173" t="inlineStr">
        <is>
          <t>JEANS</t>
        </is>
      </c>
      <c r="P17" s="175" t="inlineStr">
        <is>
          <t>WOMEN</t>
        </is>
      </c>
      <c r="Q17" s="177" t="inlineStr">
        <is>
          <t>ELLETI GROUP</t>
        </is>
      </c>
      <c r="R17" s="177" t="inlineStr">
        <is>
          <t>ELLETI</t>
        </is>
      </c>
      <c r="S17" s="176" t="inlineStr">
        <is>
          <t>4,4 / 1,44</t>
        </is>
      </c>
      <c r="T17" s="21" t="n">
        <v>1.32</v>
      </c>
      <c r="U17" s="305" t="n"/>
      <c r="V17" s="74" t="n"/>
      <c r="W17" s="74" t="n"/>
      <c r="X17" s="74" t="n">
        <v>100</v>
      </c>
      <c r="Y17" s="74" t="n">
        <v>250</v>
      </c>
      <c r="Z17" s="310" t="n">
        <v>134</v>
      </c>
      <c r="AA17" s="74" t="n">
        <v>176</v>
      </c>
      <c r="AB17" s="74" t="n">
        <v>241</v>
      </c>
      <c r="AC17" s="74" t="n">
        <v>240</v>
      </c>
      <c r="AD17" s="74" t="n"/>
      <c r="AE17" s="74" t="n"/>
      <c r="AF17" s="74" t="n">
        <v>300</v>
      </c>
      <c r="AG17" s="312" t="n">
        <v>350</v>
      </c>
      <c r="AH17" s="308">
        <f>AG17</f>
        <v/>
      </c>
      <c r="AI17" s="508" t="n">
        <v>354.8671875</v>
      </c>
      <c r="AJ17" s="75" t="n"/>
      <c r="AK17" s="313" t="inlineStr">
        <is>
          <t>CXL!!</t>
        </is>
      </c>
      <c r="AL17" s="267">
        <f>(AH17*T17)*1.05</f>
        <v/>
      </c>
      <c r="AM17" s="267" t="n"/>
      <c r="AN17" s="273" t="n"/>
      <c r="AO17" s="300" t="n">
        <v>43167</v>
      </c>
      <c r="AP17" s="273" t="n">
        <v>3000</v>
      </c>
      <c r="AQ17" s="300" t="n">
        <v>43245</v>
      </c>
      <c r="AR17" s="300" t="inlineStr">
        <is>
          <t>AW19</t>
        </is>
      </c>
      <c r="AS17" s="316" t="inlineStr">
        <is>
          <t>MOQ issue, with u/c??</t>
        </is>
      </c>
      <c r="AT17" s="273" t="n"/>
      <c r="AU17" s="273" t="n"/>
      <c r="AV17" s="2" t="n"/>
      <c r="AW17" s="2" t="inlineStr">
        <is>
          <t>ASAP</t>
        </is>
      </c>
      <c r="AX17" s="2" t="n"/>
      <c r="AY17" s="2" t="n"/>
      <c r="AZ17" s="2" t="n"/>
      <c r="BA17" s="2" t="n"/>
      <c r="BB17" s="2" t="n"/>
      <c r="BC17" s="2" t="n"/>
      <c r="BD17" s="2" t="n"/>
      <c r="BE17" s="2" t="n"/>
      <c r="BG17" s="548" t="n">
        <v>900</v>
      </c>
      <c r="BH17" s="301" t="n">
        <v>43180</v>
      </c>
    </row>
    <row customFormat="1" customHeight="1" hidden="1" ht="15" r="18" s="2">
      <c r="A18" s="549" t="inlineStr">
        <is>
          <t>K180751210-1010104092 CHARLES</t>
        </is>
      </c>
      <c r="B18" s="169" t="inlineStr">
        <is>
          <t>K180751210</t>
        </is>
      </c>
      <c r="C18" s="472" t="n">
        <v>1010104092</v>
      </c>
      <c r="D18" s="67" t="inlineStr">
        <is>
          <t>ZALANDO</t>
        </is>
      </c>
      <c r="E18" s="311" t="inlineStr">
        <is>
          <t>Pending</t>
        </is>
      </c>
      <c r="F18" s="311" t="n"/>
      <c r="G18" s="176" t="inlineStr">
        <is>
          <t>-</t>
        </is>
      </c>
      <c r="H18" s="42" t="inlineStr">
        <is>
          <t>CHARLES</t>
        </is>
      </c>
      <c r="I18" s="173" t="inlineStr">
        <is>
          <t>CROSSHATCH GREY</t>
        </is>
      </c>
      <c r="J18" s="176" t="inlineStr">
        <is>
          <t>CALIK</t>
        </is>
      </c>
      <c r="K18" s="21" t="inlineStr">
        <is>
          <t>70528D Acacia organic + recycled</t>
        </is>
      </c>
      <c r="L18" s="176" t="inlineStr">
        <is>
          <t>70528D ACACIA</t>
        </is>
      </c>
      <c r="M18" s="41" t="inlineStr">
        <is>
          <t>SEASONAL MAIN</t>
        </is>
      </c>
      <c r="N18" s="42" t="n">
        <v>2</v>
      </c>
      <c r="O18" s="173" t="inlineStr">
        <is>
          <t>JEANS</t>
        </is>
      </c>
      <c r="P18" s="175" t="inlineStr">
        <is>
          <t>MEN</t>
        </is>
      </c>
      <c r="Q18" s="177" t="inlineStr">
        <is>
          <t>ELLETI GROUP</t>
        </is>
      </c>
      <c r="R18" s="177" t="inlineStr">
        <is>
          <t>ELLETI</t>
        </is>
      </c>
      <c r="S18" s="176" t="inlineStr">
        <is>
          <t>4,4 / 1,44</t>
        </is>
      </c>
      <c r="T18" s="21" t="n">
        <v>1.6</v>
      </c>
      <c r="U18" s="305" t="n"/>
      <c r="V18" s="74" t="n"/>
      <c r="W18" s="74" t="n"/>
      <c r="X18" s="74" t="n">
        <v>91</v>
      </c>
      <c r="Y18" s="74" t="n">
        <v>250</v>
      </c>
      <c r="Z18" s="310" t="n">
        <v>91</v>
      </c>
      <c r="AA18" s="74" t="n">
        <v>91</v>
      </c>
      <c r="AB18" s="74" t="n">
        <v>91</v>
      </c>
      <c r="AC18" s="74" t="n">
        <v>91</v>
      </c>
      <c r="AD18" s="74" t="n"/>
      <c r="AE18" s="74" t="n"/>
      <c r="AF18" s="74" t="n">
        <v>200</v>
      </c>
      <c r="AG18" s="74" t="n">
        <v>200</v>
      </c>
      <c r="AH18" s="308">
        <f>AG18</f>
        <v/>
      </c>
      <c r="AI18" s="508" t="n">
        <v>213.021978021978</v>
      </c>
      <c r="AJ18" s="75" t="n"/>
      <c r="AK18" s="313" t="inlineStr">
        <is>
          <t>CXL!!</t>
        </is>
      </c>
      <c r="AL18" s="267">
        <f>(AH18*T18)*1.05</f>
        <v/>
      </c>
      <c r="AM18" s="267" t="n"/>
      <c r="AN18" s="273" t="n"/>
      <c r="AO18" s="300" t="n"/>
      <c r="AP18" s="273" t="n"/>
      <c r="AQ18" s="300" t="n">
        <v>43245</v>
      </c>
      <c r="AR18" s="300" t="n"/>
      <c r="AS18" s="273" t="n"/>
      <c r="AT18" s="273" t="n"/>
      <c r="AU18" s="273" t="n"/>
      <c r="AV18" s="2" t="n"/>
      <c r="AW18" s="2" t="inlineStr">
        <is>
          <t>ASAP</t>
        </is>
      </c>
      <c r="AX18" s="2" t="n"/>
      <c r="AY18" s="2" t="n"/>
      <c r="AZ18" s="2" t="n"/>
      <c r="BA18" s="2" t="n"/>
      <c r="BB18" s="2" t="n"/>
      <c r="BC18" s="2" t="n"/>
      <c r="BD18" s="2" t="n"/>
      <c r="BE18" s="2" t="n"/>
      <c r="BH18" s="301" t="n"/>
    </row>
    <row customFormat="1" customHeight="1" hidden="1" ht="15" r="19" s="2">
      <c r="A19" s="549" t="inlineStr">
        <is>
          <t>K180799070-5109900836 APRON PRINTED</t>
        </is>
      </c>
      <c r="B19" s="169" t="inlineStr">
        <is>
          <t>K180799070</t>
        </is>
      </c>
      <c r="C19" s="169" t="n">
        <v>5109900836</v>
      </c>
      <c r="D19" s="67" t="n"/>
      <c r="E19" s="311" t="n"/>
      <c r="F19" s="311" t="n"/>
      <c r="G19" s="176" t="inlineStr">
        <is>
          <t>-</t>
        </is>
      </c>
      <c r="H19" s="42" t="inlineStr">
        <is>
          <t>APRON PRINTED</t>
        </is>
      </c>
      <c r="I19" s="173" t="inlineStr">
        <is>
          <t>DRY PRINTED</t>
        </is>
      </c>
      <c r="J19" s="176" t="inlineStr">
        <is>
          <t>CALIK</t>
        </is>
      </c>
      <c r="K19" s="176" t="inlineStr">
        <is>
          <t>70600D Dante raw carbonated organic + recycled</t>
        </is>
      </c>
      <c r="L19" s="176" t="n"/>
      <c r="M19" s="41" t="n"/>
      <c r="N19" s="42" t="n">
        <v>1</v>
      </c>
      <c r="O19" s="173" t="inlineStr">
        <is>
          <t>ACCESSORIES</t>
        </is>
      </c>
      <c r="P19" s="175" t="inlineStr">
        <is>
          <t>UNISEX</t>
        </is>
      </c>
      <c r="Q19" s="177" t="inlineStr">
        <is>
          <t>CARTHAGO</t>
        </is>
      </c>
      <c r="R19" s="177" t="inlineStr">
        <is>
          <t>-</t>
        </is>
      </c>
      <c r="S19" s="178" t="n">
        <v>5.4</v>
      </c>
      <c r="T19" s="304" t="n">
        <v>1.3</v>
      </c>
      <c r="U19" s="305" t="n"/>
      <c r="V19" s="74" t="n"/>
      <c r="W19" s="74" t="n"/>
      <c r="X19" s="74" t="n">
        <v>19</v>
      </c>
      <c r="Y19" s="74" t="n">
        <v>100</v>
      </c>
      <c r="Z19" s="74" t="n">
        <v>19</v>
      </c>
      <c r="AA19" s="74" t="n">
        <v>19</v>
      </c>
      <c r="AB19" s="74" t="n">
        <v>19</v>
      </c>
      <c r="AC19" s="74" t="n">
        <v>20</v>
      </c>
      <c r="AD19" s="74" t="n"/>
      <c r="AE19" s="74" t="n"/>
      <c r="AF19" s="74" t="n">
        <v>100</v>
      </c>
      <c r="AG19" s="559" t="n">
        <v>0</v>
      </c>
      <c r="AH19" s="75">
        <f>AG19</f>
        <v/>
      </c>
      <c r="AI19" s="558" t="n"/>
      <c r="AJ19" s="75" t="n"/>
      <c r="AK19" s="75" t="inlineStr">
        <is>
          <t>???</t>
        </is>
      </c>
      <c r="AL19" s="267">
        <f>(AH19*T19)*1.05</f>
        <v/>
      </c>
      <c r="AM19" s="267" t="n"/>
      <c r="AN19" s="273" t="n">
        <v>800</v>
      </c>
      <c r="AO19" s="300" t="n"/>
      <c r="AP19" s="273" t="n"/>
      <c r="AQ19" s="300" t="inlineStr">
        <is>
          <t>Calik</t>
        </is>
      </c>
      <c r="AR19" s="300" t="inlineStr">
        <is>
          <t>SS19</t>
        </is>
      </c>
      <c r="AS19" s="273" t="n"/>
      <c r="AT19" s="273" t="n"/>
      <c r="AU19" s="273" t="n"/>
      <c r="AV19" s="2" t="n"/>
      <c r="AW19" s="2" t="n"/>
      <c r="AX19" s="2" t="n"/>
      <c r="AY19" s="2" t="n"/>
      <c r="AZ19" s="2" t="n"/>
      <c r="BA19" s="2" t="n"/>
      <c r="BB19" s="2" t="n"/>
      <c r="BC19" s="2" t="n"/>
      <c r="BD19" s="2" t="n"/>
      <c r="BE19" s="2" t="n"/>
      <c r="BG19" s="2" t="n">
        <v>150</v>
      </c>
      <c r="BH19" s="301" t="n"/>
    </row>
    <row customFormat="1" customHeight="1" hidden="1" ht="15" r="20" s="2">
      <c r="A20" s="549" t="inlineStr">
        <is>
          <t>K180701180-2010103092 JUNO HIGH</t>
        </is>
      </c>
      <c r="B20" s="472" t="inlineStr">
        <is>
          <t>K180701180</t>
        </is>
      </c>
      <c r="C20" s="169" t="n">
        <v>2010103092</v>
      </c>
      <c r="D20" s="67" t="inlineStr">
        <is>
          <t>ZALANDO, MAW, SB</t>
        </is>
      </c>
      <c r="E20" s="311" t="n"/>
      <c r="F20" s="311" t="n"/>
      <c r="G20" s="176" t="inlineStr">
        <is>
          <t>-</t>
        </is>
      </c>
      <c r="H20" s="42" t="inlineStr">
        <is>
          <t>JUNO HIGH</t>
        </is>
      </c>
      <c r="I20" s="22" t="inlineStr">
        <is>
          <t>BRIGHT VANESSA</t>
        </is>
      </c>
      <c r="J20" s="21" t="inlineStr">
        <is>
          <t>CALIK</t>
        </is>
      </c>
      <c r="K20" s="21" t="inlineStr">
        <is>
          <t>70601D Vanessa TP blue organic + recycled</t>
        </is>
      </c>
      <c r="L20" s="21" t="inlineStr">
        <is>
          <t>70200D Vanessa tp blue</t>
        </is>
      </c>
      <c r="M20" s="41" t="inlineStr">
        <is>
          <t>SEASONAL MAIN</t>
        </is>
      </c>
      <c r="N20" s="42" t="n">
        <v>1</v>
      </c>
      <c r="O20" s="22" t="inlineStr">
        <is>
          <t>JEANS</t>
        </is>
      </c>
      <c r="P20" s="244" t="inlineStr">
        <is>
          <t>WOMEN</t>
        </is>
      </c>
      <c r="Q20" s="217" t="inlineStr">
        <is>
          <t>ARTLAB</t>
        </is>
      </c>
      <c r="R20" s="217" t="inlineStr">
        <is>
          <t>INTERWASHING</t>
        </is>
      </c>
      <c r="S20" s="176" t="inlineStr">
        <is>
          <t>4,95 / 134</t>
        </is>
      </c>
      <c r="T20" s="21" t="n">
        <v>1.25</v>
      </c>
      <c r="U20" s="305" t="n"/>
      <c r="V20" s="74" t="n"/>
      <c r="W20" s="74" t="n"/>
      <c r="X20" s="74" t="n">
        <v>567</v>
      </c>
      <c r="Y20" s="74" t="n">
        <v>1000</v>
      </c>
      <c r="Z20" s="74" t="n">
        <v>567</v>
      </c>
      <c r="AA20" s="74" t="n">
        <v>644</v>
      </c>
      <c r="AB20" s="74" t="n">
        <v>717</v>
      </c>
      <c r="AC20" s="74" t="n">
        <v>716</v>
      </c>
      <c r="AD20" s="74" t="n"/>
      <c r="AE20" s="74" t="n"/>
      <c r="AF20" s="74" t="n">
        <v>1000</v>
      </c>
      <c r="AG20" s="74" t="n">
        <v>1000</v>
      </c>
      <c r="AH20" s="75">
        <f>AG20</f>
        <v/>
      </c>
      <c r="AI20" s="508" t="n">
        <v>1004.89539748954</v>
      </c>
      <c r="AJ20" s="75" t="n"/>
      <c r="AK20" s="75" t="n"/>
      <c r="AL20" s="267">
        <f>(AH20*T20)*1.05</f>
        <v/>
      </c>
      <c r="AM20" s="267" t="n"/>
      <c r="AN20" s="273" t="n">
        <v>1300</v>
      </c>
      <c r="AO20" s="300" t="n"/>
      <c r="AP20" s="273" t="n"/>
      <c r="AQ20" s="300" t="inlineStr">
        <is>
          <t>Calik</t>
        </is>
      </c>
      <c r="AR20" s="300" t="inlineStr">
        <is>
          <t>Yes SS19</t>
        </is>
      </c>
      <c r="AS20" s="316" t="inlineStr">
        <is>
          <t>MAX 700</t>
        </is>
      </c>
      <c r="AT20" s="273" t="n"/>
      <c r="AU20" s="273" t="n"/>
      <c r="AV20" s="2" t="n"/>
      <c r="AW20" s="2" t="inlineStr">
        <is>
          <t>Prio 2</t>
        </is>
      </c>
      <c r="AX20" s="2" t="n"/>
      <c r="AY20" s="2" t="n"/>
      <c r="AZ20" s="2" t="n"/>
      <c r="BA20" s="2" t="n"/>
      <c r="BB20" s="2" t="n"/>
      <c r="BC20" s="2" t="n"/>
      <c r="BD20" s="2" t="n"/>
      <c r="BE20" s="2" t="n"/>
      <c r="BG20" s="2" t="n">
        <v>1300</v>
      </c>
      <c r="BH20" s="301" t="n">
        <v>43159</v>
      </c>
    </row>
    <row customFormat="1" customHeight="1" hidden="1" ht="15" r="21" s="2">
      <c r="A21" s="549" t="inlineStr">
        <is>
          <t>K180701140-2010103017 JUNO</t>
        </is>
      </c>
      <c r="B21" s="169" t="inlineStr">
        <is>
          <t>K180701140</t>
        </is>
      </c>
      <c r="C21" s="169" t="n">
        <v>2010103017</v>
      </c>
      <c r="D21" s="67" t="inlineStr">
        <is>
          <t>ASOS</t>
        </is>
      </c>
      <c r="E21" s="311" t="n"/>
      <c r="F21" s="311" t="n"/>
      <c r="G21" s="176" t="inlineStr">
        <is>
          <t>-</t>
        </is>
      </c>
      <c r="H21" s="42" t="inlineStr">
        <is>
          <t>JUNO</t>
        </is>
      </c>
      <c r="I21" s="173" t="inlineStr">
        <is>
          <t>LIGHT DEEP VINTAGE</t>
        </is>
      </c>
      <c r="J21" s="176" t="inlineStr">
        <is>
          <t>CALIK</t>
        </is>
      </c>
      <c r="K21" s="21" t="inlineStr">
        <is>
          <t>70601D Vanessa TP blue organic + recycled</t>
        </is>
      </c>
      <c r="L21" s="21" t="inlineStr">
        <is>
          <t>70200D Vanessa tp blue</t>
        </is>
      </c>
      <c r="M21" s="41" t="inlineStr">
        <is>
          <t>SEASONAL MAIN</t>
        </is>
      </c>
      <c r="N21" s="42" t="n">
        <v>1</v>
      </c>
      <c r="O21" s="173" t="inlineStr">
        <is>
          <t>JEANS</t>
        </is>
      </c>
      <c r="P21" s="175" t="inlineStr">
        <is>
          <t>WOMEN</t>
        </is>
      </c>
      <c r="Q21" s="177" t="inlineStr">
        <is>
          <t>ELLETI GROUP</t>
        </is>
      </c>
      <c r="R21" s="177" t="inlineStr">
        <is>
          <t>ELLETI</t>
        </is>
      </c>
      <c r="S21" s="176" t="inlineStr">
        <is>
          <t>4,95 / 134</t>
        </is>
      </c>
      <c r="T21" s="21" t="n">
        <v>1.3</v>
      </c>
      <c r="U21" s="305" t="n"/>
      <c r="V21" s="74" t="n"/>
      <c r="W21" s="74" t="n"/>
      <c r="X21" s="74" t="n">
        <v>121</v>
      </c>
      <c r="Y21" s="74" t="n">
        <v>300</v>
      </c>
      <c r="Z21" s="74" t="n">
        <v>121</v>
      </c>
      <c r="AA21" s="74" t="n">
        <v>130</v>
      </c>
      <c r="AB21" s="74" t="n">
        <v>130</v>
      </c>
      <c r="AC21" s="74" t="n">
        <v>133</v>
      </c>
      <c r="AD21" s="74" t="n"/>
      <c r="AE21" s="74" t="n"/>
      <c r="AF21" s="74" t="n">
        <v>300</v>
      </c>
      <c r="AG21" s="312" t="n">
        <v>225</v>
      </c>
      <c r="AH21" s="75">
        <f>AG21</f>
        <v/>
      </c>
      <c r="AI21" s="508" t="n">
        <v>225</v>
      </c>
      <c r="AJ21" s="75" t="n"/>
      <c r="AK21" s="75" t="n"/>
      <c r="AL21" s="267">
        <f>(AH21*T21)*1.05</f>
        <v/>
      </c>
      <c r="AM21" s="267" t="n"/>
      <c r="AN21" s="273" t="n"/>
      <c r="AO21" s="300" t="n">
        <v>43167</v>
      </c>
      <c r="AP21" s="273" t="n">
        <v>3000</v>
      </c>
      <c r="AQ21" s="300" t="n">
        <v>43226</v>
      </c>
      <c r="AR21" s="300" t="n"/>
      <c r="AS21" s="316" t="inlineStr">
        <is>
          <t>MAX 200</t>
        </is>
      </c>
      <c r="AT21" s="273" t="n"/>
      <c r="AU21" s="273" t="n"/>
      <c r="AV21" s="2" t="n"/>
      <c r="AW21" s="2" t="inlineStr">
        <is>
          <t>ASAP</t>
        </is>
      </c>
      <c r="AX21" s="2" t="n"/>
      <c r="AY21" s="2" t="n"/>
      <c r="AZ21" s="2" t="n"/>
      <c r="BA21" s="2" t="n"/>
      <c r="BB21" s="2" t="n"/>
      <c r="BC21" s="2" t="n"/>
      <c r="BD21" s="2" t="n"/>
      <c r="BE21" s="2" t="n"/>
      <c r="BG21" s="2" t="n">
        <v>750</v>
      </c>
      <c r="BH21" s="301" t="n">
        <v>43187</v>
      </c>
    </row>
    <row customFormat="1" customHeight="1" hidden="1" ht="15" r="22" s="2">
      <c r="A22" s="549" t="inlineStr">
        <is>
          <t>K180751515-1010104105 JOSHUA</t>
        </is>
      </c>
      <c r="B22" s="169" t="inlineStr">
        <is>
          <t>K180751515</t>
        </is>
      </c>
      <c r="C22" s="169" t="n">
        <v>1010104105</v>
      </c>
      <c r="D22" s="67" t="n"/>
      <c r="E22" s="311" t="n"/>
      <c r="F22" s="311" t="n"/>
      <c r="G22" s="176" t="inlineStr">
        <is>
          <t>-</t>
        </is>
      </c>
      <c r="H22" s="42" t="inlineStr">
        <is>
          <t>JOSHUA</t>
        </is>
      </c>
      <c r="I22" s="173" t="inlineStr">
        <is>
          <t>SHADOW BLUE</t>
        </is>
      </c>
      <c r="J22" s="176" t="inlineStr">
        <is>
          <t>CALIK</t>
        </is>
      </c>
      <c r="K22" s="176" t="inlineStr">
        <is>
          <t>70601D Vanessa TP blue organic + recycled</t>
        </is>
      </c>
      <c r="L22" s="21" t="inlineStr">
        <is>
          <t>70200D Vanessa tp blue</t>
        </is>
      </c>
      <c r="M22" s="41" t="inlineStr">
        <is>
          <t>CONVENTIONAL</t>
        </is>
      </c>
      <c r="N22" s="42" t="n">
        <v>1</v>
      </c>
      <c r="O22" s="173" t="inlineStr">
        <is>
          <t>JEANS</t>
        </is>
      </c>
      <c r="P22" s="175" t="inlineStr">
        <is>
          <t>MEN</t>
        </is>
      </c>
      <c r="Q22" s="177" t="inlineStr">
        <is>
          <t>ARTLAB</t>
        </is>
      </c>
      <c r="R22" s="177" t="inlineStr">
        <is>
          <t>INTERWASHING</t>
        </is>
      </c>
      <c r="S22" s="176" t="inlineStr">
        <is>
          <t>4,95 / 134</t>
        </is>
      </c>
      <c r="T22" s="21" t="n">
        <v>1.46</v>
      </c>
      <c r="U22" s="305" t="n"/>
      <c r="V22" s="74" t="n"/>
      <c r="W22" s="74" t="n"/>
      <c r="X22" s="74" t="n">
        <v>112</v>
      </c>
      <c r="Y22" s="74" t="n">
        <v>200</v>
      </c>
      <c r="Z22" s="74" t="n">
        <v>97</v>
      </c>
      <c r="AA22" s="74" t="n">
        <v>125</v>
      </c>
      <c r="AB22" s="74" t="n">
        <v>188</v>
      </c>
      <c r="AC22" s="74" t="n">
        <v>190</v>
      </c>
      <c r="AD22" s="74" t="n"/>
      <c r="AE22" s="74" t="n"/>
      <c r="AF22" s="74" t="n">
        <v>200</v>
      </c>
      <c r="AG22" s="325" t="n">
        <v>250</v>
      </c>
      <c r="AH22" s="75">
        <f>AG22</f>
        <v/>
      </c>
      <c r="AI22" s="508" t="n">
        <v>249.6424870466321</v>
      </c>
      <c r="AJ22" s="75" t="n"/>
      <c r="AK22" s="75" t="n"/>
      <c r="AL22" s="267">
        <f>(AH22*T22)*1.05</f>
        <v/>
      </c>
      <c r="AM22" s="267" t="n"/>
      <c r="AN22" s="273" t="n">
        <v>220</v>
      </c>
      <c r="AO22" s="300" t="n"/>
      <c r="AP22" s="273" t="n"/>
      <c r="AQ22" s="300" t="inlineStr">
        <is>
          <t>Artlab</t>
        </is>
      </c>
      <c r="AR22" s="300" t="n"/>
      <c r="AS22" s="316" t="inlineStr">
        <is>
          <t>MAX 200</t>
        </is>
      </c>
      <c r="AT22" s="273" t="n"/>
      <c r="AU22" s="273" t="n"/>
      <c r="AV22" s="2" t="n"/>
      <c r="AW22" s="2" t="inlineStr">
        <is>
          <t>ASAP</t>
        </is>
      </c>
      <c r="AX22" s="2" t="n"/>
      <c r="AY22" s="2" t="n"/>
      <c r="AZ22" s="2" t="n"/>
      <c r="BA22" s="2" t="n"/>
      <c r="BB22" s="2" t="n"/>
      <c r="BC22" s="2" t="n"/>
      <c r="BD22" s="2" t="n"/>
      <c r="BE22" s="2" t="n"/>
      <c r="BH22" s="301" t="n"/>
    </row>
    <row customFormat="1" customHeight="1" hidden="1" ht="15" r="23" s="2">
      <c r="A23" s="549" t="inlineStr">
        <is>
          <t>K180751615-1010104108 DANIEL</t>
        </is>
      </c>
      <c r="B23" s="169" t="inlineStr">
        <is>
          <t>K180751615</t>
        </is>
      </c>
      <c r="C23" s="169" t="n">
        <v>1010104108</v>
      </c>
      <c r="D23" s="67" t="inlineStr">
        <is>
          <t>ZALANDO, ASOS</t>
        </is>
      </c>
      <c r="E23" s="311" t="n"/>
      <c r="F23" s="311" t="n"/>
      <c r="G23" s="176" t="inlineStr">
        <is>
          <t>-</t>
        </is>
      </c>
      <c r="H23" s="42" t="inlineStr">
        <is>
          <t>DANIEL</t>
        </is>
      </c>
      <c r="I23" s="173" t="inlineStr">
        <is>
          <t>DARK GLEEN MARBLE</t>
        </is>
      </c>
      <c r="J23" s="176" t="inlineStr">
        <is>
          <t>CALIK</t>
        </is>
      </c>
      <c r="K23" s="304" t="inlineStr">
        <is>
          <t>71159D Gleen liber blue organic + recycled</t>
        </is>
      </c>
      <c r="L23" s="176" t="inlineStr">
        <is>
          <t>70748D Gleen liber blue organic + recycled</t>
        </is>
      </c>
      <c r="M23" s="41" t="inlineStr">
        <is>
          <t>SEASONAL MAIN</t>
        </is>
      </c>
      <c r="N23" s="42" t="n">
        <v>1</v>
      </c>
      <c r="O23" s="173" t="inlineStr">
        <is>
          <t>JEANS</t>
        </is>
      </c>
      <c r="P23" s="175" t="inlineStr">
        <is>
          <t>MEN</t>
        </is>
      </c>
      <c r="Q23" s="177" t="inlineStr">
        <is>
          <t>ELLETI GROUP</t>
        </is>
      </c>
      <c r="R23" s="177" t="inlineStr">
        <is>
          <t>MARTELLI</t>
        </is>
      </c>
      <c r="S23" s="178" t="inlineStr">
        <is>
          <t>4,50 / 156</t>
        </is>
      </c>
      <c r="T23" s="21" t="n">
        <v>1.26</v>
      </c>
      <c r="U23" s="305" t="n"/>
      <c r="V23" s="74" t="n"/>
      <c r="W23" s="74" t="n"/>
      <c r="X23" s="74" t="n">
        <v>291</v>
      </c>
      <c r="Y23" s="74" t="n">
        <v>600</v>
      </c>
      <c r="Z23" s="74" t="n">
        <v>321</v>
      </c>
      <c r="AA23" s="74" t="n">
        <v>342</v>
      </c>
      <c r="AB23" s="74" t="n">
        <v>437</v>
      </c>
      <c r="AC23" s="74" t="n">
        <v>437</v>
      </c>
      <c r="AD23" s="74" t="n"/>
      <c r="AE23" s="74" t="n"/>
      <c r="AF23" s="74" t="n">
        <v>600</v>
      </c>
      <c r="AG23" s="74" t="n">
        <v>600</v>
      </c>
      <c r="AH23" s="75">
        <f>AG23</f>
        <v/>
      </c>
      <c r="AI23" s="508" t="n">
        <v>600.9550561797753</v>
      </c>
      <c r="AJ23" s="75" t="n"/>
      <c r="AK23" s="75" t="n"/>
      <c r="AL23" s="267">
        <f>(AH23*T23)*1.05</f>
        <v/>
      </c>
      <c r="AM23" s="267" t="n"/>
      <c r="AN23" s="300" t="n"/>
      <c r="AO23" s="300" t="n">
        <v>43167</v>
      </c>
      <c r="AP23" s="273" t="n">
        <v>3000</v>
      </c>
      <c r="AQ23" s="300" t="n">
        <v>43205</v>
      </c>
      <c r="AR23" s="300" t="inlineStr">
        <is>
          <t>Yes AW19</t>
        </is>
      </c>
      <c r="AS23" s="273" t="inlineStr">
        <is>
          <t>MUST BE THE HEAVIER ORIGINAL!!!</t>
        </is>
      </c>
      <c r="AT23" s="273" t="n"/>
      <c r="AU23" s="273" t="n"/>
      <c r="AV23" s="2" t="n"/>
      <c r="AW23" s="2" t="inlineStr">
        <is>
          <t>Prio 2</t>
        </is>
      </c>
      <c r="AX23" s="2" t="n"/>
      <c r="AY23" s="2" t="n"/>
      <c r="AZ23" s="2" t="n"/>
      <c r="BA23" s="2" t="n"/>
      <c r="BB23" s="2" t="n"/>
      <c r="BC23" s="2" t="n"/>
      <c r="BD23" s="2" t="n"/>
      <c r="BE23" s="2" t="n"/>
      <c r="BG23" s="2" t="n">
        <v>1600</v>
      </c>
      <c r="BH23" s="301" t="n">
        <v>43180</v>
      </c>
    </row>
    <row customFormat="1" customHeight="1" hidden="1" ht="15" r="24" s="2">
      <c r="A24" s="549" t="inlineStr">
        <is>
          <t>K180751620-1010104109 DANIEL</t>
        </is>
      </c>
      <c r="B24" s="169" t="inlineStr">
        <is>
          <t>K180751620</t>
        </is>
      </c>
      <c r="C24" s="169" t="n">
        <v>1010104109</v>
      </c>
      <c r="D24" s="67" t="inlineStr">
        <is>
          <t>ASOS</t>
        </is>
      </c>
      <c r="E24" s="311" t="n"/>
      <c r="F24" s="311" t="n"/>
      <c r="G24" s="176" t="inlineStr">
        <is>
          <t>-</t>
        </is>
      </c>
      <c r="H24" s="42" t="inlineStr">
        <is>
          <t>DANIEL</t>
        </is>
      </c>
      <c r="I24" s="173" t="inlineStr">
        <is>
          <t>INDIGO GLEEN MARBLE</t>
        </is>
      </c>
      <c r="J24" s="176" t="inlineStr">
        <is>
          <t>CALIK</t>
        </is>
      </c>
      <c r="K24" s="304" t="inlineStr">
        <is>
          <t>71159D Gleen liber blue organic + recycled</t>
        </is>
      </c>
      <c r="L24" s="176" t="inlineStr">
        <is>
          <t>70748D Gleen liber blue organic + recycled</t>
        </is>
      </c>
      <c r="M24" s="41" t="inlineStr">
        <is>
          <t>SEASONAL MAIN</t>
        </is>
      </c>
      <c r="N24" s="42" t="n">
        <v>1</v>
      </c>
      <c r="O24" s="173" t="inlineStr">
        <is>
          <t>JEANS</t>
        </is>
      </c>
      <c r="P24" s="175" t="inlineStr">
        <is>
          <t>MEN</t>
        </is>
      </c>
      <c r="Q24" s="177" t="inlineStr">
        <is>
          <t>ELLETI GROUP</t>
        </is>
      </c>
      <c r="R24" s="177" t="inlineStr">
        <is>
          <t>MARTELLI</t>
        </is>
      </c>
      <c r="S24" s="178" t="inlineStr">
        <is>
          <t>4,50 / 156</t>
        </is>
      </c>
      <c r="T24" s="21" t="n">
        <v>1.26</v>
      </c>
      <c r="U24" s="305" t="n"/>
      <c r="V24" s="74" t="n"/>
      <c r="W24" s="74" t="n"/>
      <c r="X24" s="74" t="n">
        <v>44</v>
      </c>
      <c r="Y24" s="74" t="n">
        <v>200</v>
      </c>
      <c r="Z24" s="74" t="n">
        <v>67</v>
      </c>
      <c r="AA24" s="74" t="n">
        <v>179</v>
      </c>
      <c r="AB24" s="74" t="n">
        <v>213</v>
      </c>
      <c r="AC24" s="74" t="n">
        <v>228</v>
      </c>
      <c r="AD24" s="74" t="n"/>
      <c r="AE24" s="74" t="n"/>
      <c r="AF24" s="74" t="n">
        <v>200</v>
      </c>
      <c r="AG24" s="325" t="n">
        <v>300</v>
      </c>
      <c r="AH24" s="75">
        <f>AG24</f>
        <v/>
      </c>
      <c r="AI24" s="508" t="n">
        <v>297.1830985915493</v>
      </c>
      <c r="AJ24" s="75" t="n"/>
      <c r="AK24" s="75" t="n"/>
      <c r="AL24" s="267">
        <f>(AH24*T24)*1.05</f>
        <v/>
      </c>
      <c r="AM24" s="267" t="n"/>
      <c r="AN24" s="300" t="n"/>
      <c r="AO24" s="300" t="n"/>
      <c r="AP24" s="273" t="n"/>
      <c r="AQ24" s="300" t="n">
        <v>43205</v>
      </c>
      <c r="AR24" s="300" t="n"/>
      <c r="AS24" s="273" t="n"/>
      <c r="AT24" s="273" t="n"/>
      <c r="AU24" s="273" t="n"/>
      <c r="AV24" s="2" t="n"/>
      <c r="AW24" s="2" t="inlineStr">
        <is>
          <t>Prio 2</t>
        </is>
      </c>
      <c r="AX24" s="2" t="n"/>
      <c r="AY24" s="2" t="n"/>
      <c r="AZ24" s="2" t="n"/>
      <c r="BA24" s="2" t="n"/>
      <c r="BB24" s="2" t="n"/>
      <c r="BC24" s="2" t="n"/>
      <c r="BD24" s="2" t="n"/>
      <c r="BE24" s="2" t="n"/>
      <c r="BH24" s="301" t="n"/>
    </row>
    <row customFormat="1" customHeight="1" hidden="1" ht="15" r="25" s="2">
      <c r="A25" s="549" t="inlineStr">
        <is>
          <t>K180751625-1010104110 DANIEL</t>
        </is>
      </c>
      <c r="B25" s="169" t="inlineStr">
        <is>
          <t>K180751625</t>
        </is>
      </c>
      <c r="C25" s="169" t="n">
        <v>1010104110</v>
      </c>
      <c r="D25" s="67" t="inlineStr">
        <is>
          <t>ZALANDO</t>
        </is>
      </c>
      <c r="E25" s="311" t="n"/>
      <c r="F25" s="311" t="n"/>
      <c r="G25" s="176" t="inlineStr">
        <is>
          <t>-</t>
        </is>
      </c>
      <c r="H25" s="42" t="inlineStr">
        <is>
          <t>DANIEL</t>
        </is>
      </c>
      <c r="I25" s="173" t="inlineStr">
        <is>
          <t>LIGHT GLEEN DESTROYED</t>
        </is>
      </c>
      <c r="J25" s="176" t="inlineStr">
        <is>
          <t>CALIK</t>
        </is>
      </c>
      <c r="K25" s="304" t="inlineStr">
        <is>
          <t>71159D Gleen liber blue organic + recycled</t>
        </is>
      </c>
      <c r="L25" s="176" t="inlineStr">
        <is>
          <t>70748D Gleen liber blue organic + recycled</t>
        </is>
      </c>
      <c r="M25" s="41" t="inlineStr">
        <is>
          <t>SEASONAL MAIN</t>
        </is>
      </c>
      <c r="N25" s="42" t="n">
        <v>1</v>
      </c>
      <c r="O25" s="173" t="inlineStr">
        <is>
          <t>JEANS</t>
        </is>
      </c>
      <c r="P25" s="175" t="inlineStr">
        <is>
          <t>MEN</t>
        </is>
      </c>
      <c r="Q25" s="177" t="inlineStr">
        <is>
          <t>ELLETI GROUP</t>
        </is>
      </c>
      <c r="R25" s="177" t="inlineStr">
        <is>
          <t>ELLETI</t>
        </is>
      </c>
      <c r="S25" s="178" t="inlineStr">
        <is>
          <t>4,50 / 156</t>
        </is>
      </c>
      <c r="T25" s="21" t="n">
        <v>1.26</v>
      </c>
      <c r="U25" s="305" t="n"/>
      <c r="V25" s="74" t="n"/>
      <c r="W25" s="74" t="n"/>
      <c r="X25" s="74" t="n">
        <v>69</v>
      </c>
      <c r="Y25" s="74" t="n">
        <v>200</v>
      </c>
      <c r="Z25" s="74" t="n">
        <v>78</v>
      </c>
      <c r="AA25" s="74" t="n">
        <v>78</v>
      </c>
      <c r="AB25" s="74" t="n">
        <v>89</v>
      </c>
      <c r="AC25" s="74" t="n">
        <v>89</v>
      </c>
      <c r="AD25" s="74" t="n"/>
      <c r="AE25" s="74" t="n"/>
      <c r="AF25" s="74" t="n">
        <v>200</v>
      </c>
      <c r="AG25" s="74" t="n">
        <v>200</v>
      </c>
      <c r="AH25" s="75">
        <f>AG25</f>
        <v/>
      </c>
      <c r="AI25" s="508" t="n">
        <v>212.0224719101124</v>
      </c>
      <c r="AJ25" s="75" t="n"/>
      <c r="AK25" s="75" t="n"/>
      <c r="AL25" s="267">
        <f>(AH25*T25)*1.05</f>
        <v/>
      </c>
      <c r="AM25" s="267" t="n"/>
      <c r="AN25" s="273" t="n"/>
      <c r="AO25" s="300" t="n"/>
      <c r="AP25" s="273" t="n"/>
      <c r="AQ25" s="300" t="n">
        <v>43205</v>
      </c>
      <c r="AR25" s="300" t="n"/>
      <c r="AS25" s="273" t="n"/>
      <c r="AT25" s="273" t="n"/>
      <c r="AU25" s="273" t="n"/>
      <c r="AV25" s="2" t="n"/>
      <c r="AW25" s="2" t="inlineStr">
        <is>
          <t>Prio 2</t>
        </is>
      </c>
      <c r="AX25" s="2" t="n"/>
      <c r="AY25" s="2" t="n"/>
      <c r="AZ25" s="2" t="n"/>
      <c r="BA25" s="2" t="n"/>
      <c r="BB25" s="2" t="n"/>
      <c r="BC25" s="2" t="n"/>
      <c r="BD25" s="2" t="n"/>
      <c r="BE25" s="2" t="n"/>
      <c r="BH25" s="301" t="n"/>
    </row>
    <row customFormat="1" customHeight="1" hidden="1" ht="15" r="26" s="2">
      <c r="A26" s="549" t="inlineStr">
        <is>
          <t>K180101106-2010102897 JUNO</t>
        </is>
      </c>
      <c r="B26" s="472" t="inlineStr">
        <is>
          <t>K180101106</t>
        </is>
      </c>
      <c r="C26" s="67" t="n">
        <v>2010102897</v>
      </c>
      <c r="D26" s="67" t="inlineStr">
        <is>
          <t>ZALANDO</t>
        </is>
      </c>
      <c r="E26" s="311" t="n"/>
      <c r="F26" s="311" t="n"/>
      <c r="G26" s="176" t="inlineStr">
        <is>
          <t>C/O</t>
        </is>
      </c>
      <c r="H26" s="42" t="inlineStr">
        <is>
          <t>JUNO</t>
        </is>
      </c>
      <c r="I26" s="22" t="inlineStr">
        <is>
          <t>ASH GREY</t>
        </is>
      </c>
      <c r="J26" s="21" t="inlineStr">
        <is>
          <t>CALIK</t>
        </is>
      </c>
      <c r="K26" s="21" t="inlineStr">
        <is>
          <t>70781D Soho TP anthracite organic + recycled</t>
        </is>
      </c>
      <c r="L26" s="21" t="inlineStr">
        <is>
          <t>70345D Soho anthracite</t>
        </is>
      </c>
      <c r="M26" s="41" t="inlineStr">
        <is>
          <t>KINGS OF LAUNDRY</t>
        </is>
      </c>
      <c r="N26" s="42" t="n">
        <v>1</v>
      </c>
      <c r="O26" s="173" t="inlineStr">
        <is>
          <t>JEANS</t>
        </is>
      </c>
      <c r="P26" s="175" t="inlineStr">
        <is>
          <t>WOMEN</t>
        </is>
      </c>
      <c r="Q26" s="217" t="inlineStr">
        <is>
          <t>ARTLAB</t>
        </is>
      </c>
      <c r="R26" s="217" t="inlineStr">
        <is>
          <t>INTERWASHING</t>
        </is>
      </c>
      <c r="S26" s="661" t="inlineStr">
        <is>
          <t>5,2 / 154</t>
        </is>
      </c>
      <c r="T26" s="21" t="n">
        <v>1.3</v>
      </c>
      <c r="U26" s="305" t="n"/>
      <c r="V26" s="74" t="n"/>
      <c r="W26" s="74" t="n"/>
      <c r="X26" s="74" t="n">
        <v>88</v>
      </c>
      <c r="Y26" s="74" t="n">
        <v>0</v>
      </c>
      <c r="Z26" s="74" t="n">
        <v>97</v>
      </c>
      <c r="AA26" s="74" t="n">
        <v>127</v>
      </c>
      <c r="AB26" s="74" t="n">
        <v>146</v>
      </c>
      <c r="AC26" s="74" t="n">
        <v>146</v>
      </c>
      <c r="AD26" s="74" t="n"/>
      <c r="AE26" s="74" t="n"/>
      <c r="AF26" s="74" t="n">
        <v>200</v>
      </c>
      <c r="AG26" s="325" t="n">
        <v>250</v>
      </c>
      <c r="AH26" s="75">
        <f>AG26</f>
        <v/>
      </c>
      <c r="AI26" s="508" t="n">
        <v>259.5890410958904</v>
      </c>
      <c r="AJ26" s="333" t="n">
        <v>12</v>
      </c>
      <c r="AK26" s="75" t="inlineStr">
        <is>
          <t>STOCK</t>
        </is>
      </c>
      <c r="AL26" s="267">
        <f>(AI26*T26)*1.05</f>
        <v/>
      </c>
      <c r="AM26" s="267" t="n"/>
      <c r="AN26" s="273">
        <f>210+150</f>
        <v/>
      </c>
      <c r="AO26" s="300" t="n"/>
      <c r="AP26" s="273" t="n"/>
      <c r="AQ26" s="300" t="inlineStr">
        <is>
          <t>Calik + Artlab</t>
        </is>
      </c>
      <c r="AR26" s="520" t="inlineStr">
        <is>
          <t>NO</t>
        </is>
      </c>
      <c r="AS26" s="273" t="inlineStr">
        <is>
          <t>133pcs potentially extra</t>
        </is>
      </c>
      <c r="AT26" s="273" t="n"/>
      <c r="AU26" s="273" t="n"/>
      <c r="AV26" s="2" t="n"/>
      <c r="AW26" s="2" t="inlineStr">
        <is>
          <t>Prio 1</t>
        </is>
      </c>
      <c r="AX26" s="2" t="n"/>
      <c r="AY26" s="2" t="n"/>
      <c r="AZ26" s="2" t="n"/>
      <c r="BA26" s="2" t="n"/>
      <c r="BB26" s="2" t="n"/>
      <c r="BC26" s="2" t="n"/>
      <c r="BD26" s="2" t="n"/>
      <c r="BE26" s="2" t="n"/>
      <c r="BG26" s="2" t="n">
        <v>150</v>
      </c>
      <c r="BH26" s="301" t="n">
        <v>43172</v>
      </c>
    </row>
    <row customFormat="1" customHeight="1" hidden="1" ht="15" r="27" s="2">
      <c r="A27" s="549" t="inlineStr">
        <is>
          <t>K180702050-2060200441 FARZIN</t>
        </is>
      </c>
      <c r="B27" s="169" t="inlineStr">
        <is>
          <t>K180702050</t>
        </is>
      </c>
      <c r="C27" s="169" t="n">
        <v>2060200441</v>
      </c>
      <c r="D27" s="67" t="n"/>
      <c r="E27" s="311" t="n"/>
      <c r="F27" s="311" t="n"/>
      <c r="G27" s="176" t="inlineStr">
        <is>
          <t>-</t>
        </is>
      </c>
      <c r="H27" s="42" t="inlineStr">
        <is>
          <t>FARZIN</t>
        </is>
      </c>
      <c r="I27" s="173" t="inlineStr">
        <is>
          <t>OPEN WEAVE NAVY</t>
        </is>
      </c>
      <c r="J27" s="176" t="inlineStr">
        <is>
          <t>CALIK</t>
        </is>
      </c>
      <c r="K27" s="176" t="inlineStr">
        <is>
          <t>D7030O112 Handwoven denim</t>
        </is>
      </c>
      <c r="L27" s="176" t="n"/>
      <c r="M27" s="41" t="n"/>
      <c r="N27" s="42" t="n">
        <v>2</v>
      </c>
      <c r="O27" s="173" t="inlineStr">
        <is>
          <t>JACKET</t>
        </is>
      </c>
      <c r="P27" s="175" t="inlineStr">
        <is>
          <t>WOMEN</t>
        </is>
      </c>
      <c r="Q27" s="177" t="inlineStr">
        <is>
          <t>ARTLAB</t>
        </is>
      </c>
      <c r="R27" s="177" t="inlineStr">
        <is>
          <t>BLUE &amp; DYE</t>
        </is>
      </c>
      <c r="S27" s="178" t="inlineStr">
        <is>
          <t>6,40 / 150</t>
        </is>
      </c>
      <c r="T27" s="21" t="n">
        <v>1.32</v>
      </c>
      <c r="U27" s="305" t="n"/>
      <c r="V27" s="74" t="n"/>
      <c r="W27" s="74" t="n"/>
      <c r="X27" s="74" t="n">
        <v>69</v>
      </c>
      <c r="Y27" s="74" t="n">
        <v>100</v>
      </c>
      <c r="Z27" s="74" t="n">
        <v>85</v>
      </c>
      <c r="AA27" s="74" t="n">
        <v>115</v>
      </c>
      <c r="AB27" s="74" t="n">
        <v>143</v>
      </c>
      <c r="AC27" s="74" t="n">
        <v>150</v>
      </c>
      <c r="AD27" s="74" t="n"/>
      <c r="AE27" s="74" t="n"/>
      <c r="AF27" s="74" t="n">
        <v>160</v>
      </c>
      <c r="AG27" s="325" t="n">
        <v>200</v>
      </c>
      <c r="AH27" s="75">
        <f>AG27</f>
        <v/>
      </c>
      <c r="AI27" s="508" t="n">
        <v>200</v>
      </c>
      <c r="AJ27" s="75" t="n"/>
      <c r="AK27" s="75" t="n"/>
      <c r="AL27" s="267">
        <f>(AH27*T27)*1.05</f>
        <v/>
      </c>
      <c r="AM27" s="267" t="n"/>
      <c r="AN27" s="273" t="n">
        <v>2250</v>
      </c>
      <c r="AO27" s="300" t="n"/>
      <c r="AP27" s="273" t="n"/>
      <c r="AQ27" s="300" t="inlineStr">
        <is>
          <t>Calik</t>
        </is>
      </c>
      <c r="AR27" s="300" t="inlineStr">
        <is>
          <t>NO BUT USABLE!</t>
        </is>
      </c>
      <c r="AS27" s="273" t="n"/>
      <c r="AT27" s="273" t="n"/>
      <c r="AU27" s="273" t="n"/>
      <c r="AV27" s="2" t="n"/>
      <c r="AW27" s="2" t="inlineStr">
        <is>
          <t>Prio 2</t>
        </is>
      </c>
      <c r="AX27" s="2" t="n"/>
      <c r="AY27" s="2" t="n"/>
      <c r="AZ27" s="2" t="n"/>
      <c r="BA27" s="2" t="n"/>
      <c r="BB27" s="2" t="n"/>
      <c r="BC27" s="2" t="n"/>
      <c r="BD27" s="2" t="n"/>
      <c r="BE27" s="2" t="n"/>
      <c r="BG27" s="2">
        <f>700+150+150</f>
        <v/>
      </c>
      <c r="BH27" s="301" t="inlineStr">
        <is>
          <t>28-2 / 13-3 / 21-3</t>
        </is>
      </c>
    </row>
    <row customFormat="1" customHeight="1" hidden="1" ht="15" r="28" s="2">
      <c r="A28" s="549" t="inlineStr">
        <is>
          <t>K180700020-2010103045 JERUSHA</t>
        </is>
      </c>
      <c r="B28" s="169" t="inlineStr">
        <is>
          <t>K180700020</t>
        </is>
      </c>
      <c r="C28" s="169" t="n">
        <v>2010103045</v>
      </c>
      <c r="D28" s="67" t="n"/>
      <c r="E28" s="311" t="n"/>
      <c r="F28" s="311" t="n"/>
      <c r="G28" s="176" t="inlineStr">
        <is>
          <t>-</t>
        </is>
      </c>
      <c r="H28" s="42" t="inlineStr">
        <is>
          <t>JERUSHA</t>
        </is>
      </c>
      <c r="I28" s="173" t="inlineStr">
        <is>
          <t>OPEN WEAVE NAVY</t>
        </is>
      </c>
      <c r="J28" s="176" t="inlineStr">
        <is>
          <t>CALIK</t>
        </is>
      </c>
      <c r="K28" s="176" t="inlineStr">
        <is>
          <t>D7030O112 Handwoven denim</t>
        </is>
      </c>
      <c r="L28" s="176" t="n"/>
      <c r="M28" s="41" t="n"/>
      <c r="N28" s="42" t="n">
        <v>2</v>
      </c>
      <c r="O28" s="173" t="inlineStr">
        <is>
          <t>PANTS</t>
        </is>
      </c>
      <c r="P28" s="175" t="inlineStr">
        <is>
          <t>WOMEN</t>
        </is>
      </c>
      <c r="Q28" s="177" t="inlineStr">
        <is>
          <t>COLLAGE</t>
        </is>
      </c>
      <c r="R28" s="281" t="inlineStr">
        <is>
          <t>ARAMPATZHS  NIKOLAOS &amp; SIA O.E.</t>
        </is>
      </c>
      <c r="S28" s="247" t="inlineStr">
        <is>
          <t>6,40 / 150</t>
        </is>
      </c>
      <c r="T28" s="21" t="n">
        <v>1.15</v>
      </c>
      <c r="U28" s="305" t="n">
        <v>0.35</v>
      </c>
      <c r="V28" s="74" t="n"/>
      <c r="W28" s="74" t="n"/>
      <c r="X28" s="74" t="n">
        <v>34</v>
      </c>
      <c r="Y28" s="74" t="n">
        <v>0</v>
      </c>
      <c r="Z28" s="74" t="n">
        <v>46</v>
      </c>
      <c r="AA28" s="74" t="n">
        <v>69</v>
      </c>
      <c r="AB28" s="74" t="n">
        <v>96</v>
      </c>
      <c r="AC28" s="74" t="n">
        <v>107</v>
      </c>
      <c r="AD28" s="74" t="n"/>
      <c r="AE28" s="74" t="n"/>
      <c r="AF28" s="74" t="n">
        <v>100</v>
      </c>
      <c r="AG28" s="325" t="n">
        <v>150</v>
      </c>
      <c r="AH28" s="75">
        <f>AG28</f>
        <v/>
      </c>
      <c r="AI28" s="508" t="n">
        <v>150</v>
      </c>
      <c r="AJ28" s="75" t="n"/>
      <c r="AK28" s="75" t="n"/>
      <c r="AL28" s="267">
        <f>(AH28*T28)*1.05</f>
        <v/>
      </c>
      <c r="AM28" s="267" t="n"/>
      <c r="AO28" s="300" t="n"/>
      <c r="AP28" s="273" t="n"/>
      <c r="AQ28" s="300" t="n"/>
      <c r="AR28" s="300" t="n"/>
      <c r="AS28" s="273" t="n"/>
      <c r="AT28" s="273" t="n"/>
      <c r="AU28" s="273" t="n"/>
      <c r="AV28" s="2" t="n"/>
      <c r="AW28" s="2" t="n"/>
      <c r="AX28" s="2" t="n"/>
      <c r="AY28" s="2" t="n"/>
      <c r="AZ28" s="2" t="n"/>
      <c r="BA28" s="2" t="n"/>
      <c r="BB28" s="2" t="n"/>
      <c r="BC28" s="2" t="n"/>
      <c r="BD28" s="2" t="n"/>
      <c r="BE28" s="2" t="n"/>
      <c r="BG28" s="2" t="n">
        <v>200</v>
      </c>
      <c r="BH28" s="301" t="n">
        <v>43178</v>
      </c>
    </row>
    <row customFormat="1" customHeight="1" hidden="1" ht="15" r="29" s="2">
      <c r="A29" s="549" t="inlineStr">
        <is>
          <t>K180700045-2010103011 LOURDES</t>
        </is>
      </c>
      <c r="B29" s="169" t="inlineStr">
        <is>
          <t>K180700045</t>
        </is>
      </c>
      <c r="C29" s="169" t="n">
        <v>2010103011</v>
      </c>
      <c r="D29" s="67" t="inlineStr">
        <is>
          <t>SB</t>
        </is>
      </c>
      <c r="E29" s="311" t="n"/>
      <c r="F29" s="311" t="n"/>
      <c r="G29" s="176" t="inlineStr">
        <is>
          <t>-</t>
        </is>
      </c>
      <c r="H29" s="42" t="inlineStr">
        <is>
          <t>LOURDES</t>
        </is>
      </c>
      <c r="I29" s="173" t="inlineStr">
        <is>
          <t>OPEN WEAVE NAVY</t>
        </is>
      </c>
      <c r="J29" s="176" t="inlineStr">
        <is>
          <t>CALIK</t>
        </is>
      </c>
      <c r="K29" s="176" t="inlineStr">
        <is>
          <t>D7030O112 Handwoven denim</t>
        </is>
      </c>
      <c r="L29" s="176" t="n"/>
      <c r="M29" s="41" t="n"/>
      <c r="N29" s="42" t="n">
        <v>2</v>
      </c>
      <c r="O29" s="173" t="inlineStr">
        <is>
          <t>PANTS</t>
        </is>
      </c>
      <c r="P29" s="175" t="inlineStr">
        <is>
          <t>WOMEN</t>
        </is>
      </c>
      <c r="Q29" s="177" t="inlineStr">
        <is>
          <t>ARTLAB</t>
        </is>
      </c>
      <c r="R29" s="177" t="inlineStr">
        <is>
          <t>BLUE &amp; DYE</t>
        </is>
      </c>
      <c r="S29" s="178" t="inlineStr">
        <is>
          <t>6,40 / 150</t>
        </is>
      </c>
      <c r="T29" s="21" t="n">
        <v>1.28</v>
      </c>
      <c r="U29" s="305" t="n"/>
      <c r="V29" s="74" t="n"/>
      <c r="W29" s="74" t="n"/>
      <c r="X29" s="74" t="n">
        <v>182</v>
      </c>
      <c r="Y29" s="74" t="n">
        <v>400</v>
      </c>
      <c r="Z29" s="74" t="n">
        <v>207</v>
      </c>
      <c r="AA29" s="74" t="n">
        <v>268</v>
      </c>
      <c r="AB29" s="74" t="n">
        <v>304</v>
      </c>
      <c r="AC29" s="74" t="n">
        <v>417</v>
      </c>
      <c r="AD29" s="74" t="n"/>
      <c r="AE29" s="74" t="n"/>
      <c r="AF29" s="74" t="n">
        <v>400</v>
      </c>
      <c r="AG29" s="325" t="n">
        <v>500</v>
      </c>
      <c r="AH29" s="75">
        <f>AG29</f>
        <v/>
      </c>
      <c r="AI29" s="508" t="n">
        <v>502.6731391585761</v>
      </c>
      <c r="AJ29" s="75" t="n"/>
      <c r="AK29" s="75" t="n"/>
      <c r="AL29" s="267">
        <f>(AH29*T29)*1.05</f>
        <v/>
      </c>
      <c r="AM29" s="267" t="n"/>
      <c r="AN29" s="273" t="n">
        <v>93</v>
      </c>
      <c r="AO29" s="300" t="n"/>
      <c r="AP29" s="273" t="n"/>
      <c r="AQ29" s="300" t="inlineStr">
        <is>
          <t>Artlab</t>
        </is>
      </c>
      <c r="AR29" s="300" t="n"/>
      <c r="AS29" s="273" t="n"/>
      <c r="AT29" s="273" t="n"/>
      <c r="AU29" s="273" t="n"/>
      <c r="AV29" s="2" t="n"/>
      <c r="AW29" s="2" t="inlineStr">
        <is>
          <t>Prio 2</t>
        </is>
      </c>
      <c r="AX29" s="2" t="n"/>
      <c r="AY29" s="2" t="n"/>
      <c r="AZ29" s="2" t="n"/>
      <c r="BA29" s="2" t="n"/>
      <c r="BB29" s="2" t="n"/>
      <c r="BC29" s="2" t="n"/>
      <c r="BD29" s="2" t="n"/>
      <c r="BE29" s="2" t="n"/>
      <c r="BH29" s="301" t="n"/>
    </row>
    <row customFormat="1" customHeight="1" hidden="1" ht="15" r="30" s="2">
      <c r="A30" s="549" t="inlineStr">
        <is>
          <t>K180751520-1010104106 JOSHUA</t>
        </is>
      </c>
      <c r="B30" s="169" t="inlineStr">
        <is>
          <t>K180751520</t>
        </is>
      </c>
      <c r="C30" s="169" t="n">
        <v>1010104106</v>
      </c>
      <c r="D30" s="67" t="inlineStr">
        <is>
          <t>MAW</t>
        </is>
      </c>
      <c r="E30" s="311" t="n"/>
      <c r="F30" s="311" t="n"/>
      <c r="G30" s="176" t="inlineStr">
        <is>
          <t>-</t>
        </is>
      </c>
      <c r="H30" s="42" t="inlineStr">
        <is>
          <t>JOSHUA</t>
        </is>
      </c>
      <c r="I30" s="173" t="inlineStr">
        <is>
          <t>SMOKEY BLUE</t>
        </is>
      </c>
      <c r="J30" s="176" t="inlineStr">
        <is>
          <t>CALIK</t>
        </is>
      </c>
      <c r="K30" s="176" t="inlineStr">
        <is>
          <t>D7276O1125 N-marsh plus smoky blue</t>
        </is>
      </c>
      <c r="L30" s="176" t="n"/>
      <c r="M30" s="41" t="inlineStr">
        <is>
          <t>CONVENTIONAL</t>
        </is>
      </c>
      <c r="N30" s="42" t="n">
        <v>1</v>
      </c>
      <c r="O30" s="173" t="inlineStr">
        <is>
          <t>JEANS</t>
        </is>
      </c>
      <c r="P30" s="175" t="inlineStr">
        <is>
          <t>MEN</t>
        </is>
      </c>
      <c r="Q30" s="177" t="inlineStr">
        <is>
          <t>ARTLAB</t>
        </is>
      </c>
      <c r="R30" s="177" t="inlineStr">
        <is>
          <t>INTERWASHING</t>
        </is>
      </c>
      <c r="S30" s="176" t="inlineStr">
        <is>
          <t>5,35 / 122</t>
        </is>
      </c>
      <c r="T30" s="21" t="n">
        <v>1.67</v>
      </c>
      <c r="U30" s="305" t="n"/>
      <c r="V30" s="74" t="n"/>
      <c r="W30" s="74" t="n"/>
      <c r="X30" s="74" t="n">
        <v>491</v>
      </c>
      <c r="Y30" s="74" t="n">
        <v>800</v>
      </c>
      <c r="Z30" s="74" t="n">
        <v>491</v>
      </c>
      <c r="AA30" s="74" t="n">
        <v>538</v>
      </c>
      <c r="AB30" s="74" t="n">
        <v>575</v>
      </c>
      <c r="AC30" s="74" t="n">
        <v>574</v>
      </c>
      <c r="AD30" s="74" t="n"/>
      <c r="AE30" s="74" t="n"/>
      <c r="AF30" s="74" t="n">
        <v>750</v>
      </c>
      <c r="AG30" s="74" t="n">
        <v>750</v>
      </c>
      <c r="AH30" s="75">
        <f>AG30</f>
        <v/>
      </c>
      <c r="AI30" s="508" t="n">
        <v>755.8695652173914</v>
      </c>
      <c r="AJ30" s="75" t="n"/>
      <c r="AK30" s="75" t="n"/>
      <c r="AL30" s="267">
        <f>(AH30*T30)*1.05</f>
        <v/>
      </c>
      <c r="AM30" s="267" t="n"/>
      <c r="AN30" s="273" t="n">
        <v>2300</v>
      </c>
      <c r="AO30" s="300" t="n"/>
      <c r="AP30" s="273" t="n"/>
      <c r="AQ30" s="300" t="inlineStr">
        <is>
          <t>Calik</t>
        </is>
      </c>
      <c r="AR30" s="300" t="inlineStr">
        <is>
          <t>NO</t>
        </is>
      </c>
      <c r="AS30" s="273" t="inlineStr">
        <is>
          <t>MAX 750</t>
        </is>
      </c>
      <c r="AT30" s="273" t="n"/>
      <c r="AU30" s="273" t="n"/>
      <c r="AV30" s="2" t="n"/>
      <c r="AW30" s="2" t="inlineStr">
        <is>
          <t>Prio 2</t>
        </is>
      </c>
      <c r="AX30" s="2" t="n"/>
      <c r="AY30" s="2" t="n"/>
      <c r="AZ30" s="2" t="n"/>
      <c r="BA30" s="2" t="n"/>
      <c r="BB30" s="2" t="n"/>
      <c r="BC30" s="2" t="n"/>
      <c r="BD30" s="2" t="n"/>
      <c r="BE30" s="2" t="n"/>
      <c r="BG30" s="2" t="n">
        <v>2300</v>
      </c>
      <c r="BH30" s="301" t="n">
        <v>43159</v>
      </c>
    </row>
    <row customFormat="1" customHeight="1" hidden="1" ht="15" r="31" s="2">
      <c r="A31" s="549" t="inlineStr">
        <is>
          <t>K180751330-1010104101 JOHN</t>
        </is>
      </c>
      <c r="B31" s="169" t="inlineStr">
        <is>
          <t>K180751330</t>
        </is>
      </c>
      <c r="C31" s="472" t="n">
        <v>1010104101</v>
      </c>
      <c r="D31" s="67" t="inlineStr">
        <is>
          <t>ASOS</t>
        </is>
      </c>
      <c r="E31" s="311" t="n"/>
      <c r="F31" s="311" t="n"/>
      <c r="G31" s="176" t="inlineStr">
        <is>
          <t>-</t>
        </is>
      </c>
      <c r="H31" s="42" t="inlineStr">
        <is>
          <t>JOHN</t>
        </is>
      </c>
      <c r="I31" s="173" t="inlineStr">
        <is>
          <t xml:space="preserve">SMOKEY SULPHUR GREY </t>
        </is>
      </c>
      <c r="J31" s="176" t="inlineStr">
        <is>
          <t>CALIK</t>
        </is>
      </c>
      <c r="K31" s="176" t="inlineStr">
        <is>
          <t>D7276O1125 N-marsh plus smoky blue</t>
        </is>
      </c>
      <c r="L31" s="176" t="n"/>
      <c r="M31" s="41" t="inlineStr">
        <is>
          <t>CONVENTIONAL</t>
        </is>
      </c>
      <c r="N31" s="42" t="n">
        <v>1</v>
      </c>
      <c r="O31" s="173" t="inlineStr">
        <is>
          <t>JEANS</t>
        </is>
      </c>
      <c r="P31" s="175" t="inlineStr">
        <is>
          <t>MEN</t>
        </is>
      </c>
      <c r="Q31" s="177" t="inlineStr">
        <is>
          <t>ARTLAB</t>
        </is>
      </c>
      <c r="R31" s="177" t="inlineStr">
        <is>
          <t>INTERWASHING</t>
        </is>
      </c>
      <c r="S31" s="176" t="inlineStr">
        <is>
          <t>5,35 / 122</t>
        </is>
      </c>
      <c r="T31" s="21" t="n">
        <v>1.64</v>
      </c>
      <c r="U31" s="305" t="n"/>
      <c r="V31" s="74" t="n"/>
      <c r="W31" s="74" t="n"/>
      <c r="X31" s="74" t="n">
        <v>242</v>
      </c>
      <c r="Y31" s="74" t="n">
        <v>800</v>
      </c>
      <c r="Z31" s="74" t="n">
        <v>288</v>
      </c>
      <c r="AA31" s="74" t="n">
        <v>445</v>
      </c>
      <c r="AB31" s="74" t="n">
        <v>512</v>
      </c>
      <c r="AC31" s="74" t="n">
        <v>509</v>
      </c>
      <c r="AD31" s="74" t="n"/>
      <c r="AE31" s="74" t="n"/>
      <c r="AF31" s="74" t="n">
        <v>550</v>
      </c>
      <c r="AG31" s="74" t="n">
        <v>550</v>
      </c>
      <c r="AH31" s="75">
        <f>AG31</f>
        <v/>
      </c>
      <c r="AI31" s="508" t="n">
        <v>550.328125</v>
      </c>
      <c r="AJ31" s="75" t="n"/>
      <c r="AK31" s="75" t="n"/>
      <c r="AL31" s="267">
        <f>(AH31*T31)*1.05</f>
        <v/>
      </c>
      <c r="AM31" s="267" t="n"/>
      <c r="AN31" s="273" t="n"/>
      <c r="AO31" s="300" t="n"/>
      <c r="AP31" s="273" t="n"/>
      <c r="AQ31" s="300" t="inlineStr">
        <is>
          <t>Calik</t>
        </is>
      </c>
      <c r="AR31" s="300" t="n"/>
      <c r="AS31" s="273" t="inlineStr">
        <is>
          <t>MAX 550</t>
        </is>
      </c>
      <c r="AT31" s="273" t="n"/>
      <c r="AU31" s="273" t="n"/>
      <c r="AV31" s="2" t="n"/>
      <c r="AW31" s="2" t="inlineStr">
        <is>
          <t>Prio 2</t>
        </is>
      </c>
      <c r="AX31" s="2" t="n"/>
      <c r="AY31" s="2" t="n"/>
      <c r="AZ31" s="2" t="n"/>
      <c r="BA31" s="2" t="n"/>
      <c r="BB31" s="2" t="n"/>
      <c r="BC31" s="2" t="n"/>
      <c r="BD31" s="2" t="n"/>
      <c r="BE31" s="2" t="n"/>
      <c r="BH31" s="301" t="n"/>
    </row>
    <row customFormat="1" customHeight="1" hidden="1" ht="15" r="32" s="2">
      <c r="A32" s="549" t="inlineStr">
        <is>
          <t>K180701305-2010103027 CHRISTINA HIGH</t>
        </is>
      </c>
      <c r="B32" s="169" t="inlineStr">
        <is>
          <t>K180701305</t>
        </is>
      </c>
      <c r="C32" s="169" t="n">
        <v>2010103027</v>
      </c>
      <c r="D32" s="67" t="inlineStr">
        <is>
          <t>ZALANDO, ASOS, ABY</t>
        </is>
      </c>
      <c r="E32" s="311" t="n"/>
      <c r="F32" s="311" t="n"/>
      <c r="G32" s="176" t="inlineStr">
        <is>
          <t>-</t>
        </is>
      </c>
      <c r="H32" s="42" t="inlineStr">
        <is>
          <t>CHRISTINA HIGH</t>
        </is>
      </c>
      <c r="I32" s="173" t="inlineStr">
        <is>
          <t>TWO WAY BLUE</t>
        </is>
      </c>
      <c r="J32" s="176" t="inlineStr">
        <is>
          <t>CALIK</t>
        </is>
      </c>
      <c r="K32" s="176" t="inlineStr">
        <is>
          <t>D7487O1163 N-mica deep blue bi-str</t>
        </is>
      </c>
      <c r="L32" s="176" t="n"/>
      <c r="M32" s="41" t="inlineStr">
        <is>
          <t>CONVENTIONAL</t>
        </is>
      </c>
      <c r="N32" s="42" t="n">
        <v>1</v>
      </c>
      <c r="O32" s="173" t="inlineStr">
        <is>
          <t>JEANS</t>
        </is>
      </c>
      <c r="P32" s="175" t="inlineStr">
        <is>
          <t>WOMEN</t>
        </is>
      </c>
      <c r="Q32" s="177" t="inlineStr">
        <is>
          <t>ARTLAB</t>
        </is>
      </c>
      <c r="R32" s="177" t="inlineStr">
        <is>
          <t>INTERWASHING</t>
        </is>
      </c>
      <c r="S32" s="178" t="inlineStr">
        <is>
          <t>7 / 113</t>
        </is>
      </c>
      <c r="T32" s="21" t="n">
        <v>1.43</v>
      </c>
      <c r="U32" s="305" t="n"/>
      <c r="V32" s="74" t="n"/>
      <c r="W32" s="74" t="n"/>
      <c r="X32" s="74" t="n">
        <v>271</v>
      </c>
      <c r="Y32" s="74" t="n">
        <v>500</v>
      </c>
      <c r="Z32" s="74" t="n">
        <v>303</v>
      </c>
      <c r="AA32" s="74" t="n">
        <v>414</v>
      </c>
      <c r="AB32" s="74" t="n">
        <v>514</v>
      </c>
      <c r="AC32" s="74" t="n">
        <v>514</v>
      </c>
      <c r="AD32" s="74" t="n"/>
      <c r="AE32" s="74" t="n"/>
      <c r="AF32" s="74" t="n">
        <v>500</v>
      </c>
      <c r="AG32" s="325" t="n">
        <v>650</v>
      </c>
      <c r="AH32" s="75">
        <f>AG32</f>
        <v/>
      </c>
      <c r="AI32" s="508" t="n">
        <v>654.5603112840466</v>
      </c>
      <c r="AJ32" s="75" t="n"/>
      <c r="AK32" s="75" t="n"/>
      <c r="AL32" s="267">
        <f>(AH32*T32)*1.05</f>
        <v/>
      </c>
      <c r="AM32" s="267" t="n"/>
      <c r="AN32" s="273">
        <f>2600+65</f>
        <v/>
      </c>
      <c r="AO32" s="300" t="n"/>
      <c r="AP32" s="273" t="n"/>
      <c r="AQ32" s="300" t="inlineStr">
        <is>
          <t>Calik + Artlab</t>
        </is>
      </c>
      <c r="AR32" s="300" t="inlineStr">
        <is>
          <t>Yes SS19</t>
        </is>
      </c>
      <c r="AS32" s="273" t="n"/>
      <c r="AT32" s="273" t="n"/>
      <c r="AU32" s="273" t="n"/>
      <c r="AV32" s="2" t="n"/>
      <c r="AW32" s="2" t="inlineStr">
        <is>
          <t>Prio 2</t>
        </is>
      </c>
      <c r="AX32" s="2" t="n"/>
      <c r="AY32" s="2" t="n"/>
      <c r="AZ32" s="2" t="n"/>
      <c r="BA32" s="2" t="n"/>
      <c r="BB32" s="2" t="n"/>
      <c r="BC32" s="2" t="n"/>
      <c r="BD32" s="2" t="n"/>
      <c r="BE32" s="2" t="n"/>
      <c r="BG32" s="2">
        <f>800+200</f>
        <v/>
      </c>
      <c r="BH32" s="301" t="inlineStr">
        <is>
          <t>28-2 / 13-3</t>
        </is>
      </c>
    </row>
    <row customFormat="1" customHeight="1" hidden="1" ht="15" r="33" s="2">
      <c r="A33" s="549" t="inlineStr">
        <is>
          <t>K180752085-1060300199 CHAMBERLAIN</t>
        </is>
      </c>
      <c r="B33" s="467" t="inlineStr">
        <is>
          <t>K180752085</t>
        </is>
      </c>
      <c r="C33" s="467" t="n">
        <v>1060300199</v>
      </c>
      <c r="D33" s="453" t="n"/>
      <c r="E33" s="461" t="inlineStr">
        <is>
          <t>CXLD</t>
        </is>
      </c>
      <c r="F33" s="461" t="n"/>
      <c r="G33" s="468" t="inlineStr">
        <is>
          <t>-</t>
        </is>
      </c>
      <c r="H33" s="455" t="inlineStr">
        <is>
          <t>CHAMBERLAIN</t>
        </is>
      </c>
      <c r="I33" s="236" t="inlineStr">
        <is>
          <t xml:space="preserve">SLUB NAVY </t>
        </is>
      </c>
      <c r="J33" s="468" t="inlineStr">
        <is>
          <t>CALIK</t>
        </is>
      </c>
      <c r="K33" s="468" t="inlineStr">
        <is>
          <t>D7563O112 Handwoven slub</t>
        </is>
      </c>
      <c r="L33" s="468" t="n"/>
      <c r="M33" s="456" t="n"/>
      <c r="N33" s="455" t="n">
        <v>2</v>
      </c>
      <c r="O33" s="236" t="inlineStr">
        <is>
          <t>JACKET</t>
        </is>
      </c>
      <c r="P33" s="469" t="inlineStr">
        <is>
          <t>MEN</t>
        </is>
      </c>
      <c r="Q33" s="468" t="inlineStr">
        <is>
          <t>ARTLAB</t>
        </is>
      </c>
      <c r="R33" s="468" t="inlineStr">
        <is>
          <t>BLUE &amp; DYE</t>
        </is>
      </c>
      <c r="S33" s="459" t="inlineStr">
        <is>
          <t>5 / 138</t>
        </is>
      </c>
      <c r="T33" s="457" t="n">
        <v>2.16</v>
      </c>
      <c r="U33" s="458" t="n"/>
      <c r="V33" s="310" t="n"/>
      <c r="W33" s="310" t="n"/>
      <c r="X33" s="310" t="n">
        <v>8</v>
      </c>
      <c r="Y33" s="310" t="n">
        <v>0</v>
      </c>
      <c r="Z33" s="310" t="n">
        <v>8</v>
      </c>
      <c r="AA33" s="310" t="n">
        <v>8</v>
      </c>
      <c r="AB33" s="310" t="n">
        <v>8</v>
      </c>
      <c r="AC33" s="310" t="n">
        <v>0</v>
      </c>
      <c r="AD33" s="310" t="n"/>
      <c r="AE33" s="310" t="n"/>
      <c r="AF33" s="310" t="n">
        <v>0</v>
      </c>
      <c r="AG33" s="310" t="inlineStr">
        <is>
          <t>CXLD</t>
        </is>
      </c>
      <c r="AH33" s="308" t="n">
        <v>0</v>
      </c>
      <c r="AI33" s="508" t="inlineStr">
        <is>
          <t>-</t>
        </is>
      </c>
      <c r="AJ33" s="75" t="n"/>
      <c r="AK33" s="75" t="n"/>
      <c r="AL33" s="267" t="inlineStr">
        <is>
          <t>-</t>
        </is>
      </c>
      <c r="AM33" s="267" t="n"/>
      <c r="AN33" s="273" t="n">
        <v>1800</v>
      </c>
      <c r="AO33" s="300" t="n"/>
      <c r="AP33" s="273" t="n"/>
      <c r="AQ33" s="300" t="inlineStr">
        <is>
          <t>Calik</t>
        </is>
      </c>
      <c r="AR33" s="300" t="inlineStr">
        <is>
          <t>NO</t>
        </is>
      </c>
      <c r="AS33" s="273" t="n"/>
      <c r="AT33" s="273" t="n"/>
      <c r="AU33" s="273" t="n"/>
      <c r="AV33" s="2" t="n"/>
      <c r="AW33" s="2" t="inlineStr">
        <is>
          <t>-</t>
        </is>
      </c>
      <c r="AX33" s="2" t="n"/>
      <c r="AY33" s="2" t="n"/>
      <c r="AZ33" s="2" t="n"/>
      <c r="BA33" s="2" t="n"/>
      <c r="BB33" s="2" t="n"/>
      <c r="BC33" s="2" t="n"/>
      <c r="BD33" s="2" t="n"/>
      <c r="BE33" s="2" t="n"/>
      <c r="BH33" s="301" t="n"/>
    </row>
    <row customFormat="1" customHeight="1" hidden="1" ht="15" r="34" s="2">
      <c r="A34" s="549" t="inlineStr">
        <is>
          <t>K170701120-2010102854 JUNO HIGH</t>
        </is>
      </c>
      <c r="B34" s="169" t="inlineStr">
        <is>
          <t>K170701120</t>
        </is>
      </c>
      <c r="C34" s="169" t="n">
        <v>2010102854</v>
      </c>
      <c r="D34" s="67" t="inlineStr">
        <is>
          <t>ASOS</t>
        </is>
      </c>
      <c r="E34" s="311" t="n"/>
      <c r="F34" s="311" t="n"/>
      <c r="G34" s="176" t="inlineStr">
        <is>
          <t>C/O</t>
        </is>
      </c>
      <c r="H34" s="42" t="inlineStr">
        <is>
          <t>JUNO HIGH</t>
        </is>
      </c>
      <c r="I34" s="173" t="inlineStr">
        <is>
          <t>BLACK RINSE</t>
        </is>
      </c>
      <c r="J34" s="176" t="inlineStr">
        <is>
          <t>CALIK</t>
        </is>
      </c>
      <c r="K34" s="304" t="inlineStr">
        <is>
          <t>71148D Pinus organic + recycled</t>
        </is>
      </c>
      <c r="L34" s="176" t="inlineStr">
        <is>
          <t>D7924O022 Pinus</t>
        </is>
      </c>
      <c r="M34" s="41" t="inlineStr">
        <is>
          <t>SEASONAL MAIN</t>
        </is>
      </c>
      <c r="N34" s="42" t="n">
        <v>1</v>
      </c>
      <c r="O34" s="173" t="inlineStr">
        <is>
          <t>JEANS</t>
        </is>
      </c>
      <c r="P34" s="175" t="inlineStr">
        <is>
          <t>WOMEN</t>
        </is>
      </c>
      <c r="Q34" s="177" t="inlineStr">
        <is>
          <t>ARTLAB</t>
        </is>
      </c>
      <c r="R34" s="177" t="inlineStr">
        <is>
          <t>INTERWASHING</t>
        </is>
      </c>
      <c r="S34" s="178" t="inlineStr">
        <is>
          <t>5 / 147</t>
        </is>
      </c>
      <c r="T34" s="21" t="n">
        <v>1.2</v>
      </c>
      <c r="U34" s="305" t="n"/>
      <c r="V34" s="74" t="n"/>
      <c r="W34" s="74" t="n"/>
      <c r="X34" s="74" t="n">
        <v>164</v>
      </c>
      <c r="Y34" s="74" t="n">
        <v>500</v>
      </c>
      <c r="Z34" s="74" t="n">
        <v>172</v>
      </c>
      <c r="AA34" s="74" t="n">
        <v>178</v>
      </c>
      <c r="AB34" s="74" t="n">
        <v>191</v>
      </c>
      <c r="AC34" s="74" t="n">
        <v>201</v>
      </c>
      <c r="AD34" s="74" t="n"/>
      <c r="AE34" s="74" t="n"/>
      <c r="AF34" s="74" t="n">
        <v>500</v>
      </c>
      <c r="AG34" s="312" t="n">
        <v>400</v>
      </c>
      <c r="AH34" s="75">
        <f>AG34</f>
        <v/>
      </c>
      <c r="AI34" s="508" t="n">
        <v>401.0199004975125</v>
      </c>
      <c r="AJ34" s="333" t="n">
        <v>153</v>
      </c>
      <c r="AK34" s="75" t="inlineStr">
        <is>
          <t>STOCK</t>
        </is>
      </c>
      <c r="AL34" s="267">
        <f>(AI34*T34)*1.05</f>
        <v/>
      </c>
      <c r="AM34" s="267" t="n"/>
      <c r="AN34" s="273" t="n"/>
      <c r="AO34" s="300" t="n">
        <v>43167</v>
      </c>
      <c r="AP34" s="273" t="n">
        <v>3000</v>
      </c>
      <c r="AQ34" s="300" t="n">
        <v>43196</v>
      </c>
      <c r="AR34" s="300" t="inlineStr">
        <is>
          <t>Yes SS19</t>
        </is>
      </c>
      <c r="AS34" s="273" t="n"/>
      <c r="AT34" s="273" t="n"/>
      <c r="AU34" s="273" t="n"/>
      <c r="AV34" s="2" t="n"/>
      <c r="AW34" s="2" t="inlineStr">
        <is>
          <t>Prio 1</t>
        </is>
      </c>
      <c r="AX34" s="2" t="n"/>
      <c r="AY34" s="2" t="n"/>
      <c r="AZ34" s="2" t="n"/>
      <c r="BA34" s="2" t="n"/>
      <c r="BB34" s="2" t="n"/>
      <c r="BC34" s="2" t="n"/>
      <c r="BD34" s="2" t="n"/>
      <c r="BE34" s="2" t="n"/>
      <c r="BG34" s="2" t="n">
        <v>9000</v>
      </c>
      <c r="BH34" s="301" t="n">
        <v>43187</v>
      </c>
    </row>
    <row customFormat="1" customHeight="1" ht="15" r="35" s="2">
      <c r="A35" s="549" t="inlineStr">
        <is>
          <t>K170101401-2010102529 MARIE</t>
        </is>
      </c>
      <c r="B35" s="22" t="inlineStr">
        <is>
          <t>K170101401</t>
        </is>
      </c>
      <c r="C35" s="472" t="n">
        <v>2010102529</v>
      </c>
      <c r="D35" s="67" t="inlineStr">
        <is>
          <t>ZALANDO</t>
        </is>
      </c>
      <c r="E35" s="311" t="n"/>
      <c r="F35" s="311" t="n"/>
      <c r="G35" s="176" t="inlineStr">
        <is>
          <t>C/O</t>
        </is>
      </c>
      <c r="H35" s="42" t="inlineStr">
        <is>
          <t>MARIE</t>
        </is>
      </c>
      <c r="I35" s="22" t="inlineStr">
        <is>
          <t>BLACK RINSE</t>
        </is>
      </c>
      <c r="J35" s="176" t="inlineStr">
        <is>
          <t>CALIK</t>
        </is>
      </c>
      <c r="K35" s="304" t="inlineStr">
        <is>
          <t>71148D Pinus organic + recycled</t>
        </is>
      </c>
      <c r="L35" s="176" t="inlineStr">
        <is>
          <t>D7924O022 Pinus</t>
        </is>
      </c>
      <c r="M35" s="41" t="inlineStr">
        <is>
          <t>SEASONAL MAIN</t>
        </is>
      </c>
      <c r="N35" s="42" t="n">
        <v>1</v>
      </c>
      <c r="O35" s="173" t="inlineStr">
        <is>
          <t>JEANS</t>
        </is>
      </c>
      <c r="P35" s="175" t="inlineStr">
        <is>
          <t>WOMEN</t>
        </is>
      </c>
      <c r="Q35" s="177" t="inlineStr">
        <is>
          <t>ARTLAB</t>
        </is>
      </c>
      <c r="R35" s="177" t="inlineStr">
        <is>
          <t>INTERWASHING</t>
        </is>
      </c>
      <c r="S35" s="178" t="inlineStr">
        <is>
          <t>5 / 147</t>
        </is>
      </c>
      <c r="T35" s="21" t="n">
        <v>1.35</v>
      </c>
      <c r="U35" s="305" t="n"/>
      <c r="V35" s="74" t="n"/>
      <c r="W35" s="74" t="n"/>
      <c r="X35" s="74" t="n">
        <v>0</v>
      </c>
      <c r="Y35" s="74" t="n">
        <v>0</v>
      </c>
      <c r="Z35" s="74" t="n">
        <v>198</v>
      </c>
      <c r="AA35" s="74" t="n">
        <v>198</v>
      </c>
      <c r="AB35" s="74" t="n">
        <v>198</v>
      </c>
      <c r="AC35" s="74" t="n">
        <v>198</v>
      </c>
      <c r="AD35" s="74" t="n"/>
      <c r="AE35" s="74" t="n"/>
      <c r="AF35" s="74" t="n">
        <v>250</v>
      </c>
      <c r="AG35" s="312">
        <f>200+200</f>
        <v/>
      </c>
      <c r="AH35" s="557">
        <f>AG35</f>
        <v/>
      </c>
      <c r="AI35" s="558">
        <f>AH35</f>
        <v/>
      </c>
      <c r="AJ35" s="333" t="n">
        <v>0</v>
      </c>
      <c r="AK35" s="75" t="inlineStr">
        <is>
          <t>ZALANDO</t>
        </is>
      </c>
      <c r="AL35" s="267">
        <f>(AI35*T35)*1.05</f>
        <v/>
      </c>
      <c r="AM35" s="267" t="n"/>
      <c r="AN35" s="273" t="n"/>
      <c r="AO35" s="300" t="n">
        <v>43167</v>
      </c>
      <c r="AP35" s="273" t="n">
        <v>6000</v>
      </c>
      <c r="AQ35" s="300" t="n">
        <v>43196</v>
      </c>
      <c r="AR35" s="300" t="n"/>
      <c r="AS35" s="273" t="n"/>
      <c r="AT35" s="273" t="n"/>
      <c r="AU35" s="273" t="n"/>
      <c r="AV35" s="2" t="n"/>
      <c r="AW35" s="2" t="inlineStr">
        <is>
          <t>Prio 1</t>
        </is>
      </c>
      <c r="AX35" s="2" t="n"/>
      <c r="AY35" s="2" t="n"/>
      <c r="AZ35" s="2" t="n"/>
      <c r="BA35" s="2" t="n"/>
      <c r="BB35" s="2" t="n"/>
      <c r="BC35" s="2" t="n"/>
      <c r="BD35" s="2" t="n"/>
      <c r="BE35" s="2" t="n"/>
      <c r="BH35" s="301" t="n"/>
    </row>
    <row customFormat="1" customHeight="1" hidden="1" ht="15" r="36" s="2">
      <c r="A36" s="549" t="inlineStr">
        <is>
          <t>K999901105-2010102408 JUNO</t>
        </is>
      </c>
      <c r="B36" s="169" t="inlineStr">
        <is>
          <t>K999901105</t>
        </is>
      </c>
      <c r="C36" s="169" t="n">
        <v>2010102408</v>
      </c>
      <c r="D36" s="67" t="n"/>
      <c r="E36" s="311" t="n"/>
      <c r="F36" s="311" t="n"/>
      <c r="G36" s="176" t="inlineStr">
        <is>
          <t>C/O</t>
        </is>
      </c>
      <c r="H36" s="42" t="inlineStr">
        <is>
          <t>JUNO</t>
        </is>
      </c>
      <c r="I36" s="173" t="inlineStr">
        <is>
          <t>BLACK RINSE</t>
        </is>
      </c>
      <c r="J36" s="176" t="inlineStr">
        <is>
          <t>CALIK</t>
        </is>
      </c>
      <c r="K36" s="304" t="inlineStr">
        <is>
          <t>71148D Pinus organic + recycled</t>
        </is>
      </c>
      <c r="L36" s="176" t="inlineStr">
        <is>
          <t>D7924O022 Pinus</t>
        </is>
      </c>
      <c r="M36" s="41" t="inlineStr">
        <is>
          <t>ROYAL CORE</t>
        </is>
      </c>
      <c r="N36" s="42" t="n">
        <v>1</v>
      </c>
      <c r="O36" s="173" t="inlineStr">
        <is>
          <t>JEANS</t>
        </is>
      </c>
      <c r="P36" s="175" t="inlineStr">
        <is>
          <t>WOMEN</t>
        </is>
      </c>
      <c r="Q36" s="177" t="inlineStr">
        <is>
          <t>ARTLAB</t>
        </is>
      </c>
      <c r="R36" s="177" t="inlineStr">
        <is>
          <t>INTERWASHING</t>
        </is>
      </c>
      <c r="S36" s="178" t="inlineStr">
        <is>
          <t>5 / 147</t>
        </is>
      </c>
      <c r="T36" s="21" t="n">
        <v>1.2</v>
      </c>
      <c r="U36" s="305" t="n"/>
      <c r="V36" s="74" t="n"/>
      <c r="W36" s="74" t="n"/>
      <c r="X36" s="74" t="n">
        <v>63</v>
      </c>
      <c r="Y36" s="74" t="n">
        <v>0</v>
      </c>
      <c r="Z36" s="74" t="n">
        <v>88</v>
      </c>
      <c r="AA36" s="74" t="n">
        <v>145</v>
      </c>
      <c r="AB36" s="74" t="n">
        <v>291</v>
      </c>
      <c r="AC36" s="74" t="n">
        <v>305</v>
      </c>
      <c r="AD36" s="74" t="n"/>
      <c r="AE36" s="74" t="n"/>
      <c r="AF36" s="74" t="n">
        <v>300</v>
      </c>
      <c r="AG36" s="74" t="n">
        <v>300</v>
      </c>
      <c r="AH36" s="75">
        <f>AG36</f>
        <v/>
      </c>
      <c r="AI36" s="508" t="n">
        <v>559.967213114754</v>
      </c>
      <c r="AJ36" s="333" t="n">
        <v>328</v>
      </c>
      <c r="AK36" s="75" t="inlineStr">
        <is>
          <t>STOCK</t>
        </is>
      </c>
      <c r="AL36" s="267">
        <f>(AI36*T36)*1.05</f>
        <v/>
      </c>
      <c r="AM36" s="267" t="n"/>
      <c r="AN36" s="273" t="n">
        <v>100</v>
      </c>
      <c r="AO36" s="300" t="n"/>
      <c r="AP36" s="273" t="n"/>
      <c r="AQ36" s="300" t="n"/>
      <c r="AR36" s="300" t="n"/>
      <c r="AS36" s="273" t="n"/>
      <c r="AT36" s="273" t="n"/>
      <c r="AU36" s="273" t="n"/>
      <c r="AV36" s="2" t="n"/>
      <c r="AW36" s="2" t="inlineStr">
        <is>
          <t>ASAP</t>
        </is>
      </c>
      <c r="AX36" s="2" t="n"/>
      <c r="AY36" s="2" t="n"/>
      <c r="AZ36" s="2" t="n"/>
      <c r="BA36" s="2" t="n"/>
      <c r="BB36" s="2" t="n"/>
      <c r="BC36" s="2" t="n"/>
      <c r="BD36" s="2" t="n"/>
      <c r="BE36" s="2" t="n"/>
      <c r="BH36" s="301" t="n"/>
    </row>
    <row customFormat="1" customHeight="1" hidden="1" ht="15" r="37" s="2">
      <c r="A37" s="549" t="inlineStr">
        <is>
          <t>K999901207-2010102789 DIDO</t>
        </is>
      </c>
      <c r="B37" s="169" t="inlineStr">
        <is>
          <t>K999901207</t>
        </is>
      </c>
      <c r="C37" s="169" t="n">
        <v>2010102789</v>
      </c>
      <c r="D37" s="67" t="inlineStr">
        <is>
          <t>ABY</t>
        </is>
      </c>
      <c r="E37" s="311" t="n"/>
      <c r="F37" s="311" t="n"/>
      <c r="G37" s="176" t="inlineStr">
        <is>
          <t>C/O</t>
        </is>
      </c>
      <c r="H37" s="42" t="inlineStr">
        <is>
          <t>DIDO</t>
        </is>
      </c>
      <c r="I37" s="173" t="inlineStr">
        <is>
          <t>BLACK RINSE</t>
        </is>
      </c>
      <c r="J37" s="176" t="inlineStr">
        <is>
          <t>CALIK</t>
        </is>
      </c>
      <c r="K37" s="304" t="inlineStr">
        <is>
          <t>71148D Pinus organic + recycled</t>
        </is>
      </c>
      <c r="L37" s="176" t="inlineStr">
        <is>
          <t>D7924O022 Pinus</t>
        </is>
      </c>
      <c r="M37" s="41" t="inlineStr">
        <is>
          <t>ROYAL CORE</t>
        </is>
      </c>
      <c r="N37" s="42" t="n">
        <v>1</v>
      </c>
      <c r="O37" s="173" t="inlineStr">
        <is>
          <t>JEANS</t>
        </is>
      </c>
      <c r="P37" s="175" t="inlineStr">
        <is>
          <t>WOMEN</t>
        </is>
      </c>
      <c r="Q37" s="177" t="inlineStr">
        <is>
          <t>ARTLAB</t>
        </is>
      </c>
      <c r="R37" s="177" t="inlineStr">
        <is>
          <t>INTERWASHING</t>
        </is>
      </c>
      <c r="S37" s="247" t="inlineStr">
        <is>
          <t>5 / 147</t>
        </is>
      </c>
      <c r="T37" s="21" t="n">
        <v>1.3</v>
      </c>
      <c r="U37" s="305" t="n"/>
      <c r="V37" s="74" t="n"/>
      <c r="W37" s="74" t="n"/>
      <c r="X37" s="74" t="n">
        <v>79</v>
      </c>
      <c r="Y37" s="74" t="n">
        <v>0</v>
      </c>
      <c r="Z37" s="74" t="n">
        <v>109</v>
      </c>
      <c r="AA37" s="74" t="n">
        <v>182</v>
      </c>
      <c r="AB37" s="74" t="n">
        <v>251</v>
      </c>
      <c r="AC37" s="74" t="n">
        <v>251</v>
      </c>
      <c r="AD37" s="74" t="n"/>
      <c r="AE37" s="74" t="n"/>
      <c r="AF37" s="74" t="n">
        <v>300</v>
      </c>
      <c r="AG37" s="325" t="n">
        <v>350</v>
      </c>
      <c r="AH37" s="75">
        <f>AG37</f>
        <v/>
      </c>
      <c r="AI37" s="508" t="n">
        <v>524.5896414342629</v>
      </c>
      <c r="AJ37" s="333" t="n">
        <v>79</v>
      </c>
      <c r="AK37" s="75" t="inlineStr">
        <is>
          <t>STOCK</t>
        </is>
      </c>
      <c r="AL37" s="267">
        <f>(AI37*T37)*1.05</f>
        <v/>
      </c>
      <c r="AM37" s="267" t="n"/>
      <c r="AN37" s="273" t="n"/>
      <c r="AO37" s="300" t="n">
        <v>43250</v>
      </c>
      <c r="AP37" s="273" t="n">
        <v>3000</v>
      </c>
      <c r="AQ37" s="300" t="n">
        <v>43299</v>
      </c>
      <c r="AR37" s="300" t="n"/>
      <c r="AS37" s="273" t="n"/>
      <c r="AT37" s="273" t="n"/>
      <c r="AU37" s="273" t="n"/>
      <c r="AV37" s="2" t="n"/>
      <c r="AW37" s="2" t="inlineStr">
        <is>
          <t>Prio 1</t>
        </is>
      </c>
      <c r="AX37" s="2" t="n"/>
      <c r="AY37" s="2" t="n"/>
      <c r="AZ37" s="2" t="n"/>
      <c r="BA37" s="2" t="n"/>
      <c r="BB37" s="2" t="n"/>
      <c r="BC37" s="2" t="n"/>
      <c r="BD37" s="2" t="n"/>
      <c r="BE37" s="2" t="n"/>
      <c r="BH37" s="301" t="n"/>
    </row>
    <row customFormat="1" customHeight="1" hidden="1" ht="15" r="38" s="2">
      <c r="A38" s="549" t="inlineStr">
        <is>
          <t>K999901305-2010102421 CHRISTINA</t>
        </is>
      </c>
      <c r="B38" s="169" t="inlineStr">
        <is>
          <t>K999901305</t>
        </is>
      </c>
      <c r="C38" s="169" t="n">
        <v>2010102421</v>
      </c>
      <c r="D38" s="67" t="n"/>
      <c r="E38" s="311" t="n"/>
      <c r="F38" s="311" t="n"/>
      <c r="G38" s="176" t="inlineStr">
        <is>
          <t>C/O</t>
        </is>
      </c>
      <c r="H38" s="42" t="inlineStr">
        <is>
          <t>CHRISTINA</t>
        </is>
      </c>
      <c r="I38" s="173" t="inlineStr">
        <is>
          <t>BLACK RINSE</t>
        </is>
      </c>
      <c r="J38" s="176" t="inlineStr">
        <is>
          <t>CALIK</t>
        </is>
      </c>
      <c r="K38" s="304" t="inlineStr">
        <is>
          <t>71148D Pinus organic + recycled</t>
        </is>
      </c>
      <c r="L38" s="176" t="inlineStr">
        <is>
          <t>D7924O022 Pinus</t>
        </is>
      </c>
      <c r="M38" s="41" t="inlineStr">
        <is>
          <t>ROYAL CORE</t>
        </is>
      </c>
      <c r="N38" s="42" t="n">
        <v>1</v>
      </c>
      <c r="O38" s="173" t="inlineStr">
        <is>
          <t>JEANS</t>
        </is>
      </c>
      <c r="P38" s="175" t="inlineStr">
        <is>
          <t>WOMEN</t>
        </is>
      </c>
      <c r="Q38" s="177" t="inlineStr">
        <is>
          <t>ARTLAB</t>
        </is>
      </c>
      <c r="R38" s="177" t="inlineStr">
        <is>
          <t>INTERWASHING</t>
        </is>
      </c>
      <c r="S38" s="178" t="inlineStr">
        <is>
          <t>5 / 147</t>
        </is>
      </c>
      <c r="T38" s="21" t="n">
        <v>1.12</v>
      </c>
      <c r="U38" s="305" t="n"/>
      <c r="V38" s="74" t="n"/>
      <c r="W38" s="74" t="n"/>
      <c r="X38" s="74" t="n">
        <v>62</v>
      </c>
      <c r="Y38" s="74" t="n">
        <v>0</v>
      </c>
      <c r="Z38" s="74" t="n">
        <v>100</v>
      </c>
      <c r="AA38" s="74" t="n">
        <v>159</v>
      </c>
      <c r="AB38" s="74" t="n">
        <v>229</v>
      </c>
      <c r="AC38" s="74" t="n">
        <v>213</v>
      </c>
      <c r="AD38" s="74" t="n"/>
      <c r="AE38" s="74" t="n"/>
      <c r="AF38" s="74" t="n">
        <v>300</v>
      </c>
      <c r="AG38" s="74" t="n">
        <v>300</v>
      </c>
      <c r="AH38" s="75">
        <f>AG38</f>
        <v/>
      </c>
      <c r="AI38" s="508" t="n">
        <v>749.9344978165939</v>
      </c>
      <c r="AJ38" s="333" t="n">
        <v>78</v>
      </c>
      <c r="AK38" s="75" t="inlineStr">
        <is>
          <t>STOCK</t>
        </is>
      </c>
      <c r="AL38" s="267">
        <f>(AI38*T38)*1.05</f>
        <v/>
      </c>
      <c r="AM38" s="267" t="n"/>
      <c r="AN38" s="273" t="n"/>
      <c r="AO38" s="300" t="n"/>
      <c r="AP38" s="273" t="n"/>
      <c r="AQ38" s="300" t="n"/>
      <c r="AR38" s="300" t="n"/>
      <c r="AS38" s="273" t="n"/>
      <c r="AT38" s="273" t="n"/>
      <c r="AU38" s="273" t="n"/>
      <c r="AV38" s="2" t="n"/>
      <c r="AW38" s="2" t="inlineStr">
        <is>
          <t>Prio 1</t>
        </is>
      </c>
      <c r="AX38" s="2" t="n"/>
      <c r="AY38" s="2" t="n"/>
      <c r="AZ38" s="2" t="n"/>
      <c r="BA38" s="2" t="n"/>
      <c r="BB38" s="2" t="n"/>
      <c r="BC38" s="2" t="n"/>
      <c r="BD38" s="2" t="n"/>
      <c r="BE38" s="2" t="n"/>
      <c r="BH38" s="301" t="n"/>
    </row>
    <row customFormat="1" customHeight="1" hidden="1" ht="15" r="39" s="2">
      <c r="A39" s="549" t="inlineStr">
        <is>
          <t>K999951204-1010103347 CHARLES</t>
        </is>
      </c>
      <c r="B39" s="169" t="inlineStr">
        <is>
          <t>K999951204</t>
        </is>
      </c>
      <c r="C39" s="169" t="n">
        <v>1010103347</v>
      </c>
      <c r="D39" s="67" t="n"/>
      <c r="E39" s="311" t="n"/>
      <c r="F39" s="311" t="n"/>
      <c r="G39" s="176" t="inlineStr">
        <is>
          <t>C/O</t>
        </is>
      </c>
      <c r="H39" s="42" t="inlineStr">
        <is>
          <t>CHARLES</t>
        </is>
      </c>
      <c r="I39" s="173" t="inlineStr">
        <is>
          <t>BLACK RINSE</t>
        </is>
      </c>
      <c r="J39" s="176" t="inlineStr">
        <is>
          <t>CALIK</t>
        </is>
      </c>
      <c r="K39" s="304" t="inlineStr">
        <is>
          <t>71148D Pinus organic + recycled</t>
        </is>
      </c>
      <c r="L39" s="176" t="inlineStr">
        <is>
          <t>D7924O022 Pinus</t>
        </is>
      </c>
      <c r="M39" s="41" t="inlineStr">
        <is>
          <t>ROYAL CORE</t>
        </is>
      </c>
      <c r="N39" s="42" t="n">
        <v>1</v>
      </c>
      <c r="O39" s="173" t="inlineStr">
        <is>
          <t>JEANS</t>
        </is>
      </c>
      <c r="P39" s="175" t="inlineStr">
        <is>
          <t>MEN</t>
        </is>
      </c>
      <c r="Q39" s="177" t="inlineStr">
        <is>
          <t>ARTLAB</t>
        </is>
      </c>
      <c r="R39" s="246" t="inlineStr">
        <is>
          <t>INTERWASHING</t>
        </is>
      </c>
      <c r="S39" s="178" t="inlineStr">
        <is>
          <t>5 / 147</t>
        </is>
      </c>
      <c r="T39" s="21" t="n">
        <v>1.37</v>
      </c>
      <c r="U39" s="305" t="n"/>
      <c r="V39" s="74" t="n"/>
      <c r="W39" s="74" t="n"/>
      <c r="X39" s="74" t="n">
        <v>70</v>
      </c>
      <c r="Y39" s="74" t="n">
        <v>0</v>
      </c>
      <c r="Z39" s="74" t="n">
        <v>79</v>
      </c>
      <c r="AA39" s="74" t="n">
        <v>107</v>
      </c>
      <c r="AB39" s="74" t="n">
        <v>131</v>
      </c>
      <c r="AC39" s="74" t="n">
        <v>131</v>
      </c>
      <c r="AD39" s="74" t="n"/>
      <c r="AE39" s="74" t="n"/>
      <c r="AF39" s="74" t="n">
        <v>300</v>
      </c>
      <c r="AG39" s="74" t="n">
        <v>300</v>
      </c>
      <c r="AH39" s="75">
        <f>AG39</f>
        <v/>
      </c>
      <c r="AI39" s="508" t="n">
        <v>449.5190839694657</v>
      </c>
      <c r="AJ39" s="333" t="n">
        <v>101</v>
      </c>
      <c r="AK39" s="75" t="inlineStr">
        <is>
          <t>STOCK</t>
        </is>
      </c>
      <c r="AL39" s="267">
        <f>(AI39*T39)*1.05</f>
        <v/>
      </c>
      <c r="AM39" s="267" t="n"/>
      <c r="AN39" s="273" t="n"/>
      <c r="AO39" s="300" t="n"/>
      <c r="AP39" s="273" t="n"/>
      <c r="AQ39" s="300" t="n"/>
      <c r="AR39" s="300" t="n"/>
      <c r="AS39" s="273" t="n"/>
      <c r="AT39" s="273" t="n"/>
      <c r="AU39" s="273" t="n"/>
      <c r="AV39" s="2" t="n"/>
      <c r="AW39" s="2" t="inlineStr">
        <is>
          <t>Prio 1</t>
        </is>
      </c>
      <c r="AX39" s="2" t="n"/>
      <c r="AY39" s="2" t="n"/>
      <c r="AZ39" s="2" t="n"/>
      <c r="BA39" s="2" t="n"/>
      <c r="BB39" s="2" t="n"/>
      <c r="BC39" s="2" t="n"/>
      <c r="BD39" s="2" t="n"/>
      <c r="BE39" s="2" t="n"/>
      <c r="BH39" s="301" t="n"/>
    </row>
    <row customFormat="1" customHeight="1" hidden="1" ht="15" r="40" s="2">
      <c r="A40" s="549" t="inlineStr">
        <is>
          <t>K999951304-1010103351 JOHN</t>
        </is>
      </c>
      <c r="B40" s="169" t="inlineStr">
        <is>
          <t>K999951304</t>
        </is>
      </c>
      <c r="C40" s="169" t="n">
        <v>1010103351</v>
      </c>
      <c r="D40" s="67" t="inlineStr">
        <is>
          <t>ASOS</t>
        </is>
      </c>
      <c r="E40" s="311" t="n"/>
      <c r="F40" s="311" t="n"/>
      <c r="G40" s="176" t="inlineStr">
        <is>
          <t>C/O</t>
        </is>
      </c>
      <c r="H40" s="42" t="inlineStr">
        <is>
          <t>JOHN</t>
        </is>
      </c>
      <c r="I40" s="173" t="inlineStr">
        <is>
          <t>BLACK RINSE</t>
        </is>
      </c>
      <c r="J40" s="176" t="inlineStr">
        <is>
          <t>CALIK</t>
        </is>
      </c>
      <c r="K40" s="304" t="inlineStr">
        <is>
          <t>71148D Pinus organic + recycled</t>
        </is>
      </c>
      <c r="L40" s="176" t="inlineStr">
        <is>
          <t>D7924O022 Pinus</t>
        </is>
      </c>
      <c r="M40" s="41" t="inlineStr">
        <is>
          <t>ROYAL CORE</t>
        </is>
      </c>
      <c r="N40" s="42" t="n">
        <v>1</v>
      </c>
      <c r="O40" s="173" t="inlineStr">
        <is>
          <t>JEANS</t>
        </is>
      </c>
      <c r="P40" s="175" t="inlineStr">
        <is>
          <t>MEN</t>
        </is>
      </c>
      <c r="Q40" s="177" t="inlineStr">
        <is>
          <t>ARTLAB</t>
        </is>
      </c>
      <c r="R40" s="177" t="inlineStr">
        <is>
          <t>INTERWASHING</t>
        </is>
      </c>
      <c r="S40" s="178" t="inlineStr">
        <is>
          <t>5 / 147</t>
        </is>
      </c>
      <c r="T40" s="21" t="n">
        <v>1.36</v>
      </c>
      <c r="U40" s="305" t="n"/>
      <c r="V40" s="74" t="n"/>
      <c r="W40" s="74" t="n"/>
      <c r="X40" s="74" t="n">
        <v>144</v>
      </c>
      <c r="Y40" s="74" t="n">
        <v>0</v>
      </c>
      <c r="Z40" s="74" t="n">
        <v>144</v>
      </c>
      <c r="AA40" s="74" t="n">
        <v>394</v>
      </c>
      <c r="AB40" s="74" t="n">
        <v>397</v>
      </c>
      <c r="AC40" s="74" t="n">
        <v>397</v>
      </c>
      <c r="AD40" s="74" t="n"/>
      <c r="AE40" s="74" t="n"/>
      <c r="AF40" s="74" t="n">
        <v>400</v>
      </c>
      <c r="AG40" s="325" t="n">
        <v>500</v>
      </c>
      <c r="AH40" s="75">
        <f>AG40</f>
        <v/>
      </c>
      <c r="AI40" s="508" t="n">
        <v>923.0226700251889</v>
      </c>
      <c r="AJ40" s="333" t="n">
        <v>114</v>
      </c>
      <c r="AK40" s="75" t="inlineStr">
        <is>
          <t>STOCK</t>
        </is>
      </c>
      <c r="AL40" s="267">
        <f>(AI40*T40)*1.05</f>
        <v/>
      </c>
      <c r="AM40" s="267" t="n"/>
      <c r="AN40" s="273" t="n"/>
      <c r="AO40" s="300" t="n"/>
      <c r="AP40" s="273" t="n"/>
      <c r="AQ40" s="300" t="n"/>
      <c r="AR40" s="300" t="n"/>
      <c r="AS40" s="273" t="n"/>
      <c r="AT40" s="273" t="n"/>
      <c r="AU40" s="273" t="n"/>
      <c r="AV40" s="2" t="n"/>
      <c r="AW40" s="2" t="inlineStr">
        <is>
          <t>ASAP</t>
        </is>
      </c>
      <c r="AX40" s="2" t="n"/>
      <c r="AY40" s="2" t="n"/>
      <c r="AZ40" s="2" t="n"/>
      <c r="BA40" s="2" t="n"/>
      <c r="BB40" s="2" t="n"/>
      <c r="BC40" s="2" t="n"/>
      <c r="BD40" s="2" t="n"/>
      <c r="BE40" s="2" t="n"/>
      <c r="BH40" s="301" t="n"/>
    </row>
    <row customFormat="1" customHeight="1" hidden="1" ht="15" r="41" s="2">
      <c r="A41" s="549" t="inlineStr">
        <is>
          <t>K180751505-1010104103 JOSHUA</t>
        </is>
      </c>
      <c r="B41" s="169" t="inlineStr">
        <is>
          <t>K180751505</t>
        </is>
      </c>
      <c r="C41" s="169" t="n">
        <v>1010104103</v>
      </c>
      <c r="D41" s="67" t="inlineStr">
        <is>
          <t>MAW</t>
        </is>
      </c>
      <c r="E41" s="311" t="n"/>
      <c r="F41" s="311" t="n"/>
      <c r="G41" s="176" t="inlineStr">
        <is>
          <t>-</t>
        </is>
      </c>
      <c r="H41" s="42" t="inlineStr">
        <is>
          <t>JOSHUA</t>
        </is>
      </c>
      <c r="I41" s="173" t="inlineStr">
        <is>
          <t>BLACK WORN IN</t>
        </is>
      </c>
      <c r="J41" s="176" t="inlineStr">
        <is>
          <t>CALIK</t>
        </is>
      </c>
      <c r="K41" s="304" t="inlineStr">
        <is>
          <t>71148D Pinus organic + recycled</t>
        </is>
      </c>
      <c r="L41" s="176" t="inlineStr">
        <is>
          <t>D7924O022 Pinus</t>
        </is>
      </c>
      <c r="M41" s="41" t="inlineStr">
        <is>
          <t>SEASONAL MAIN</t>
        </is>
      </c>
      <c r="N41" s="42" t="n">
        <v>1</v>
      </c>
      <c r="O41" s="173" t="inlineStr">
        <is>
          <t>JEANS</t>
        </is>
      </c>
      <c r="P41" s="175" t="inlineStr">
        <is>
          <t>MEN</t>
        </is>
      </c>
      <c r="Q41" s="177" t="inlineStr">
        <is>
          <t>ARTLAB</t>
        </is>
      </c>
      <c r="R41" s="177" t="inlineStr">
        <is>
          <t>INTERWASHING</t>
        </is>
      </c>
      <c r="S41" s="178" t="inlineStr">
        <is>
          <t>5 / 147</t>
        </is>
      </c>
      <c r="T41" s="21" t="n">
        <v>1.47</v>
      </c>
      <c r="U41" s="305" t="n"/>
      <c r="V41" s="74" t="n"/>
      <c r="W41" s="74" t="n"/>
      <c r="X41" s="74" t="n">
        <v>390</v>
      </c>
      <c r="Y41" s="74" t="n">
        <v>800</v>
      </c>
      <c r="Z41" s="74" t="n">
        <v>390</v>
      </c>
      <c r="AA41" s="74" t="n">
        <v>423</v>
      </c>
      <c r="AB41" s="74" t="n">
        <v>423</v>
      </c>
      <c r="AC41" s="74" t="n">
        <v>422</v>
      </c>
      <c r="AD41" s="74" t="n"/>
      <c r="AE41" s="74" t="n"/>
      <c r="AF41" s="74" t="n">
        <v>800</v>
      </c>
      <c r="AG41" s="312" t="n">
        <v>600</v>
      </c>
      <c r="AH41" s="75">
        <f>AG41</f>
        <v/>
      </c>
      <c r="AI41" s="513">
        <f>600-230</f>
        <v/>
      </c>
      <c r="AJ41" s="75" t="n"/>
      <c r="AK41" s="75" t="n"/>
      <c r="AL41" s="267">
        <f>(AI41*T41)*1.05</f>
        <v/>
      </c>
      <c r="AM41" s="267" t="n"/>
      <c r="AN41" s="273" t="n"/>
      <c r="AO41" s="300" t="n"/>
      <c r="AP41" s="273" t="n"/>
      <c r="AQ41" s="300" t="n"/>
      <c r="AR41" s="300" t="n"/>
      <c r="AS41" s="273" t="n"/>
      <c r="AT41" s="273" t="n"/>
      <c r="AU41" s="273" t="n"/>
      <c r="AV41" s="2" t="n"/>
      <c r="AW41" s="2" t="inlineStr">
        <is>
          <t>ASAP</t>
        </is>
      </c>
      <c r="AX41" s="2" t="n"/>
      <c r="AY41" s="2" t="n"/>
      <c r="AZ41" s="2" t="n"/>
      <c r="BA41" s="2" t="n"/>
      <c r="BB41" s="2" t="n"/>
      <c r="BC41" s="2" t="n"/>
      <c r="BD41" s="2" t="n"/>
      <c r="BE41" s="2" t="n"/>
      <c r="BH41" s="301" t="n"/>
    </row>
    <row customFormat="1" customHeight="1" hidden="1" ht="15" r="42" s="2">
      <c r="A42" s="549" t="inlineStr">
        <is>
          <t>K999901104-2010102407 JUNO</t>
        </is>
      </c>
      <c r="B42" s="169" t="inlineStr">
        <is>
          <t>K999901104</t>
        </is>
      </c>
      <c r="C42" s="169" t="n">
        <v>2010102407</v>
      </c>
      <c r="D42" s="67" t="inlineStr">
        <is>
          <t>ABY</t>
        </is>
      </c>
      <c r="E42" s="311" t="n"/>
      <c r="F42" s="311" t="n"/>
      <c r="G42" s="176" t="inlineStr">
        <is>
          <t>C/O</t>
        </is>
      </c>
      <c r="H42" s="42" t="inlineStr">
        <is>
          <t>JUNO</t>
        </is>
      </c>
      <c r="I42" s="173" t="inlineStr">
        <is>
          <t>BLACK WORN IN</t>
        </is>
      </c>
      <c r="J42" s="176" t="inlineStr">
        <is>
          <t>CALIK</t>
        </is>
      </c>
      <c r="K42" s="304" t="inlineStr">
        <is>
          <t>71148D Pinus organic + recycled</t>
        </is>
      </c>
      <c r="L42" s="176" t="inlineStr">
        <is>
          <t>D7924O022 Pinus</t>
        </is>
      </c>
      <c r="M42" s="41" t="inlineStr">
        <is>
          <t>ROYAL CORE</t>
        </is>
      </c>
      <c r="N42" s="42" t="n">
        <v>1</v>
      </c>
      <c r="O42" s="173" t="inlineStr">
        <is>
          <t>JEANS</t>
        </is>
      </c>
      <c r="P42" s="175" t="inlineStr">
        <is>
          <t>WOMEN</t>
        </is>
      </c>
      <c r="Q42" s="177" t="inlineStr">
        <is>
          <t>ARTLAB</t>
        </is>
      </c>
      <c r="R42" s="177" t="inlineStr">
        <is>
          <t>INTERWASHING</t>
        </is>
      </c>
      <c r="S42" s="178" t="inlineStr">
        <is>
          <t>5 / 147</t>
        </is>
      </c>
      <c r="T42" s="21" t="n">
        <v>1.2</v>
      </c>
      <c r="U42" s="305" t="n"/>
      <c r="V42" s="74" t="n"/>
      <c r="W42" s="74" t="n"/>
      <c r="X42" s="74" t="n">
        <v>61</v>
      </c>
      <c r="Y42" s="74" t="n">
        <v>0</v>
      </c>
      <c r="Z42" s="74" t="n">
        <v>70</v>
      </c>
      <c r="AA42" s="74" t="n">
        <v>114</v>
      </c>
      <c r="AB42" s="74" t="n">
        <v>195</v>
      </c>
      <c r="AC42" s="74" t="n">
        <v>204</v>
      </c>
      <c r="AD42" s="74" t="n"/>
      <c r="AE42" s="74" t="n"/>
      <c r="AF42" s="74" t="n">
        <v>250</v>
      </c>
      <c r="AG42" s="312" t="n">
        <v>260</v>
      </c>
      <c r="AH42" s="75">
        <f>AG42</f>
        <v/>
      </c>
      <c r="AI42" s="513" t="n">
        <v>260</v>
      </c>
      <c r="AJ42" s="333">
        <f>676+316</f>
        <v/>
      </c>
      <c r="AK42" s="308" t="inlineStr">
        <is>
          <t>STOCK + return MAW!!</t>
        </is>
      </c>
      <c r="AL42" s="267">
        <f>(AI42*T42)*1.05</f>
        <v/>
      </c>
      <c r="AM42" s="267" t="n"/>
      <c r="AN42" s="273" t="n"/>
      <c r="AO42" s="300" t="n"/>
      <c r="AP42" s="273" t="n"/>
      <c r="AQ42" s="300" t="n"/>
      <c r="AR42" s="300" t="n"/>
      <c r="AS42" s="273" t="inlineStr">
        <is>
          <t>Buy added after return MAW</t>
        </is>
      </c>
      <c r="AT42" s="273" t="n"/>
      <c r="AU42" s="273" t="n"/>
      <c r="AV42" s="2" t="n"/>
      <c r="AW42" s="2" t="inlineStr">
        <is>
          <t>-</t>
        </is>
      </c>
      <c r="AX42" s="2" t="n"/>
      <c r="AY42" s="2" t="n"/>
      <c r="AZ42" s="2" t="n"/>
      <c r="BA42" s="2" t="n"/>
      <c r="BB42" s="2" t="n"/>
      <c r="BC42" s="2" t="n"/>
      <c r="BD42" s="2" t="n"/>
      <c r="BE42" s="2" t="n"/>
      <c r="BH42" s="301" t="n"/>
    </row>
    <row customFormat="1" customHeight="1" hidden="1" ht="15" r="43" s="2">
      <c r="A43" s="549" t="inlineStr">
        <is>
          <t>K999951303-1010103350 JOHN</t>
        </is>
      </c>
      <c r="B43" s="169" t="inlineStr">
        <is>
          <t>K999951303</t>
        </is>
      </c>
      <c r="C43" s="169" t="n">
        <v>1010103350</v>
      </c>
      <c r="D43" s="67" t="n"/>
      <c r="E43" s="311" t="n"/>
      <c r="F43" s="311" t="n"/>
      <c r="G43" s="176" t="inlineStr">
        <is>
          <t>C/O</t>
        </is>
      </c>
      <c r="H43" s="42" t="inlineStr">
        <is>
          <t>JOHN</t>
        </is>
      </c>
      <c r="I43" s="173" t="inlineStr">
        <is>
          <t>BLACK WORN IN</t>
        </is>
      </c>
      <c r="J43" s="176" t="inlineStr">
        <is>
          <t>CALIK</t>
        </is>
      </c>
      <c r="K43" s="304" t="inlineStr">
        <is>
          <t>71148D Pinus organic + recycled</t>
        </is>
      </c>
      <c r="L43" s="176" t="inlineStr">
        <is>
          <t>D7924O022 Pinus</t>
        </is>
      </c>
      <c r="M43" s="41" t="inlineStr">
        <is>
          <t>ROYAL CORE</t>
        </is>
      </c>
      <c r="N43" s="42" t="n">
        <v>1</v>
      </c>
      <c r="O43" s="173" t="inlineStr">
        <is>
          <t>JEANS</t>
        </is>
      </c>
      <c r="P43" s="175" t="inlineStr">
        <is>
          <t>MEN</t>
        </is>
      </c>
      <c r="Q43" s="177" t="inlineStr">
        <is>
          <t>ARTLAB</t>
        </is>
      </c>
      <c r="R43" s="246" t="inlineStr">
        <is>
          <t>INTERWASHING</t>
        </is>
      </c>
      <c r="S43" s="178" t="inlineStr">
        <is>
          <t>5 / 147</t>
        </is>
      </c>
      <c r="T43" s="21" t="n">
        <v>1.36</v>
      </c>
      <c r="U43" s="305" t="n"/>
      <c r="V43" s="74" t="n"/>
      <c r="W43" s="74" t="n"/>
      <c r="X43" s="74" t="n">
        <v>183</v>
      </c>
      <c r="Y43" s="74" t="n">
        <v>0</v>
      </c>
      <c r="Z43" s="74" t="n">
        <v>226</v>
      </c>
      <c r="AA43" s="74" t="n">
        <v>260</v>
      </c>
      <c r="AB43" s="74" t="n">
        <v>307</v>
      </c>
      <c r="AC43" s="74" t="n">
        <v>328</v>
      </c>
      <c r="AD43" s="74" t="n"/>
      <c r="AE43" s="74" t="n"/>
      <c r="AF43" s="74" t="n">
        <v>400</v>
      </c>
      <c r="AG43" s="312" t="n">
        <v>170</v>
      </c>
      <c r="AH43" s="75">
        <f>AG43</f>
        <v/>
      </c>
      <c r="AI43" s="513" t="n">
        <v>170</v>
      </c>
      <c r="AJ43" s="333" t="n">
        <v>980</v>
      </c>
      <c r="AK43" s="75" t="inlineStr">
        <is>
          <t>STOCK</t>
        </is>
      </c>
      <c r="AL43" s="267">
        <f>(AI43*T43)*1.05</f>
        <v/>
      </c>
      <c r="AM43" s="267" t="n"/>
      <c r="AN43" s="273" t="n"/>
      <c r="AO43" s="300" t="n"/>
      <c r="AP43" s="273" t="n"/>
      <c r="AQ43" s="300" t="n"/>
      <c r="AR43" s="300" t="n"/>
      <c r="AS43" s="273" t="n"/>
      <c r="AT43" s="273" t="n"/>
      <c r="AU43" s="273" t="n"/>
      <c r="AV43" s="2" t="n"/>
      <c r="AW43" s="2" t="inlineStr">
        <is>
          <t>-</t>
        </is>
      </c>
      <c r="AX43" s="2" t="n"/>
      <c r="AY43" s="2" t="n"/>
      <c r="AZ43" s="2" t="n"/>
      <c r="BA43" s="2" t="n"/>
      <c r="BB43" s="2" t="n"/>
      <c r="BC43" s="2" t="n"/>
      <c r="BD43" s="2" t="n"/>
      <c r="BE43" s="2" t="n"/>
      <c r="BH43" s="301" t="n"/>
    </row>
    <row customFormat="1" customHeight="1" hidden="1" ht="15" r="44" s="2">
      <c r="A44" s="549" t="inlineStr">
        <is>
          <t>K170701110-2010102510 JUNO</t>
        </is>
      </c>
      <c r="B44" s="169" t="inlineStr">
        <is>
          <t>K170701110</t>
        </is>
      </c>
      <c r="C44" s="169" t="n">
        <v>2010102510</v>
      </c>
      <c r="D44" s="67" t="inlineStr">
        <is>
          <t>SB, ABY</t>
        </is>
      </c>
      <c r="E44" s="311" t="n"/>
      <c r="F44" s="311" t="n"/>
      <c r="G44" s="176" t="inlineStr">
        <is>
          <t>C/O</t>
        </is>
      </c>
      <c r="H44" s="42" t="inlineStr">
        <is>
          <t>JUNO</t>
        </is>
      </c>
      <c r="I44" s="173" t="inlineStr">
        <is>
          <t>GREY WORN IN</t>
        </is>
      </c>
      <c r="J44" s="176" t="inlineStr">
        <is>
          <t>CALIK</t>
        </is>
      </c>
      <c r="K44" s="304" t="inlineStr">
        <is>
          <t>71148D Pinus organic + recycled</t>
        </is>
      </c>
      <c r="L44" s="176" t="inlineStr">
        <is>
          <t>D7924O022 Pinus</t>
        </is>
      </c>
      <c r="M44" s="41" t="inlineStr">
        <is>
          <t>ROYAL CORE</t>
        </is>
      </c>
      <c r="N44" s="42" t="n">
        <v>1</v>
      </c>
      <c r="O44" s="173" t="inlineStr">
        <is>
          <t>JEANS</t>
        </is>
      </c>
      <c r="P44" s="175" t="inlineStr">
        <is>
          <t>WOMEN</t>
        </is>
      </c>
      <c r="Q44" s="177" t="inlineStr">
        <is>
          <t>ARTLAB</t>
        </is>
      </c>
      <c r="R44" s="246" t="inlineStr">
        <is>
          <t>INTERWASHING</t>
        </is>
      </c>
      <c r="S44" s="178" t="inlineStr">
        <is>
          <t>5 / 147</t>
        </is>
      </c>
      <c r="T44" s="21" t="n">
        <v>1.16</v>
      </c>
      <c r="U44" s="305" t="n"/>
      <c r="V44" s="74" t="n"/>
      <c r="W44" s="74" t="n"/>
      <c r="X44" s="74" t="n">
        <v>269</v>
      </c>
      <c r="Y44" s="74" t="n">
        <v>0</v>
      </c>
      <c r="Z44" s="74" t="n">
        <v>330</v>
      </c>
      <c r="AA44" s="74" t="n">
        <v>434</v>
      </c>
      <c r="AB44" s="74" t="n">
        <v>623</v>
      </c>
      <c r="AC44" s="74" t="n">
        <v>601</v>
      </c>
      <c r="AD44" s="74" t="n"/>
      <c r="AE44" s="74" t="n"/>
      <c r="AF44" s="74" t="n">
        <v>600</v>
      </c>
      <c r="AG44" s="325" t="n">
        <v>750</v>
      </c>
      <c r="AH44" s="75">
        <f>AG44</f>
        <v/>
      </c>
      <c r="AI44" s="513" t="n">
        <v>777</v>
      </c>
      <c r="AJ44" s="333">
        <f>166+356</f>
        <v/>
      </c>
      <c r="AK44" s="308" t="inlineStr">
        <is>
          <t>STOCK + return MAW!!</t>
        </is>
      </c>
      <c r="AL44" s="267">
        <f>(AI44*T44)*1.05</f>
        <v/>
      </c>
      <c r="AM44" s="267" t="n"/>
      <c r="AN44" s="273" t="n"/>
      <c r="AO44" s="300" t="n"/>
      <c r="AP44" s="273" t="n"/>
      <c r="AQ44" s="300" t="n"/>
      <c r="AR44" s="300" t="n"/>
      <c r="AS44" s="273" t="n"/>
      <c r="AT44" s="273" t="n"/>
      <c r="AU44" s="273" t="n"/>
      <c r="AV44" s="2" t="n"/>
      <c r="AW44" s="2" t="inlineStr">
        <is>
          <t>ASAP</t>
        </is>
      </c>
      <c r="AX44" s="2" t="n"/>
      <c r="AY44" s="2" t="n"/>
      <c r="AZ44" s="2" t="n"/>
      <c r="BA44" s="2" t="n"/>
      <c r="BB44" s="2" t="n"/>
      <c r="BC44" s="2" t="n"/>
      <c r="BD44" s="2" t="n"/>
      <c r="BE44" s="2" t="n"/>
      <c r="BH44" s="301" t="n"/>
    </row>
    <row customFormat="1" customHeight="1" hidden="1" ht="15" r="45" s="2">
      <c r="A45" s="549" t="inlineStr">
        <is>
          <t>K170751209-1010103478 JOHN</t>
        </is>
      </c>
      <c r="B45" s="169" t="inlineStr">
        <is>
          <t>K170751209</t>
        </is>
      </c>
      <c r="C45" s="169" t="n">
        <v>1010103478</v>
      </c>
      <c r="D45" s="67" t="inlineStr">
        <is>
          <t>ASOS</t>
        </is>
      </c>
      <c r="E45" s="311" t="n"/>
      <c r="F45" s="311" t="n"/>
      <c r="G45" s="176" t="inlineStr">
        <is>
          <t>C/O</t>
        </is>
      </c>
      <c r="H45" s="42" t="inlineStr">
        <is>
          <t>JOHN</t>
        </is>
      </c>
      <c r="I45" s="173" t="inlineStr">
        <is>
          <t>GREY WORN IN</t>
        </is>
      </c>
      <c r="J45" s="176" t="inlineStr">
        <is>
          <t>CALIK</t>
        </is>
      </c>
      <c r="K45" s="304" t="inlineStr">
        <is>
          <t>71148D Pinus organic + recycled</t>
        </is>
      </c>
      <c r="L45" s="176" t="inlineStr">
        <is>
          <t>D7924O022 Pinus</t>
        </is>
      </c>
      <c r="M45" s="41" t="inlineStr">
        <is>
          <t>ROYAL CORE</t>
        </is>
      </c>
      <c r="N45" s="42" t="n">
        <v>1</v>
      </c>
      <c r="O45" s="173" t="inlineStr">
        <is>
          <t>JEANS</t>
        </is>
      </c>
      <c r="P45" s="175" t="inlineStr">
        <is>
          <t>MEN</t>
        </is>
      </c>
      <c r="Q45" s="177" t="inlineStr">
        <is>
          <t>ARTLAB</t>
        </is>
      </c>
      <c r="R45" s="177" t="inlineStr">
        <is>
          <t>INTERWASHING</t>
        </is>
      </c>
      <c r="S45" s="178" t="inlineStr">
        <is>
          <t>5 / 147</t>
        </is>
      </c>
      <c r="T45" s="21" t="n">
        <v>1.3</v>
      </c>
      <c r="U45" s="305" t="n"/>
      <c r="V45" s="74" t="n"/>
      <c r="W45" s="74" t="n"/>
      <c r="X45" s="74" t="n">
        <v>282</v>
      </c>
      <c r="Y45" s="74" t="n">
        <v>0</v>
      </c>
      <c r="Z45" s="74" t="n">
        <v>326</v>
      </c>
      <c r="AA45" s="74" t="n">
        <v>551</v>
      </c>
      <c r="AB45" s="74" t="n">
        <v>673</v>
      </c>
      <c r="AC45" s="74" t="n">
        <v>673</v>
      </c>
      <c r="AD45" s="74" t="n"/>
      <c r="AE45" s="74" t="n"/>
      <c r="AF45" s="312" t="n">
        <v>750</v>
      </c>
      <c r="AG45" s="74" t="n">
        <v>750</v>
      </c>
      <c r="AH45" s="75">
        <f>AG45</f>
        <v/>
      </c>
      <c r="AI45" s="508" t="n">
        <v>1030.34323922734</v>
      </c>
      <c r="AJ45" s="333">
        <f>139+595</f>
        <v/>
      </c>
      <c r="AK45" s="308" t="inlineStr">
        <is>
          <t>STOCK + return MAW!!</t>
        </is>
      </c>
      <c r="AL45" s="267">
        <f>(AI45*T45)*1.05</f>
        <v/>
      </c>
      <c r="AM45" s="267" t="n"/>
      <c r="AN45" s="273" t="n"/>
      <c r="AO45" s="300" t="n"/>
      <c r="AP45" s="273" t="n"/>
      <c r="AQ45" s="300" t="n"/>
      <c r="AR45" s="300" t="n"/>
      <c r="AS45" s="273" t="n"/>
      <c r="AT45" s="273" t="n"/>
      <c r="AU45" s="273" t="n"/>
      <c r="AV45" s="2" t="n"/>
      <c r="AW45" s="2" t="inlineStr">
        <is>
          <t>ASAP</t>
        </is>
      </c>
      <c r="AX45" s="2" t="n"/>
      <c r="AY45" s="2" t="n"/>
      <c r="AZ45" s="2" t="n"/>
      <c r="BA45" s="2" t="n"/>
      <c r="BB45" s="2" t="n"/>
      <c r="BC45" s="2" t="n"/>
      <c r="BD45" s="2" t="n"/>
      <c r="BE45" s="2" t="n"/>
      <c r="BH45" s="301" t="n"/>
    </row>
    <row customFormat="1" customHeight="1" hidden="1" ht="15" r="46" s="2">
      <c r="A46" s="549" t="inlineStr">
        <is>
          <t>K180751335-1010104102 JOHN</t>
        </is>
      </c>
      <c r="B46" s="169" t="inlineStr">
        <is>
          <t>K180751335</t>
        </is>
      </c>
      <c r="C46" s="472" t="n">
        <v>1010104102</v>
      </c>
      <c r="D46" s="67" t="n"/>
      <c r="E46" s="311" t="inlineStr">
        <is>
          <t>Pending</t>
        </is>
      </c>
      <c r="F46" s="311" t="n"/>
      <c r="G46" s="176" t="inlineStr">
        <is>
          <t>-</t>
        </is>
      </c>
      <c r="H46" s="42" t="inlineStr">
        <is>
          <t>JOHN</t>
        </is>
      </c>
      <c r="I46" s="173" t="inlineStr">
        <is>
          <t>DEEP BRIGHT BLUE</t>
        </is>
      </c>
      <c r="J46" s="176" t="inlineStr">
        <is>
          <t>CALIK</t>
        </is>
      </c>
      <c r="K46" s="21" t="inlineStr">
        <is>
          <t>-</t>
        </is>
      </c>
      <c r="L46" s="21" t="inlineStr">
        <is>
          <t>70539D Vanessa OD grey TP</t>
        </is>
      </c>
      <c r="M46" s="41" t="inlineStr">
        <is>
          <t>SEASONAL MAIN</t>
        </is>
      </c>
      <c r="N46" s="42" t="n">
        <v>1</v>
      </c>
      <c r="O46" s="173" t="inlineStr">
        <is>
          <t>JEANS</t>
        </is>
      </c>
      <c r="P46" s="175" t="inlineStr">
        <is>
          <t>MEN</t>
        </is>
      </c>
      <c r="Q46" s="177" t="inlineStr">
        <is>
          <t>ELLETI GROUP</t>
        </is>
      </c>
      <c r="R46" s="177" t="inlineStr">
        <is>
          <t>MARTELLI</t>
        </is>
      </c>
      <c r="S46" s="176" t="inlineStr">
        <is>
          <t>5,30 / 1,35</t>
        </is>
      </c>
      <c r="T46" s="21" t="n">
        <v>1.4</v>
      </c>
      <c r="U46" s="305" t="n"/>
      <c r="V46" s="74" t="n"/>
      <c r="W46" s="74" t="n"/>
      <c r="X46" s="74" t="n">
        <v>46</v>
      </c>
      <c r="Y46" s="74" t="n">
        <v>200</v>
      </c>
      <c r="Z46" s="310" t="n">
        <v>46</v>
      </c>
      <c r="AA46" s="74" t="n">
        <v>46</v>
      </c>
      <c r="AB46" s="74" t="n">
        <v>59</v>
      </c>
      <c r="AC46" s="74" t="n">
        <v>59</v>
      </c>
      <c r="AD46" s="74" t="n"/>
      <c r="AE46" s="74" t="n"/>
      <c r="AF46" s="74" t="n">
        <v>150</v>
      </c>
      <c r="AG46" s="74" t="n">
        <v>150</v>
      </c>
      <c r="AH46" s="308">
        <f>AG46</f>
        <v/>
      </c>
      <c r="AI46" s="508" t="n">
        <v>157.3728813559322</v>
      </c>
      <c r="AJ46" s="75" t="n"/>
      <c r="AK46" s="452" t="inlineStr">
        <is>
          <t>CXL!!</t>
        </is>
      </c>
      <c r="AL46" s="267">
        <f>(AH46*T46)*1.05</f>
        <v/>
      </c>
      <c r="AM46" s="267" t="n"/>
      <c r="AN46" s="273" t="n"/>
      <c r="AO46" s="300" t="n">
        <v>43167</v>
      </c>
      <c r="AP46" s="303" t="n">
        <v>700</v>
      </c>
      <c r="AQ46" s="300" t="n">
        <v>43226</v>
      </c>
      <c r="AR46" s="300" t="inlineStr">
        <is>
          <t>NO</t>
        </is>
      </c>
      <c r="AS46" s="316" t="inlineStr">
        <is>
          <t>MOQ issue NON ORGANIC</t>
        </is>
      </c>
      <c r="AT46" s="273" t="n"/>
      <c r="AU46" s="273" t="n"/>
      <c r="AV46" s="2" t="n"/>
      <c r="AW46" s="2" t="inlineStr">
        <is>
          <t>ASAP</t>
        </is>
      </c>
      <c r="AX46" s="2" t="n"/>
      <c r="AY46" s="2" t="n"/>
      <c r="AZ46" s="2" t="n"/>
      <c r="BA46" s="2" t="n"/>
      <c r="BB46" s="2" t="n"/>
      <c r="BC46" s="2" t="n"/>
      <c r="BD46" s="2" t="n"/>
      <c r="BE46" s="2" t="n"/>
      <c r="BG46" s="2" t="n">
        <v>700</v>
      </c>
      <c r="BH46" s="301" t="n">
        <v>43187</v>
      </c>
    </row>
    <row customFormat="1" customHeight="1" hidden="1" ht="15" r="47" s="2">
      <c r="A47" s="549" t="inlineStr">
        <is>
          <t>K180701145-2010103018 JUNO</t>
        </is>
      </c>
      <c r="B47" s="169" t="inlineStr">
        <is>
          <t>K180701145</t>
        </is>
      </c>
      <c r="C47" s="169" t="n">
        <v>2010103018</v>
      </c>
      <c r="D47" s="67" t="inlineStr">
        <is>
          <t>ASOS</t>
        </is>
      </c>
      <c r="E47" s="311" t="inlineStr">
        <is>
          <t>Pending</t>
        </is>
      </c>
      <c r="F47" s="311" t="n"/>
      <c r="G47" s="176" t="inlineStr">
        <is>
          <t>-</t>
        </is>
      </c>
      <c r="H47" s="42" t="inlineStr">
        <is>
          <t>JUNO</t>
        </is>
      </c>
      <c r="I47" s="173" t="inlineStr">
        <is>
          <t>HOLIDAY BLUE</t>
        </is>
      </c>
      <c r="J47" s="176" t="inlineStr">
        <is>
          <t>CALIK</t>
        </is>
      </c>
      <c r="K47" s="21" t="inlineStr">
        <is>
          <t>-</t>
        </is>
      </c>
      <c r="L47" s="21" t="inlineStr">
        <is>
          <t>70539D Vanessa OD grey TP</t>
        </is>
      </c>
      <c r="M47" s="41" t="inlineStr">
        <is>
          <t>SEASONAL MAIN</t>
        </is>
      </c>
      <c r="N47" s="42" t="n">
        <v>1</v>
      </c>
      <c r="O47" s="173" t="inlineStr">
        <is>
          <t>JEANS</t>
        </is>
      </c>
      <c r="P47" s="175" t="inlineStr">
        <is>
          <t>WOMEN</t>
        </is>
      </c>
      <c r="Q47" s="177" t="inlineStr">
        <is>
          <t>ELLETI GROUP</t>
        </is>
      </c>
      <c r="R47" s="246" t="inlineStr">
        <is>
          <t>ELLETI</t>
        </is>
      </c>
      <c r="S47" s="176" t="inlineStr">
        <is>
          <t>5,30 / 1,35</t>
        </is>
      </c>
      <c r="T47" s="21" t="n">
        <v>1.3</v>
      </c>
      <c r="U47" s="305" t="n"/>
      <c r="V47" s="74" t="n"/>
      <c r="W47" s="74" t="n"/>
      <c r="X47" s="74" t="n">
        <v>128</v>
      </c>
      <c r="Y47" s="74" t="n">
        <v>350</v>
      </c>
      <c r="Z47" s="310" t="n">
        <v>135</v>
      </c>
      <c r="AA47" s="74" t="n">
        <v>142</v>
      </c>
      <c r="AB47" s="74" t="n">
        <v>201</v>
      </c>
      <c r="AC47" s="74" t="n">
        <v>227</v>
      </c>
      <c r="AD47" s="74" t="n"/>
      <c r="AE47" s="74" t="n"/>
      <c r="AF47" s="74" t="n">
        <v>300</v>
      </c>
      <c r="AG47" s="74" t="n">
        <v>300</v>
      </c>
      <c r="AH47" s="308">
        <f>AG47</f>
        <v/>
      </c>
      <c r="AI47" s="508" t="n">
        <v>304.8953974895397</v>
      </c>
      <c r="AJ47" s="75" t="n"/>
      <c r="AK47" s="452" t="inlineStr">
        <is>
          <t>CXL!!</t>
        </is>
      </c>
      <c r="AL47" s="267">
        <f>(AH47*T47)*1.05</f>
        <v/>
      </c>
      <c r="AM47" s="267" t="n"/>
      <c r="AN47" s="273" t="n"/>
      <c r="AO47" s="300" t="n"/>
      <c r="AP47" s="273" t="n"/>
      <c r="AQ47" s="300" t="n">
        <v>43226</v>
      </c>
      <c r="AR47" s="300" t="n"/>
      <c r="AS47" s="273" t="inlineStr">
        <is>
          <t>NON ORGANIC</t>
        </is>
      </c>
      <c r="AT47" s="273" t="n"/>
      <c r="AU47" s="273" t="n"/>
      <c r="AV47" s="2" t="n"/>
      <c r="AW47" s="2" t="inlineStr">
        <is>
          <t>ASAP</t>
        </is>
      </c>
      <c r="AX47" s="2" t="n"/>
      <c r="AY47" s="2" t="n"/>
      <c r="AZ47" s="2" t="n"/>
      <c r="BA47" s="2" t="n"/>
      <c r="BB47" s="2" t="n"/>
      <c r="BC47" s="2" t="n"/>
      <c r="BD47" s="2" t="n"/>
      <c r="BE47" s="2" t="n"/>
      <c r="BH47" s="301" t="n"/>
    </row>
    <row customFormat="1" customHeight="1" hidden="1" ht="15" r="48" s="2">
      <c r="A48" s="549" t="inlineStr">
        <is>
          <t>K180701805-2010103039 LEILA</t>
        </is>
      </c>
      <c r="B48" s="169" t="inlineStr">
        <is>
          <t>K180701805</t>
        </is>
      </c>
      <c r="C48" s="472" t="n">
        <v>2010103039</v>
      </c>
      <c r="D48" s="67" t="inlineStr">
        <is>
          <t>ASOS</t>
        </is>
      </c>
      <c r="E48" s="311" t="n"/>
      <c r="F48" s="311" t="n"/>
      <c r="G48" s="176" t="inlineStr">
        <is>
          <t>-</t>
        </is>
      </c>
      <c r="H48" s="42" t="inlineStr">
        <is>
          <t>LEILA</t>
        </is>
      </c>
      <c r="I48" s="173" t="inlineStr">
        <is>
          <t>COMPACT BLACK</t>
        </is>
      </c>
      <c r="J48" s="176" t="inlineStr">
        <is>
          <t>CANDIANI</t>
        </is>
      </c>
      <c r="K48" s="176" t="inlineStr">
        <is>
          <t>KR0674 K-planet appeal organic</t>
        </is>
      </c>
      <c r="L48" s="176" t="inlineStr">
        <is>
          <t xml:space="preserve">KR0674 K-PLANET APPEAL </t>
        </is>
      </c>
      <c r="M48" s="41" t="inlineStr">
        <is>
          <t>SEASONAL MAIN</t>
        </is>
      </c>
      <c r="N48" s="42" t="n">
        <v>2</v>
      </c>
      <c r="O48" s="173" t="inlineStr">
        <is>
          <t>JEANS</t>
        </is>
      </c>
      <c r="P48" s="175" t="inlineStr">
        <is>
          <t>WOMEN</t>
        </is>
      </c>
      <c r="Q48" s="177" t="inlineStr">
        <is>
          <t>ELLETI GROUP</t>
        </is>
      </c>
      <c r="R48" s="177" t="inlineStr">
        <is>
          <t>MARTELLI</t>
        </is>
      </c>
      <c r="S48" s="178" t="inlineStr">
        <is>
          <t>6,40 / 162</t>
        </is>
      </c>
      <c r="T48" s="21" t="n">
        <v>1.25</v>
      </c>
      <c r="U48" s="305" t="n"/>
      <c r="V48" s="74" t="n"/>
      <c r="W48" s="74" t="n"/>
      <c r="X48" s="74" t="n">
        <v>101</v>
      </c>
      <c r="Y48" s="74" t="n">
        <v>250</v>
      </c>
      <c r="Z48" s="74" t="n">
        <v>101</v>
      </c>
      <c r="AA48" s="74" t="n">
        <v>126</v>
      </c>
      <c r="AB48" s="74" t="n">
        <v>141</v>
      </c>
      <c r="AC48" s="74" t="n">
        <v>147</v>
      </c>
      <c r="AD48" s="74" t="n"/>
      <c r="AE48" s="74" t="n"/>
      <c r="AF48" s="74" t="n">
        <v>250</v>
      </c>
      <c r="AG48" s="74" t="n">
        <v>250</v>
      </c>
      <c r="AH48" s="308">
        <f>AG48</f>
        <v/>
      </c>
      <c r="AI48" s="508" t="n">
        <v>250.0000000000001</v>
      </c>
      <c r="AJ48" s="75" t="n"/>
      <c r="AK48" s="452" t="inlineStr">
        <is>
          <t>CXL!!</t>
        </is>
      </c>
      <c r="AL48" s="267">
        <f>(AH48*T48)*1.05</f>
        <v/>
      </c>
      <c r="AM48" s="267" t="n"/>
      <c r="AN48" s="273" t="n"/>
      <c r="AO48" s="300" t="n">
        <v>43167</v>
      </c>
      <c r="AP48" s="303" t="n">
        <v>1500</v>
      </c>
      <c r="AQ48" s="300" t="n">
        <v>43182</v>
      </c>
      <c r="AR48" s="300" t="inlineStr">
        <is>
          <t>NO</t>
        </is>
      </c>
      <c r="AS48" s="273" t="inlineStr">
        <is>
          <t>MOQ issue, 40% BCI cotton!</t>
        </is>
      </c>
      <c r="AT48" s="273" t="n"/>
      <c r="AU48" s="273" t="n"/>
      <c r="AV48" s="2" t="n"/>
      <c r="AW48" s="2" t="inlineStr">
        <is>
          <t>Prio 2</t>
        </is>
      </c>
      <c r="AX48" s="2" t="n"/>
      <c r="AY48" s="2" t="n"/>
      <c r="AZ48" s="2" t="n"/>
      <c r="BA48" s="2" t="n"/>
      <c r="BB48" s="2" t="n"/>
      <c r="BC48" s="2" t="n"/>
      <c r="BD48" s="2" t="n"/>
      <c r="BE48" s="2" t="n"/>
      <c r="BG48" s="2" t="n">
        <v>1500</v>
      </c>
      <c r="BH48" s="301" t="n">
        <v>43178</v>
      </c>
    </row>
    <row customFormat="1" customHeight="1" hidden="1" ht="15" r="49" s="2">
      <c r="A49" s="549" t="inlineStr">
        <is>
          <t>K180751710-1010104112 LUCIUS</t>
        </is>
      </c>
      <c r="B49" s="169" t="inlineStr">
        <is>
          <t>K180751710</t>
        </is>
      </c>
      <c r="C49" s="169" t="n">
        <v>1010104112</v>
      </c>
      <c r="D49" s="67" t="inlineStr">
        <is>
          <t>ZALANDO</t>
        </is>
      </c>
      <c r="E49" s="311" t="n"/>
      <c r="F49" s="311" t="n"/>
      <c r="G49" s="176" t="inlineStr">
        <is>
          <t>-</t>
        </is>
      </c>
      <c r="H49" s="42" t="inlineStr">
        <is>
          <t>LUCIUS</t>
        </is>
      </c>
      <c r="I49" s="173" t="inlineStr">
        <is>
          <t>COMPACT BLACK</t>
        </is>
      </c>
      <c r="J49" s="176" t="inlineStr">
        <is>
          <t>CANDIANI</t>
        </is>
      </c>
      <c r="K49" s="176" t="inlineStr">
        <is>
          <t>KR0674 K-planet appeal organic</t>
        </is>
      </c>
      <c r="L49" s="176" t="inlineStr">
        <is>
          <t xml:space="preserve">KR0674 K-PLANET APPEAL </t>
        </is>
      </c>
      <c r="M49" s="41" t="inlineStr">
        <is>
          <t>SEASONAL MAIN</t>
        </is>
      </c>
      <c r="N49" s="42" t="n">
        <v>1</v>
      </c>
      <c r="O49" s="173" t="inlineStr">
        <is>
          <t>JEANS</t>
        </is>
      </c>
      <c r="P49" s="175" t="inlineStr">
        <is>
          <t>MEN</t>
        </is>
      </c>
      <c r="Q49" s="177" t="inlineStr">
        <is>
          <t>ELLETI GROUP</t>
        </is>
      </c>
      <c r="R49" s="177" t="inlineStr">
        <is>
          <t>MARTELLI</t>
        </is>
      </c>
      <c r="S49" s="178" t="inlineStr">
        <is>
          <t>6,40 / 162</t>
        </is>
      </c>
      <c r="T49" s="21" t="n">
        <v>1.22</v>
      </c>
      <c r="U49" s="305" t="n"/>
      <c r="V49" s="74" t="n"/>
      <c r="W49" s="74" t="n"/>
      <c r="X49" s="74" t="n">
        <v>91</v>
      </c>
      <c r="Y49" s="74" t="n">
        <v>200</v>
      </c>
      <c r="Z49" s="74" t="n">
        <v>91</v>
      </c>
      <c r="AA49" s="74" t="n">
        <v>91</v>
      </c>
      <c r="AB49" s="74" t="n">
        <v>104</v>
      </c>
      <c r="AC49" s="74" t="n">
        <v>104</v>
      </c>
      <c r="AD49" s="74" t="n"/>
      <c r="AE49" s="74" t="n"/>
      <c r="AF49" s="74" t="n">
        <v>200</v>
      </c>
      <c r="AG49" s="74" t="n">
        <v>200</v>
      </c>
      <c r="AH49" s="308">
        <f>AG49</f>
        <v/>
      </c>
      <c r="AI49" s="508" t="n">
        <v>211.5384615384615</v>
      </c>
      <c r="AJ49" s="75" t="n"/>
      <c r="AK49" s="452" t="inlineStr">
        <is>
          <t>CXL!!</t>
        </is>
      </c>
      <c r="AL49" s="267">
        <f>(AH49*T49)*1.05</f>
        <v/>
      </c>
      <c r="AM49" s="267" t="n"/>
      <c r="AN49" s="273" t="n"/>
      <c r="AO49" s="300" t="n"/>
      <c r="AP49" s="303" t="n"/>
      <c r="AQ49" s="519" t="inlineStr">
        <is>
          <t>Artlab!</t>
        </is>
      </c>
      <c r="AR49" s="300" t="n"/>
      <c r="AS49" s="273" t="inlineStr">
        <is>
          <t>40% BCI cotton!</t>
        </is>
      </c>
      <c r="AT49" s="273" t="n"/>
      <c r="AU49" s="273" t="n"/>
      <c r="AV49" s="2" t="n"/>
      <c r="AW49" s="2" t="inlineStr">
        <is>
          <t>Prio 2</t>
        </is>
      </c>
      <c r="AX49" s="2" t="n"/>
      <c r="AY49" s="2" t="n"/>
      <c r="AZ49" s="2" t="n"/>
      <c r="BA49" s="2" t="n"/>
      <c r="BB49" s="2" t="n"/>
      <c r="BC49" s="2" t="n"/>
      <c r="BD49" s="2" t="n"/>
      <c r="BE49" s="2" t="n"/>
      <c r="BH49" s="301" t="n"/>
    </row>
    <row customFormat="1" customHeight="1" hidden="1" ht="15" r="50" s="2">
      <c r="A50" s="549" t="inlineStr">
        <is>
          <t>K180751925-1010104122 THOR</t>
        </is>
      </c>
      <c r="B50" s="466" t="inlineStr">
        <is>
          <t>K180751925</t>
        </is>
      </c>
      <c r="C50" s="466" t="n">
        <v>1010104122</v>
      </c>
      <c r="D50" s="453" t="n"/>
      <c r="E50" s="461" t="inlineStr">
        <is>
          <t>xx</t>
        </is>
      </c>
      <c r="F50" s="461" t="n"/>
      <c r="G50" s="457" t="inlineStr">
        <is>
          <t>-</t>
        </is>
      </c>
      <c r="H50" s="455" t="inlineStr">
        <is>
          <t>THOR</t>
        </is>
      </c>
      <c r="I50" s="466" t="inlineStr">
        <is>
          <t>VINTAGE GREY MARBLE</t>
        </is>
      </c>
      <c r="J50" s="457" t="inlineStr">
        <is>
          <t>CANDIANI</t>
        </is>
      </c>
      <c r="K50" s="457" t="inlineStr">
        <is>
          <t>KR0674 K-planet appeal organic</t>
        </is>
      </c>
      <c r="L50" s="457" t="inlineStr">
        <is>
          <t xml:space="preserve">KR0674 K-PLANET APPEAL </t>
        </is>
      </c>
      <c r="M50" s="456" t="inlineStr">
        <is>
          <t>SEASONAL MAIN</t>
        </is>
      </c>
      <c r="N50" s="455" t="n">
        <v>1</v>
      </c>
      <c r="O50" s="466" t="inlineStr">
        <is>
          <t>JEANS</t>
        </is>
      </c>
      <c r="P50" s="463" t="inlineStr">
        <is>
          <t>MEN</t>
        </is>
      </c>
      <c r="Q50" s="457" t="inlineStr">
        <is>
          <t>ARTLAB</t>
        </is>
      </c>
      <c r="R50" s="457" t="inlineStr">
        <is>
          <t>INTERWASHING</t>
        </is>
      </c>
      <c r="S50" s="459" t="inlineStr">
        <is>
          <t>6,40 / 162</t>
        </is>
      </c>
      <c r="T50" s="457" t="n">
        <v>1.25</v>
      </c>
      <c r="U50" s="458" t="n"/>
      <c r="V50" s="310" t="n"/>
      <c r="W50" s="310" t="n"/>
      <c r="X50" s="310" t="n">
        <v>20</v>
      </c>
      <c r="Y50" s="310" t="n">
        <v>0</v>
      </c>
      <c r="Z50" s="310" t="n">
        <v>20</v>
      </c>
      <c r="AA50" s="310" t="n">
        <v>20</v>
      </c>
      <c r="AB50" s="310" t="n">
        <v>20</v>
      </c>
      <c r="AC50" s="310" t="n">
        <v>0</v>
      </c>
      <c r="AD50" s="310" t="n"/>
      <c r="AE50" s="310" t="n"/>
      <c r="AF50" s="310" t="n">
        <v>0</v>
      </c>
      <c r="AG50" s="310" t="inlineStr">
        <is>
          <t>CXLD</t>
        </is>
      </c>
      <c r="AH50" s="308" t="n">
        <v>0</v>
      </c>
      <c r="AI50" s="508" t="inlineStr">
        <is>
          <t>-</t>
        </is>
      </c>
      <c r="AJ50" s="75" t="n"/>
      <c r="AK50" s="75" t="inlineStr">
        <is>
          <t>-</t>
        </is>
      </c>
      <c r="AL50" s="267" t="inlineStr">
        <is>
          <t>-</t>
        </is>
      </c>
      <c r="AM50" s="267" t="n"/>
      <c r="AN50" s="273" t="n"/>
      <c r="AO50" s="300" t="n"/>
      <c r="AP50" s="273" t="n"/>
      <c r="AQ50" s="300" t="n"/>
      <c r="AR50" s="300" t="n"/>
      <c r="AS50" s="273" t="n"/>
      <c r="AT50" s="273" t="n"/>
      <c r="AU50" s="273" t="n"/>
      <c r="AV50" s="2" t="n"/>
      <c r="AW50" s="2" t="inlineStr">
        <is>
          <t>-</t>
        </is>
      </c>
      <c r="AX50" s="2" t="n"/>
      <c r="AY50" s="2" t="n"/>
      <c r="AZ50" s="2" t="n"/>
      <c r="BA50" s="2" t="n"/>
      <c r="BB50" s="2" t="n"/>
      <c r="BC50" s="2" t="n"/>
      <c r="BD50" s="2" t="n"/>
      <c r="BE50" s="2" t="n"/>
      <c r="BH50" s="301" t="n"/>
    </row>
    <row customFormat="1" customHeight="1" hidden="1" ht="15" r="51" s="2">
      <c r="A51" s="549" t="inlineStr">
        <is>
          <t>K180701205-2010103023 LUCY</t>
        </is>
      </c>
      <c r="B51" s="466" t="inlineStr">
        <is>
          <t>K180701205</t>
        </is>
      </c>
      <c r="C51" s="466" t="n">
        <v>2010103023</v>
      </c>
      <c r="D51" s="453" t="n"/>
      <c r="E51" s="461" t="inlineStr">
        <is>
          <t>xx</t>
        </is>
      </c>
      <c r="F51" s="461" t="n"/>
      <c r="G51" s="457" t="inlineStr">
        <is>
          <t>-</t>
        </is>
      </c>
      <c r="H51" s="455" t="inlineStr">
        <is>
          <t>LUCY</t>
        </is>
      </c>
      <c r="I51" s="466" t="inlineStr">
        <is>
          <t>WASHED BLACK</t>
        </is>
      </c>
      <c r="J51" s="457" t="inlineStr">
        <is>
          <t>CANDIANI</t>
        </is>
      </c>
      <c r="K51" s="457" t="inlineStr">
        <is>
          <t>KR0674 K-planet appeal organic</t>
        </is>
      </c>
      <c r="L51" s="457" t="inlineStr">
        <is>
          <t xml:space="preserve">KR0674 K-PLANET APPEAL </t>
        </is>
      </c>
      <c r="M51" s="456" t="inlineStr">
        <is>
          <t>CONVENTIONAL</t>
        </is>
      </c>
      <c r="N51" s="455" t="n">
        <v>2</v>
      </c>
      <c r="O51" s="466" t="inlineStr">
        <is>
          <t>JEANS</t>
        </is>
      </c>
      <c r="P51" s="463" t="inlineStr">
        <is>
          <t>WOMEN</t>
        </is>
      </c>
      <c r="Q51" s="457" t="inlineStr">
        <is>
          <t>ARTLAB</t>
        </is>
      </c>
      <c r="R51" s="457" t="inlineStr">
        <is>
          <t>INTERWASHING</t>
        </is>
      </c>
      <c r="S51" s="459" t="inlineStr">
        <is>
          <t>6,40 / 162</t>
        </is>
      </c>
      <c r="T51" s="457" t="n">
        <v>1.15</v>
      </c>
      <c r="U51" s="458" t="n"/>
      <c r="V51" s="310" t="n"/>
      <c r="W51" s="310" t="n"/>
      <c r="X51" s="310" t="n">
        <v>6</v>
      </c>
      <c r="Y51" s="310" t="n">
        <v>0</v>
      </c>
      <c r="Z51" s="310" t="n">
        <v>13</v>
      </c>
      <c r="AA51" s="310" t="n">
        <v>13</v>
      </c>
      <c r="AB51" s="310" t="n">
        <v>24</v>
      </c>
      <c r="AC51" s="310" t="n">
        <v>0</v>
      </c>
      <c r="AD51" s="310" t="n"/>
      <c r="AE51" s="310" t="n"/>
      <c r="AF51" s="310" t="n">
        <v>0</v>
      </c>
      <c r="AG51" s="310" t="inlineStr">
        <is>
          <t>CXLD</t>
        </is>
      </c>
      <c r="AH51" s="308" t="n">
        <v>0</v>
      </c>
      <c r="AI51" s="508" t="inlineStr">
        <is>
          <t>-</t>
        </is>
      </c>
      <c r="AJ51" s="75" t="n"/>
      <c r="AK51" s="75" t="inlineStr">
        <is>
          <t>-</t>
        </is>
      </c>
      <c r="AL51" s="267" t="inlineStr">
        <is>
          <t>-</t>
        </is>
      </c>
      <c r="AM51" s="267" t="n"/>
      <c r="AN51" s="273" t="n"/>
      <c r="AO51" s="300" t="n"/>
      <c r="AP51" s="273" t="n"/>
      <c r="AQ51" s="300" t="n"/>
      <c r="AR51" s="300" t="n"/>
      <c r="AS51" s="273" t="n"/>
      <c r="AT51" s="273" t="n"/>
      <c r="AU51" s="273" t="n"/>
      <c r="AV51" s="2" t="n"/>
      <c r="AW51" s="2" t="inlineStr">
        <is>
          <t>-</t>
        </is>
      </c>
      <c r="AX51" s="2" t="n"/>
      <c r="AY51" s="2" t="n"/>
      <c r="AZ51" s="2" t="n"/>
      <c r="BA51" s="2" t="n"/>
      <c r="BB51" s="2" t="n"/>
      <c r="BC51" s="2" t="n"/>
      <c r="BD51" s="2" t="n"/>
      <c r="BE51" s="2" t="n"/>
      <c r="BH51" s="301" t="n"/>
    </row>
    <row customFormat="1" customHeight="1" hidden="1" ht="15" r="52" s="2">
      <c r="A52" s="549" t="inlineStr">
        <is>
          <t>K180701610-2010103033 ALICE</t>
        </is>
      </c>
      <c r="B52" s="169" t="inlineStr">
        <is>
          <t>K180701610</t>
        </is>
      </c>
      <c r="C52" s="372" t="n">
        <v>2010103033</v>
      </c>
      <c r="D52" s="67" t="inlineStr">
        <is>
          <t>ZALANDO</t>
        </is>
      </c>
      <c r="E52" s="311" t="n"/>
      <c r="F52" s="311" t="n"/>
      <c r="G52" s="176" t="inlineStr">
        <is>
          <t>-</t>
        </is>
      </c>
      <c r="H52" s="42" t="inlineStr">
        <is>
          <t>ALICE</t>
        </is>
      </c>
      <c r="I52" s="173" t="inlineStr">
        <is>
          <t>WASHED GREY</t>
        </is>
      </c>
      <c r="J52" s="176" t="inlineStr">
        <is>
          <t>CANDIANI</t>
        </is>
      </c>
      <c r="K52" s="176" t="inlineStr">
        <is>
          <t>KR0674 K-planet appeal organic</t>
        </is>
      </c>
      <c r="L52" s="176" t="inlineStr">
        <is>
          <t xml:space="preserve">KR0674 K-PLANET APPEAL </t>
        </is>
      </c>
      <c r="M52" s="41" t="inlineStr">
        <is>
          <t>CONVENTIONAL</t>
        </is>
      </c>
      <c r="N52" s="42" t="n">
        <v>2</v>
      </c>
      <c r="O52" s="173" t="inlineStr">
        <is>
          <t>JEANS</t>
        </is>
      </c>
      <c r="P52" s="175" t="inlineStr">
        <is>
          <t>WOMEN</t>
        </is>
      </c>
      <c r="Q52" s="177" t="inlineStr">
        <is>
          <t>ARTLAB</t>
        </is>
      </c>
      <c r="R52" s="177" t="inlineStr">
        <is>
          <t>INTERWASHING</t>
        </is>
      </c>
      <c r="S52" s="178" t="inlineStr">
        <is>
          <t>6,40 / 162</t>
        </is>
      </c>
      <c r="T52" s="21" t="n">
        <v>1.22</v>
      </c>
      <c r="U52" s="305" t="n"/>
      <c r="V52" s="74" t="n"/>
      <c r="W52" s="74" t="n"/>
      <c r="X52" s="74" t="n">
        <v>127</v>
      </c>
      <c r="Y52" s="74" t="n">
        <v>250</v>
      </c>
      <c r="Z52" s="74" t="n">
        <v>127</v>
      </c>
      <c r="AA52" s="74" t="n">
        <v>134</v>
      </c>
      <c r="AB52" s="74" t="n">
        <v>151</v>
      </c>
      <c r="AC52" s="74" t="n">
        <v>143</v>
      </c>
      <c r="AD52" s="74" t="n"/>
      <c r="AE52" s="74" t="n"/>
      <c r="AF52" s="74" t="n">
        <v>250</v>
      </c>
      <c r="AG52" s="74" t="n">
        <v>250</v>
      </c>
      <c r="AH52" s="308">
        <f>AG52</f>
        <v/>
      </c>
      <c r="AI52" s="508" t="n">
        <v>260.2649006622516</v>
      </c>
      <c r="AJ52" s="75" t="n"/>
      <c r="AK52" s="452" t="inlineStr">
        <is>
          <t>CXL!!</t>
        </is>
      </c>
      <c r="AL52" s="267">
        <f>(AH52*T52)*1.05</f>
        <v/>
      </c>
      <c r="AM52" s="267" t="n"/>
      <c r="AN52" s="273" t="n"/>
      <c r="AO52" s="300" t="n"/>
      <c r="AP52" s="273" t="n"/>
      <c r="AQ52" s="300" t="n"/>
      <c r="AR52" s="300" t="n"/>
      <c r="AS52" s="273" t="inlineStr">
        <is>
          <t>40% BCI cotton!</t>
        </is>
      </c>
      <c r="AT52" s="273" t="n"/>
      <c r="AU52" s="273" t="n"/>
      <c r="AV52" s="2" t="n"/>
      <c r="AW52" s="2" t="inlineStr">
        <is>
          <t>Prio 2</t>
        </is>
      </c>
      <c r="AX52" s="2" t="n"/>
      <c r="AY52" s="2" t="n"/>
      <c r="AZ52" s="2" t="n"/>
      <c r="BA52" s="2" t="n"/>
      <c r="BB52" s="2" t="n"/>
      <c r="BC52" s="2" t="n"/>
      <c r="BD52" s="2" t="n"/>
      <c r="BE52" s="2" t="n"/>
      <c r="BH52" s="301" t="n"/>
    </row>
    <row customFormat="1" customHeight="1" hidden="1" ht="15" r="53" s="2">
      <c r="A53" s="549" t="inlineStr">
        <is>
          <t>K180751715-1010104113 LUCIUS</t>
        </is>
      </c>
      <c r="B53" s="169" t="inlineStr">
        <is>
          <t>K180751715</t>
        </is>
      </c>
      <c r="C53" s="169" t="n">
        <v>1010104113</v>
      </c>
      <c r="D53" s="67" t="inlineStr">
        <is>
          <t>ZALANDO</t>
        </is>
      </c>
      <c r="E53" s="311" t="n"/>
      <c r="F53" s="311" t="n"/>
      <c r="G53" s="176" t="inlineStr">
        <is>
          <t>-</t>
        </is>
      </c>
      <c r="H53" s="42" t="inlineStr">
        <is>
          <t>LUCIUS</t>
        </is>
      </c>
      <c r="I53" s="173" t="inlineStr">
        <is>
          <t>WASHED GREY</t>
        </is>
      </c>
      <c r="J53" s="176" t="inlineStr">
        <is>
          <t>CANDIANI</t>
        </is>
      </c>
      <c r="K53" s="176" t="inlineStr">
        <is>
          <t>KR0674 K-planet appeal organic</t>
        </is>
      </c>
      <c r="L53" s="176" t="inlineStr">
        <is>
          <t xml:space="preserve">KR0674 K-PLANET APPEAL </t>
        </is>
      </c>
      <c r="M53" s="41" t="inlineStr">
        <is>
          <t>CONVENTIONAL</t>
        </is>
      </c>
      <c r="N53" s="42" t="n">
        <v>1</v>
      </c>
      <c r="O53" s="173" t="inlineStr">
        <is>
          <t>JEANS</t>
        </is>
      </c>
      <c r="P53" s="175" t="inlineStr">
        <is>
          <t>MEN</t>
        </is>
      </c>
      <c r="Q53" s="177" t="inlineStr">
        <is>
          <t>ARTLAB</t>
        </is>
      </c>
      <c r="R53" s="177" t="inlineStr">
        <is>
          <t>INTERWASHING</t>
        </is>
      </c>
      <c r="S53" s="178" t="inlineStr">
        <is>
          <t>6,40 / 162</t>
        </is>
      </c>
      <c r="T53" s="21" t="n">
        <v>1.22</v>
      </c>
      <c r="U53" s="305" t="n"/>
      <c r="V53" s="74" t="n"/>
      <c r="W53" s="74" t="n"/>
      <c r="X53" s="74" t="n">
        <v>85</v>
      </c>
      <c r="Y53" s="74" t="n">
        <v>250</v>
      </c>
      <c r="Z53" s="74" t="n">
        <v>85</v>
      </c>
      <c r="AA53" s="74" t="n">
        <v>92</v>
      </c>
      <c r="AB53" s="74" t="n">
        <v>99</v>
      </c>
      <c r="AC53" s="74" t="n">
        <v>99</v>
      </c>
      <c r="AD53" s="74" t="n"/>
      <c r="AE53" s="74" t="n"/>
      <c r="AF53" s="74" t="n">
        <v>250</v>
      </c>
      <c r="AG53" s="74" t="n">
        <v>250</v>
      </c>
      <c r="AH53" s="308">
        <f>AG53</f>
        <v/>
      </c>
      <c r="AI53" s="508" t="n">
        <v>249.9999999999999</v>
      </c>
      <c r="AJ53" s="75" t="n"/>
      <c r="AK53" s="452" t="inlineStr">
        <is>
          <t>CXL!!</t>
        </is>
      </c>
      <c r="AL53" s="267">
        <f>(AH53*T53)*1.05</f>
        <v/>
      </c>
      <c r="AM53" s="267" t="n"/>
      <c r="AN53" s="273" t="n"/>
      <c r="AO53" s="300" t="n"/>
      <c r="AP53" s="273" t="n"/>
      <c r="AQ53" s="300" t="n"/>
      <c r="AR53" s="300" t="n"/>
      <c r="AS53" s="273" t="inlineStr">
        <is>
          <t>40% BCI cotton!</t>
        </is>
      </c>
      <c r="AT53" s="273" t="n"/>
      <c r="AU53" s="273" t="n"/>
      <c r="AV53" s="2" t="n"/>
      <c r="AW53" s="2" t="inlineStr">
        <is>
          <t>Prio 2</t>
        </is>
      </c>
      <c r="AX53" s="2" t="n"/>
      <c r="AY53" s="2" t="n"/>
      <c r="AZ53" s="2" t="n"/>
      <c r="BA53" s="2" t="n"/>
      <c r="BB53" s="2" t="n"/>
      <c r="BC53" s="2" t="n"/>
      <c r="BD53" s="2" t="n"/>
      <c r="BE53" s="2" t="n"/>
      <c r="BH53" s="301" t="n"/>
    </row>
    <row customFormat="1" customHeight="1" hidden="1" ht="15" r="54" s="2">
      <c r="A54" s="549" t="inlineStr">
        <is>
          <t>K180701221-2010103095 LUCY</t>
        </is>
      </c>
      <c r="B54" s="504" t="inlineStr">
        <is>
          <t>K180701221</t>
        </is>
      </c>
      <c r="C54" s="504" t="n">
        <v>2010103095</v>
      </c>
      <c r="D54" s="453" t="n"/>
      <c r="E54" s="461" t="inlineStr">
        <is>
          <t>CXLD</t>
        </is>
      </c>
      <c r="F54" s="461" t="n"/>
      <c r="G54" s="468" t="inlineStr">
        <is>
          <t>-</t>
        </is>
      </c>
      <c r="H54" s="455" t="inlineStr">
        <is>
          <t>LUCY</t>
        </is>
      </c>
      <c r="I54" s="236" t="inlineStr">
        <is>
          <t>COMPACT MARBLE</t>
        </is>
      </c>
      <c r="J54" s="468" t="inlineStr">
        <is>
          <t>CANDIANI</t>
        </is>
      </c>
      <c r="K54" s="468" t="inlineStr">
        <is>
          <t>KR7176 K-old pure organic</t>
        </is>
      </c>
      <c r="L54" s="468" t="inlineStr">
        <is>
          <t>KR7176 K-OLD PURE</t>
        </is>
      </c>
      <c r="M54" s="456" t="inlineStr">
        <is>
          <t>CONVENTIONAL</t>
        </is>
      </c>
      <c r="N54" s="455" t="n">
        <v>1</v>
      </c>
      <c r="O54" s="236" t="inlineStr">
        <is>
          <t>JEANS</t>
        </is>
      </c>
      <c r="P54" s="469" t="inlineStr">
        <is>
          <t>WOMEN</t>
        </is>
      </c>
      <c r="Q54" s="468" t="inlineStr">
        <is>
          <t>ARTLAB</t>
        </is>
      </c>
      <c r="R54" s="468" t="inlineStr">
        <is>
          <t>INTERWASHING</t>
        </is>
      </c>
      <c r="S54" s="459" t="inlineStr">
        <is>
          <t>4.85 / 156</t>
        </is>
      </c>
      <c r="T54" s="457" t="n">
        <v>1.3</v>
      </c>
      <c r="U54" s="458" t="n"/>
      <c r="V54" s="310" t="n"/>
      <c r="W54" s="310" t="n"/>
      <c r="X54" s="310" t="n">
        <v>0</v>
      </c>
      <c r="Y54" s="310" t="n">
        <v>0</v>
      </c>
      <c r="Z54" s="310" t="n">
        <v>0</v>
      </c>
      <c r="AA54" s="310" t="n">
        <v>0</v>
      </c>
      <c r="AB54" s="310" t="n">
        <v>0</v>
      </c>
      <c r="AC54" s="310" t="n">
        <v>0</v>
      </c>
      <c r="AD54" s="310" t="n"/>
      <c r="AE54" s="310" t="n"/>
      <c r="AF54" s="310" t="n">
        <v>0</v>
      </c>
      <c r="AG54" s="310" t="inlineStr">
        <is>
          <t>CXLD</t>
        </is>
      </c>
      <c r="AH54" s="308" t="n">
        <v>0</v>
      </c>
      <c r="AI54" s="508" t="inlineStr">
        <is>
          <t>-</t>
        </is>
      </c>
      <c r="AJ54" s="75" t="n"/>
      <c r="AK54" s="75" t="n"/>
      <c r="AL54" s="267" t="inlineStr">
        <is>
          <t>-</t>
        </is>
      </c>
      <c r="AM54" s="267" t="n"/>
      <c r="AN54" s="273" t="n"/>
      <c r="AO54" s="300" t="n">
        <v>43166</v>
      </c>
      <c r="AP54" s="273" t="n">
        <v>8000</v>
      </c>
      <c r="AQ54" s="300" t="n">
        <v>43196</v>
      </c>
      <c r="AR54" s="300" t="inlineStr">
        <is>
          <t>NO</t>
        </is>
      </c>
      <c r="AS54" s="316" t="inlineStr">
        <is>
          <t>MOQ issue</t>
        </is>
      </c>
      <c r="AT54" s="273" t="n"/>
      <c r="AU54" s="273" t="n"/>
      <c r="AV54" s="2" t="n"/>
      <c r="AW54" s="2" t="inlineStr">
        <is>
          <t>-</t>
        </is>
      </c>
      <c r="AX54" s="2" t="n"/>
      <c r="AY54" s="2" t="n"/>
      <c r="AZ54" s="2" t="n"/>
      <c r="BA54" s="2" t="n"/>
      <c r="BB54" s="2" t="n"/>
      <c r="BC54" s="2" t="n"/>
      <c r="BD54" s="2" t="n"/>
      <c r="BE54" s="2" t="n"/>
      <c r="BG54" s="2" t="n">
        <v>6200</v>
      </c>
      <c r="BH54" s="301" t="n">
        <v>43178</v>
      </c>
    </row>
    <row customFormat="1" customHeight="1" hidden="1" ht="15" r="55" s="2">
      <c r="A55" s="549" t="inlineStr">
        <is>
          <t>K180701810-2010103056 LEILA</t>
        </is>
      </c>
      <c r="B55" s="169" t="inlineStr">
        <is>
          <t>K180701810</t>
        </is>
      </c>
      <c r="C55" s="472" t="n">
        <v>2010103056</v>
      </c>
      <c r="D55" s="67" t="inlineStr">
        <is>
          <t>ZALANDO, ASOS</t>
        </is>
      </c>
      <c r="E55" s="311" t="n"/>
      <c r="F55" s="311" t="n"/>
      <c r="G55" s="176" t="inlineStr">
        <is>
          <t>-</t>
        </is>
      </c>
      <c r="H55" s="42" t="inlineStr">
        <is>
          <t>LEILA</t>
        </is>
      </c>
      <c r="I55" s="173" t="inlineStr">
        <is>
          <t xml:space="preserve">LIGHT VINTAGE DUST </t>
        </is>
      </c>
      <c r="J55" s="176" t="inlineStr">
        <is>
          <t>CANDIANI</t>
        </is>
      </c>
      <c r="K55" s="21" t="inlineStr">
        <is>
          <t>KR7176 K-old pure organic</t>
        </is>
      </c>
      <c r="L55" s="176" t="inlineStr">
        <is>
          <t xml:space="preserve">KR7176 K-OLD PURE </t>
        </is>
      </c>
      <c r="M55" s="41" t="inlineStr">
        <is>
          <t>SEASONAL MAIN</t>
        </is>
      </c>
      <c r="N55" s="42" t="n">
        <v>1</v>
      </c>
      <c r="O55" s="173" t="inlineStr">
        <is>
          <t>JEANS</t>
        </is>
      </c>
      <c r="P55" s="175" t="inlineStr">
        <is>
          <t>WOMEN</t>
        </is>
      </c>
      <c r="Q55" s="217" t="inlineStr">
        <is>
          <t>ARTLAB</t>
        </is>
      </c>
      <c r="R55" s="217" t="inlineStr">
        <is>
          <t>INTERWASHING</t>
        </is>
      </c>
      <c r="S55" s="215" t="inlineStr">
        <is>
          <t>4.85 / 156</t>
        </is>
      </c>
      <c r="T55" s="304" t="n">
        <v>1.3</v>
      </c>
      <c r="U55" s="305" t="n"/>
      <c r="V55" s="74" t="n"/>
      <c r="W55" s="74" t="n"/>
      <c r="X55" s="74" t="n">
        <v>211</v>
      </c>
      <c r="Y55" s="74" t="n">
        <v>400</v>
      </c>
      <c r="Z55" s="74" t="n">
        <v>250</v>
      </c>
      <c r="AA55" s="74" t="n">
        <v>282</v>
      </c>
      <c r="AB55" s="74" t="n">
        <v>432</v>
      </c>
      <c r="AC55" s="74" t="n">
        <v>448</v>
      </c>
      <c r="AD55" s="74" t="n"/>
      <c r="AE55" s="74" t="n"/>
      <c r="AF55" s="74" t="n">
        <v>400</v>
      </c>
      <c r="AG55" s="325" t="n">
        <v>550</v>
      </c>
      <c r="AH55" s="75">
        <f>AG55</f>
        <v/>
      </c>
      <c r="AI55" s="508" t="n">
        <v>550.0000000000001</v>
      </c>
      <c r="AJ55" s="75" t="n"/>
      <c r="AK55" s="75" t="n"/>
      <c r="AL55" s="267">
        <f>(AH55*T55)*1.05</f>
        <v/>
      </c>
      <c r="AM55" s="267" t="n"/>
      <c r="AN55" s="273" t="n"/>
      <c r="AO55" s="300" t="n"/>
      <c r="AP55" s="273" t="n"/>
      <c r="AQ55" s="300" t="n"/>
      <c r="AR55" s="300" t="n"/>
      <c r="AS55" s="273" t="n"/>
      <c r="AT55" s="273" t="n"/>
      <c r="AU55" s="273" t="n"/>
      <c r="AV55" s="2" t="n"/>
      <c r="AW55" s="2" t="inlineStr">
        <is>
          <t>Prio 2</t>
        </is>
      </c>
      <c r="AX55" s="2" t="n"/>
      <c r="AY55" s="2" t="n"/>
      <c r="AZ55" s="2" t="n"/>
      <c r="BA55" s="2" t="n"/>
      <c r="BB55" s="2" t="n"/>
      <c r="BC55" s="2" t="n"/>
      <c r="BD55" s="2" t="n"/>
      <c r="BE55" s="2" t="n"/>
      <c r="BH55" s="301" t="n"/>
    </row>
    <row customFormat="1" customHeight="1" hidden="1" ht="15" r="56" s="2">
      <c r="A56" s="549" t="inlineStr">
        <is>
          <t>K180701720-2010103055 KIMBERLEY</t>
        </is>
      </c>
      <c r="B56" s="169" t="inlineStr">
        <is>
          <t>K180701720</t>
        </is>
      </c>
      <c r="C56" s="169" t="n">
        <v>2010103055</v>
      </c>
      <c r="D56" s="67" t="inlineStr">
        <is>
          <t>ZALANDO, ASOS, ABY, MAW, SB</t>
        </is>
      </c>
      <c r="E56" s="311" t="n"/>
      <c r="F56" s="311" t="n"/>
      <c r="G56" s="176" t="inlineStr">
        <is>
          <t>-</t>
        </is>
      </c>
      <c r="H56" s="42" t="inlineStr">
        <is>
          <t>KIMBERLEY</t>
        </is>
      </c>
      <c r="I56" s="173" t="inlineStr">
        <is>
          <t>MID VINTAGE MARBLE</t>
        </is>
      </c>
      <c r="J56" s="176" t="inlineStr">
        <is>
          <t>CANDIANI</t>
        </is>
      </c>
      <c r="K56" s="21" t="inlineStr">
        <is>
          <t>KR7176 K-old pure organic</t>
        </is>
      </c>
      <c r="L56" s="176" t="inlineStr">
        <is>
          <t xml:space="preserve">KR7176 K-OLD PURE </t>
        </is>
      </c>
      <c r="M56" s="41" t="inlineStr">
        <is>
          <t>SEASONAL MAIN</t>
        </is>
      </c>
      <c r="N56" s="42" t="n">
        <v>1</v>
      </c>
      <c r="O56" s="173" t="inlineStr">
        <is>
          <t>JEANS</t>
        </is>
      </c>
      <c r="P56" s="175" t="inlineStr">
        <is>
          <t>WOMEN</t>
        </is>
      </c>
      <c r="Q56" s="217" t="inlineStr">
        <is>
          <t>ARTLAB</t>
        </is>
      </c>
      <c r="R56" s="217" t="inlineStr">
        <is>
          <t>INTERWASHING</t>
        </is>
      </c>
      <c r="S56" s="215" t="inlineStr">
        <is>
          <t>4.85 / 156</t>
        </is>
      </c>
      <c r="T56" s="304" t="n">
        <v>1.3</v>
      </c>
      <c r="U56" s="305" t="n"/>
      <c r="V56" s="74" t="n"/>
      <c r="W56" s="74" t="n"/>
      <c r="X56" s="74" t="n">
        <v>640</v>
      </c>
      <c r="Y56" s="74" t="n">
        <v>1000</v>
      </c>
      <c r="Z56" s="74" t="n">
        <v>690</v>
      </c>
      <c r="AA56" s="74" t="n">
        <v>789</v>
      </c>
      <c r="AB56" s="74" t="n">
        <v>965</v>
      </c>
      <c r="AC56" s="74" t="n">
        <v>964</v>
      </c>
      <c r="AD56" s="74" t="n"/>
      <c r="AE56" s="74" t="n"/>
      <c r="AF56" s="74" t="n">
        <v>1000</v>
      </c>
      <c r="AG56" s="325" t="n">
        <v>1200</v>
      </c>
      <c r="AH56" s="75">
        <f>AG56</f>
        <v/>
      </c>
      <c r="AI56" s="508" t="n">
        <v>1209.823834196891</v>
      </c>
      <c r="AJ56" s="75" t="n"/>
      <c r="AK56" s="75" t="n"/>
      <c r="AL56" s="267">
        <f>(AH56*T56)*1.05</f>
        <v/>
      </c>
      <c r="AM56" s="267" t="n"/>
      <c r="AN56" s="273" t="n"/>
      <c r="AO56" s="300" t="n"/>
      <c r="AP56" s="273" t="n"/>
      <c r="AQ56" s="300" t="n"/>
      <c r="AR56" s="300" t="n"/>
      <c r="AS56" s="273" t="n"/>
      <c r="AT56" s="273" t="n"/>
      <c r="AU56" s="273" t="n"/>
      <c r="AV56" s="2" t="n"/>
      <c r="AW56" s="2" t="inlineStr">
        <is>
          <t>Prio 2</t>
        </is>
      </c>
      <c r="AX56" s="2" t="n"/>
      <c r="AY56" s="2" t="n"/>
      <c r="AZ56" s="2" t="n"/>
      <c r="BA56" s="2" t="n"/>
      <c r="BB56" s="2" t="n"/>
      <c r="BC56" s="2" t="n"/>
      <c r="BD56" s="2" t="n"/>
      <c r="BE56" s="2" t="n"/>
      <c r="BH56" s="301" t="n"/>
    </row>
    <row customFormat="1" customHeight="1" hidden="1" ht="15" r="57" s="2">
      <c r="A57" s="549" t="inlineStr">
        <is>
          <t>K180751630-1010104188 DANIEL</t>
        </is>
      </c>
      <c r="B57" s="472" t="inlineStr">
        <is>
          <t>K180751630</t>
        </is>
      </c>
      <c r="C57" s="169" t="n">
        <v>1010104188</v>
      </c>
      <c r="D57" s="67" t="inlineStr">
        <is>
          <t>ZALANDO</t>
        </is>
      </c>
      <c r="E57" s="311" t="n"/>
      <c r="F57" s="311" t="n"/>
      <c r="G57" s="176" t="inlineStr">
        <is>
          <t>-</t>
        </is>
      </c>
      <c r="H57" s="42" t="inlineStr">
        <is>
          <t>DANIEL</t>
        </is>
      </c>
      <c r="I57" s="22" t="inlineStr">
        <is>
          <t>MID VINTAGE MARBLE</t>
        </is>
      </c>
      <c r="J57" s="176" t="inlineStr">
        <is>
          <t>CANDIANI</t>
        </is>
      </c>
      <c r="K57" s="176" t="inlineStr">
        <is>
          <t>KR7176 K-old pure organic</t>
        </is>
      </c>
      <c r="L57" s="176" t="inlineStr">
        <is>
          <t xml:space="preserve">KR7176 K-OLD PURE </t>
        </is>
      </c>
      <c r="M57" s="41" t="inlineStr">
        <is>
          <t>SEASONAL MAIN</t>
        </is>
      </c>
      <c r="N57" s="42" t="n">
        <v>1</v>
      </c>
      <c r="O57" s="173" t="inlineStr">
        <is>
          <t>JEANS</t>
        </is>
      </c>
      <c r="P57" s="175" t="inlineStr">
        <is>
          <t>MEN</t>
        </is>
      </c>
      <c r="Q57" s="217" t="inlineStr">
        <is>
          <t>ARTLAB</t>
        </is>
      </c>
      <c r="R57" s="217" t="inlineStr">
        <is>
          <t>INTERWASHING</t>
        </is>
      </c>
      <c r="S57" s="215" t="inlineStr">
        <is>
          <t>4.85 / 156</t>
        </is>
      </c>
      <c r="T57" s="304" t="n">
        <v>1.3</v>
      </c>
      <c r="U57" s="305" t="n"/>
      <c r="V57" s="74" t="n"/>
      <c r="W57" s="74" t="n"/>
      <c r="X57" s="74" t="n">
        <v>129</v>
      </c>
      <c r="Y57" s="74" t="n">
        <v>300</v>
      </c>
      <c r="Z57" s="74" t="n">
        <v>129</v>
      </c>
      <c r="AA57" s="74" t="n">
        <v>159</v>
      </c>
      <c r="AB57" s="74" t="n">
        <v>159</v>
      </c>
      <c r="AC57" s="74" t="n">
        <v>159</v>
      </c>
      <c r="AD57" s="74" t="n"/>
      <c r="AE57" s="74" t="n"/>
      <c r="AF57" s="74" t="n">
        <v>300</v>
      </c>
      <c r="AG57" s="312" t="n">
        <v>250</v>
      </c>
      <c r="AH57" s="75">
        <f>AG57</f>
        <v/>
      </c>
      <c r="AI57" s="508" t="n">
        <v>253.7106918238994</v>
      </c>
      <c r="AJ57" s="75" t="n"/>
      <c r="AK57" s="75" t="n"/>
      <c r="AL57" s="267">
        <f>(AH57*T57)*1.05</f>
        <v/>
      </c>
      <c r="AM57" s="267" t="n"/>
      <c r="AN57" s="273" t="n"/>
      <c r="AO57" s="300" t="n"/>
      <c r="AP57" s="273" t="n"/>
      <c r="AQ57" s="300" t="n"/>
      <c r="AR57" s="300" t="n"/>
      <c r="AS57" s="273" t="n"/>
      <c r="AT57" s="273" t="n"/>
      <c r="AU57" s="273" t="n"/>
      <c r="AV57" s="2" t="n"/>
      <c r="AW57" s="2" t="inlineStr">
        <is>
          <t>Prio 2</t>
        </is>
      </c>
      <c r="AX57" s="2" t="n"/>
      <c r="AY57" s="2" t="n"/>
      <c r="AZ57" s="2" t="n"/>
      <c r="BA57" s="2" t="n"/>
      <c r="BB57" s="2" t="n"/>
      <c r="BC57" s="2" t="n"/>
      <c r="BD57" s="2" t="n"/>
      <c r="BE57" s="2" t="n"/>
      <c r="BH57" s="301" t="n"/>
    </row>
    <row customFormat="1" customHeight="1" hidden="1" ht="15" r="58" s="2">
      <c r="A58" s="549" t="inlineStr">
        <is>
          <t>K180701725-2010103037 KIMBERLEY</t>
        </is>
      </c>
      <c r="B58" s="169" t="inlineStr">
        <is>
          <t>K180701725</t>
        </is>
      </c>
      <c r="C58" s="169" t="n">
        <v>2010103037</v>
      </c>
      <c r="D58" s="67" t="n"/>
      <c r="E58" s="311" t="n"/>
      <c r="F58" s="311" t="n"/>
      <c r="G58" s="176" t="inlineStr">
        <is>
          <t>-</t>
        </is>
      </c>
      <c r="H58" s="42" t="inlineStr">
        <is>
          <t>KIMBERLEY</t>
        </is>
      </c>
      <c r="I58" s="173" t="inlineStr">
        <is>
          <t>TINTED VINTAGE MARBLE</t>
        </is>
      </c>
      <c r="J58" s="176" t="inlineStr">
        <is>
          <t>CANDIANI</t>
        </is>
      </c>
      <c r="K58" s="21" t="inlineStr">
        <is>
          <t>KR7176 K-old pure organic</t>
        </is>
      </c>
      <c r="L58" s="176" t="inlineStr">
        <is>
          <t>KR7176 K-OLD PURE</t>
        </is>
      </c>
      <c r="M58" s="41" t="inlineStr">
        <is>
          <t>CONVENTIONAL</t>
        </is>
      </c>
      <c r="N58" s="42" t="n">
        <v>1</v>
      </c>
      <c r="O58" s="173" t="inlineStr">
        <is>
          <t>JEANS</t>
        </is>
      </c>
      <c r="P58" s="175" t="inlineStr">
        <is>
          <t>WOMEN</t>
        </is>
      </c>
      <c r="Q58" s="177" t="inlineStr">
        <is>
          <t>ARTLAB</t>
        </is>
      </c>
      <c r="R58" s="177" t="inlineStr">
        <is>
          <t>INTERWASHING</t>
        </is>
      </c>
      <c r="S58" s="215" t="inlineStr">
        <is>
          <t>4.85 / 156</t>
        </is>
      </c>
      <c r="T58" s="21" t="n">
        <v>1.17</v>
      </c>
      <c r="U58" s="305" t="n"/>
      <c r="V58" s="74" t="n"/>
      <c r="W58" s="74" t="n"/>
      <c r="X58" s="74" t="n">
        <v>7</v>
      </c>
      <c r="Y58" s="74" t="n">
        <v>200</v>
      </c>
      <c r="Z58" s="74" t="n">
        <v>7</v>
      </c>
      <c r="AA58" s="74" t="n">
        <v>48</v>
      </c>
      <c r="AB58" s="74" t="n">
        <v>119</v>
      </c>
      <c r="AC58" s="74" t="n">
        <v>138</v>
      </c>
      <c r="AD58" s="74" t="n"/>
      <c r="AE58" s="74" t="n"/>
      <c r="AF58" s="74" t="n">
        <v>150</v>
      </c>
      <c r="AG58" s="74" t="n">
        <v>150</v>
      </c>
      <c r="AH58" s="75">
        <f>AG58</f>
        <v/>
      </c>
      <c r="AI58" s="508" t="n">
        <v>165.2773109243697</v>
      </c>
      <c r="AJ58" s="75" t="n"/>
      <c r="AK58" s="75" t="n"/>
      <c r="AL58" s="267">
        <f>(AH58*T58)*1.05</f>
        <v/>
      </c>
      <c r="AM58" s="267" t="n"/>
      <c r="AN58" s="273" t="n"/>
      <c r="AO58" s="300" t="n"/>
      <c r="AP58" s="273" t="n"/>
      <c r="AQ58" s="300" t="n"/>
      <c r="AR58" s="300" t="n"/>
      <c r="AS58" s="273" t="n"/>
      <c r="AT58" s="273" t="n"/>
      <c r="AU58" s="273" t="n"/>
      <c r="AV58" s="2" t="n"/>
      <c r="AW58" s="2" t="inlineStr">
        <is>
          <t>Prio 2</t>
        </is>
      </c>
      <c r="AX58" s="2" t="n"/>
      <c r="AY58" s="2" t="n"/>
      <c r="AZ58" s="2" t="n"/>
      <c r="BA58" s="2" t="n"/>
      <c r="BB58" s="2" t="n"/>
      <c r="BC58" s="2" t="n"/>
      <c r="BD58" s="2" t="n"/>
      <c r="BE58" s="2" t="n"/>
      <c r="BH58" s="301" t="n"/>
    </row>
    <row customFormat="1" customHeight="1" hidden="1" ht="15" r="59" s="2">
      <c r="A59" s="549" t="inlineStr">
        <is>
          <t>K180701220-2010103026 LUCY</t>
        </is>
      </c>
      <c r="B59" s="169" t="inlineStr">
        <is>
          <t>K180701220</t>
        </is>
      </c>
      <c r="C59" s="472" t="n">
        <v>2010103026</v>
      </c>
      <c r="D59" s="67" t="inlineStr">
        <is>
          <t>ZALANDO, ASOS</t>
        </is>
      </c>
      <c r="E59" s="311" t="n"/>
      <c r="F59" s="311" t="n"/>
      <c r="G59" s="176" t="inlineStr">
        <is>
          <t>-</t>
        </is>
      </c>
      <c r="H59" s="42" t="inlineStr">
        <is>
          <t>LUCY</t>
        </is>
      </c>
      <c r="I59" s="173" t="inlineStr">
        <is>
          <t>BLUE MARBLE</t>
        </is>
      </c>
      <c r="J59" s="304" t="inlineStr">
        <is>
          <t>CANDIANI</t>
        </is>
      </c>
      <c r="K59" s="304" t="inlineStr">
        <is>
          <t>KR7176 K-old pure organic</t>
        </is>
      </c>
      <c r="L59" s="176" t="n">
        <v>9560</v>
      </c>
      <c r="M59" s="41" t="inlineStr">
        <is>
          <t>SEASONAL MAIN</t>
        </is>
      </c>
      <c r="N59" s="42" t="n">
        <v>1</v>
      </c>
      <c r="O59" s="173" t="inlineStr">
        <is>
          <t>JEANS</t>
        </is>
      </c>
      <c r="P59" s="175" t="inlineStr">
        <is>
          <t>WOMEN</t>
        </is>
      </c>
      <c r="Q59" s="177" t="inlineStr">
        <is>
          <t>ARTLAB</t>
        </is>
      </c>
      <c r="R59" s="177" t="inlineStr">
        <is>
          <t>INTERWASHING</t>
        </is>
      </c>
      <c r="S59" s="506" t="inlineStr">
        <is>
          <t>4.85 / 156</t>
        </is>
      </c>
      <c r="T59" s="21" t="n">
        <v>1.29</v>
      </c>
      <c r="U59" s="305" t="n"/>
      <c r="V59" s="74" t="n"/>
      <c r="W59" s="74" t="n"/>
      <c r="X59" s="74" t="n">
        <v>342</v>
      </c>
      <c r="Y59" s="74" t="n">
        <v>500</v>
      </c>
      <c r="Z59" s="74" t="n">
        <v>342</v>
      </c>
      <c r="AA59" s="74" t="n">
        <v>353</v>
      </c>
      <c r="AB59" s="74" t="n">
        <v>424</v>
      </c>
      <c r="AC59" s="74" t="n">
        <v>424</v>
      </c>
      <c r="AD59" s="74" t="n"/>
      <c r="AE59" s="74" t="n"/>
      <c r="AF59" s="74" t="n">
        <v>500</v>
      </c>
      <c r="AG59" s="325" t="n">
        <v>550</v>
      </c>
      <c r="AH59" s="75">
        <f>AG59</f>
        <v/>
      </c>
      <c r="AI59" s="508" t="n">
        <v>555.4386792452831</v>
      </c>
      <c r="AJ59" s="75" t="n"/>
      <c r="AK59" s="75" t="n"/>
      <c r="AL59" s="267">
        <f>(AH59*T59)*1.05</f>
        <v/>
      </c>
      <c r="AM59" s="267" t="n"/>
      <c r="AN59" s="273" t="n"/>
      <c r="AO59" s="300" t="n"/>
      <c r="AP59" s="273" t="n"/>
      <c r="AQ59" s="300" t="n"/>
      <c r="AR59" s="300" t="n"/>
      <c r="AS59" s="273" t="inlineStr">
        <is>
          <t>MOQ issue Moved to Shrimp</t>
        </is>
      </c>
      <c r="AT59" s="273" t="n"/>
      <c r="AU59" s="273" t="n"/>
      <c r="AV59" s="2" t="n"/>
      <c r="AW59" s="2" t="inlineStr">
        <is>
          <t>Prio 2</t>
        </is>
      </c>
      <c r="AX59" s="2" t="n"/>
      <c r="AY59" s="2" t="n"/>
      <c r="AZ59" s="2" t="n"/>
      <c r="BA59" s="2" t="n"/>
      <c r="BB59" s="2" t="n"/>
      <c r="BC59" s="2" t="n"/>
      <c r="BD59" s="2" t="n"/>
      <c r="BE59" s="2" t="n"/>
      <c r="BH59" s="301" t="n"/>
    </row>
    <row customFormat="1" customHeight="1" hidden="1" ht="15" r="60" s="2">
      <c r="A60" s="549" t="inlineStr">
        <is>
          <t>K180701215-2010103025 LUCY</t>
        </is>
      </c>
      <c r="B60" s="169" t="inlineStr">
        <is>
          <t>K180701215</t>
        </is>
      </c>
      <c r="C60" s="472" t="n">
        <v>2010103025</v>
      </c>
      <c r="D60" s="67" t="n"/>
      <c r="E60" s="311" t="n"/>
      <c r="F60" s="311" t="n"/>
      <c r="G60" s="176" t="inlineStr">
        <is>
          <t>-</t>
        </is>
      </c>
      <c r="H60" s="42" t="inlineStr">
        <is>
          <t>LUCY</t>
        </is>
      </c>
      <c r="I60" s="173" t="inlineStr">
        <is>
          <t>DEEP MARBLE</t>
        </is>
      </c>
      <c r="J60" s="304" t="inlineStr">
        <is>
          <t>CANDIANI</t>
        </is>
      </c>
      <c r="K60" s="304" t="inlineStr">
        <is>
          <t>KR7176 K-old pure organic</t>
        </is>
      </c>
      <c r="L60" s="176" t="n">
        <v>9560</v>
      </c>
      <c r="M60" s="41" t="inlineStr">
        <is>
          <t>SEASONAL MAIN</t>
        </is>
      </c>
      <c r="N60" s="42" t="n">
        <v>1</v>
      </c>
      <c r="O60" s="173" t="inlineStr">
        <is>
          <t>JEANS</t>
        </is>
      </c>
      <c r="P60" s="175" t="inlineStr">
        <is>
          <t>WOMEN</t>
        </is>
      </c>
      <c r="Q60" s="177" t="inlineStr">
        <is>
          <t>ELLETI GROUP</t>
        </is>
      </c>
      <c r="R60" s="177" t="inlineStr">
        <is>
          <t>MARTELLI</t>
        </is>
      </c>
      <c r="S60" s="506" t="inlineStr">
        <is>
          <t>4.85 / 156</t>
        </is>
      </c>
      <c r="T60" s="21" t="n">
        <v>1.27</v>
      </c>
      <c r="U60" s="305" t="n"/>
      <c r="V60" s="74" t="n"/>
      <c r="W60" s="74" t="n"/>
      <c r="X60" s="74" t="n">
        <v>17</v>
      </c>
      <c r="Y60" s="74" t="n">
        <v>150</v>
      </c>
      <c r="Z60" s="74" t="n">
        <v>17</v>
      </c>
      <c r="AA60" s="74" t="n">
        <v>39</v>
      </c>
      <c r="AB60" s="74" t="n">
        <v>59</v>
      </c>
      <c r="AC60" s="74" t="n">
        <v>43</v>
      </c>
      <c r="AD60" s="74" t="n"/>
      <c r="AE60" s="74" t="n"/>
      <c r="AF60" s="74" t="n">
        <v>150</v>
      </c>
      <c r="AG60" s="74" t="n">
        <v>150</v>
      </c>
      <c r="AH60" s="75">
        <f>AG60</f>
        <v/>
      </c>
      <c r="AI60" s="508" t="n">
        <v>150</v>
      </c>
      <c r="AJ60" s="75" t="n"/>
      <c r="AK60" s="75" t="n"/>
      <c r="AL60" s="267">
        <f>(AH60*T60)*1.05</f>
        <v/>
      </c>
      <c r="AM60" s="267" t="n"/>
      <c r="AN60" s="273" t="n"/>
      <c r="AO60" s="300" t="n"/>
      <c r="AP60" s="273" t="n"/>
      <c r="AQ60" s="300" t="n"/>
      <c r="AR60" s="300" t="n"/>
      <c r="AS60" s="273" t="inlineStr">
        <is>
          <t>MOQ issue Moved to Shrimp</t>
        </is>
      </c>
      <c r="AT60" s="273" t="n"/>
      <c r="AU60" s="273" t="n"/>
      <c r="AV60" s="2" t="n"/>
      <c r="AW60" s="2" t="inlineStr">
        <is>
          <t>Prio 2</t>
        </is>
      </c>
      <c r="AX60" s="2" t="n"/>
      <c r="AY60" s="2" t="n"/>
      <c r="AZ60" s="2" t="n"/>
      <c r="BA60" s="2" t="n"/>
      <c r="BB60" s="2" t="n"/>
      <c r="BC60" s="2" t="n"/>
      <c r="BD60" s="2" t="n"/>
      <c r="BE60" s="2" t="n"/>
      <c r="BH60" s="301" t="n"/>
    </row>
    <row customFormat="1" customHeight="1" hidden="1" ht="15" r="61" s="2">
      <c r="A61" s="549" t="inlineStr">
        <is>
          <t>K180751720-1010104114 LUCIUS</t>
        </is>
      </c>
      <c r="B61" s="169" t="inlineStr">
        <is>
          <t>K180751720</t>
        </is>
      </c>
      <c r="C61" s="169" t="n">
        <v>1010104114</v>
      </c>
      <c r="D61" s="67" t="inlineStr">
        <is>
          <t>ZALANDO</t>
        </is>
      </c>
      <c r="E61" s="311" t="n"/>
      <c r="F61" s="311" t="n"/>
      <c r="G61" s="176" t="inlineStr">
        <is>
          <t>-</t>
        </is>
      </c>
      <c r="H61" s="42" t="inlineStr">
        <is>
          <t>LUCIUS</t>
        </is>
      </c>
      <c r="I61" s="173" t="inlineStr">
        <is>
          <t>DEEP MARBLE</t>
        </is>
      </c>
      <c r="J61" s="304" t="inlineStr">
        <is>
          <t>CANDIANI</t>
        </is>
      </c>
      <c r="K61" s="304" t="inlineStr">
        <is>
          <t>KR7176 K-old pure organic</t>
        </is>
      </c>
      <c r="L61" s="176" t="n">
        <v>9560</v>
      </c>
      <c r="M61" s="41" t="inlineStr">
        <is>
          <t>SEASONAL MAIN</t>
        </is>
      </c>
      <c r="N61" s="42" t="n">
        <v>1</v>
      </c>
      <c r="O61" s="173" t="inlineStr">
        <is>
          <t>JEANS</t>
        </is>
      </c>
      <c r="P61" s="175" t="inlineStr">
        <is>
          <t>MEN</t>
        </is>
      </c>
      <c r="Q61" s="177" t="inlineStr">
        <is>
          <t>ELLETI GROUP</t>
        </is>
      </c>
      <c r="R61" s="177" t="inlineStr">
        <is>
          <t>MARTELLI</t>
        </is>
      </c>
      <c r="S61" s="506" t="inlineStr">
        <is>
          <t>4.85 / 156</t>
        </is>
      </c>
      <c r="T61" s="21" t="n">
        <v>1.36</v>
      </c>
      <c r="U61" s="305" t="n"/>
      <c r="V61" s="74" t="n"/>
      <c r="W61" s="74" t="n"/>
      <c r="X61" s="74" t="n">
        <v>159</v>
      </c>
      <c r="Y61" s="74" t="n">
        <v>300</v>
      </c>
      <c r="Z61" s="74" t="n">
        <v>159</v>
      </c>
      <c r="AA61" s="74" t="n">
        <v>160</v>
      </c>
      <c r="AB61" s="74" t="n">
        <v>286</v>
      </c>
      <c r="AC61" s="74" t="n">
        <v>292</v>
      </c>
      <c r="AD61" s="74" t="n"/>
      <c r="AE61" s="74" t="n"/>
      <c r="AF61" s="74" t="n">
        <v>300</v>
      </c>
      <c r="AG61" s="325" t="n">
        <v>350</v>
      </c>
      <c r="AH61" s="75">
        <f>AG61</f>
        <v/>
      </c>
      <c r="AI61" s="508" t="n">
        <v>358.986013986014</v>
      </c>
      <c r="AJ61" s="75" t="n"/>
      <c r="AK61" s="75" t="n"/>
      <c r="AL61" s="267">
        <f>(AH61*T61)*1.05</f>
        <v/>
      </c>
      <c r="AM61" s="267" t="n"/>
      <c r="AN61" s="273" t="n"/>
      <c r="AO61" s="300" t="n"/>
      <c r="AP61" s="273" t="n"/>
      <c r="AQ61" s="286" t="n"/>
      <c r="AR61" s="300" t="n"/>
      <c r="AS61" s="273" t="inlineStr">
        <is>
          <t>MOQ issue Moved to Shrimp</t>
        </is>
      </c>
      <c r="AT61" s="273" t="n"/>
      <c r="AU61" s="273" t="n"/>
      <c r="AV61" s="2" t="n"/>
      <c r="AW61" s="2" t="inlineStr">
        <is>
          <t>Prio 2</t>
        </is>
      </c>
      <c r="AX61" s="2" t="n"/>
      <c r="AY61" s="2" t="n"/>
      <c r="AZ61" s="2" t="n"/>
      <c r="BA61" s="2" t="n"/>
      <c r="BB61" s="2" t="n"/>
      <c r="BC61" s="2" t="n"/>
      <c r="BD61" s="2" t="n"/>
      <c r="BE61" s="2" t="n"/>
      <c r="BH61" s="301" t="n"/>
    </row>
    <row customHeight="1" hidden="1" ht="15" r="62" s="510">
      <c r="A62" s="549" t="inlineStr">
        <is>
          <t>K170752050-1050300145 ERIC</t>
        </is>
      </c>
      <c r="B62" s="169" t="inlineStr">
        <is>
          <t>K170752050</t>
        </is>
      </c>
      <c r="C62" s="169" t="n">
        <v>1050300145</v>
      </c>
      <c r="D62" s="67" t="n"/>
      <c r="E62" s="311" t="inlineStr">
        <is>
          <t>Stock</t>
        </is>
      </c>
      <c r="F62" s="311" t="n"/>
      <c r="G62" s="176" t="inlineStr">
        <is>
          <t>C/O</t>
        </is>
      </c>
      <c r="H62" s="42" t="inlineStr">
        <is>
          <t>ERIC</t>
        </is>
      </c>
      <c r="I62" s="173" t="inlineStr">
        <is>
          <t>MID MARBLE</t>
        </is>
      </c>
      <c r="J62" s="304" t="inlineStr">
        <is>
          <t>CANDIANI</t>
        </is>
      </c>
      <c r="K62" s="304" t="inlineStr">
        <is>
          <t>KR7176 K-old pure organic</t>
        </is>
      </c>
      <c r="L62" s="176" t="n">
        <v>9569</v>
      </c>
      <c r="M62" s="41" t="inlineStr">
        <is>
          <t>ROYAL CORE</t>
        </is>
      </c>
      <c r="N62" s="42" t="n">
        <v>1</v>
      </c>
      <c r="O62" s="173" t="inlineStr">
        <is>
          <t>JACKET</t>
        </is>
      </c>
      <c r="P62" s="175" t="inlineStr">
        <is>
          <t>MEN</t>
        </is>
      </c>
      <c r="Q62" s="177" t="inlineStr">
        <is>
          <t>ARTLAB</t>
        </is>
      </c>
      <c r="R62" s="177" t="inlineStr">
        <is>
          <t>INTERWASHING</t>
        </is>
      </c>
      <c r="S62" s="506" t="inlineStr">
        <is>
          <t>4.85 / 156</t>
        </is>
      </c>
      <c r="T62" s="21" t="n">
        <v>1.48</v>
      </c>
      <c r="U62" s="305" t="n"/>
      <c r="V62" s="74" t="n"/>
      <c r="W62" s="74" t="n"/>
      <c r="X62" s="74" t="n">
        <v>0</v>
      </c>
      <c r="Y62" s="74" t="n">
        <v>0</v>
      </c>
      <c r="Z62" s="74" t="n">
        <v>10</v>
      </c>
      <c r="AA62" s="74" t="n">
        <v>10</v>
      </c>
      <c r="AB62" s="74" t="n">
        <v>10</v>
      </c>
      <c r="AC62" s="74" t="n">
        <v>10</v>
      </c>
      <c r="AD62" s="74" t="n"/>
      <c r="AE62" s="74" t="n"/>
      <c r="AF62" s="74" t="n">
        <v>0</v>
      </c>
      <c r="AG62" s="74" t="n">
        <v>0</v>
      </c>
      <c r="AH62" s="75" t="n">
        <v>0</v>
      </c>
      <c r="AI62" s="508" t="n">
        <v>0</v>
      </c>
      <c r="AJ62" s="333" t="n">
        <v>42</v>
      </c>
      <c r="AK62" s="75" t="inlineStr">
        <is>
          <t>STOCK</t>
        </is>
      </c>
      <c r="AL62" s="267">
        <f>(AI62*T62)*1.05</f>
        <v/>
      </c>
      <c r="AM62" s="267" t="n"/>
      <c r="AN62" s="273" t="n"/>
      <c r="AO62" s="300" t="n"/>
      <c r="AP62" s="273" t="n"/>
      <c r="AQ62" s="300" t="n"/>
      <c r="AR62" s="300" t="n"/>
      <c r="AS62" s="273" t="inlineStr">
        <is>
          <t>MOQ issue Moved to Shrimp</t>
        </is>
      </c>
      <c r="AT62" s="273" t="n"/>
      <c r="AU62" s="273" t="n"/>
      <c r="AV62" s="2" t="n"/>
      <c r="AW62" s="2" t="inlineStr">
        <is>
          <t>-</t>
        </is>
      </c>
      <c r="AX62" s="2" t="n"/>
      <c r="AY62" s="2" t="n"/>
      <c r="AZ62" s="2" t="n"/>
      <c r="BA62" s="2" t="n"/>
      <c r="BB62" s="2" t="n"/>
      <c r="BC62" s="2" t="n"/>
      <c r="BD62" s="2" t="n"/>
      <c r="BE62" s="2" t="n"/>
      <c r="BF62" s="2" t="n"/>
      <c r="BG62" s="2" t="n"/>
      <c r="BH62" s="301" t="n"/>
    </row>
    <row customHeight="1" hidden="1" ht="15" r="63" s="510">
      <c r="A63" s="549" t="inlineStr">
        <is>
          <t>K180752090-1050300181 SCARAMANGA</t>
        </is>
      </c>
      <c r="B63" s="466" t="inlineStr">
        <is>
          <t>K180752090</t>
        </is>
      </c>
      <c r="C63" s="466" t="n">
        <v>1050300181</v>
      </c>
      <c r="D63" s="453" t="n"/>
      <c r="E63" s="461" t="inlineStr">
        <is>
          <t>xx</t>
        </is>
      </c>
      <c r="F63" s="461" t="n"/>
      <c r="G63" s="457" t="inlineStr">
        <is>
          <t>-</t>
        </is>
      </c>
      <c r="H63" s="455" t="inlineStr">
        <is>
          <t>SCARAMANGA</t>
        </is>
      </c>
      <c r="I63" s="466" t="inlineStr">
        <is>
          <t>DRY DENIM</t>
        </is>
      </c>
      <c r="J63" s="457" t="inlineStr">
        <is>
          <t>CANDIANI</t>
        </is>
      </c>
      <c r="K63" s="457" t="inlineStr">
        <is>
          <t>KR7176 K-old pure organic</t>
        </is>
      </c>
      <c r="L63" s="457" t="n">
        <v>9569</v>
      </c>
      <c r="M63" s="456" t="n"/>
      <c r="N63" s="455" t="n">
        <v>1</v>
      </c>
      <c r="O63" s="466" t="inlineStr">
        <is>
          <t>JACKET</t>
        </is>
      </c>
      <c r="P63" s="463" t="inlineStr">
        <is>
          <t>MEN</t>
        </is>
      </c>
      <c r="Q63" s="457" t="inlineStr">
        <is>
          <t>ARTLAB</t>
        </is>
      </c>
      <c r="R63" s="457" t="inlineStr">
        <is>
          <t>-</t>
        </is>
      </c>
      <c r="S63" s="459" t="inlineStr">
        <is>
          <t>4.85 / 156</t>
        </is>
      </c>
      <c r="T63" s="457" t="n">
        <v>1.31</v>
      </c>
      <c r="U63" s="458" t="n"/>
      <c r="V63" s="310" t="n"/>
      <c r="W63" s="310" t="n"/>
      <c r="X63" s="310" t="n">
        <v>0</v>
      </c>
      <c r="Y63" s="310" t="n">
        <v>0</v>
      </c>
      <c r="Z63" s="310" t="n">
        <v>0</v>
      </c>
      <c r="AA63" s="310" t="n">
        <v>0</v>
      </c>
      <c r="AB63" s="310" t="n">
        <v>0</v>
      </c>
      <c r="AC63" s="310" t="n">
        <v>0</v>
      </c>
      <c r="AD63" s="310" t="n"/>
      <c r="AE63" s="310" t="n"/>
      <c r="AF63" s="310" t="n">
        <v>0</v>
      </c>
      <c r="AG63" s="310" t="inlineStr">
        <is>
          <t>CXLD</t>
        </is>
      </c>
      <c r="AH63" s="308" t="n">
        <v>0</v>
      </c>
      <c r="AI63" s="508" t="inlineStr">
        <is>
          <t>-</t>
        </is>
      </c>
      <c r="AJ63" s="75" t="n"/>
      <c r="AK63" s="75" t="inlineStr">
        <is>
          <t>-</t>
        </is>
      </c>
      <c r="AL63" s="267" t="inlineStr">
        <is>
          <t>-</t>
        </is>
      </c>
      <c r="AM63" s="267" t="n"/>
      <c r="AN63" s="273" t="n"/>
      <c r="AO63" s="300" t="n"/>
      <c r="AP63" s="273" t="n"/>
      <c r="AQ63" s="300" t="n"/>
      <c r="AR63" s="300" t="n"/>
      <c r="AS63" s="273" t="inlineStr">
        <is>
          <t>MOQ issue Moved to Shrimp</t>
        </is>
      </c>
      <c r="AT63" s="273" t="n"/>
      <c r="AU63" s="273" t="n"/>
      <c r="AV63" s="2" t="n"/>
      <c r="AW63" s="2" t="inlineStr">
        <is>
          <t>-</t>
        </is>
      </c>
      <c r="AX63" s="2" t="n"/>
      <c r="AY63" s="2" t="n"/>
      <c r="AZ63" s="2" t="n"/>
      <c r="BA63" s="2" t="n"/>
      <c r="BB63" s="2" t="n"/>
      <c r="BC63" s="2" t="n"/>
      <c r="BD63" s="2" t="n"/>
      <c r="BE63" s="2" t="n"/>
      <c r="BF63" s="2" t="n"/>
      <c r="BG63" s="2" t="n"/>
      <c r="BH63" s="301" t="n"/>
      <c r="BI63" s="2" t="n"/>
    </row>
    <row customHeight="1" hidden="1" ht="15" r="64" s="510">
      <c r="A64" s="549" t="inlineStr">
        <is>
          <t>K180750020-1010104087 HENRI</t>
        </is>
      </c>
      <c r="B64" s="466" t="inlineStr">
        <is>
          <t>K180750020</t>
        </is>
      </c>
      <c r="C64" s="466" t="n">
        <v>1010104087</v>
      </c>
      <c r="D64" s="453" t="n"/>
      <c r="E64" s="461" t="inlineStr">
        <is>
          <t>xx</t>
        </is>
      </c>
      <c r="F64" s="461" t="n"/>
      <c r="G64" s="457" t="inlineStr">
        <is>
          <t>-</t>
        </is>
      </c>
      <c r="H64" s="455" t="inlineStr">
        <is>
          <t>HENRI</t>
        </is>
      </c>
      <c r="I64" s="466" t="inlineStr">
        <is>
          <t>DRY DENIM</t>
        </is>
      </c>
      <c r="J64" s="457" t="inlineStr">
        <is>
          <t>CANDIANI</t>
        </is>
      </c>
      <c r="K64" s="457" t="inlineStr">
        <is>
          <t>KR7176 K-old pure organic</t>
        </is>
      </c>
      <c r="L64" s="457" t="n">
        <v>9569</v>
      </c>
      <c r="M64" s="456" t="n"/>
      <c r="N64" s="455" t="n">
        <v>1</v>
      </c>
      <c r="O64" s="466" t="inlineStr">
        <is>
          <t>PANTS</t>
        </is>
      </c>
      <c r="P64" s="463" t="inlineStr">
        <is>
          <t>MEN</t>
        </is>
      </c>
      <c r="Q64" s="457" t="inlineStr">
        <is>
          <t>ARTLAB</t>
        </is>
      </c>
      <c r="R64" s="457" t="inlineStr">
        <is>
          <t>-</t>
        </is>
      </c>
      <c r="S64" s="459" t="inlineStr">
        <is>
          <t>4.85 / 156</t>
        </is>
      </c>
      <c r="T64" s="457" t="n">
        <v>1.37</v>
      </c>
      <c r="U64" s="458" t="n"/>
      <c r="V64" s="310" t="n"/>
      <c r="W64" s="310" t="n"/>
      <c r="X64" s="310" t="n">
        <v>0</v>
      </c>
      <c r="Y64" s="310" t="n">
        <v>0</v>
      </c>
      <c r="Z64" s="310" t="n">
        <v>6</v>
      </c>
      <c r="AA64" s="310" t="n">
        <v>6</v>
      </c>
      <c r="AB64" s="310" t="n">
        <v>6</v>
      </c>
      <c r="AC64" s="310" t="n">
        <v>0</v>
      </c>
      <c r="AD64" s="310" t="n"/>
      <c r="AE64" s="310" t="n"/>
      <c r="AF64" s="310" t="n">
        <v>0</v>
      </c>
      <c r="AG64" s="310" t="inlineStr">
        <is>
          <t>CXLD</t>
        </is>
      </c>
      <c r="AH64" s="308" t="n">
        <v>0</v>
      </c>
      <c r="AI64" s="508" t="inlineStr">
        <is>
          <t>-</t>
        </is>
      </c>
      <c r="AJ64" s="75" t="n"/>
      <c r="AK64" s="75" t="inlineStr">
        <is>
          <t>-</t>
        </is>
      </c>
      <c r="AL64" s="267" t="inlineStr">
        <is>
          <t>-</t>
        </is>
      </c>
      <c r="AM64" s="267" t="n"/>
      <c r="AN64" s="273" t="n"/>
      <c r="AO64" s="300" t="n"/>
      <c r="AP64" s="273" t="n"/>
      <c r="AQ64" s="300" t="n"/>
      <c r="AR64" s="300" t="n"/>
      <c r="AS64" s="273" t="inlineStr">
        <is>
          <t>MOQ issue Moved to Shrimp</t>
        </is>
      </c>
      <c r="AT64" s="273" t="n"/>
      <c r="AU64" s="273" t="n"/>
      <c r="AV64" s="2" t="n"/>
      <c r="AW64" s="2" t="inlineStr">
        <is>
          <t>-</t>
        </is>
      </c>
      <c r="AX64" s="2" t="n"/>
      <c r="AY64" s="2" t="n"/>
      <c r="AZ64" s="2" t="n"/>
      <c r="BA64" s="2" t="n"/>
      <c r="BB64" s="2" t="n"/>
      <c r="BC64" s="2" t="n"/>
      <c r="BD64" s="2" t="n"/>
      <c r="BE64" s="2" t="n"/>
      <c r="BF64" s="2" t="n"/>
      <c r="BG64" s="2" t="n"/>
      <c r="BH64" s="301" t="n"/>
      <c r="BI64" s="2" t="n"/>
    </row>
    <row customHeight="1" hidden="1" ht="15" r="65" s="510">
      <c r="A65" s="549" t="inlineStr">
        <is>
          <t>K180702080-2050300221 GWENDOLEN</t>
        </is>
      </c>
      <c r="B65" s="169" t="inlineStr">
        <is>
          <t>K180702080</t>
        </is>
      </c>
      <c r="C65" s="169" t="n">
        <v>2050300221</v>
      </c>
      <c r="D65" s="67" t="inlineStr">
        <is>
          <t>ASOS</t>
        </is>
      </c>
      <c r="E65" s="311" t="n"/>
      <c r="F65" s="311" t="n"/>
      <c r="G65" s="176" t="inlineStr">
        <is>
          <t>-</t>
        </is>
      </c>
      <c r="H65" s="42" t="inlineStr">
        <is>
          <t>GWENDOLEN</t>
        </is>
      </c>
      <c r="I65" s="173" t="inlineStr">
        <is>
          <t>DRY DENIM</t>
        </is>
      </c>
      <c r="J65" s="304" t="inlineStr">
        <is>
          <t>CANDIANI</t>
        </is>
      </c>
      <c r="K65" s="304" t="inlineStr">
        <is>
          <t>KR7176 K-old pure organic</t>
        </is>
      </c>
      <c r="L65" s="176" t="n">
        <v>9569</v>
      </c>
      <c r="M65" s="41" t="n"/>
      <c r="N65" s="42" t="n">
        <v>2</v>
      </c>
      <c r="O65" s="173" t="inlineStr">
        <is>
          <t>JACKET</t>
        </is>
      </c>
      <c r="P65" s="175" t="inlineStr">
        <is>
          <t>WOMEN</t>
        </is>
      </c>
      <c r="Q65" s="177" t="inlineStr">
        <is>
          <t>ARTLAB</t>
        </is>
      </c>
      <c r="R65" s="177" t="inlineStr">
        <is>
          <t>-</t>
        </is>
      </c>
      <c r="S65" s="506" t="inlineStr">
        <is>
          <t>4.85 / 156</t>
        </is>
      </c>
      <c r="T65" s="21" t="n">
        <v>1.1</v>
      </c>
      <c r="U65" s="305" t="n"/>
      <c r="V65" s="74" t="n"/>
      <c r="W65" s="74" t="n"/>
      <c r="X65" s="74" t="n">
        <v>58</v>
      </c>
      <c r="Y65" s="74" t="n">
        <v>125</v>
      </c>
      <c r="Z65" s="74" t="n">
        <v>67</v>
      </c>
      <c r="AA65" s="74" t="n">
        <v>72</v>
      </c>
      <c r="AB65" s="74" t="n">
        <v>72</v>
      </c>
      <c r="AC65" s="74" t="n">
        <v>78</v>
      </c>
      <c r="AD65" s="74" t="n"/>
      <c r="AE65" s="74" t="n"/>
      <c r="AF65" s="74" t="n">
        <v>150</v>
      </c>
      <c r="AG65" s="312" t="n">
        <v>100</v>
      </c>
      <c r="AH65" s="75">
        <f>AG65</f>
        <v/>
      </c>
      <c r="AI65" s="508" t="n">
        <v>100</v>
      </c>
      <c r="AJ65" s="75" t="n"/>
      <c r="AK65" s="75" t="n"/>
      <c r="AL65" s="267">
        <f>(AH65*T65)*1.05</f>
        <v/>
      </c>
      <c r="AM65" s="267" t="n"/>
      <c r="AN65" s="273" t="n"/>
      <c r="AO65" s="300" t="n"/>
      <c r="AP65" s="273" t="n"/>
      <c r="AQ65" s="300" t="n"/>
      <c r="AR65" s="300" t="n"/>
      <c r="AS65" s="273" t="inlineStr">
        <is>
          <t>MOQ issue Moved to Shrimp</t>
        </is>
      </c>
      <c r="AT65" s="273" t="n"/>
      <c r="AU65" s="273" t="n"/>
      <c r="AV65" s="2" t="n"/>
      <c r="AW65" s="2" t="inlineStr">
        <is>
          <t>Prio 2</t>
        </is>
      </c>
      <c r="AX65" s="2" t="n"/>
      <c r="AY65" s="2" t="n"/>
      <c r="AZ65" s="2" t="n"/>
      <c r="BA65" s="2" t="n"/>
      <c r="BB65" s="2" t="n"/>
      <c r="BC65" s="2" t="n"/>
      <c r="BD65" s="2" t="n"/>
      <c r="BE65" s="2" t="n"/>
      <c r="BF65" s="2" t="n"/>
      <c r="BG65" s="2" t="n"/>
      <c r="BH65" s="301" t="n"/>
      <c r="BI65" s="2" t="n"/>
    </row>
    <row customHeight="1" hidden="1" ht="15" r="66" s="510">
      <c r="A66" s="549" t="inlineStr">
        <is>
          <t>K180708805-2030200080 HAIMATI</t>
        </is>
      </c>
      <c r="B66" s="466" t="inlineStr">
        <is>
          <t>K180708805</t>
        </is>
      </c>
      <c r="C66" s="466" t="n">
        <v>2030200080</v>
      </c>
      <c r="D66" s="453" t="n"/>
      <c r="E66" s="461" t="inlineStr">
        <is>
          <t>xx</t>
        </is>
      </c>
      <c r="F66" s="461" t="n"/>
      <c r="G66" s="457" t="inlineStr">
        <is>
          <t>-</t>
        </is>
      </c>
      <c r="H66" s="455" t="inlineStr">
        <is>
          <t>HAIMATI</t>
        </is>
      </c>
      <c r="I66" s="466" t="inlineStr">
        <is>
          <t>DRY DENIM</t>
        </is>
      </c>
      <c r="J66" s="457" t="inlineStr">
        <is>
          <t>CANDIANI</t>
        </is>
      </c>
      <c r="K66" s="457" t="inlineStr">
        <is>
          <t>KR7176 K-old pure organic</t>
        </is>
      </c>
      <c r="L66" s="457" t="n">
        <v>9569</v>
      </c>
      <c r="M66" s="456" t="n"/>
      <c r="N66" s="455" t="n">
        <v>2</v>
      </c>
      <c r="O66" s="466" t="inlineStr">
        <is>
          <t>SKIRT</t>
        </is>
      </c>
      <c r="P66" s="463" t="inlineStr">
        <is>
          <t>WOMEN</t>
        </is>
      </c>
      <c r="Q66" s="457" t="inlineStr">
        <is>
          <t>ARTLAB</t>
        </is>
      </c>
      <c r="R66" s="457" t="inlineStr">
        <is>
          <t>-</t>
        </is>
      </c>
      <c r="S66" s="459" t="inlineStr">
        <is>
          <t>4.85 / 156</t>
        </is>
      </c>
      <c r="T66" s="457" t="n">
        <v>1</v>
      </c>
      <c r="U66" s="458" t="n"/>
      <c r="V66" s="310" t="n"/>
      <c r="W66" s="310" t="n"/>
      <c r="X66" s="310" t="n">
        <v>7</v>
      </c>
      <c r="Y66" s="310" t="n">
        <v>0</v>
      </c>
      <c r="Z66" s="310" t="n">
        <v>18</v>
      </c>
      <c r="AA66" s="310" t="n">
        <v>33</v>
      </c>
      <c r="AB66" s="310" t="n">
        <v>37</v>
      </c>
      <c r="AC66" s="310" t="n">
        <v>0</v>
      </c>
      <c r="AD66" s="310" t="n"/>
      <c r="AE66" s="310" t="n"/>
      <c r="AF66" s="310" t="n">
        <v>0</v>
      </c>
      <c r="AG66" s="310" t="inlineStr">
        <is>
          <t>CXLD</t>
        </is>
      </c>
      <c r="AH66" s="308" t="n">
        <v>0</v>
      </c>
      <c r="AI66" s="508" t="inlineStr">
        <is>
          <t>-</t>
        </is>
      </c>
      <c r="AJ66" s="75" t="n"/>
      <c r="AK66" s="75" t="inlineStr">
        <is>
          <t>-</t>
        </is>
      </c>
      <c r="AL66" s="267" t="inlineStr">
        <is>
          <t>-</t>
        </is>
      </c>
      <c r="AM66" s="267" t="n"/>
      <c r="AN66" s="273" t="n"/>
      <c r="AO66" s="300" t="n"/>
      <c r="AP66" s="273" t="n"/>
      <c r="AQ66" s="300" t="n"/>
      <c r="AR66" s="300" t="n"/>
      <c r="AS66" s="273" t="inlineStr">
        <is>
          <t>MOQ issue Moved to Shrimp</t>
        </is>
      </c>
      <c r="AT66" s="273" t="n"/>
      <c r="AU66" s="273" t="n"/>
      <c r="AV66" s="2" t="n"/>
      <c r="AW66" s="2" t="inlineStr">
        <is>
          <t>-</t>
        </is>
      </c>
      <c r="AX66" s="2" t="n"/>
      <c r="AY66" s="2" t="n"/>
      <c r="AZ66" s="2" t="n"/>
      <c r="BA66" s="2" t="n"/>
      <c r="BB66" s="2" t="n"/>
      <c r="BC66" s="2" t="n"/>
      <c r="BD66" s="2" t="n"/>
      <c r="BE66" s="2" t="n"/>
      <c r="BF66" s="2" t="n"/>
      <c r="BG66" s="2" t="n"/>
      <c r="BH66" s="301" t="n"/>
      <c r="BI66" s="2" t="n"/>
    </row>
    <row customHeight="1" hidden="1" ht="15" r="67" s="510">
      <c r="A67" s="549" t="inlineStr">
        <is>
          <t>K180700070-2010103012 ELSA SNAP</t>
        </is>
      </c>
      <c r="B67" s="169" t="inlineStr">
        <is>
          <t>K180700070</t>
        </is>
      </c>
      <c r="C67" s="169" t="n">
        <v>2010103012</v>
      </c>
      <c r="D67" s="67" t="inlineStr">
        <is>
          <t>ASOS</t>
        </is>
      </c>
      <c r="E67" s="311" t="n"/>
      <c r="F67" s="311" t="n"/>
      <c r="G67" s="176" t="inlineStr">
        <is>
          <t>-</t>
        </is>
      </c>
      <c r="H67" s="42" t="inlineStr">
        <is>
          <t>ELSA SNAP</t>
        </is>
      </c>
      <c r="I67" s="173" t="inlineStr">
        <is>
          <t>DRY DENIM</t>
        </is>
      </c>
      <c r="J67" s="304" t="inlineStr">
        <is>
          <t>CANDIANI</t>
        </is>
      </c>
      <c r="K67" s="304" t="inlineStr">
        <is>
          <t>KR7176 K-old pure organic</t>
        </is>
      </c>
      <c r="L67" s="176" t="n">
        <v>9569</v>
      </c>
      <c r="M67" s="41" t="n"/>
      <c r="N67" s="42" t="n">
        <v>2</v>
      </c>
      <c r="O67" s="173" t="inlineStr">
        <is>
          <t>PANTS</t>
        </is>
      </c>
      <c r="P67" s="175" t="inlineStr">
        <is>
          <t>WOMEN</t>
        </is>
      </c>
      <c r="Q67" s="177" t="inlineStr">
        <is>
          <t>ARTLAB</t>
        </is>
      </c>
      <c r="R67" s="177" t="inlineStr">
        <is>
          <t>-</t>
        </is>
      </c>
      <c r="S67" s="506" t="inlineStr">
        <is>
          <t>4.85 / 156</t>
        </is>
      </c>
      <c r="T67" s="21" t="n">
        <v>1.7</v>
      </c>
      <c r="U67" s="305" t="n"/>
      <c r="V67" s="74" t="n"/>
      <c r="W67" s="74" t="n"/>
      <c r="X67" s="74" t="n">
        <v>86</v>
      </c>
      <c r="Y67" s="74" t="n">
        <v>150</v>
      </c>
      <c r="Z67" s="74" t="n">
        <v>86</v>
      </c>
      <c r="AA67" s="74" t="n">
        <v>92</v>
      </c>
      <c r="AB67" s="74" t="n">
        <v>117</v>
      </c>
      <c r="AC67" s="74" t="n">
        <v>103</v>
      </c>
      <c r="AD67" s="74" t="n"/>
      <c r="AE67" s="74" t="n"/>
      <c r="AF67" s="74" t="n">
        <v>150</v>
      </c>
      <c r="AG67" s="74" t="n">
        <v>150</v>
      </c>
      <c r="AH67" s="75">
        <f>AG67</f>
        <v/>
      </c>
      <c r="AI67" s="508" t="n">
        <v>155.4358974358974</v>
      </c>
      <c r="AJ67" s="75" t="n"/>
      <c r="AK67" s="75" t="n"/>
      <c r="AL67" s="267">
        <f>(AH67*T67)*1.05</f>
        <v/>
      </c>
      <c r="AM67" s="267" t="n"/>
      <c r="AN67" s="273" t="n"/>
      <c r="AO67" s="300" t="n"/>
      <c r="AP67" s="273" t="n"/>
      <c r="AQ67" s="300" t="n"/>
      <c r="AR67" s="300" t="n"/>
      <c r="AS67" s="273" t="inlineStr">
        <is>
          <t>MOQ issue Moved to Shrimp</t>
        </is>
      </c>
      <c r="AT67" s="273" t="n"/>
      <c r="AU67" s="273" t="n"/>
      <c r="AV67" s="2" t="n"/>
      <c r="AW67" s="2" t="inlineStr">
        <is>
          <t>Prio 2</t>
        </is>
      </c>
      <c r="AX67" s="2" t="n"/>
      <c r="AY67" s="2" t="n"/>
      <c r="AZ67" s="2" t="n"/>
      <c r="BA67" s="2" t="n"/>
      <c r="BB67" s="2" t="n"/>
      <c r="BC67" s="2" t="n"/>
      <c r="BD67" s="2" t="n"/>
      <c r="BE67" s="2" t="n"/>
      <c r="BF67" s="2" t="n"/>
      <c r="BG67" s="2" t="n"/>
      <c r="BH67" s="301" t="n"/>
      <c r="BI67" s="2" t="n"/>
    </row>
    <row customHeight="1" hidden="1" ht="15" r="68" s="510">
      <c r="A68" s="549" t="inlineStr">
        <is>
          <t>K180702085-2060300136 TILL LONG</t>
        </is>
      </c>
      <c r="B68" s="169" t="inlineStr">
        <is>
          <t>K180702085</t>
        </is>
      </c>
      <c r="C68" s="169" t="n">
        <v>2060300136</v>
      </c>
      <c r="D68" s="67" t="inlineStr">
        <is>
          <t>ZALANDO, ASOS</t>
        </is>
      </c>
      <c r="E68" s="311" t="n"/>
      <c r="F68" s="311" t="n"/>
      <c r="G68" s="176" t="inlineStr">
        <is>
          <t>-</t>
        </is>
      </c>
      <c r="H68" s="42" t="inlineStr">
        <is>
          <t>TILL LONG</t>
        </is>
      </c>
      <c r="I68" s="173" t="inlineStr">
        <is>
          <t>MID MARBLE</t>
        </is>
      </c>
      <c r="J68" s="304" t="inlineStr">
        <is>
          <t>CANDIANI</t>
        </is>
      </c>
      <c r="K68" s="304" t="inlineStr">
        <is>
          <t>KR7176 K-old pure organic</t>
        </is>
      </c>
      <c r="L68" s="176" t="n">
        <v>9569</v>
      </c>
      <c r="M68" s="41" t="n"/>
      <c r="N68" s="42" t="n">
        <v>1</v>
      </c>
      <c r="O68" s="173" t="inlineStr">
        <is>
          <t>JACKET</t>
        </is>
      </c>
      <c r="P68" s="175" t="inlineStr">
        <is>
          <t>WOMEN</t>
        </is>
      </c>
      <c r="Q68" s="177" t="inlineStr">
        <is>
          <t>ARTLAB</t>
        </is>
      </c>
      <c r="R68" s="177" t="inlineStr">
        <is>
          <t>INTERWASHING</t>
        </is>
      </c>
      <c r="S68" s="506" t="inlineStr">
        <is>
          <t>4.85 / 156</t>
        </is>
      </c>
      <c r="T68" s="21" t="n">
        <v>2.51</v>
      </c>
      <c r="U68" s="305" t="n"/>
      <c r="V68" s="74" t="n"/>
      <c r="W68" s="74" t="n"/>
      <c r="X68" s="74" t="n">
        <v>112</v>
      </c>
      <c r="Y68" s="74" t="n">
        <v>200</v>
      </c>
      <c r="Z68" s="74" t="n">
        <v>112</v>
      </c>
      <c r="AA68" s="74" t="n">
        <v>115</v>
      </c>
      <c r="AB68" s="74" t="n">
        <v>139</v>
      </c>
      <c r="AC68" s="74" t="n">
        <v>139</v>
      </c>
      <c r="AD68" s="74" t="n"/>
      <c r="AE68" s="74" t="n"/>
      <c r="AF68" s="74" t="n">
        <v>200</v>
      </c>
      <c r="AG68" s="325" t="n">
        <v>250</v>
      </c>
      <c r="AH68" s="75">
        <f>AG68</f>
        <v/>
      </c>
      <c r="AI68" s="508" t="n">
        <v>250</v>
      </c>
      <c r="AJ68" s="75" t="n"/>
      <c r="AK68" s="75" t="n"/>
      <c r="AL68" s="267">
        <f>(AH68*T68)*1.05</f>
        <v/>
      </c>
      <c r="AM68" s="267" t="n"/>
      <c r="AN68" s="273" t="n"/>
      <c r="AO68" s="300" t="n"/>
      <c r="AP68" s="273" t="n"/>
      <c r="AQ68" s="300" t="n"/>
      <c r="AR68" s="300" t="n"/>
      <c r="AS68" s="273" t="inlineStr">
        <is>
          <t>MOQ issue Moved to Shrimp</t>
        </is>
      </c>
      <c r="AT68" s="273" t="n"/>
      <c r="AU68" s="273" t="n"/>
      <c r="AV68" s="2" t="n"/>
      <c r="AW68" s="2" t="inlineStr">
        <is>
          <t>Prio 2</t>
        </is>
      </c>
      <c r="AX68" s="2" t="n"/>
      <c r="AY68" s="2" t="n"/>
      <c r="AZ68" s="2" t="n"/>
      <c r="BA68" s="2" t="n"/>
      <c r="BB68" s="2" t="n"/>
      <c r="BC68" s="2" t="n"/>
      <c r="BD68" s="2" t="n"/>
      <c r="BE68" s="2" t="n"/>
      <c r="BF68" s="2" t="n"/>
      <c r="BG68" s="2" t="n"/>
      <c r="BH68" s="301" t="n"/>
      <c r="BI68" s="2" t="n"/>
    </row>
    <row customHeight="1" hidden="1" ht="15" r="69" s="510">
      <c r="A69" s="549" t="inlineStr">
        <is>
          <t>K180707055-2020300012 CORISANDE</t>
        </is>
      </c>
      <c r="B69" s="169" t="inlineStr">
        <is>
          <t>K180707055</t>
        </is>
      </c>
      <c r="C69" s="169" t="n">
        <v>2020300012</v>
      </c>
      <c r="D69" s="67" t="inlineStr">
        <is>
          <t>ASOS</t>
        </is>
      </c>
      <c r="E69" s="311" t="n"/>
      <c r="F69" s="311" t="n"/>
      <c r="G69" s="176" t="inlineStr">
        <is>
          <t>-</t>
        </is>
      </c>
      <c r="H69" s="42" t="inlineStr">
        <is>
          <t>CORISANDE</t>
        </is>
      </c>
      <c r="I69" s="173" t="inlineStr">
        <is>
          <t>MID MARBLE</t>
        </is>
      </c>
      <c r="J69" s="304" t="inlineStr">
        <is>
          <t>CANDIANI</t>
        </is>
      </c>
      <c r="K69" s="304" t="inlineStr">
        <is>
          <t>KR7176 K-old pure organic</t>
        </is>
      </c>
      <c r="L69" s="176" t="n">
        <v>9569</v>
      </c>
      <c r="M69" s="41" t="n"/>
      <c r="N69" s="42" t="n">
        <v>1</v>
      </c>
      <c r="O69" s="236" t="inlineStr">
        <is>
          <t>DRESS</t>
        </is>
      </c>
      <c r="P69" s="175" t="inlineStr">
        <is>
          <t>WOMEN</t>
        </is>
      </c>
      <c r="Q69" s="177" t="inlineStr">
        <is>
          <t>ARTLAB</t>
        </is>
      </c>
      <c r="R69" s="177" t="inlineStr">
        <is>
          <t>INTERWASHING</t>
        </is>
      </c>
      <c r="S69" s="506" t="inlineStr">
        <is>
          <t>4.85 / 156</t>
        </is>
      </c>
      <c r="T69" s="21" t="n">
        <v>1.8</v>
      </c>
      <c r="U69" s="305" t="n"/>
      <c r="V69" s="74" t="n"/>
      <c r="W69" s="74" t="n"/>
      <c r="X69" s="74" t="n">
        <v>57</v>
      </c>
      <c r="Y69" s="74" t="n">
        <v>120</v>
      </c>
      <c r="Z69" s="74" t="n">
        <v>57</v>
      </c>
      <c r="AA69" s="74" t="n">
        <v>57</v>
      </c>
      <c r="AB69" s="74" t="n">
        <v>63</v>
      </c>
      <c r="AC69" s="74" t="n">
        <v>69</v>
      </c>
      <c r="AD69" s="74" t="n"/>
      <c r="AE69" s="74" t="n"/>
      <c r="AF69" s="74" t="n">
        <v>120</v>
      </c>
      <c r="AG69" s="74" t="n">
        <v>120</v>
      </c>
      <c r="AH69" s="75">
        <f>AG69</f>
        <v/>
      </c>
      <c r="AI69" s="508" t="n">
        <v>120</v>
      </c>
      <c r="AJ69" s="75" t="n"/>
      <c r="AK69" s="75" t="n"/>
      <c r="AL69" s="267">
        <f>(AH69*T69)*1.05</f>
        <v/>
      </c>
      <c r="AM69" s="267" t="n"/>
      <c r="AN69" s="273" t="n"/>
      <c r="AO69" s="300" t="n"/>
      <c r="AP69" s="273" t="n"/>
      <c r="AQ69" s="300" t="n"/>
      <c r="AR69" s="300" t="n"/>
      <c r="AS69" s="273" t="inlineStr">
        <is>
          <t>MOQ issue Moved to Shrimp</t>
        </is>
      </c>
      <c r="AT69" s="273" t="n"/>
      <c r="AU69" s="273" t="n"/>
      <c r="AV69" s="2" t="n"/>
      <c r="AW69" s="2" t="inlineStr">
        <is>
          <t>Prio 2</t>
        </is>
      </c>
      <c r="AX69" s="2" t="n"/>
      <c r="AY69" s="2" t="n"/>
      <c r="AZ69" s="2" t="n"/>
      <c r="BA69" s="2" t="n"/>
      <c r="BB69" s="2" t="n"/>
      <c r="BC69" s="2" t="n"/>
      <c r="BD69" s="2" t="n"/>
      <c r="BE69" s="2" t="n"/>
      <c r="BF69" s="2" t="n"/>
      <c r="BG69" s="2" t="n"/>
      <c r="BH69" s="301" t="n"/>
      <c r="BI69" s="2" t="n"/>
    </row>
    <row customHeight="1" hidden="1" ht="15" r="70" s="510">
      <c r="A70" s="549" t="inlineStr">
        <is>
          <t>K180708820-2030200081 NEFERTITI</t>
        </is>
      </c>
      <c r="B70" s="169" t="inlineStr">
        <is>
          <t>K180708820</t>
        </is>
      </c>
      <c r="C70" s="169" t="n">
        <v>2030200081</v>
      </c>
      <c r="D70" s="67" t="inlineStr">
        <is>
          <t>ZALANDO, ASOS</t>
        </is>
      </c>
      <c r="E70" s="311" t="n"/>
      <c r="F70" s="311" t="n"/>
      <c r="G70" s="176" t="inlineStr">
        <is>
          <t>-</t>
        </is>
      </c>
      <c r="H70" s="42" t="inlineStr">
        <is>
          <t>NEFERTITI</t>
        </is>
      </c>
      <c r="I70" s="173" t="inlineStr">
        <is>
          <t>MID MARBLE</t>
        </is>
      </c>
      <c r="J70" s="304" t="inlineStr">
        <is>
          <t>CANDIANI</t>
        </is>
      </c>
      <c r="K70" s="304" t="inlineStr">
        <is>
          <t>KR7176 K-old pure organic</t>
        </is>
      </c>
      <c r="L70" s="176" t="n">
        <v>9569</v>
      </c>
      <c r="M70" s="41" t="n"/>
      <c r="N70" s="42" t="n">
        <v>1</v>
      </c>
      <c r="O70" s="173" t="inlineStr">
        <is>
          <t>SKIRT</t>
        </is>
      </c>
      <c r="P70" s="175" t="inlineStr">
        <is>
          <t>WOMEN</t>
        </is>
      </c>
      <c r="Q70" s="177" t="inlineStr">
        <is>
          <t>ARTLAB</t>
        </is>
      </c>
      <c r="R70" s="177" t="inlineStr">
        <is>
          <t>INTERWASHING</t>
        </is>
      </c>
      <c r="S70" s="506" t="inlineStr">
        <is>
          <t>4.85 / 156</t>
        </is>
      </c>
      <c r="T70" s="21" t="n">
        <v>0.85</v>
      </c>
      <c r="U70" s="305" t="n"/>
      <c r="V70" s="74" t="n"/>
      <c r="W70" s="74" t="n"/>
      <c r="X70" s="74" t="n">
        <v>182</v>
      </c>
      <c r="Y70" s="74" t="n">
        <v>350</v>
      </c>
      <c r="Z70" s="74" t="n">
        <v>185</v>
      </c>
      <c r="AA70" s="74" t="n">
        <v>195</v>
      </c>
      <c r="AB70" s="74" t="n">
        <v>232</v>
      </c>
      <c r="AC70" s="74" t="n">
        <v>232</v>
      </c>
      <c r="AD70" s="74" t="n"/>
      <c r="AE70" s="74" t="n"/>
      <c r="AF70" s="74" t="n">
        <v>350</v>
      </c>
      <c r="AG70" s="312" t="n">
        <v>300</v>
      </c>
      <c r="AH70" s="75">
        <f>AG70</f>
        <v/>
      </c>
      <c r="AI70" s="508" t="n">
        <v>300</v>
      </c>
      <c r="AJ70" s="75" t="n"/>
      <c r="AK70" s="75" t="n"/>
      <c r="AL70" s="267">
        <f>(AH70*T70)*1.05</f>
        <v/>
      </c>
      <c r="AM70" s="267" t="n"/>
      <c r="AN70" s="273" t="n"/>
      <c r="AO70" s="300" t="n"/>
      <c r="AP70" s="273" t="n"/>
      <c r="AQ70" s="300" t="n"/>
      <c r="AR70" s="300" t="n"/>
      <c r="AS70" s="273" t="inlineStr">
        <is>
          <t>MOQ issue Moved to Shrimp</t>
        </is>
      </c>
      <c r="AT70" s="273" t="n"/>
      <c r="AU70" s="273" t="n"/>
      <c r="AV70" s="2" t="n"/>
      <c r="AW70" s="2" t="inlineStr">
        <is>
          <t>Prio 2</t>
        </is>
      </c>
      <c r="AX70" s="2" t="n"/>
      <c r="AY70" s="2" t="n"/>
      <c r="AZ70" s="2" t="n"/>
      <c r="BA70" s="2" t="n"/>
      <c r="BB70" s="2" t="n"/>
      <c r="BC70" s="2" t="n"/>
      <c r="BD70" s="2" t="n"/>
      <c r="BE70" s="2" t="n"/>
      <c r="BF70" s="2" t="n"/>
      <c r="BG70" s="2" t="n"/>
      <c r="BH70" s="301" t="n"/>
      <c r="BI70" s="2" t="n"/>
    </row>
    <row customHeight="1" hidden="1" ht="15" r="71" s="510">
      <c r="A71" s="549" t="inlineStr">
        <is>
          <t>K180752055-1050300180 TILL</t>
        </is>
      </c>
      <c r="B71" s="169" t="inlineStr">
        <is>
          <t>K180752055</t>
        </is>
      </c>
      <c r="C71" s="169" t="n">
        <v>1050300180</v>
      </c>
      <c r="D71" s="67" t="n"/>
      <c r="E71" s="311" t="n"/>
      <c r="F71" s="311" t="n"/>
      <c r="G71" s="176" t="inlineStr">
        <is>
          <t>-</t>
        </is>
      </c>
      <c r="H71" s="42" t="inlineStr">
        <is>
          <t>TILL</t>
        </is>
      </c>
      <c r="I71" s="173" t="inlineStr">
        <is>
          <t>MID MARBLE CATS</t>
        </is>
      </c>
      <c r="J71" s="304" t="inlineStr">
        <is>
          <t>CANDIANI</t>
        </is>
      </c>
      <c r="K71" s="304" t="inlineStr">
        <is>
          <t>KR7176 K-old pure organic</t>
        </is>
      </c>
      <c r="L71" s="176" t="n">
        <v>9569</v>
      </c>
      <c r="M71" s="41" t="n"/>
      <c r="N71" s="42" t="n">
        <v>1</v>
      </c>
      <c r="O71" s="173" t="inlineStr">
        <is>
          <t>JACKET</t>
        </is>
      </c>
      <c r="P71" s="175" t="inlineStr">
        <is>
          <t>MEN</t>
        </is>
      </c>
      <c r="Q71" s="177" t="inlineStr">
        <is>
          <t>ARTLAB</t>
        </is>
      </c>
      <c r="R71" s="177" t="inlineStr">
        <is>
          <t>INTERWASHING</t>
        </is>
      </c>
      <c r="S71" s="506" t="inlineStr">
        <is>
          <t>4.85 / 156</t>
        </is>
      </c>
      <c r="T71" s="21" t="n">
        <v>1.48</v>
      </c>
      <c r="U71" s="305" t="n"/>
      <c r="V71" s="74" t="n"/>
      <c r="W71" s="74" t="n"/>
      <c r="X71" s="74" t="n">
        <v>10</v>
      </c>
      <c r="Y71" s="74" t="n">
        <v>100</v>
      </c>
      <c r="Z71" s="74" t="n">
        <v>10</v>
      </c>
      <c r="AA71" s="74" t="n">
        <v>10</v>
      </c>
      <c r="AB71" s="74" t="n">
        <v>26</v>
      </c>
      <c r="AC71" s="74" t="n">
        <v>26</v>
      </c>
      <c r="AD71" s="74" t="n"/>
      <c r="AE71" s="74" t="n"/>
      <c r="AF71" s="310" t="n">
        <v>0</v>
      </c>
      <c r="AG71" s="325" t="n">
        <v>75</v>
      </c>
      <c r="AH71" s="75">
        <f>AG71</f>
        <v/>
      </c>
      <c r="AI71" s="508" t="n">
        <v>75</v>
      </c>
      <c r="AJ71" s="75" t="n"/>
      <c r="AK71" s="317" t="n">
        <v>75</v>
      </c>
      <c r="AL71" s="267">
        <f>(AH71*T71)*1.05</f>
        <v/>
      </c>
      <c r="AM71" s="267" t="n"/>
      <c r="AN71" s="273" t="n"/>
      <c r="AO71" s="300" t="n"/>
      <c r="AP71" s="273" t="n"/>
      <c r="AQ71" s="300" t="n"/>
      <c r="AR71" s="300" t="n"/>
      <c r="AS71" s="273" t="inlineStr">
        <is>
          <t>MOQ issue Moved to Shrimp</t>
        </is>
      </c>
      <c r="AT71" s="273" t="n"/>
      <c r="AU71" s="273" t="n"/>
      <c r="AV71" s="2" t="n"/>
      <c r="AW71" s="2" t="inlineStr">
        <is>
          <t>Prio 2</t>
        </is>
      </c>
      <c r="AX71" s="2" t="n"/>
      <c r="AY71" s="2" t="n"/>
      <c r="AZ71" s="2" t="n"/>
      <c r="BA71" s="2" t="n"/>
      <c r="BB71" s="2" t="n"/>
      <c r="BC71" s="2" t="n"/>
      <c r="BD71" s="2" t="n"/>
      <c r="BE71" s="2" t="n"/>
      <c r="BF71" s="2" t="n"/>
      <c r="BG71" s="2" t="n"/>
      <c r="BH71" s="301" t="n"/>
      <c r="BI71" s="2" t="n"/>
    </row>
    <row customFormat="1" customHeight="1" hidden="1" ht="15" r="72" s="2">
      <c r="A72" s="549" t="inlineStr">
        <is>
          <t>K180101111-2010102902 JUNO HIGH</t>
        </is>
      </c>
      <c r="B72" s="169" t="inlineStr">
        <is>
          <t>K180101111</t>
        </is>
      </c>
      <c r="C72" s="169" t="n">
        <v>2010102902</v>
      </c>
      <c r="D72" s="67" t="n"/>
      <c r="E72" s="311" t="inlineStr">
        <is>
          <t>Stock</t>
        </is>
      </c>
      <c r="F72" s="311" t="n"/>
      <c r="G72" s="21" t="inlineStr">
        <is>
          <t>C/O</t>
        </is>
      </c>
      <c r="H72" s="42" t="inlineStr">
        <is>
          <t>JUNO HIGH</t>
        </is>
      </c>
      <c r="I72" s="173" t="inlineStr">
        <is>
          <t>LIGHT GREY USED</t>
        </is>
      </c>
      <c r="J72" s="176" t="inlineStr">
        <is>
          <t>CANDIANI</t>
        </is>
      </c>
      <c r="K72" s="21" t="inlineStr">
        <is>
          <t>RR5533 Elast Inox sling organic</t>
        </is>
      </c>
      <c r="L72" s="21" t="inlineStr">
        <is>
          <t>RR5533 Elast Inox sling</t>
        </is>
      </c>
      <c r="M72" s="41" t="inlineStr">
        <is>
          <t>SEASONAL MAIN</t>
        </is>
      </c>
      <c r="N72" s="42" t="n">
        <v>1</v>
      </c>
      <c r="O72" s="173" t="inlineStr">
        <is>
          <t>JEANS</t>
        </is>
      </c>
      <c r="P72" s="175" t="inlineStr">
        <is>
          <t>WOMEN</t>
        </is>
      </c>
      <c r="Q72" s="177" t="inlineStr">
        <is>
          <t>ARTLAB</t>
        </is>
      </c>
      <c r="R72" s="177" t="inlineStr">
        <is>
          <t>INTERWASHING</t>
        </is>
      </c>
      <c r="S72" s="178" t="inlineStr">
        <is>
          <t>5,4 / 150</t>
        </is>
      </c>
      <c r="T72" s="21" t="n">
        <v>1.17</v>
      </c>
      <c r="U72" s="305" t="n"/>
      <c r="V72" s="74" t="n"/>
      <c r="W72" s="74" t="n"/>
      <c r="X72" s="74" t="n">
        <v>0</v>
      </c>
      <c r="Y72" s="74" t="n">
        <v>0</v>
      </c>
      <c r="Z72" s="74" t="n">
        <v>0</v>
      </c>
      <c r="AA72" s="74" t="n">
        <v>14</v>
      </c>
      <c r="AB72" s="74" t="n">
        <v>23</v>
      </c>
      <c r="AC72" s="74" t="n">
        <v>31</v>
      </c>
      <c r="AD72" s="74" t="n"/>
      <c r="AE72" s="74" t="n"/>
      <c r="AF72" s="74" t="n">
        <v>0</v>
      </c>
      <c r="AG72" s="74" t="inlineStr">
        <is>
          <t>stock</t>
        </is>
      </c>
      <c r="AH72" s="75" t="n">
        <v>0</v>
      </c>
      <c r="AI72" s="508" t="n">
        <v>0</v>
      </c>
      <c r="AJ72" s="333" t="n">
        <v>38</v>
      </c>
      <c r="AK72" s="75" t="inlineStr">
        <is>
          <t>STOCK</t>
        </is>
      </c>
      <c r="AL72" s="267">
        <f>(AI72*T72)*1.05</f>
        <v/>
      </c>
      <c r="AM72" s="267" t="n"/>
      <c r="AN72" s="273" t="n">
        <v>1050</v>
      </c>
      <c r="AO72" s="300" t="n"/>
      <c r="AP72" s="273" t="n"/>
      <c r="AQ72" s="300" t="inlineStr">
        <is>
          <t>TRC</t>
        </is>
      </c>
      <c r="AR72" s="300" t="inlineStr">
        <is>
          <t>SS19</t>
        </is>
      </c>
      <c r="AS72" s="273" t="n"/>
      <c r="AT72" s="273" t="n"/>
      <c r="AU72" s="273" t="n"/>
      <c r="AV72" s="2" t="n"/>
      <c r="AW72" s="2" t="inlineStr">
        <is>
          <t>-</t>
        </is>
      </c>
      <c r="AX72" s="2" t="n"/>
      <c r="AY72" s="2" t="n"/>
      <c r="AZ72" s="2" t="n"/>
      <c r="BA72" s="2" t="n"/>
      <c r="BB72" s="2" t="n"/>
      <c r="BC72" s="2" t="n"/>
      <c r="BD72" s="2" t="n"/>
      <c r="BE72" s="2" t="n"/>
      <c r="BH72" s="301" t="n"/>
    </row>
    <row customFormat="1" customHeight="1" hidden="1" ht="15" r="73" s="2">
      <c r="A73" s="549" t="inlineStr">
        <is>
          <t>K180701315-2010103028 CHRISTINA HIGH</t>
        </is>
      </c>
      <c r="B73" s="169" t="inlineStr">
        <is>
          <t>K180701315</t>
        </is>
      </c>
      <c r="C73" s="169" t="n">
        <v>2010103028</v>
      </c>
      <c r="D73" s="67" t="inlineStr">
        <is>
          <t>ZALANDO, ABY</t>
        </is>
      </c>
      <c r="E73" s="311" t="n"/>
      <c r="F73" s="311" t="n"/>
      <c r="G73" s="176" t="inlineStr">
        <is>
          <t>-</t>
        </is>
      </c>
      <c r="H73" s="42" t="inlineStr">
        <is>
          <t>CHRISTINA HIGH</t>
        </is>
      </c>
      <c r="I73" s="173" t="inlineStr">
        <is>
          <t>VINTAGE BLACK</t>
        </is>
      </c>
      <c r="J73" s="176" t="inlineStr">
        <is>
          <t>CANDIANI</t>
        </is>
      </c>
      <c r="K73" s="21" t="inlineStr">
        <is>
          <t>-</t>
        </is>
      </c>
      <c r="L73" s="21" t="inlineStr">
        <is>
          <t>RR5533 Elast Raven sling</t>
        </is>
      </c>
      <c r="M73" s="41" t="inlineStr">
        <is>
          <t>CONVENTIONAL</t>
        </is>
      </c>
      <c r="N73" s="42" t="n">
        <v>2</v>
      </c>
      <c r="O73" s="173" t="inlineStr">
        <is>
          <t>JEANS</t>
        </is>
      </c>
      <c r="P73" s="175" t="inlineStr">
        <is>
          <t>WOMEN</t>
        </is>
      </c>
      <c r="Q73" s="177" t="inlineStr">
        <is>
          <t>ARTLAB</t>
        </is>
      </c>
      <c r="R73" s="246" t="inlineStr">
        <is>
          <t>INTERWASHING</t>
        </is>
      </c>
      <c r="S73" s="176" t="inlineStr">
        <is>
          <t>5,4 / 150</t>
        </is>
      </c>
      <c r="T73" s="21" t="n">
        <v>1.19</v>
      </c>
      <c r="U73" s="305" t="n"/>
      <c r="V73" s="74" t="n"/>
      <c r="W73" s="74" t="n"/>
      <c r="X73" s="74" t="n">
        <v>320</v>
      </c>
      <c r="Y73" s="310" t="n">
        <v>200</v>
      </c>
      <c r="Z73" s="74" t="n">
        <v>384</v>
      </c>
      <c r="AA73" s="74" t="n">
        <v>554</v>
      </c>
      <c r="AB73" s="74" t="n">
        <v>625</v>
      </c>
      <c r="AC73" s="74" t="n">
        <v>640</v>
      </c>
      <c r="AD73" s="74" t="n"/>
      <c r="AE73" s="74" t="n"/>
      <c r="AF73" s="312" t="n">
        <v>650</v>
      </c>
      <c r="AG73" s="74" t="n">
        <v>650</v>
      </c>
      <c r="AH73" s="75">
        <f>AG73</f>
        <v/>
      </c>
      <c r="AI73" s="508" t="n">
        <v>649.9347826086957</v>
      </c>
      <c r="AJ73" s="75" t="n"/>
      <c r="AK73" s="452" t="inlineStr">
        <is>
          <t>more fabric?</t>
        </is>
      </c>
      <c r="AL73" s="267">
        <f>(AH73*T73)*1.05</f>
        <v/>
      </c>
      <c r="AM73" s="267" t="n"/>
      <c r="AN73" s="303" t="n">
        <v>250</v>
      </c>
      <c r="AO73" s="300" t="n">
        <v>43165</v>
      </c>
      <c r="AP73" s="303" t="n">
        <v>550</v>
      </c>
      <c r="AQ73" s="300" t="n">
        <v>43189</v>
      </c>
      <c r="AR73" s="300" t="inlineStr">
        <is>
          <t>NO</t>
        </is>
      </c>
      <c r="AS73" s="316" t="inlineStr">
        <is>
          <t>MAX 200 Added non organic!</t>
        </is>
      </c>
      <c r="AT73" s="273" t="n"/>
      <c r="AU73" s="273" t="n"/>
      <c r="AV73" s="2" t="n"/>
      <c r="AW73" s="2" t="inlineStr">
        <is>
          <t>Prio 1</t>
        </is>
      </c>
      <c r="AX73" s="2" t="n"/>
      <c r="AY73" s="2" t="n"/>
      <c r="AZ73" s="2" t="n"/>
      <c r="BA73" s="2" t="n"/>
      <c r="BB73" s="2" t="n"/>
      <c r="BC73" s="2" t="n"/>
      <c r="BD73" s="2" t="n"/>
      <c r="BE73" s="2" t="n"/>
      <c r="BG73" s="2" t="n">
        <v>800</v>
      </c>
      <c r="BH73" s="301" t="n">
        <v>43159</v>
      </c>
    </row>
    <row customFormat="1" customHeight="1" hidden="1" ht="15" r="74" s="2">
      <c r="A74" s="549" t="inlineStr">
        <is>
          <t>K999951201-1010103344 CHARLES</t>
        </is>
      </c>
      <c r="B74" s="169" t="inlineStr">
        <is>
          <t>K999951201</t>
        </is>
      </c>
      <c r="C74" s="169" t="n">
        <v>1010103344</v>
      </c>
      <c r="D74" s="67" t="n"/>
      <c r="E74" s="311" t="n"/>
      <c r="F74" s="311" t="n"/>
      <c r="G74" s="176" t="inlineStr">
        <is>
          <t>C/O</t>
        </is>
      </c>
      <c r="H74" s="42" t="inlineStr">
        <is>
          <t>CHARLES</t>
        </is>
      </c>
      <c r="I74" s="173" t="inlineStr">
        <is>
          <t>DARK WORN</t>
        </is>
      </c>
      <c r="J74" s="176" t="inlineStr">
        <is>
          <t>CANDIANI</t>
        </is>
      </c>
      <c r="K74" s="176" t="inlineStr">
        <is>
          <t>RR7716 Elast sioux crispy organic</t>
        </is>
      </c>
      <c r="L74" s="176" t="n"/>
      <c r="M74" s="41" t="inlineStr">
        <is>
          <t>ROYAL CORE</t>
        </is>
      </c>
      <c r="N74" s="42" t="n">
        <v>1</v>
      </c>
      <c r="O74" s="173" t="inlineStr">
        <is>
          <t>JEANS</t>
        </is>
      </c>
      <c r="P74" s="175" t="inlineStr">
        <is>
          <t>MEN</t>
        </is>
      </c>
      <c r="Q74" s="177" t="inlineStr">
        <is>
          <t>ARTLAB</t>
        </is>
      </c>
      <c r="R74" s="246" t="inlineStr">
        <is>
          <t>INTERWASHING</t>
        </is>
      </c>
      <c r="S74" s="178" t="inlineStr">
        <is>
          <t>5 Q4 / 162</t>
        </is>
      </c>
      <c r="T74" s="21" t="n">
        <v>1.2</v>
      </c>
      <c r="U74" s="305" t="n"/>
      <c r="V74" s="74" t="n"/>
      <c r="W74" s="74" t="n"/>
      <c r="X74" s="74" t="n">
        <v>168</v>
      </c>
      <c r="Y74" s="74" t="n">
        <v>0</v>
      </c>
      <c r="Z74" s="74" t="n">
        <v>204</v>
      </c>
      <c r="AA74" s="74" t="n">
        <v>232</v>
      </c>
      <c r="AB74" s="74" t="n">
        <v>246</v>
      </c>
      <c r="AC74" s="74" t="n">
        <v>246</v>
      </c>
      <c r="AD74" s="74" t="n"/>
      <c r="AE74" s="74" t="n"/>
      <c r="AF74" s="74" t="n">
        <v>400</v>
      </c>
      <c r="AG74" s="74" t="n">
        <v>400</v>
      </c>
      <c r="AH74" s="75">
        <f>AG74</f>
        <v/>
      </c>
      <c r="AI74" s="508" t="n">
        <v>699.8292682926831</v>
      </c>
      <c r="AJ74" s="333" t="n">
        <v>138</v>
      </c>
      <c r="AK74" s="75" t="inlineStr">
        <is>
          <t>STOCK</t>
        </is>
      </c>
      <c r="AL74" s="267">
        <f>(AI74*T74)*1.05</f>
        <v/>
      </c>
      <c r="AM74" s="267" t="n"/>
      <c r="AN74" s="273" t="n">
        <v>1290</v>
      </c>
      <c r="AO74" s="300" t="n"/>
      <c r="AP74" s="273" t="n"/>
      <c r="AQ74" s="300" t="inlineStr">
        <is>
          <t>TRC</t>
        </is>
      </c>
      <c r="AR74" s="300" t="n"/>
      <c r="AS74" s="273" t="n"/>
      <c r="AT74" s="273" t="n"/>
      <c r="AU74" s="273" t="n"/>
      <c r="AV74" s="2" t="n"/>
      <c r="AW74" s="2" t="inlineStr">
        <is>
          <t>Prio 2</t>
        </is>
      </c>
      <c r="AX74" s="2" t="n"/>
      <c r="AY74" s="2" t="n"/>
      <c r="AZ74" s="2" t="n"/>
      <c r="BA74" s="2" t="n"/>
      <c r="BB74" s="2" t="n"/>
      <c r="BC74" s="2" t="n"/>
      <c r="BD74" s="2" t="n"/>
      <c r="BE74" s="2" t="n"/>
      <c r="BG74" s="2" t="n">
        <v>1290</v>
      </c>
      <c r="BH74" s="301" t="n">
        <v>43159</v>
      </c>
    </row>
    <row customFormat="1" customHeight="1" hidden="1" ht="15" r="75" s="2">
      <c r="A75" s="549" t="inlineStr">
        <is>
          <t>K999951401-1010103352 RYAN</t>
        </is>
      </c>
      <c r="B75" s="169" t="inlineStr">
        <is>
          <t>K999951401</t>
        </is>
      </c>
      <c r="C75" s="169" t="n">
        <v>1010103352</v>
      </c>
      <c r="D75" s="67" t="n"/>
      <c r="E75" s="311" t="n"/>
      <c r="F75" s="311" t="n"/>
      <c r="G75" s="176" t="inlineStr">
        <is>
          <t>C/O</t>
        </is>
      </c>
      <c r="H75" s="42" t="inlineStr">
        <is>
          <t>RYAN</t>
        </is>
      </c>
      <c r="I75" s="173" t="inlineStr">
        <is>
          <t>DARK WORN</t>
        </is>
      </c>
      <c r="J75" s="176" t="inlineStr">
        <is>
          <t>CANDIANI</t>
        </is>
      </c>
      <c r="K75" s="176" t="inlineStr">
        <is>
          <t>RR7716 Elast sioux crispy organic</t>
        </is>
      </c>
      <c r="L75" s="176" t="n"/>
      <c r="M75" s="41" t="inlineStr">
        <is>
          <t>ROYAL CORE</t>
        </is>
      </c>
      <c r="N75" s="42" t="n">
        <v>1</v>
      </c>
      <c r="O75" s="173" t="inlineStr">
        <is>
          <t>JEANS</t>
        </is>
      </c>
      <c r="P75" s="175" t="inlineStr">
        <is>
          <t>MEN</t>
        </is>
      </c>
      <c r="Q75" s="177" t="inlineStr">
        <is>
          <t>ARTLAB</t>
        </is>
      </c>
      <c r="R75" s="246" t="inlineStr">
        <is>
          <t>INTERWASHING</t>
        </is>
      </c>
      <c r="S75" s="178" t="inlineStr">
        <is>
          <t>5 Q4 / 162</t>
        </is>
      </c>
      <c r="T75" s="21" t="n">
        <v>1.2</v>
      </c>
      <c r="U75" s="305" t="n"/>
      <c r="V75" s="74" t="n"/>
      <c r="W75" s="74" t="n"/>
      <c r="X75" s="74" t="n">
        <v>85</v>
      </c>
      <c r="Y75" s="74" t="n">
        <v>0</v>
      </c>
      <c r="Z75" s="74" t="n">
        <v>97</v>
      </c>
      <c r="AA75" s="74" t="n">
        <v>172</v>
      </c>
      <c r="AB75" s="74" t="n">
        <v>183</v>
      </c>
      <c r="AC75" s="74" t="n">
        <v>196</v>
      </c>
      <c r="AD75" s="74" t="n"/>
      <c r="AE75" s="74" t="n"/>
      <c r="AF75" s="74" t="n">
        <v>400</v>
      </c>
      <c r="AG75" s="74" t="n">
        <v>400</v>
      </c>
      <c r="AH75" s="75">
        <f>AG75</f>
        <v/>
      </c>
      <c r="AI75" s="508" t="n">
        <v>500.061224489796</v>
      </c>
      <c r="AJ75" s="333" t="n">
        <v>287</v>
      </c>
      <c r="AK75" s="75" t="inlineStr">
        <is>
          <t>STOCK</t>
        </is>
      </c>
      <c r="AL75" s="267">
        <f>(AI75*T75)*1.05</f>
        <v/>
      </c>
      <c r="AM75" s="267" t="n"/>
      <c r="AN75" s="273" t="n"/>
      <c r="AO75" s="300" t="n">
        <v>43166</v>
      </c>
      <c r="AP75" s="273" t="n">
        <v>4000</v>
      </c>
      <c r="AQ75" s="300" t="n">
        <v>43189</v>
      </c>
      <c r="AR75" s="300" t="inlineStr">
        <is>
          <t>YES</t>
        </is>
      </c>
      <c r="AS75" s="273" t="n"/>
      <c r="AT75" s="273" t="n"/>
      <c r="AU75" s="273" t="n"/>
      <c r="AV75" s="2" t="n"/>
      <c r="AW75" s="2" t="inlineStr">
        <is>
          <t>Prio 2</t>
        </is>
      </c>
      <c r="AX75" s="2" t="n"/>
      <c r="AY75" s="2" t="n"/>
      <c r="AZ75" s="2" t="n"/>
      <c r="BA75" s="2" t="n"/>
      <c r="BB75" s="2" t="n"/>
      <c r="BC75" s="2" t="n"/>
      <c r="BD75" s="2" t="n"/>
      <c r="BE75" s="2" t="n"/>
      <c r="BG75" s="2" t="n">
        <v>1100</v>
      </c>
      <c r="BH75" s="301" t="n">
        <v>43187</v>
      </c>
    </row>
    <row customFormat="1" customHeight="1" hidden="1" ht="15" r="76" s="2">
      <c r="A76" s="549" t="inlineStr">
        <is>
          <t>K999951402-1010103353 RYAN</t>
        </is>
      </c>
      <c r="B76" s="169" t="inlineStr">
        <is>
          <t>K999951402</t>
        </is>
      </c>
      <c r="C76" s="169" t="n">
        <v>1010103353</v>
      </c>
      <c r="D76" s="67" t="n"/>
      <c r="E76" s="311" t="n"/>
      <c r="F76" s="311" t="n"/>
      <c r="G76" s="176" t="inlineStr">
        <is>
          <t>C/O</t>
        </is>
      </c>
      <c r="H76" s="42" t="inlineStr">
        <is>
          <t>RYAN</t>
        </is>
      </c>
      <c r="I76" s="173" t="inlineStr">
        <is>
          <t>MID INDIGO</t>
        </is>
      </c>
      <c r="J76" s="176" t="inlineStr">
        <is>
          <t>CANDIANI</t>
        </is>
      </c>
      <c r="K76" s="176" t="inlineStr">
        <is>
          <t>RR7716 Elast sioux crispy organic</t>
        </is>
      </c>
      <c r="L76" s="176" t="n"/>
      <c r="M76" s="41" t="inlineStr">
        <is>
          <t>ROYAL CORE</t>
        </is>
      </c>
      <c r="N76" s="42" t="n">
        <v>1</v>
      </c>
      <c r="O76" s="173" t="inlineStr">
        <is>
          <t>JEANS</t>
        </is>
      </c>
      <c r="P76" s="175" t="inlineStr">
        <is>
          <t>MEN</t>
        </is>
      </c>
      <c r="Q76" s="177" t="inlineStr">
        <is>
          <t>ARTLAB</t>
        </is>
      </c>
      <c r="R76" s="246" t="inlineStr">
        <is>
          <t>INTERWASHING</t>
        </is>
      </c>
      <c r="S76" s="178" t="inlineStr">
        <is>
          <t>5 Q4 / 162</t>
        </is>
      </c>
      <c r="T76" s="21" t="n">
        <v>1.23</v>
      </c>
      <c r="U76" s="305" t="n"/>
      <c r="V76" s="74" t="n"/>
      <c r="W76" s="74" t="n"/>
      <c r="X76" s="74" t="n">
        <v>75</v>
      </c>
      <c r="Y76" s="74" t="n">
        <v>0</v>
      </c>
      <c r="Z76" s="74" t="n">
        <v>86</v>
      </c>
      <c r="AA76" s="74" t="n">
        <v>132</v>
      </c>
      <c r="AB76" s="74" t="n">
        <v>165</v>
      </c>
      <c r="AC76" s="74" t="n">
        <v>165</v>
      </c>
      <c r="AD76" s="74" t="n"/>
      <c r="AE76" s="74" t="n"/>
      <c r="AF76" s="74" t="n">
        <v>300</v>
      </c>
      <c r="AG76" s="74" t="n">
        <v>300</v>
      </c>
      <c r="AH76" s="75">
        <f>AG76</f>
        <v/>
      </c>
      <c r="AI76" s="508" t="n">
        <v>549.9999999999999</v>
      </c>
      <c r="AJ76" s="333" t="n">
        <v>175</v>
      </c>
      <c r="AK76" s="75" t="inlineStr">
        <is>
          <t>STOCK</t>
        </is>
      </c>
      <c r="AL76" s="267">
        <f>(AI76*T76)*1.05</f>
        <v/>
      </c>
      <c r="AM76" s="267" t="n"/>
      <c r="AN76" s="273" t="n"/>
      <c r="AO76" s="300" t="n"/>
      <c r="AP76" s="273" t="n"/>
      <c r="AQ76" s="300" t="n"/>
      <c r="AR76" s="300" t="n"/>
      <c r="AS76" s="273" t="n"/>
      <c r="AT76" s="273" t="n"/>
      <c r="AU76" s="273" t="n"/>
      <c r="AV76" s="2" t="n"/>
      <c r="AW76" s="2" t="inlineStr">
        <is>
          <t>Prio 2</t>
        </is>
      </c>
      <c r="AX76" s="2" t="n"/>
      <c r="AY76" s="2" t="n"/>
      <c r="AZ76" s="2" t="n"/>
      <c r="BA76" s="2" t="n"/>
      <c r="BB76" s="2" t="n"/>
      <c r="BC76" s="2" t="n"/>
      <c r="BD76" s="2" t="n"/>
      <c r="BE76" s="2" t="n"/>
      <c r="BH76" s="301" t="n"/>
    </row>
    <row customFormat="1" customHeight="1" hidden="1" ht="15" r="77" s="2">
      <c r="A77" s="549" t="inlineStr">
        <is>
          <t>K170751099-1010103474 CHARLES SELVAGE</t>
        </is>
      </c>
      <c r="B77" s="169" t="inlineStr">
        <is>
          <t>K170751099</t>
        </is>
      </c>
      <c r="C77" s="472" t="n">
        <v>1010103474</v>
      </c>
      <c r="D77" s="67" t="n"/>
      <c r="E77" s="311" t="n"/>
      <c r="F77" s="311" t="n"/>
      <c r="G77" s="176" t="inlineStr">
        <is>
          <t>C/O</t>
        </is>
      </c>
      <c r="H77" s="42" t="inlineStr">
        <is>
          <t>CHARLES SELVAGE</t>
        </is>
      </c>
      <c r="I77" s="173" t="inlineStr">
        <is>
          <t>13 OZ DRY BLACK</t>
        </is>
      </c>
      <c r="J77" s="176" t="inlineStr">
        <is>
          <t>CANDIANI</t>
        </is>
      </c>
      <c r="K77" s="176" t="inlineStr">
        <is>
          <t>SL7274 N pitch appeal-preshrunk organic</t>
        </is>
      </c>
      <c r="L77" s="176" t="inlineStr">
        <is>
          <t>SL7274 N pitch appeal-preshrunk</t>
        </is>
      </c>
      <c r="M77" s="41" t="inlineStr">
        <is>
          <t>KINGS OF SHUTTLE LOOM</t>
        </is>
      </c>
      <c r="N77" s="42" t="n">
        <v>1</v>
      </c>
      <c r="O77" s="173" t="inlineStr">
        <is>
          <t>JEANS</t>
        </is>
      </c>
      <c r="P77" s="175" t="inlineStr">
        <is>
          <t>MEN</t>
        </is>
      </c>
      <c r="Q77" s="177" t="inlineStr">
        <is>
          <t>ARTLAB</t>
        </is>
      </c>
      <c r="R77" s="177" t="inlineStr">
        <is>
          <t>-</t>
        </is>
      </c>
      <c r="S77" s="178" t="inlineStr">
        <is>
          <t>5,55 / 80</t>
        </is>
      </c>
      <c r="T77" s="21" t="n">
        <v>2.48</v>
      </c>
      <c r="U77" s="305" t="n"/>
      <c r="V77" s="74" t="n"/>
      <c r="W77" s="74" t="n"/>
      <c r="X77" s="74" t="n">
        <v>12</v>
      </c>
      <c r="Y77" s="74" t="n">
        <v>0</v>
      </c>
      <c r="Z77" s="74" t="n">
        <v>12</v>
      </c>
      <c r="AA77" s="74" t="n">
        <v>25</v>
      </c>
      <c r="AB77" s="74" t="n">
        <v>25</v>
      </c>
      <c r="AC77" s="74" t="n">
        <v>33</v>
      </c>
      <c r="AD77" s="74" t="n"/>
      <c r="AE77" s="74" t="n"/>
      <c r="AF77" s="74" t="n">
        <v>0</v>
      </c>
      <c r="AG77" s="74" t="inlineStr">
        <is>
          <t>stock</t>
        </is>
      </c>
      <c r="AH77" s="75" t="n">
        <v>0</v>
      </c>
      <c r="AI77" s="508" t="n">
        <v>0</v>
      </c>
      <c r="AJ77" s="333" t="n">
        <v>234</v>
      </c>
      <c r="AK77" s="75" t="n"/>
      <c r="AL77" s="267">
        <f>(AI77*T77)*1.05</f>
        <v/>
      </c>
      <c r="AM77" s="267" t="n"/>
      <c r="AN77" s="273" t="n">
        <v>300</v>
      </c>
      <c r="AO77" s="300" t="n"/>
      <c r="AP77" s="273" t="n"/>
      <c r="AQ77" s="300" t="inlineStr">
        <is>
          <t>TRC</t>
        </is>
      </c>
      <c r="AR77" s="300" t="n"/>
      <c r="AS77" s="273" t="n"/>
      <c r="AT77" s="273" t="n"/>
      <c r="AU77" s="273" t="n"/>
      <c r="AV77" s="2" t="n"/>
      <c r="AW77" s="2" t="inlineStr">
        <is>
          <t>-</t>
        </is>
      </c>
      <c r="AX77" s="2" t="n"/>
      <c r="AY77" s="2" t="n"/>
      <c r="AZ77" s="2" t="n"/>
      <c r="BA77" s="2" t="n"/>
      <c r="BB77" s="2" t="n"/>
      <c r="BC77" s="2" t="n"/>
      <c r="BD77" s="2" t="n"/>
      <c r="BE77" s="2" t="n"/>
      <c r="BG77" s="2" t="n">
        <v>300</v>
      </c>
      <c r="BH77" s="301" t="n">
        <v>43159</v>
      </c>
    </row>
    <row customFormat="1" customHeight="1" hidden="1" ht="15" r="78" s="2">
      <c r="A78" s="549" t="inlineStr">
        <is>
          <t>K180751805-1010104117 HOMER SELVAGE</t>
        </is>
      </c>
      <c r="B78" s="169" t="inlineStr">
        <is>
          <t>K180751805</t>
        </is>
      </c>
      <c r="C78" s="169" t="n">
        <v>1010104117</v>
      </c>
      <c r="D78" s="67" t="inlineStr">
        <is>
          <t>ZALANDO</t>
        </is>
      </c>
      <c r="E78" s="311" t="n"/>
      <c r="F78" s="311" t="n"/>
      <c r="G78" s="176" t="inlineStr">
        <is>
          <t>-</t>
        </is>
      </c>
      <c r="H78" s="42" t="inlineStr">
        <is>
          <t>HOMER SELVAGE</t>
        </is>
      </c>
      <c r="I78" s="173" t="inlineStr">
        <is>
          <t>13 OZ DRY BLACK</t>
        </is>
      </c>
      <c r="J78" s="176" t="inlineStr">
        <is>
          <t>CANDIANI</t>
        </is>
      </c>
      <c r="K78" s="176" t="inlineStr">
        <is>
          <t>SL7274 N pitch appeal-preshrunk organic</t>
        </is>
      </c>
      <c r="L78" s="176" t="n"/>
      <c r="M78" s="41" t="inlineStr">
        <is>
          <t>SHUTTLELOOM</t>
        </is>
      </c>
      <c r="N78" s="42" t="n">
        <v>1</v>
      </c>
      <c r="O78" s="173" t="inlineStr">
        <is>
          <t>JEANS</t>
        </is>
      </c>
      <c r="P78" s="175" t="inlineStr">
        <is>
          <t>MEN</t>
        </is>
      </c>
      <c r="Q78" s="177" t="inlineStr">
        <is>
          <t>ARTLAB</t>
        </is>
      </c>
      <c r="R78" s="177" t="inlineStr">
        <is>
          <t>-</t>
        </is>
      </c>
      <c r="S78" s="178" t="inlineStr">
        <is>
          <t>5,55 / 80</t>
        </is>
      </c>
      <c r="T78" s="21" t="n">
        <v>2.53</v>
      </c>
      <c r="U78" s="305" t="n"/>
      <c r="V78" s="74" t="n"/>
      <c r="W78" s="74" t="n"/>
      <c r="X78" s="74" t="n">
        <v>72</v>
      </c>
      <c r="Y78" s="74" t="n">
        <v>125</v>
      </c>
      <c r="Z78" s="74" t="n">
        <v>72</v>
      </c>
      <c r="AA78" s="74" t="n">
        <v>72</v>
      </c>
      <c r="AB78" s="74" t="n">
        <v>72</v>
      </c>
      <c r="AC78" s="74" t="n">
        <v>52</v>
      </c>
      <c r="AD78" s="74" t="n"/>
      <c r="AE78" s="74" t="n"/>
      <c r="AF78" s="74" t="n">
        <v>125</v>
      </c>
      <c r="AG78" s="74" t="n">
        <v>125</v>
      </c>
      <c r="AH78" s="75">
        <f>AG78</f>
        <v/>
      </c>
      <c r="AI78" s="508" t="n">
        <v>128.0555555555556</v>
      </c>
      <c r="AJ78" s="75" t="n"/>
      <c r="AK78" s="75" t="n"/>
      <c r="AL78" s="267">
        <f>(AH78*T78)*1.05</f>
        <v/>
      </c>
      <c r="AM78" s="267" t="n"/>
      <c r="AN78" s="273" t="n">
        <v>60</v>
      </c>
      <c r="AO78" s="300" t="n"/>
      <c r="AP78" s="273" t="n"/>
      <c r="AQ78" s="300" t="inlineStr">
        <is>
          <t>Artlab</t>
        </is>
      </c>
      <c r="AR78" s="300" t="n"/>
      <c r="AS78" s="273" t="n"/>
      <c r="AT78" s="273" t="n"/>
      <c r="AU78" s="273" t="n"/>
      <c r="AV78" s="2" t="n"/>
      <c r="AW78" s="2" t="inlineStr">
        <is>
          <t>Prio 2</t>
        </is>
      </c>
      <c r="AX78" s="2" t="n"/>
      <c r="AY78" s="2" t="n"/>
      <c r="AZ78" s="2" t="n"/>
      <c r="BA78" s="2" t="n"/>
      <c r="BB78" s="2" t="n"/>
      <c r="BC78" s="2" t="n"/>
      <c r="BD78" s="2" t="n"/>
      <c r="BE78" s="2" t="n"/>
      <c r="BH78" s="301" t="n"/>
    </row>
    <row customFormat="1" customHeight="1" hidden="1" ht="15" r="79" s="2">
      <c r="A79" s="549" t="inlineStr">
        <is>
          <t>K170751200-1010103488 JOHN SELVAGE</t>
        </is>
      </c>
      <c r="B79" s="169" t="inlineStr">
        <is>
          <t>K170751200</t>
        </is>
      </c>
      <c r="C79" s="472" t="n">
        <v>1010103488</v>
      </c>
      <c r="D79" s="67" t="n"/>
      <c r="E79" s="311" t="n"/>
      <c r="F79" s="311" t="n"/>
      <c r="G79" s="176" t="inlineStr">
        <is>
          <t>C/O</t>
        </is>
      </c>
      <c r="H79" s="42" t="inlineStr">
        <is>
          <t>JOHN SELVAGE</t>
        </is>
      </c>
      <c r="I79" s="173" t="inlineStr">
        <is>
          <t>DRY SELVAGE</t>
        </is>
      </c>
      <c r="J79" s="176" t="inlineStr">
        <is>
          <t>CANDIANI</t>
        </is>
      </c>
      <c r="K79" s="176" t="inlineStr">
        <is>
          <t>SL7276 Sioux crispy organic</t>
        </is>
      </c>
      <c r="L79" s="176" t="inlineStr">
        <is>
          <t>SL7276 Sioux crispy</t>
        </is>
      </c>
      <c r="M79" s="41" t="inlineStr">
        <is>
          <t>KINGS OF SHUTTLE LOOM</t>
        </is>
      </c>
      <c r="N79" s="42" t="n">
        <v>1</v>
      </c>
      <c r="O79" s="173" t="inlineStr">
        <is>
          <t>JEANS</t>
        </is>
      </c>
      <c r="P79" s="175" t="inlineStr">
        <is>
          <t>MEN</t>
        </is>
      </c>
      <c r="Q79" s="177" t="inlineStr">
        <is>
          <t>ARTLAB</t>
        </is>
      </c>
      <c r="R79" s="246" t="inlineStr">
        <is>
          <t>-</t>
        </is>
      </c>
      <c r="S79" s="178" t="inlineStr">
        <is>
          <t>4,95 / 80</t>
        </is>
      </c>
      <c r="T79" s="21" t="n">
        <v>2.47</v>
      </c>
      <c r="U79" s="305" t="n"/>
      <c r="V79" s="74" t="n"/>
      <c r="W79" s="74" t="n"/>
      <c r="X79" s="74" t="n">
        <v>94</v>
      </c>
      <c r="Y79" s="74" t="n">
        <v>0</v>
      </c>
      <c r="Z79" s="74" t="n">
        <v>103</v>
      </c>
      <c r="AA79" s="74" t="n">
        <v>103</v>
      </c>
      <c r="AB79" s="74" t="n">
        <v>132</v>
      </c>
      <c r="AC79" s="74" t="n">
        <v>146</v>
      </c>
      <c r="AD79" s="74" t="n"/>
      <c r="AE79" s="74" t="n"/>
      <c r="AF79" s="312" t="n">
        <v>200</v>
      </c>
      <c r="AG79" s="74" t="n">
        <v>200</v>
      </c>
      <c r="AH79" s="75">
        <f>AG79</f>
        <v/>
      </c>
      <c r="AI79" s="508" t="n">
        <v>204.8484848484848</v>
      </c>
      <c r="AJ79" s="333" t="n">
        <v>86</v>
      </c>
      <c r="AK79" s="75" t="inlineStr">
        <is>
          <t>STOCK</t>
        </is>
      </c>
      <c r="AL79" s="267">
        <f>(AI79*T79)*1.05</f>
        <v/>
      </c>
      <c r="AM79" s="267" t="n"/>
      <c r="AN79" s="273" t="n">
        <v>330</v>
      </c>
      <c r="AO79" s="300" t="n"/>
      <c r="AP79" s="273" t="n"/>
      <c r="AQ79" s="300" t="inlineStr">
        <is>
          <t>TRC</t>
        </is>
      </c>
      <c r="AR79" s="300" t="inlineStr">
        <is>
          <t>YES</t>
        </is>
      </c>
      <c r="AS79" s="273" t="n"/>
      <c r="AT79" s="273" t="n"/>
      <c r="AU79" s="273" t="n"/>
      <c r="AV79" s="2" t="n"/>
      <c r="AW79" s="2" t="inlineStr">
        <is>
          <t>Prio 2</t>
        </is>
      </c>
      <c r="AX79" s="2" t="n"/>
      <c r="AY79" s="2" t="n"/>
      <c r="AZ79" s="2" t="n"/>
      <c r="BA79" s="2" t="n"/>
      <c r="BB79" s="2" t="n"/>
      <c r="BC79" s="2" t="n"/>
      <c r="BD79" s="2" t="n"/>
      <c r="BE79" s="2" t="n"/>
      <c r="BG79" s="2" t="n">
        <v>330</v>
      </c>
      <c r="BH79" s="301" t="n">
        <v>43159</v>
      </c>
    </row>
    <row customFormat="1" customHeight="1" hidden="1" ht="15" r="80" s="2">
      <c r="A80" s="549" t="inlineStr">
        <is>
          <t>K180751705-1010104111 LUCIUS SELVAGE</t>
        </is>
      </c>
      <c r="B80" s="169" t="inlineStr">
        <is>
          <t>K180751705</t>
        </is>
      </c>
      <c r="C80" s="169" t="n">
        <v>1010104111</v>
      </c>
      <c r="D80" s="67" t="inlineStr">
        <is>
          <t>ASOS</t>
        </is>
      </c>
      <c r="E80" s="311" t="n"/>
      <c r="F80" s="311" t="n"/>
      <c r="G80" s="176" t="inlineStr">
        <is>
          <t>-</t>
        </is>
      </c>
      <c r="H80" s="42" t="inlineStr">
        <is>
          <t>LUCIUS SELVAGE</t>
        </is>
      </c>
      <c r="I80" s="173" t="inlineStr">
        <is>
          <t>DRY SELVAGE</t>
        </is>
      </c>
      <c r="J80" s="176" t="inlineStr">
        <is>
          <t>CANDIANI</t>
        </is>
      </c>
      <c r="K80" s="176" t="inlineStr">
        <is>
          <t>SL7276 Sioux crispy organic</t>
        </is>
      </c>
      <c r="L80" s="176" t="inlineStr">
        <is>
          <t>SL7276 Sioux crispy</t>
        </is>
      </c>
      <c r="M80" s="41" t="inlineStr">
        <is>
          <t>SHUTTLELOOM</t>
        </is>
      </c>
      <c r="N80" s="42" t="n">
        <v>1</v>
      </c>
      <c r="O80" s="173" t="inlineStr">
        <is>
          <t>JEANS</t>
        </is>
      </c>
      <c r="P80" s="175" t="inlineStr">
        <is>
          <t>MEN</t>
        </is>
      </c>
      <c r="Q80" s="177" t="inlineStr">
        <is>
          <t>ARTLAB</t>
        </is>
      </c>
      <c r="R80" s="177" t="inlineStr">
        <is>
          <t>-</t>
        </is>
      </c>
      <c r="S80" s="178" t="inlineStr">
        <is>
          <t>4,95 / 80</t>
        </is>
      </c>
      <c r="T80" s="21" t="n">
        <v>2.48</v>
      </c>
      <c r="U80" s="305" t="n"/>
      <c r="V80" s="74" t="n"/>
      <c r="W80" s="74" t="n"/>
      <c r="X80" s="74" t="n">
        <v>68</v>
      </c>
      <c r="Y80" s="74" t="n">
        <v>200</v>
      </c>
      <c r="Z80" s="74" t="n">
        <v>77</v>
      </c>
      <c r="AA80" s="74" t="n">
        <v>137</v>
      </c>
      <c r="AB80" s="74" t="n">
        <v>146</v>
      </c>
      <c r="AC80" s="74" t="n">
        <v>151</v>
      </c>
      <c r="AD80" s="74" t="n"/>
      <c r="AE80" s="74" t="n"/>
      <c r="AF80" s="312" t="n">
        <v>200</v>
      </c>
      <c r="AG80" s="325" t="n">
        <v>250</v>
      </c>
      <c r="AH80" s="75">
        <f>AG80</f>
        <v/>
      </c>
      <c r="AI80" s="508" t="n">
        <v>251.6887417218543</v>
      </c>
      <c r="AJ80" s="75" t="n"/>
      <c r="AK80" s="75" t="n"/>
      <c r="AL80" s="267">
        <f>(AH80*T80)*1.05</f>
        <v/>
      </c>
      <c r="AM80" s="267" t="n"/>
      <c r="AN80" s="273" t="n">
        <v>30</v>
      </c>
      <c r="AO80" s="300" t="n"/>
      <c r="AP80" s="273" t="n"/>
      <c r="AQ80" s="300" t="inlineStr">
        <is>
          <t>Artlab</t>
        </is>
      </c>
      <c r="AR80" s="300" t="n"/>
      <c r="AS80" s="316" t="inlineStr">
        <is>
          <t>MAX 135</t>
        </is>
      </c>
      <c r="AT80" s="273" t="n"/>
      <c r="AU80" s="273" t="n"/>
      <c r="AV80" s="2" t="n"/>
      <c r="AW80" s="2" t="inlineStr">
        <is>
          <t>Prio 2</t>
        </is>
      </c>
      <c r="AX80" s="2" t="n"/>
      <c r="AY80" s="2" t="n"/>
      <c r="AZ80" s="2" t="n"/>
      <c r="BA80" s="2" t="n"/>
      <c r="BB80" s="2" t="n"/>
      <c r="BC80" s="2" t="n"/>
      <c r="BD80" s="2" t="n"/>
      <c r="BE80" s="2" t="n"/>
      <c r="BH80" s="301" t="n"/>
    </row>
    <row customFormat="1" customHeight="1" hidden="1" ht="15" r="81" s="2">
      <c r="A81" s="549" t="inlineStr">
        <is>
          <t>K170750001-5109900068 BABY KOI</t>
        </is>
      </c>
      <c r="B81" s="169" t="inlineStr">
        <is>
          <t>K170750001</t>
        </is>
      </c>
      <c r="C81" s="169" t="n">
        <v>5109900068</v>
      </c>
      <c r="D81" s="67" t="n"/>
      <c r="E81" s="311" t="n"/>
      <c r="F81" s="311" t="n"/>
      <c r="G81" s="176" t="inlineStr">
        <is>
          <t>C/O</t>
        </is>
      </c>
      <c r="H81" s="42" t="inlineStr">
        <is>
          <t>BABY KOI</t>
        </is>
      </c>
      <c r="I81" s="173" t="inlineStr">
        <is>
          <t>DRY SELVAGE</t>
        </is>
      </c>
      <c r="J81" s="176" t="inlineStr">
        <is>
          <t>CANDIANI</t>
        </is>
      </c>
      <c r="K81" s="176" t="inlineStr">
        <is>
          <t>SL7276 Sioux crispy organic</t>
        </is>
      </c>
      <c r="L81" s="176" t="inlineStr">
        <is>
          <t>SL7276 Sioux crispy</t>
        </is>
      </c>
      <c r="M81" s="41" t="inlineStr">
        <is>
          <t>-</t>
        </is>
      </c>
      <c r="N81" s="42" t="n">
        <v>1</v>
      </c>
      <c r="O81" s="173" t="inlineStr">
        <is>
          <t>JEANS</t>
        </is>
      </c>
      <c r="P81" s="175" t="inlineStr">
        <is>
          <t>UNISEX</t>
        </is>
      </c>
      <c r="Q81" s="177" t="inlineStr">
        <is>
          <t>ARTLAB</t>
        </is>
      </c>
      <c r="R81" s="177" t="inlineStr">
        <is>
          <t>-</t>
        </is>
      </c>
      <c r="S81" s="178" t="inlineStr">
        <is>
          <t>4,95 / 80</t>
        </is>
      </c>
      <c r="T81" s="21" t="n">
        <v>1.04</v>
      </c>
      <c r="U81" s="305" t="n"/>
      <c r="V81" s="74" t="n"/>
      <c r="W81" s="74" t="n"/>
      <c r="X81" s="74" t="n">
        <v>4</v>
      </c>
      <c r="Y81" s="74" t="n">
        <v>0</v>
      </c>
      <c r="Z81" s="74" t="n">
        <v>5</v>
      </c>
      <c r="AA81" s="74" t="n">
        <v>9</v>
      </c>
      <c r="AB81" s="74" t="n">
        <v>9</v>
      </c>
      <c r="AC81" s="74" t="n">
        <v>9</v>
      </c>
      <c r="AD81" s="74" t="n"/>
      <c r="AE81" s="74" t="n"/>
      <c r="AF81" s="74" t="n">
        <v>0</v>
      </c>
      <c r="AG81" s="74" t="inlineStr">
        <is>
          <t>stock</t>
        </is>
      </c>
      <c r="AH81" s="75" t="n">
        <v>0</v>
      </c>
      <c r="AI81" s="508" t="n">
        <v>0</v>
      </c>
      <c r="AJ81" s="333" t="n">
        <v>97</v>
      </c>
      <c r="AK81" s="75" t="inlineStr">
        <is>
          <t>STOCK</t>
        </is>
      </c>
      <c r="AL81" s="267">
        <f>(AI81*T81)*1.05</f>
        <v/>
      </c>
      <c r="AM81" s="267" t="n"/>
      <c r="AN81" s="273" t="n"/>
      <c r="AO81" s="300" t="n">
        <v>43166</v>
      </c>
      <c r="AP81" s="273" t="n">
        <v>1500</v>
      </c>
      <c r="AQ81" s="300" t="n">
        <v>43220</v>
      </c>
      <c r="AR81" s="300" t="inlineStr">
        <is>
          <t>YES</t>
        </is>
      </c>
      <c r="AS81" s="273" t="n"/>
      <c r="AT81" s="273" t="n"/>
      <c r="AU81" s="273" t="n"/>
      <c r="AV81" s="2" t="n"/>
      <c r="AW81" s="2" t="inlineStr">
        <is>
          <t>-</t>
        </is>
      </c>
      <c r="AX81" s="2" t="n"/>
      <c r="AY81" s="2" t="n"/>
      <c r="AZ81" s="2" t="n"/>
      <c r="BA81" s="2" t="n"/>
      <c r="BB81" s="2" t="n"/>
      <c r="BC81" s="2" t="n"/>
      <c r="BD81" s="2" t="n"/>
      <c r="BE81" s="2" t="n"/>
      <c r="BH81" s="301" t="n"/>
    </row>
    <row customFormat="1" customHeight="1" hidden="1" ht="15" r="82" s="2">
      <c r="A82" s="549" t="inlineStr">
        <is>
          <t>K180150003-5109900816 KIDS KOI</t>
        </is>
      </c>
      <c r="B82" s="169" t="inlineStr">
        <is>
          <t>K180150003</t>
        </is>
      </c>
      <c r="C82" s="169" t="n">
        <v>5109900816</v>
      </c>
      <c r="D82" s="67" t="n"/>
      <c r="E82" s="311" t="n"/>
      <c r="F82" s="311" t="n"/>
      <c r="G82" s="176" t="inlineStr">
        <is>
          <t>C/O</t>
        </is>
      </c>
      <c r="H82" s="42" t="inlineStr">
        <is>
          <t>KIDS KOI</t>
        </is>
      </c>
      <c r="I82" s="173" t="inlineStr">
        <is>
          <t>DRY SELVAGE</t>
        </is>
      </c>
      <c r="J82" s="176" t="inlineStr">
        <is>
          <t>CANDIANI</t>
        </is>
      </c>
      <c r="K82" s="176" t="inlineStr">
        <is>
          <t>SL7276 Sioux crispy organic</t>
        </is>
      </c>
      <c r="L82" s="176" t="inlineStr">
        <is>
          <t>SL7276 Sioux crispy</t>
        </is>
      </c>
      <c r="M82" s="41" t="inlineStr">
        <is>
          <t>-</t>
        </is>
      </c>
      <c r="N82" s="42" t="n">
        <v>1</v>
      </c>
      <c r="O82" s="173" t="inlineStr">
        <is>
          <t>JEANS</t>
        </is>
      </c>
      <c r="P82" s="175" t="inlineStr">
        <is>
          <t>UNISEX</t>
        </is>
      </c>
      <c r="Q82" s="177" t="inlineStr">
        <is>
          <t>ARTLAB</t>
        </is>
      </c>
      <c r="R82" s="177" t="inlineStr">
        <is>
          <t>-</t>
        </is>
      </c>
      <c r="S82" s="178" t="inlineStr">
        <is>
          <t>4,95 / 80</t>
        </is>
      </c>
      <c r="T82" s="21" t="n">
        <v>1.22</v>
      </c>
      <c r="U82" s="305" t="n"/>
      <c r="V82" s="74" t="n"/>
      <c r="W82" s="74" t="n"/>
      <c r="X82" s="74" t="n">
        <v>1</v>
      </c>
      <c r="Y82" s="74" t="n">
        <v>0</v>
      </c>
      <c r="Z82" s="74" t="n">
        <v>1</v>
      </c>
      <c r="AA82" s="74" t="n">
        <v>9</v>
      </c>
      <c r="AB82" s="74" t="n">
        <v>9</v>
      </c>
      <c r="AC82" s="74" t="n">
        <v>9</v>
      </c>
      <c r="AD82" s="74" t="n"/>
      <c r="AE82" s="74" t="n"/>
      <c r="AF82" s="74" t="n">
        <v>0</v>
      </c>
      <c r="AG82" s="74" t="inlineStr">
        <is>
          <t>stock</t>
        </is>
      </c>
      <c r="AH82" s="75" t="n">
        <v>0</v>
      </c>
      <c r="AI82" s="508" t="n">
        <v>0</v>
      </c>
      <c r="AJ82" s="333" t="n">
        <v>54</v>
      </c>
      <c r="AK82" s="75" t="inlineStr">
        <is>
          <t>STOCK</t>
        </is>
      </c>
      <c r="AL82" s="267">
        <f>(AI82*T82)*1.05</f>
        <v/>
      </c>
      <c r="AM82" s="267" t="n"/>
      <c r="AN82" s="273" t="n"/>
      <c r="AO82" s="300" t="n"/>
      <c r="AP82" s="273" t="n"/>
      <c r="AQ82" s="300" t="n"/>
      <c r="AR82" s="300" t="n"/>
      <c r="AS82" s="273" t="n"/>
      <c r="AT82" s="273" t="n"/>
      <c r="AU82" s="273" t="n"/>
      <c r="AV82" s="2" t="n"/>
      <c r="AW82" s="2" t="inlineStr">
        <is>
          <t>-</t>
        </is>
      </c>
      <c r="AX82" s="2" t="n"/>
      <c r="AY82" s="2" t="n"/>
      <c r="AZ82" s="2" t="n"/>
      <c r="BA82" s="2" t="n"/>
      <c r="BB82" s="2" t="n"/>
      <c r="BC82" s="2" t="n"/>
      <c r="BD82" s="2" t="n"/>
      <c r="BE82" s="2" t="n"/>
      <c r="BH82" s="301" t="n"/>
    </row>
    <row customFormat="1" customHeight="1" hidden="1" ht="15" r="83" s="2">
      <c r="A83" s="549" t="inlineStr">
        <is>
          <t>K170752051-1050300144 ERIC SELVAGE</t>
        </is>
      </c>
      <c r="B83" s="169" t="inlineStr">
        <is>
          <t>K170752051</t>
        </is>
      </c>
      <c r="C83" s="169" t="n">
        <v>1050300144</v>
      </c>
      <c r="D83" s="67" t="n"/>
      <c r="E83" s="311" t="n"/>
      <c r="F83" s="311" t="n"/>
      <c r="G83" s="176" t="inlineStr">
        <is>
          <t>C/O</t>
        </is>
      </c>
      <c r="H83" s="42" t="inlineStr">
        <is>
          <t>ERIC SELVAGE</t>
        </is>
      </c>
      <c r="I83" s="173" t="inlineStr">
        <is>
          <t>DRY SELVAGE</t>
        </is>
      </c>
      <c r="J83" s="176" t="inlineStr">
        <is>
          <t>CANDIANI</t>
        </is>
      </c>
      <c r="K83" s="176" t="inlineStr">
        <is>
          <t>SL7276 Sioux crispy organic</t>
        </is>
      </c>
      <c r="L83" s="176" t="inlineStr">
        <is>
          <t>SL7276 Sioux crispy</t>
        </is>
      </c>
      <c r="M83" s="41" t="inlineStr">
        <is>
          <t>ROYAL CORE</t>
        </is>
      </c>
      <c r="N83" s="42" t="n">
        <v>1</v>
      </c>
      <c r="O83" s="173" t="inlineStr">
        <is>
          <t>JACKET</t>
        </is>
      </c>
      <c r="P83" s="175" t="inlineStr">
        <is>
          <t>MEN</t>
        </is>
      </c>
      <c r="Q83" s="177" t="inlineStr">
        <is>
          <t>ARTLAB</t>
        </is>
      </c>
      <c r="R83" s="177" t="inlineStr">
        <is>
          <t>-</t>
        </is>
      </c>
      <c r="S83" s="178" t="inlineStr">
        <is>
          <t>4,95 / 80</t>
        </is>
      </c>
      <c r="T83" s="21" t="n">
        <v>2.8</v>
      </c>
      <c r="U83" s="305" t="n"/>
      <c r="V83" s="74" t="n"/>
      <c r="W83" s="74" t="n"/>
      <c r="X83" s="74" t="n">
        <v>8</v>
      </c>
      <c r="Y83" s="74" t="n">
        <v>0</v>
      </c>
      <c r="Z83" s="74" t="n">
        <v>8</v>
      </c>
      <c r="AA83" s="74" t="n">
        <v>8</v>
      </c>
      <c r="AB83" s="74" t="n">
        <v>8</v>
      </c>
      <c r="AC83" s="74" t="n">
        <v>8</v>
      </c>
      <c r="AD83" s="74" t="n"/>
      <c r="AE83" s="74" t="n"/>
      <c r="AF83" s="74" t="n">
        <v>0</v>
      </c>
      <c r="AG83" s="74" t="inlineStr">
        <is>
          <t>stock</t>
        </is>
      </c>
      <c r="AH83" s="75" t="n">
        <v>0</v>
      </c>
      <c r="AI83" s="508" t="n">
        <v>0</v>
      </c>
      <c r="AJ83" s="333" t="n">
        <v>93</v>
      </c>
      <c r="AK83" s="75" t="inlineStr">
        <is>
          <t>STOCK</t>
        </is>
      </c>
      <c r="AL83" s="267">
        <f>(AI83*T83)*1.05</f>
        <v/>
      </c>
      <c r="AM83" s="267" t="n"/>
      <c r="AN83" s="273" t="n"/>
      <c r="AO83" s="300" t="n"/>
      <c r="AP83" s="273" t="n"/>
      <c r="AQ83" s="300" t="n"/>
      <c r="AR83" s="300" t="n"/>
      <c r="AS83" s="273" t="n"/>
      <c r="AT83" s="273" t="n"/>
      <c r="AU83" s="273" t="n"/>
      <c r="AV83" s="2" t="n"/>
      <c r="AW83" s="2" t="inlineStr">
        <is>
          <t>-</t>
        </is>
      </c>
      <c r="AX83" s="2" t="n"/>
      <c r="AY83" s="2" t="n"/>
      <c r="AZ83" s="2" t="n"/>
      <c r="BA83" s="2" t="n"/>
      <c r="BB83" s="2" t="n"/>
      <c r="BC83" s="2" t="n"/>
      <c r="BD83" s="2" t="n"/>
      <c r="BE83" s="2" t="n"/>
      <c r="BH83" s="301" t="n"/>
    </row>
    <row customFormat="1" customHeight="1" hidden="1" ht="15" r="84" s="2">
      <c r="A84" s="549" t="inlineStr">
        <is>
          <t xml:space="preserve">K180752020-1060300201 HOWEL </t>
        </is>
      </c>
      <c r="B84" s="467" t="inlineStr">
        <is>
          <t>K180752020</t>
        </is>
      </c>
      <c r="C84" s="467" t="n">
        <v>1060300201</v>
      </c>
      <c r="D84" s="453" t="inlineStr">
        <is>
          <t>ZALANDO</t>
        </is>
      </c>
      <c r="E84" s="461" t="inlineStr">
        <is>
          <t>CXLD</t>
        </is>
      </c>
      <c r="F84" s="461" t="n"/>
      <c r="G84" s="468" t="inlineStr">
        <is>
          <t>-</t>
        </is>
      </c>
      <c r="H84" s="455" t="inlineStr">
        <is>
          <t xml:space="preserve">HOWEL </t>
        </is>
      </c>
      <c r="I84" s="236" t="inlineStr">
        <is>
          <t>BLACK</t>
        </is>
      </c>
      <c r="J84" s="457" t="inlineStr">
        <is>
          <t>CANDIANI / UNITIN</t>
        </is>
      </c>
      <c r="K84" s="457" t="inlineStr">
        <is>
          <t>KR0674 K-planet appeal organic + Unitin (navy) stripe Moon D.02</t>
        </is>
      </c>
      <c r="L84" s="468" t="inlineStr">
        <is>
          <t>KITOTEX KR0674 + UNITIN SMALL STRIPE NAVY LINING</t>
        </is>
      </c>
      <c r="M84" s="456" t="n"/>
      <c r="N84" s="455" t="n">
        <v>2</v>
      </c>
      <c r="O84" s="236" t="inlineStr">
        <is>
          <t>OUTERWEAR</t>
        </is>
      </c>
      <c r="P84" s="469" t="inlineStr">
        <is>
          <t>MEN</t>
        </is>
      </c>
      <c r="Q84" s="468" t="inlineStr">
        <is>
          <t>EXTRAVIE SRL</t>
        </is>
      </c>
      <c r="R84" s="468" t="n"/>
      <c r="S84" s="459" t="inlineStr">
        <is>
          <t xml:space="preserve"> / 7.15 Unitin</t>
        </is>
      </c>
      <c r="T84" s="457" t="n">
        <v>1.93</v>
      </c>
      <c r="U84" s="458" t="n">
        <v>0.92</v>
      </c>
      <c r="V84" s="310" t="n"/>
      <c r="W84" s="310" t="n"/>
      <c r="X84" s="310" t="n">
        <v>26</v>
      </c>
      <c r="Y84" s="310" t="n">
        <v>100</v>
      </c>
      <c r="Z84" s="310" t="n">
        <v>26</v>
      </c>
      <c r="AA84" s="310" t="n">
        <v>30</v>
      </c>
      <c r="AB84" s="310" t="n">
        <v>32</v>
      </c>
      <c r="AC84" s="74" t="n">
        <v>0</v>
      </c>
      <c r="AD84" s="310" t="n"/>
      <c r="AE84" s="310" t="n"/>
      <c r="AF84" s="310" t="n">
        <v>100</v>
      </c>
      <c r="AG84" s="310" t="n">
        <v>0</v>
      </c>
      <c r="AH84" s="308">
        <f>AG84</f>
        <v/>
      </c>
      <c r="AI84" s="508" t="inlineStr">
        <is>
          <t>-</t>
        </is>
      </c>
      <c r="AJ84" s="75" t="n"/>
      <c r="AK84" s="308" t="inlineStr">
        <is>
          <t>CXL!!</t>
        </is>
      </c>
      <c r="AL84" s="267" t="inlineStr">
        <is>
          <t>-</t>
        </is>
      </c>
      <c r="AM84" s="307">
        <f>(AH84*U84)*1.05</f>
        <v/>
      </c>
      <c r="AN84" s="273" t="n"/>
      <c r="AO84" s="300" t="n"/>
      <c r="AP84" s="273" t="n"/>
      <c r="AQ84" s="300" t="n"/>
      <c r="AR84" s="300" t="n"/>
      <c r="AS84" s="273" t="n"/>
      <c r="AT84" s="273" t="n"/>
      <c r="AU84" s="273" t="n"/>
      <c r="AV84" s="2" t="n"/>
      <c r="AW84" s="2" t="n"/>
      <c r="AX84" s="2" t="n"/>
      <c r="AY84" s="2" t="n"/>
      <c r="AZ84" s="2" t="n"/>
      <c r="BA84" s="2" t="n"/>
      <c r="BB84" s="2" t="n"/>
      <c r="BC84" s="2" t="n"/>
      <c r="BD84" s="2" t="n"/>
      <c r="BE84" s="2" t="n"/>
      <c r="BH84" s="301" t="n"/>
    </row>
    <row customFormat="1" customHeight="1" hidden="1" ht="15" r="85" s="2">
      <c r="A85" s="549" t="inlineStr">
        <is>
          <t>K180756011-1080101063 JEHU</t>
        </is>
      </c>
      <c r="B85" s="169" t="inlineStr">
        <is>
          <t>K180756011</t>
        </is>
      </c>
      <c r="C85" s="169" t="n">
        <v>1080101063</v>
      </c>
      <c r="D85" s="67" t="n"/>
      <c r="E85" s="311" t="n"/>
      <c r="F85" s="311" t="n"/>
      <c r="G85" s="176" t="inlineStr">
        <is>
          <t>-</t>
        </is>
      </c>
      <c r="H85" s="42" t="inlineStr">
        <is>
          <t>JEHU</t>
        </is>
      </c>
      <c r="I85" s="173" t="inlineStr">
        <is>
          <t>CORDOVAN</t>
        </is>
      </c>
      <c r="J85" s="176" t="inlineStr">
        <is>
          <t>FILATURES DU PARC</t>
        </is>
      </c>
      <c r="K85" s="176" t="inlineStr">
        <is>
          <t>ECOPLANET - #LIE DE VIN</t>
        </is>
      </c>
      <c r="L85" s="176" t="n"/>
      <c r="M85" s="41" t="n"/>
      <c r="N85" s="42" t="n">
        <v>2</v>
      </c>
      <c r="O85" s="173" t="inlineStr">
        <is>
          <t>KNIT L/S</t>
        </is>
      </c>
      <c r="P85" s="175" t="inlineStr">
        <is>
          <t>MEN</t>
        </is>
      </c>
      <c r="Q85" s="177" t="inlineStr">
        <is>
          <t>TRISCOTTON</t>
        </is>
      </c>
      <c r="R85" s="217" t="inlineStr">
        <is>
          <t>-</t>
        </is>
      </c>
      <c r="S85" s="178" t="n"/>
      <c r="T85" s="21" t="inlineStr">
        <is>
          <t>-</t>
        </is>
      </c>
      <c r="U85" s="305" t="n"/>
      <c r="V85" s="74" t="n"/>
      <c r="W85" s="74" t="n"/>
      <c r="X85" s="74" t="n">
        <v>51</v>
      </c>
      <c r="Y85" s="74" t="n">
        <v>0</v>
      </c>
      <c r="Z85" s="74" t="n">
        <v>61</v>
      </c>
      <c r="AA85" s="74" t="n">
        <v>88</v>
      </c>
      <c r="AB85" s="74" t="n">
        <v>105</v>
      </c>
      <c r="AC85" s="74" t="n">
        <v>105</v>
      </c>
      <c r="AD85" s="74" t="n"/>
      <c r="AE85" s="74" t="n"/>
      <c r="AF85" s="74" t="n">
        <v>150</v>
      </c>
      <c r="AG85" s="325" t="n">
        <v>180</v>
      </c>
      <c r="AH85" s="75">
        <f>AG85</f>
        <v/>
      </c>
      <c r="AI85" s="508" t="n">
        <v>185.2857142857143</v>
      </c>
      <c r="AJ85" s="75" t="n"/>
      <c r="AK85" s="75" t="n"/>
      <c r="AL85" s="267" t="inlineStr">
        <is>
          <t>-</t>
        </is>
      </c>
      <c r="AM85" s="267" t="n"/>
      <c r="AN85" s="273" t="n"/>
      <c r="AO85" s="300" t="n"/>
      <c r="AP85" s="273" t="n"/>
      <c r="AQ85" s="300" t="n"/>
      <c r="AR85" s="300" t="n"/>
      <c r="AS85" s="273" t="n"/>
      <c r="AT85" s="273" t="n"/>
      <c r="AU85" s="273" t="n"/>
      <c r="AV85" s="2" t="n"/>
      <c r="AW85" s="2" t="n"/>
      <c r="AX85" s="2" t="n"/>
      <c r="AY85" s="2" t="n"/>
      <c r="AZ85" s="2" t="n"/>
      <c r="BA85" s="2" t="n"/>
      <c r="BB85" s="2" t="n"/>
      <c r="BC85" s="2" t="n"/>
      <c r="BD85" s="2" t="n"/>
      <c r="BE85" s="2" t="n"/>
      <c r="BH85" s="301" t="n"/>
    </row>
    <row customFormat="1" customHeight="1" hidden="1" ht="15" r="86" s="2">
      <c r="A86" s="549" t="inlineStr">
        <is>
          <t>K180756005-1080101061 JEHU</t>
        </is>
      </c>
      <c r="B86" s="169" t="inlineStr">
        <is>
          <t>K180756005</t>
        </is>
      </c>
      <c r="C86" s="169" t="n">
        <v>1080101061</v>
      </c>
      <c r="D86" s="67" t="n"/>
      <c r="E86" s="311" t="inlineStr">
        <is>
          <t>Pending</t>
        </is>
      </c>
      <c r="F86" s="311" t="n"/>
      <c r="G86" s="176" t="inlineStr">
        <is>
          <t>-</t>
        </is>
      </c>
      <c r="H86" s="42" t="inlineStr">
        <is>
          <t>JEHU</t>
        </is>
      </c>
      <c r="I86" s="173" t="inlineStr">
        <is>
          <t>NAVY</t>
        </is>
      </c>
      <c r="J86" s="176" t="inlineStr">
        <is>
          <t>FILATURES DU PARC</t>
        </is>
      </c>
      <c r="K86" s="202" t="inlineStr">
        <is>
          <t>ECOPLANET - #MARINE</t>
        </is>
      </c>
      <c r="L86" s="176" t="n"/>
      <c r="M86" s="41" t="n"/>
      <c r="N86" s="42" t="n">
        <v>2</v>
      </c>
      <c r="O86" s="173" t="inlineStr">
        <is>
          <t>KNIT L/S</t>
        </is>
      </c>
      <c r="P86" s="175" t="inlineStr">
        <is>
          <t>MEN</t>
        </is>
      </c>
      <c r="Q86" s="177" t="inlineStr">
        <is>
          <t>TRISCOTTON</t>
        </is>
      </c>
      <c r="R86" s="217" t="inlineStr">
        <is>
          <t>-</t>
        </is>
      </c>
      <c r="S86" s="178" t="n"/>
      <c r="T86" s="21" t="inlineStr">
        <is>
          <t>-</t>
        </is>
      </c>
      <c r="U86" s="305" t="n"/>
      <c r="V86" s="74" t="n"/>
      <c r="W86" s="74" t="n"/>
      <c r="X86" s="74" t="n">
        <v>20</v>
      </c>
      <c r="Y86" s="74" t="n">
        <v>0</v>
      </c>
      <c r="Z86" s="74" t="n">
        <v>20</v>
      </c>
      <c r="AA86" s="74" t="n">
        <v>20</v>
      </c>
      <c r="AB86" s="74" t="n">
        <v>23</v>
      </c>
      <c r="AC86" s="74" t="n">
        <v>23</v>
      </c>
      <c r="AD86" s="74" t="n"/>
      <c r="AE86" s="74" t="n"/>
      <c r="AF86" s="74" t="n">
        <v>0</v>
      </c>
      <c r="AG86" s="325" t="n">
        <v>50</v>
      </c>
      <c r="AH86" s="75">
        <f>AG86</f>
        <v/>
      </c>
      <c r="AI86" s="508" t="n">
        <v>60</v>
      </c>
      <c r="AJ86" s="75" t="n"/>
      <c r="AK86" s="317" t="n">
        <v>50</v>
      </c>
      <c r="AL86" s="267" t="inlineStr">
        <is>
          <t>-</t>
        </is>
      </c>
      <c r="AM86" s="267" t="n"/>
      <c r="AN86" s="273" t="n"/>
      <c r="AO86" s="300" t="n"/>
      <c r="AP86" s="273" t="n"/>
      <c r="AQ86" s="300" t="n"/>
      <c r="AR86" s="300" t="n"/>
      <c r="AS86" s="273" t="n"/>
      <c r="AT86" s="273" t="n"/>
      <c r="AU86" s="273" t="n"/>
      <c r="AV86" s="2" t="n"/>
      <c r="AW86" s="2" t="n"/>
      <c r="AX86" s="2" t="n"/>
      <c r="AY86" s="2" t="n"/>
      <c r="AZ86" s="2" t="n"/>
      <c r="BA86" s="2" t="n"/>
      <c r="BB86" s="2" t="n"/>
      <c r="BC86" s="2" t="n"/>
      <c r="BD86" s="2" t="n"/>
      <c r="BE86" s="2" t="n"/>
      <c r="BH86" s="301" t="n"/>
    </row>
    <row customFormat="1" customHeight="1" hidden="1" ht="15" r="87" s="2">
      <c r="A87" s="549" t="inlineStr">
        <is>
          <t>K180756030-1080101065 KALANI</t>
        </is>
      </c>
      <c r="B87" s="169" t="inlineStr">
        <is>
          <t>K180756030</t>
        </is>
      </c>
      <c r="C87" s="169" t="n">
        <v>1080101065</v>
      </c>
      <c r="D87" s="67" t="n"/>
      <c r="E87" s="311" t="n"/>
      <c r="F87" s="311" t="n"/>
      <c r="G87" s="176" t="inlineStr">
        <is>
          <t>-</t>
        </is>
      </c>
      <c r="H87" s="42" t="inlineStr">
        <is>
          <t>KALANI</t>
        </is>
      </c>
      <c r="I87" s="173" t="inlineStr">
        <is>
          <t>NAVY</t>
        </is>
      </c>
      <c r="J87" s="176" t="inlineStr">
        <is>
          <t>FILATURES DU PARC</t>
        </is>
      </c>
      <c r="K87" s="176" t="inlineStr">
        <is>
          <t>ECOPLANET - #MARINE</t>
        </is>
      </c>
      <c r="L87" s="176" t="n"/>
      <c r="M87" s="41" t="n"/>
      <c r="N87" s="42" t="n">
        <v>2</v>
      </c>
      <c r="O87" s="173" t="inlineStr">
        <is>
          <t>KNIT L/S</t>
        </is>
      </c>
      <c r="P87" s="175" t="inlineStr">
        <is>
          <t>MEN</t>
        </is>
      </c>
      <c r="Q87" s="177" t="inlineStr">
        <is>
          <t>TRISCOTTON</t>
        </is>
      </c>
      <c r="R87" s="217" t="inlineStr">
        <is>
          <t>-</t>
        </is>
      </c>
      <c r="S87" s="178" t="n"/>
      <c r="T87" s="21" t="inlineStr">
        <is>
          <t>-</t>
        </is>
      </c>
      <c r="U87" s="305" t="n"/>
      <c r="V87" s="74" t="n"/>
      <c r="W87" s="74" t="n"/>
      <c r="X87" s="74" t="n">
        <v>51</v>
      </c>
      <c r="Y87" s="74" t="n">
        <v>0</v>
      </c>
      <c r="Z87" s="74" t="n">
        <v>57</v>
      </c>
      <c r="AA87" s="74" t="n">
        <v>72</v>
      </c>
      <c r="AB87" s="74" t="n">
        <v>88</v>
      </c>
      <c r="AC87" s="74" t="n">
        <v>91</v>
      </c>
      <c r="AD87" s="74" t="n"/>
      <c r="AE87" s="74" t="n"/>
      <c r="AF87" s="74" t="n">
        <v>150</v>
      </c>
      <c r="AG87" s="74" t="n">
        <v>150</v>
      </c>
      <c r="AH87" s="75">
        <f>AG87</f>
        <v/>
      </c>
      <c r="AI87" s="508" t="n">
        <v>155.0549450549451</v>
      </c>
      <c r="AJ87" s="75" t="n"/>
      <c r="AK87" s="75" t="n"/>
      <c r="AL87" s="267" t="inlineStr">
        <is>
          <t>-</t>
        </is>
      </c>
      <c r="AM87" s="267" t="n"/>
      <c r="AN87" s="273" t="n"/>
      <c r="AO87" s="300" t="n"/>
      <c r="AP87" s="273" t="n"/>
      <c r="AQ87" s="300" t="n"/>
      <c r="AR87" s="300" t="n"/>
      <c r="AS87" s="273" t="n"/>
      <c r="AT87" s="273" t="n"/>
      <c r="AU87" s="273" t="n"/>
      <c r="AV87" s="2" t="n"/>
      <c r="AW87" s="2" t="n"/>
      <c r="AX87" s="2" t="n"/>
      <c r="AY87" s="2" t="n"/>
      <c r="AZ87" s="2" t="n"/>
      <c r="BA87" s="2" t="n"/>
      <c r="BB87" s="2" t="n"/>
      <c r="BC87" s="2" t="n"/>
      <c r="BD87" s="2" t="n"/>
      <c r="BE87" s="2" t="n"/>
      <c r="BH87" s="301" t="n"/>
    </row>
    <row customFormat="1" customHeight="1" hidden="1" ht="15" r="88" s="2">
      <c r="A88" s="549" t="inlineStr">
        <is>
          <t>K180756012-1080101064 JEHU</t>
        </is>
      </c>
      <c r="B88" s="169" t="inlineStr">
        <is>
          <t>K180756012</t>
        </is>
      </c>
      <c r="C88" s="169" t="n">
        <v>1080101064</v>
      </c>
      <c r="D88" s="67" t="n"/>
      <c r="E88" s="311" t="n"/>
      <c r="F88" s="311" t="n"/>
      <c r="G88" s="176" t="inlineStr">
        <is>
          <t>-</t>
        </is>
      </c>
      <c r="H88" s="42" t="inlineStr">
        <is>
          <t>JEHU</t>
        </is>
      </c>
      <c r="I88" s="304" t="inlineStr">
        <is>
          <t>DARK PINE</t>
        </is>
      </c>
      <c r="J88" s="176" t="inlineStr">
        <is>
          <t>FILATURES DU PARC</t>
        </is>
      </c>
      <c r="K88" s="374" t="inlineStr">
        <is>
          <t>ECOPLANET - #VERT ARMEE</t>
        </is>
      </c>
      <c r="L88" s="176" t="n"/>
      <c r="M88" s="41" t="n"/>
      <c r="N88" s="42" t="n">
        <v>2</v>
      </c>
      <c r="O88" s="173" t="inlineStr">
        <is>
          <t>KNIT L/S</t>
        </is>
      </c>
      <c r="P88" s="175" t="inlineStr">
        <is>
          <t>MEN</t>
        </is>
      </c>
      <c r="Q88" s="177" t="inlineStr">
        <is>
          <t>TRISCOTTON</t>
        </is>
      </c>
      <c r="R88" s="217" t="inlineStr">
        <is>
          <t>-</t>
        </is>
      </c>
      <c r="S88" s="178" t="n"/>
      <c r="T88" s="21" t="inlineStr">
        <is>
          <t>-</t>
        </is>
      </c>
      <c r="U88" s="305" t="n"/>
      <c r="V88" s="74" t="n"/>
      <c r="W88" s="74" t="n"/>
      <c r="X88" s="74" t="n">
        <v>97</v>
      </c>
      <c r="Y88" s="74" t="n">
        <v>0</v>
      </c>
      <c r="Z88" s="74" t="n">
        <v>113</v>
      </c>
      <c r="AA88" s="74" t="n">
        <v>144</v>
      </c>
      <c r="AB88" s="74" t="n">
        <v>162</v>
      </c>
      <c r="AC88" s="74" t="n">
        <v>162</v>
      </c>
      <c r="AD88" s="74" t="n"/>
      <c r="AE88" s="74" t="n"/>
      <c r="AF88" s="74" t="n">
        <v>200</v>
      </c>
      <c r="AG88" s="325" t="n">
        <v>220</v>
      </c>
      <c r="AH88" s="75">
        <f>AG88</f>
        <v/>
      </c>
      <c r="AI88" s="508" t="n">
        <v>225.2345679012346</v>
      </c>
      <c r="AJ88" s="75" t="n"/>
      <c r="AK88" s="75" t="n"/>
      <c r="AL88" s="267" t="inlineStr">
        <is>
          <t>-</t>
        </is>
      </c>
      <c r="AM88" s="267" t="n"/>
      <c r="AN88" s="273" t="n"/>
      <c r="AO88" s="300" t="n"/>
      <c r="AP88" s="273" t="n"/>
      <c r="AQ88" s="300" t="n"/>
      <c r="AR88" s="300" t="n"/>
      <c r="AS88" s="273" t="n"/>
      <c r="AT88" s="273" t="n"/>
      <c r="AU88" s="273" t="n"/>
      <c r="AV88" s="2" t="n"/>
      <c r="AW88" s="2" t="n"/>
      <c r="AX88" s="2" t="n"/>
      <c r="AY88" s="2" t="n"/>
      <c r="AZ88" s="2" t="n"/>
      <c r="BA88" s="2" t="n"/>
      <c r="BB88" s="2" t="n"/>
      <c r="BC88" s="2" t="n"/>
      <c r="BD88" s="2" t="n"/>
      <c r="BE88" s="2" t="n"/>
      <c r="BH88" s="301" t="n"/>
    </row>
    <row customFormat="1" customHeight="1" hidden="1" ht="15" r="89" s="2">
      <c r="A89" s="549" t="inlineStr">
        <is>
          <t>K180756010-1080101062 JEHU</t>
        </is>
      </c>
      <c r="B89" s="169" t="inlineStr">
        <is>
          <t>K180756010</t>
        </is>
      </c>
      <c r="C89" s="169" t="n">
        <v>1080101062</v>
      </c>
      <c r="D89" s="67" t="n"/>
      <c r="E89" s="311" t="inlineStr">
        <is>
          <t>Pending</t>
        </is>
      </c>
      <c r="F89" s="311" t="n"/>
      <c r="G89" s="176" t="inlineStr">
        <is>
          <t>-</t>
        </is>
      </c>
      <c r="H89" s="42" t="inlineStr">
        <is>
          <t>JEHU</t>
        </is>
      </c>
      <c r="I89" s="173" t="inlineStr">
        <is>
          <t>OFF WHITE</t>
        </is>
      </c>
      <c r="J89" s="176" t="inlineStr">
        <is>
          <t>FILATURES DU PARC</t>
        </is>
      </c>
      <c r="K89" s="176" t="inlineStr">
        <is>
          <t>ECOPLANET - #NATUREL</t>
        </is>
      </c>
      <c r="L89" s="176" t="n"/>
      <c r="M89" s="41" t="n"/>
      <c r="N89" s="42" t="n">
        <v>2</v>
      </c>
      <c r="O89" s="173" t="inlineStr">
        <is>
          <t>KNIT L/S</t>
        </is>
      </c>
      <c r="P89" s="175" t="inlineStr">
        <is>
          <t>MEN</t>
        </is>
      </c>
      <c r="Q89" s="177" t="inlineStr">
        <is>
          <t>TRISCOTTON</t>
        </is>
      </c>
      <c r="R89" s="240" t="inlineStr">
        <is>
          <t>-</t>
        </is>
      </c>
      <c r="S89" s="178" t="n"/>
      <c r="T89" s="21" t="inlineStr">
        <is>
          <t>-</t>
        </is>
      </c>
      <c r="U89" s="305" t="n"/>
      <c r="V89" s="74" t="n"/>
      <c r="W89" s="74" t="n"/>
      <c r="X89" s="74" t="n">
        <v>16</v>
      </c>
      <c r="Y89" s="74" t="n">
        <v>0</v>
      </c>
      <c r="Z89" s="74" t="n">
        <v>16</v>
      </c>
      <c r="AA89" s="74" t="n">
        <v>26</v>
      </c>
      <c r="AB89" s="74" t="n">
        <v>26</v>
      </c>
      <c r="AC89" s="74" t="n">
        <v>26</v>
      </c>
      <c r="AD89" s="74" t="n"/>
      <c r="AE89" s="74" t="n"/>
      <c r="AF89" s="74" t="n">
        <v>0</v>
      </c>
      <c r="AG89" s="325" t="n">
        <v>50</v>
      </c>
      <c r="AH89" s="75">
        <f>AG89</f>
        <v/>
      </c>
      <c r="AI89" s="508" t="n">
        <v>50</v>
      </c>
      <c r="AJ89" s="75" t="n"/>
      <c r="AK89" s="317" t="n">
        <v>50</v>
      </c>
      <c r="AL89" s="267" t="inlineStr">
        <is>
          <t>-</t>
        </is>
      </c>
      <c r="AM89" s="267" t="n"/>
      <c r="AN89" s="273" t="n"/>
      <c r="AO89" s="300" t="n"/>
      <c r="AP89" s="273" t="n"/>
      <c r="AQ89" s="300" t="n"/>
      <c r="AR89" s="300" t="n"/>
      <c r="AS89" s="273" t="n"/>
      <c r="AT89" s="273" t="n"/>
      <c r="AU89" s="273" t="n"/>
      <c r="AV89" s="2" t="n"/>
      <c r="AW89" s="2" t="n"/>
      <c r="AX89" s="2" t="n"/>
      <c r="AY89" s="2" t="n"/>
      <c r="AZ89" s="2" t="n"/>
      <c r="BA89" s="2" t="n"/>
      <c r="BB89" s="2" t="n"/>
      <c r="BC89" s="2" t="n"/>
      <c r="BD89" s="2" t="n"/>
      <c r="BE89" s="2" t="n"/>
      <c r="BH89" s="301" t="n"/>
    </row>
    <row customFormat="1" customHeight="1" hidden="1" ht="15" r="90" s="2">
      <c r="A90" s="549" t="inlineStr">
        <is>
          <t>K180756035-1080101066 KALANI</t>
        </is>
      </c>
      <c r="B90" s="169" t="inlineStr">
        <is>
          <t>K180756035</t>
        </is>
      </c>
      <c r="C90" s="169" t="n">
        <v>1080101066</v>
      </c>
      <c r="D90" s="67" t="n"/>
      <c r="E90" s="311" t="n"/>
      <c r="F90" s="311" t="n"/>
      <c r="G90" s="176" t="inlineStr">
        <is>
          <t>-</t>
        </is>
      </c>
      <c r="H90" s="42" t="inlineStr">
        <is>
          <t>KALANI</t>
        </is>
      </c>
      <c r="I90" s="173" t="inlineStr">
        <is>
          <t>OFF WHITE</t>
        </is>
      </c>
      <c r="J90" s="176" t="inlineStr">
        <is>
          <t>FILATURES DU PARC</t>
        </is>
      </c>
      <c r="K90" s="176" t="inlineStr">
        <is>
          <t>ECOPLANET - #NATUREL</t>
        </is>
      </c>
      <c r="L90" s="176" t="n"/>
      <c r="M90" s="41" t="n"/>
      <c r="N90" s="42" t="n">
        <v>2</v>
      </c>
      <c r="O90" s="173" t="inlineStr">
        <is>
          <t>KNIT L/S</t>
        </is>
      </c>
      <c r="P90" s="175" t="inlineStr">
        <is>
          <t>MEN</t>
        </is>
      </c>
      <c r="Q90" s="177" t="inlineStr">
        <is>
          <t>TRISCOTTON</t>
        </is>
      </c>
      <c r="R90" s="240" t="inlineStr">
        <is>
          <t>-</t>
        </is>
      </c>
      <c r="S90" s="178" t="n"/>
      <c r="T90" s="21" t="inlineStr">
        <is>
          <t>-</t>
        </is>
      </c>
      <c r="U90" s="305" t="n"/>
      <c r="V90" s="74" t="n"/>
      <c r="W90" s="74" t="n"/>
      <c r="X90" s="74" t="n">
        <v>28</v>
      </c>
      <c r="Y90" s="74" t="n">
        <v>0</v>
      </c>
      <c r="Z90" s="74" t="n">
        <v>31</v>
      </c>
      <c r="AA90" s="74" t="n">
        <v>35</v>
      </c>
      <c r="AB90" s="74" t="n">
        <v>101</v>
      </c>
      <c r="AC90" s="74" t="n">
        <v>101</v>
      </c>
      <c r="AD90" s="74" t="n"/>
      <c r="AE90" s="74" t="n"/>
      <c r="AF90" s="74" t="n">
        <v>100</v>
      </c>
      <c r="AG90" s="325" t="n">
        <v>180</v>
      </c>
      <c r="AH90" s="75">
        <f>AG90</f>
        <v/>
      </c>
      <c r="AI90" s="508" t="n">
        <v>184.5742574257426</v>
      </c>
      <c r="AJ90" s="75" t="n"/>
      <c r="AK90" s="75" t="n"/>
      <c r="AL90" s="267" t="inlineStr">
        <is>
          <t>-</t>
        </is>
      </c>
      <c r="AM90" s="267" t="n"/>
      <c r="AN90" s="273" t="n"/>
      <c r="AO90" s="300" t="n"/>
      <c r="AP90" s="273" t="n"/>
      <c r="AQ90" s="300" t="n"/>
      <c r="AR90" s="300" t="n"/>
      <c r="AS90" s="273" t="n"/>
      <c r="AT90" s="273" t="n"/>
      <c r="AU90" s="273" t="n"/>
      <c r="AV90" s="2" t="n"/>
      <c r="AW90" s="2" t="n"/>
      <c r="AX90" s="2" t="n"/>
      <c r="AY90" s="2" t="n"/>
      <c r="AZ90" s="2" t="n"/>
      <c r="BA90" s="2" t="n"/>
      <c r="BB90" s="2" t="n"/>
      <c r="BC90" s="2" t="n"/>
      <c r="BD90" s="2" t="n"/>
      <c r="BE90" s="2" t="n"/>
      <c r="BH90" s="301" t="n"/>
    </row>
    <row customFormat="1" customHeight="1" hidden="1" ht="15" r="91" s="2">
      <c r="A91" s="549" t="inlineStr">
        <is>
          <t>K180706015-2080100728 MAY</t>
        </is>
      </c>
      <c r="B91" s="169" t="inlineStr">
        <is>
          <t>K180706015</t>
        </is>
      </c>
      <c r="C91" s="169" t="n">
        <v>2080100728</v>
      </c>
      <c r="D91" s="67" t="inlineStr">
        <is>
          <t>ZALANDO</t>
        </is>
      </c>
      <c r="E91" s="311" t="n"/>
      <c r="F91" s="311" t="n"/>
      <c r="G91" s="176" t="inlineStr">
        <is>
          <t>-</t>
        </is>
      </c>
      <c r="H91" s="42" t="inlineStr">
        <is>
          <t>MAY</t>
        </is>
      </c>
      <c r="I91" s="173" t="inlineStr">
        <is>
          <t>CORDOVAN</t>
        </is>
      </c>
      <c r="J91" s="176" t="inlineStr">
        <is>
          <t>FILATURES DU PARC</t>
        </is>
      </c>
      <c r="K91" s="176" t="inlineStr">
        <is>
          <t>ECOPURE - #BORDEAUX</t>
        </is>
      </c>
      <c r="L91" s="176" t="n"/>
      <c r="M91" s="41" t="n"/>
      <c r="N91" s="42" t="n">
        <v>2</v>
      </c>
      <c r="O91" s="173" t="inlineStr">
        <is>
          <t>KNIT L/S</t>
        </is>
      </c>
      <c r="P91" s="175" t="inlineStr">
        <is>
          <t>WOMEN</t>
        </is>
      </c>
      <c r="Q91" s="177" t="inlineStr">
        <is>
          <t>TRISCOTTON</t>
        </is>
      </c>
      <c r="R91" s="240" t="inlineStr">
        <is>
          <t>-</t>
        </is>
      </c>
      <c r="S91" s="178" t="n"/>
      <c r="T91" s="21" t="inlineStr">
        <is>
          <t>-</t>
        </is>
      </c>
      <c r="U91" s="305" t="n"/>
      <c r="V91" s="74" t="n"/>
      <c r="W91" s="74" t="n"/>
      <c r="X91" s="74" t="n">
        <v>163</v>
      </c>
      <c r="Y91" s="74" t="n">
        <v>300</v>
      </c>
      <c r="Z91" s="74" t="n">
        <v>169</v>
      </c>
      <c r="AA91" s="74" t="n">
        <v>209</v>
      </c>
      <c r="AB91" s="74" t="n">
        <v>231</v>
      </c>
      <c r="AC91" s="74" t="n">
        <v>234</v>
      </c>
      <c r="AD91" s="74" t="n"/>
      <c r="AE91" s="74" t="n"/>
      <c r="AF91" s="74" t="n">
        <v>300</v>
      </c>
      <c r="AG91" s="74" t="n">
        <v>300</v>
      </c>
      <c r="AH91" s="75">
        <f>AG91</f>
        <v/>
      </c>
      <c r="AI91" s="508" t="n">
        <v>300</v>
      </c>
      <c r="AJ91" s="75" t="n"/>
      <c r="AK91" s="75" t="n"/>
      <c r="AL91" s="267" t="inlineStr">
        <is>
          <t>-</t>
        </is>
      </c>
      <c r="AM91" s="267" t="n"/>
      <c r="AN91" s="273" t="n"/>
      <c r="AO91" s="300" t="n"/>
      <c r="AP91" s="273" t="n"/>
      <c r="AQ91" s="300" t="n"/>
      <c r="AR91" s="300" t="n"/>
      <c r="AS91" s="273" t="n"/>
      <c r="AT91" s="273" t="n"/>
      <c r="AU91" s="273" t="n"/>
      <c r="AV91" s="2" t="n"/>
      <c r="AW91" s="2" t="n"/>
      <c r="AX91" s="2" t="n"/>
      <c r="AY91" s="2" t="n"/>
      <c r="AZ91" s="2" t="n"/>
      <c r="BA91" s="2" t="n"/>
      <c r="BB91" s="2" t="n"/>
      <c r="BC91" s="2" t="n"/>
      <c r="BD91" s="2" t="n"/>
      <c r="BE91" s="2" t="n"/>
      <c r="BH91" s="301" t="n"/>
    </row>
    <row customFormat="1" customHeight="1" hidden="1" ht="15" r="92" s="2">
      <c r="A92" s="549" t="inlineStr">
        <is>
          <t>K180706035-2080100730 LORRAINE</t>
        </is>
      </c>
      <c r="B92" s="169" t="inlineStr">
        <is>
          <t>K180706035</t>
        </is>
      </c>
      <c r="C92" s="169" t="n">
        <v>2080100730</v>
      </c>
      <c r="D92" s="67" t="inlineStr">
        <is>
          <t>ZALANDO, ABY</t>
        </is>
      </c>
      <c r="E92" s="311" t="n"/>
      <c r="F92" s="311" t="n"/>
      <c r="G92" s="176" t="inlineStr">
        <is>
          <t>-</t>
        </is>
      </c>
      <c r="H92" s="42" t="inlineStr">
        <is>
          <t>LORRAINE</t>
        </is>
      </c>
      <c r="I92" s="173" t="inlineStr">
        <is>
          <t>CORDOVAN</t>
        </is>
      </c>
      <c r="J92" s="176" t="inlineStr">
        <is>
          <t>FILATURES DU PARC</t>
        </is>
      </c>
      <c r="K92" s="176" t="inlineStr">
        <is>
          <t>ECOPURE - #BORDEAUX</t>
        </is>
      </c>
      <c r="L92" s="176" t="n"/>
      <c r="M92" s="41" t="n"/>
      <c r="N92" s="42" t="n">
        <v>2</v>
      </c>
      <c r="O92" s="173" t="inlineStr">
        <is>
          <t>KNIT L/S</t>
        </is>
      </c>
      <c r="P92" s="175" t="inlineStr">
        <is>
          <t>WOMEN</t>
        </is>
      </c>
      <c r="Q92" s="177" t="inlineStr">
        <is>
          <t>TRISCOTTON</t>
        </is>
      </c>
      <c r="R92" s="240" t="inlineStr">
        <is>
          <t>-</t>
        </is>
      </c>
      <c r="S92" s="178" t="n"/>
      <c r="T92" s="21" t="inlineStr">
        <is>
          <t>-</t>
        </is>
      </c>
      <c r="U92" s="305" t="n"/>
      <c r="V92" s="74" t="n"/>
      <c r="W92" s="74" t="n"/>
      <c r="X92" s="74" t="n">
        <v>178</v>
      </c>
      <c r="Y92" s="74" t="n">
        <v>300</v>
      </c>
      <c r="Z92" s="74" t="n">
        <v>190</v>
      </c>
      <c r="AA92" s="74" t="n">
        <v>235</v>
      </c>
      <c r="AB92" s="74" t="n">
        <v>292</v>
      </c>
      <c r="AC92" s="74" t="n">
        <v>296</v>
      </c>
      <c r="AD92" s="74" t="n"/>
      <c r="AE92" s="74" t="n"/>
      <c r="AF92" s="74" t="n">
        <v>350</v>
      </c>
      <c r="AG92" s="325" t="n">
        <v>400</v>
      </c>
      <c r="AH92" s="75">
        <f>AG92</f>
        <v/>
      </c>
      <c r="AI92" s="508" t="n">
        <v>400</v>
      </c>
      <c r="AJ92" s="75" t="n"/>
      <c r="AK92" s="75" t="n"/>
      <c r="AL92" s="267" t="inlineStr">
        <is>
          <t>-</t>
        </is>
      </c>
      <c r="AM92" s="267" t="n"/>
      <c r="AN92" s="273" t="n"/>
      <c r="AO92" s="300" t="n"/>
      <c r="AP92" s="273" t="n"/>
      <c r="AQ92" s="300" t="n"/>
      <c r="AR92" s="300" t="n"/>
      <c r="AS92" s="273" t="n"/>
      <c r="AT92" s="273" t="n"/>
      <c r="AU92" s="273" t="n"/>
      <c r="AV92" s="2" t="n"/>
      <c r="AW92" s="2" t="n"/>
      <c r="AX92" s="2" t="n"/>
      <c r="AY92" s="2" t="n"/>
      <c r="AZ92" s="2" t="n"/>
      <c r="BA92" s="2" t="n"/>
      <c r="BB92" s="2" t="n"/>
      <c r="BC92" s="2" t="n"/>
      <c r="BD92" s="2" t="n"/>
      <c r="BE92" s="2" t="n"/>
      <c r="BH92" s="301" t="n"/>
    </row>
    <row customFormat="1" customHeight="1" hidden="1" ht="15" r="93" s="2">
      <c r="A93" s="549" t="inlineStr">
        <is>
          <t>K180706005-2080100726 ROSE</t>
        </is>
      </c>
      <c r="B93" s="169" t="inlineStr">
        <is>
          <t>K180706005</t>
        </is>
      </c>
      <c r="C93" s="169" t="n">
        <v>2080100726</v>
      </c>
      <c r="D93" s="67" t="inlineStr">
        <is>
          <t>ZALANDO</t>
        </is>
      </c>
      <c r="E93" s="311" t="n"/>
      <c r="F93" s="311" t="n"/>
      <c r="G93" s="176" t="inlineStr">
        <is>
          <t>-</t>
        </is>
      </c>
      <c r="H93" s="42" t="inlineStr">
        <is>
          <t>ROSE</t>
        </is>
      </c>
      <c r="I93" s="173" t="inlineStr">
        <is>
          <t>OFF WHITE</t>
        </is>
      </c>
      <c r="J93" s="176" t="inlineStr">
        <is>
          <t>FILATURES DU PARC</t>
        </is>
      </c>
      <c r="K93" s="176" t="inlineStr">
        <is>
          <t>ECOPURE - #BUEE</t>
        </is>
      </c>
      <c r="L93" s="176" t="n"/>
      <c r="M93" s="41" t="n"/>
      <c r="N93" s="42" t="n">
        <v>2</v>
      </c>
      <c r="O93" s="173" t="inlineStr">
        <is>
          <t>KNIT L/S</t>
        </is>
      </c>
      <c r="P93" s="175" t="inlineStr">
        <is>
          <t>WOMEN</t>
        </is>
      </c>
      <c r="Q93" s="177" t="inlineStr">
        <is>
          <t>TRISCOTTON</t>
        </is>
      </c>
      <c r="R93" s="240" t="inlineStr">
        <is>
          <t>-</t>
        </is>
      </c>
      <c r="S93" s="178" t="n"/>
      <c r="T93" s="21" t="inlineStr">
        <is>
          <t>-</t>
        </is>
      </c>
      <c r="U93" s="305" t="n"/>
      <c r="V93" s="74" t="n"/>
      <c r="W93" s="74" t="n"/>
      <c r="X93" s="74" t="n">
        <v>49</v>
      </c>
      <c r="Y93" s="74" t="n">
        <v>0</v>
      </c>
      <c r="Z93" s="74" t="n">
        <v>57</v>
      </c>
      <c r="AA93" s="74" t="n">
        <v>67</v>
      </c>
      <c r="AB93" s="74" t="n">
        <v>77</v>
      </c>
      <c r="AC93" s="74" t="n">
        <v>80</v>
      </c>
      <c r="AD93" s="74" t="n"/>
      <c r="AE93" s="74" t="n"/>
      <c r="AF93" s="74" t="n">
        <v>120</v>
      </c>
      <c r="AG93" s="74" t="n">
        <v>120</v>
      </c>
      <c r="AH93" s="75">
        <f>AG93</f>
        <v/>
      </c>
      <c r="AI93" s="508" t="n">
        <v>120</v>
      </c>
      <c r="AJ93" s="75" t="n"/>
      <c r="AK93" s="75" t="n"/>
      <c r="AL93" s="267" t="inlineStr">
        <is>
          <t>-</t>
        </is>
      </c>
      <c r="AM93" s="267" t="n"/>
      <c r="AN93" s="273" t="n"/>
      <c r="AO93" s="300" t="n"/>
      <c r="AP93" s="273" t="n"/>
      <c r="AQ93" s="300" t="n"/>
      <c r="AR93" s="300" t="n"/>
      <c r="AS93" s="273" t="n"/>
      <c r="AT93" s="273" t="n"/>
      <c r="AU93" s="273" t="n"/>
      <c r="AV93" s="2" t="n"/>
      <c r="AW93" s="2" t="n"/>
      <c r="AX93" s="2" t="n"/>
      <c r="AY93" s="2" t="n"/>
      <c r="AZ93" s="2" t="n"/>
      <c r="BA93" s="2" t="n"/>
      <c r="BB93" s="2" t="n"/>
      <c r="BC93" s="2" t="n"/>
      <c r="BD93" s="2" t="n"/>
      <c r="BE93" s="2" t="n"/>
      <c r="BH93" s="301" t="n"/>
    </row>
    <row customFormat="1" customHeight="1" hidden="1" ht="15" r="94" s="2">
      <c r="A94" s="549" t="inlineStr">
        <is>
          <t>K180706025-2080100734 SABINA</t>
        </is>
      </c>
      <c r="B94" s="169" t="inlineStr">
        <is>
          <t>K180706025</t>
        </is>
      </c>
      <c r="C94" s="169" t="n">
        <v>2080100734</v>
      </c>
      <c r="D94" s="67" t="inlineStr">
        <is>
          <t>ASOS, ABY</t>
        </is>
      </c>
      <c r="E94" s="311" t="n"/>
      <c r="F94" s="311" t="n"/>
      <c r="G94" s="176" t="inlineStr">
        <is>
          <t>-</t>
        </is>
      </c>
      <c r="H94" s="42" t="inlineStr">
        <is>
          <t>SABINA</t>
        </is>
      </c>
      <c r="I94" s="173" t="inlineStr">
        <is>
          <t>OFF WHITE</t>
        </is>
      </c>
      <c r="J94" s="176" t="inlineStr">
        <is>
          <t>FILATURES DU PARC</t>
        </is>
      </c>
      <c r="K94" s="176" t="inlineStr">
        <is>
          <t xml:space="preserve">ECOPURE - #BUEE </t>
        </is>
      </c>
      <c r="L94" s="176" t="n"/>
      <c r="M94" s="41" t="n"/>
      <c r="N94" s="42" t="n">
        <v>2</v>
      </c>
      <c r="O94" s="173" t="inlineStr">
        <is>
          <t>KNIT L/S</t>
        </is>
      </c>
      <c r="P94" s="175" t="inlineStr">
        <is>
          <t>WOMEN</t>
        </is>
      </c>
      <c r="Q94" s="200" t="inlineStr">
        <is>
          <t>BERETTI</t>
        </is>
      </c>
      <c r="R94" s="240" t="inlineStr">
        <is>
          <t>-</t>
        </is>
      </c>
      <c r="S94" s="178" t="n"/>
      <c r="T94" s="21" t="inlineStr">
        <is>
          <t>-</t>
        </is>
      </c>
      <c r="U94" s="305" t="n"/>
      <c r="V94" s="74" t="n"/>
      <c r="W94" s="74" t="n"/>
      <c r="X94" s="74" t="n">
        <v>198</v>
      </c>
      <c r="Y94" s="74" t="n">
        <v>350</v>
      </c>
      <c r="Z94" s="74" t="n">
        <v>204</v>
      </c>
      <c r="AA94" s="74" t="n">
        <v>242</v>
      </c>
      <c r="AB94" s="74" t="n">
        <v>272</v>
      </c>
      <c r="AC94" s="74" t="n">
        <v>281</v>
      </c>
      <c r="AD94" s="74" t="n"/>
      <c r="AE94" s="74" t="n"/>
      <c r="AF94" s="74" t="n">
        <v>350</v>
      </c>
      <c r="AG94" s="74" t="n">
        <v>350</v>
      </c>
      <c r="AH94" s="75">
        <f>AG94</f>
        <v/>
      </c>
      <c r="AI94" s="508" t="n">
        <v>350</v>
      </c>
      <c r="AJ94" s="75" t="n"/>
      <c r="AK94" s="75" t="n"/>
      <c r="AL94" s="267" t="inlineStr">
        <is>
          <t>-</t>
        </is>
      </c>
      <c r="AM94" s="267" t="n"/>
      <c r="AN94" s="273" t="n"/>
      <c r="AO94" s="300" t="n"/>
      <c r="AP94" s="273" t="n"/>
      <c r="AQ94" s="300" t="n"/>
      <c r="AR94" s="300" t="n"/>
      <c r="AS94" s="273" t="n"/>
      <c r="AT94" s="273" t="n"/>
      <c r="AU94" s="273" t="n"/>
      <c r="AV94" s="2" t="n"/>
      <c r="AW94" s="2" t="n"/>
      <c r="AX94" s="2" t="n"/>
      <c r="AY94" s="2" t="n"/>
      <c r="AZ94" s="2" t="n"/>
      <c r="BA94" s="2" t="n"/>
      <c r="BB94" s="2" t="n"/>
      <c r="BC94" s="2" t="n"/>
      <c r="BD94" s="2" t="n"/>
      <c r="BE94" s="2" t="n"/>
      <c r="BH94" s="301" t="n"/>
    </row>
    <row customFormat="1" customHeight="1" hidden="1" ht="15" r="95" s="2">
      <c r="A95" s="549" t="inlineStr">
        <is>
          <t>K180706010-2080100727 ROSE</t>
        </is>
      </c>
      <c r="B95" s="169" t="inlineStr">
        <is>
          <t>K180706010</t>
        </is>
      </c>
      <c r="C95" s="169" t="n">
        <v>2080100727</v>
      </c>
      <c r="D95" s="67" t="inlineStr">
        <is>
          <t>ABY</t>
        </is>
      </c>
      <c r="E95" s="311" t="n"/>
      <c r="F95" s="311" t="n"/>
      <c r="G95" s="176" t="inlineStr">
        <is>
          <t>-</t>
        </is>
      </c>
      <c r="H95" s="42" t="inlineStr">
        <is>
          <t>ROSE</t>
        </is>
      </c>
      <c r="I95" s="173" t="inlineStr">
        <is>
          <t>APPLE BLOSSOM</t>
        </is>
      </c>
      <c r="J95" s="176" t="inlineStr">
        <is>
          <t>FILATURES DU PARC</t>
        </is>
      </c>
      <c r="K95" s="176" t="inlineStr">
        <is>
          <t>ECOPURE - #CORAIL</t>
        </is>
      </c>
      <c r="L95" s="176" t="n"/>
      <c r="M95" s="41" t="n"/>
      <c r="N95" s="42" t="n">
        <v>1</v>
      </c>
      <c r="O95" s="173" t="inlineStr">
        <is>
          <t>KNIT L/S</t>
        </is>
      </c>
      <c r="P95" s="175" t="inlineStr">
        <is>
          <t>WOMEN</t>
        </is>
      </c>
      <c r="Q95" s="177" t="inlineStr">
        <is>
          <t>TRISCOTTON</t>
        </is>
      </c>
      <c r="R95" s="240" t="inlineStr">
        <is>
          <t>-</t>
        </is>
      </c>
      <c r="S95" s="178" t="n"/>
      <c r="T95" s="21" t="inlineStr">
        <is>
          <t>-</t>
        </is>
      </c>
      <c r="U95" s="305" t="n"/>
      <c r="V95" s="74" t="n"/>
      <c r="W95" s="74" t="n"/>
      <c r="X95" s="74" t="n">
        <v>19</v>
      </c>
      <c r="Y95" s="74" t="n">
        <v>0</v>
      </c>
      <c r="Z95" s="74" t="n">
        <v>25</v>
      </c>
      <c r="AA95" s="74" t="n">
        <v>29</v>
      </c>
      <c r="AB95" s="74" t="n">
        <v>32</v>
      </c>
      <c r="AC95" s="74" t="n">
        <v>32</v>
      </c>
      <c r="AD95" s="74" t="n"/>
      <c r="AE95" s="74" t="n"/>
      <c r="AF95" s="74" t="n">
        <v>0</v>
      </c>
      <c r="AG95" s="325" t="n">
        <v>100</v>
      </c>
      <c r="AH95" s="75">
        <f>AG95</f>
        <v/>
      </c>
      <c r="AI95" s="508" t="n">
        <v>100</v>
      </c>
      <c r="AJ95" s="75" t="n"/>
      <c r="AK95" s="75" t="n"/>
      <c r="AL95" s="267" t="inlineStr">
        <is>
          <t>-</t>
        </is>
      </c>
      <c r="AM95" s="267" t="n"/>
      <c r="AN95" s="273" t="n"/>
      <c r="AO95" s="300" t="n"/>
      <c r="AP95" s="273" t="n"/>
      <c r="AQ95" s="300" t="n"/>
      <c r="AR95" s="300" t="n"/>
      <c r="AS95" s="273" t="n"/>
      <c r="AT95" s="273" t="n"/>
      <c r="AU95" s="273" t="n"/>
      <c r="AV95" s="2" t="n"/>
      <c r="AW95" s="2" t="n"/>
      <c r="AX95" s="2" t="n"/>
      <c r="AY95" s="2" t="n"/>
      <c r="AZ95" s="2" t="n"/>
      <c r="BA95" s="2" t="n"/>
      <c r="BB95" s="2" t="n"/>
      <c r="BC95" s="2" t="n"/>
      <c r="BD95" s="2" t="n"/>
      <c r="BE95" s="2" t="n"/>
      <c r="BH95" s="301" t="n"/>
    </row>
    <row customFormat="1" customHeight="1" hidden="1" ht="15" r="96" s="2">
      <c r="A96" s="549" t="inlineStr">
        <is>
          <t>K180706040-2080100731 LORRAINE</t>
        </is>
      </c>
      <c r="B96" s="169" t="inlineStr">
        <is>
          <t>K180706040</t>
        </is>
      </c>
      <c r="C96" s="169" t="n">
        <v>2080100731</v>
      </c>
      <c r="D96" s="67" t="n"/>
      <c r="E96" s="311" t="n"/>
      <c r="F96" s="311" t="n"/>
      <c r="G96" s="176" t="inlineStr">
        <is>
          <t>-</t>
        </is>
      </c>
      <c r="H96" s="42" t="inlineStr">
        <is>
          <t>LORRAINE</t>
        </is>
      </c>
      <c r="I96" s="173" t="inlineStr">
        <is>
          <t>APPLE BLOSSOM</t>
        </is>
      </c>
      <c r="J96" s="176" t="inlineStr">
        <is>
          <t>FILATURES DU PARC</t>
        </is>
      </c>
      <c r="K96" s="176" t="inlineStr">
        <is>
          <t>ECOPURE - #CORAIL</t>
        </is>
      </c>
      <c r="L96" s="176" t="n"/>
      <c r="M96" s="41" t="n"/>
      <c r="N96" s="42" t="n">
        <v>1</v>
      </c>
      <c r="O96" s="173" t="inlineStr">
        <is>
          <t>KNIT L/S</t>
        </is>
      </c>
      <c r="P96" s="175" t="inlineStr">
        <is>
          <t>WOMEN</t>
        </is>
      </c>
      <c r="Q96" s="177" t="inlineStr">
        <is>
          <t>TRISCOTTON</t>
        </is>
      </c>
      <c r="R96" s="217" t="inlineStr">
        <is>
          <t>-</t>
        </is>
      </c>
      <c r="S96" s="178" t="n"/>
      <c r="T96" s="21" t="inlineStr">
        <is>
          <t>-</t>
        </is>
      </c>
      <c r="U96" s="305" t="n"/>
      <c r="V96" s="74" t="n"/>
      <c r="W96" s="74" t="n"/>
      <c r="X96" s="74" t="n">
        <v>28</v>
      </c>
      <c r="Y96" s="74" t="n">
        <v>0</v>
      </c>
      <c r="Z96" s="74" t="n">
        <v>34</v>
      </c>
      <c r="AA96" s="74" t="n">
        <v>84</v>
      </c>
      <c r="AB96" s="74" t="n">
        <v>90</v>
      </c>
      <c r="AC96" s="74" t="n">
        <v>90</v>
      </c>
      <c r="AD96" s="74" t="n"/>
      <c r="AE96" s="74" t="n"/>
      <c r="AF96" s="74" t="n">
        <v>130</v>
      </c>
      <c r="AG96" s="325" t="n">
        <v>150</v>
      </c>
      <c r="AH96" s="75">
        <f>AG96</f>
        <v/>
      </c>
      <c r="AI96" s="508" t="n">
        <v>150</v>
      </c>
      <c r="AJ96" s="75" t="n"/>
      <c r="AK96" s="75" t="n"/>
      <c r="AL96" s="267" t="inlineStr">
        <is>
          <t>-</t>
        </is>
      </c>
      <c r="AM96" s="267" t="n"/>
      <c r="AN96" s="273" t="n"/>
      <c r="AO96" s="300" t="n"/>
      <c r="AP96" s="273" t="n"/>
      <c r="AQ96" s="300" t="n"/>
      <c r="AR96" s="300" t="n"/>
      <c r="AS96" s="273" t="n"/>
      <c r="AT96" s="273" t="n"/>
      <c r="AU96" s="273" t="n"/>
      <c r="AV96" s="2" t="n"/>
      <c r="AW96" s="2" t="n"/>
      <c r="AX96" s="2" t="n"/>
      <c r="AY96" s="2" t="n"/>
      <c r="AZ96" s="2" t="n"/>
      <c r="BA96" s="2" t="n"/>
      <c r="BB96" s="2" t="n"/>
      <c r="BC96" s="2" t="n"/>
      <c r="BD96" s="2" t="n"/>
      <c r="BE96" s="2" t="n"/>
      <c r="BH96" s="301" t="n"/>
    </row>
    <row customFormat="1" customHeight="1" hidden="1" ht="15" r="97" s="2">
      <c r="A97" s="549" t="inlineStr">
        <is>
          <t>K180706030-2080100735 SABINA</t>
        </is>
      </c>
      <c r="B97" s="169" t="inlineStr">
        <is>
          <t>K180706030</t>
        </is>
      </c>
      <c r="C97" s="169" t="n">
        <v>2080100735</v>
      </c>
      <c r="D97" s="67" t="inlineStr">
        <is>
          <t>SB, ABY</t>
        </is>
      </c>
      <c r="E97" s="311" t="n"/>
      <c r="F97" s="311" t="n"/>
      <c r="G97" s="176" t="inlineStr">
        <is>
          <t>-</t>
        </is>
      </c>
      <c r="H97" s="42" t="inlineStr">
        <is>
          <t>SABINA</t>
        </is>
      </c>
      <c r="I97" s="173" t="inlineStr">
        <is>
          <t>BLUE</t>
        </is>
      </c>
      <c r="J97" s="176" t="inlineStr">
        <is>
          <t>FILATURES DU PARC</t>
        </is>
      </c>
      <c r="K97" s="176" t="inlineStr">
        <is>
          <t>ECOPURE - #ETOILE</t>
        </is>
      </c>
      <c r="L97" s="176" t="n"/>
      <c r="M97" s="41" t="n"/>
      <c r="N97" s="42" t="n">
        <v>1</v>
      </c>
      <c r="O97" s="173" t="inlineStr">
        <is>
          <t>KNIT L/S</t>
        </is>
      </c>
      <c r="P97" s="175" t="inlineStr">
        <is>
          <t>WOMEN</t>
        </is>
      </c>
      <c r="Q97" s="200" t="inlineStr">
        <is>
          <t>BERETTI</t>
        </is>
      </c>
      <c r="R97" s="217" t="inlineStr">
        <is>
          <t>-</t>
        </is>
      </c>
      <c r="S97" s="178" t="n"/>
      <c r="T97" s="21" t="inlineStr">
        <is>
          <t>-</t>
        </is>
      </c>
      <c r="U97" s="305" t="n"/>
      <c r="V97" s="74" t="n"/>
      <c r="W97" s="74" t="n"/>
      <c r="X97" s="74" t="n">
        <v>148</v>
      </c>
      <c r="Y97" s="74" t="n">
        <v>0</v>
      </c>
      <c r="Z97" s="74" t="n">
        <v>156</v>
      </c>
      <c r="AA97" s="74" t="n">
        <v>190</v>
      </c>
      <c r="AB97" s="74" t="n">
        <v>196</v>
      </c>
      <c r="AC97" s="74" t="n">
        <v>198</v>
      </c>
      <c r="AD97" s="74" t="n"/>
      <c r="AE97" s="74" t="n"/>
      <c r="AF97" s="74" t="n">
        <v>270</v>
      </c>
      <c r="AG97" s="312" t="n">
        <v>250</v>
      </c>
      <c r="AH97" s="75">
        <f>AG97</f>
        <v/>
      </c>
      <c r="AI97" s="508" t="n">
        <v>250</v>
      </c>
      <c r="AJ97" s="75" t="n"/>
      <c r="AK97" s="75" t="n"/>
      <c r="AL97" s="267" t="inlineStr">
        <is>
          <t>-</t>
        </is>
      </c>
      <c r="AM97" s="267" t="n"/>
      <c r="AN97" s="273" t="n"/>
      <c r="AO97" s="300" t="n"/>
      <c r="AP97" s="273" t="n"/>
      <c r="AQ97" s="300" t="n"/>
      <c r="AR97" s="300" t="n"/>
      <c r="AS97" s="273" t="n"/>
      <c r="AT97" s="273" t="n"/>
      <c r="AU97" s="273" t="n"/>
      <c r="AV97" s="2" t="n"/>
      <c r="AW97" s="2" t="n"/>
      <c r="AX97" s="2" t="n"/>
      <c r="AY97" s="2" t="n"/>
      <c r="AZ97" s="2" t="n"/>
      <c r="BA97" s="2" t="n"/>
      <c r="BB97" s="2" t="n"/>
      <c r="BC97" s="2" t="n"/>
      <c r="BD97" s="2" t="n"/>
      <c r="BE97" s="2" t="n"/>
      <c r="BH97" s="301" t="n"/>
    </row>
    <row customFormat="1" customHeight="1" hidden="1" ht="15" r="98" s="2">
      <c r="A98" s="549" t="inlineStr">
        <is>
          <t>K180799160-5101100096 BEANIE</t>
        </is>
      </c>
      <c r="B98" s="169" t="inlineStr">
        <is>
          <t>K180799160</t>
        </is>
      </c>
      <c r="C98" s="173" t="n">
        <v>5101100096</v>
      </c>
      <c r="D98" s="67" t="inlineStr">
        <is>
          <t>ASOS</t>
        </is>
      </c>
      <c r="E98" s="311" t="n"/>
      <c r="F98" s="311" t="n"/>
      <c r="G98" s="176" t="inlineStr">
        <is>
          <t>-</t>
        </is>
      </c>
      <c r="H98" s="42" t="inlineStr">
        <is>
          <t>BEANIE</t>
        </is>
      </c>
      <c r="I98" s="304" t="inlineStr">
        <is>
          <t>APPLE BLOSSOM</t>
        </is>
      </c>
      <c r="J98" s="176" t="inlineStr">
        <is>
          <t>FILATURES DU PARC</t>
        </is>
      </c>
      <c r="K98" s="21" t="inlineStr">
        <is>
          <t>ECOPURE - #SIROP</t>
        </is>
      </c>
      <c r="L98" s="176" t="n"/>
      <c r="M98" s="41" t="n"/>
      <c r="N98" s="42" t="n">
        <v>1</v>
      </c>
      <c r="O98" s="173" t="inlineStr">
        <is>
          <t>ACCESSORIES</t>
        </is>
      </c>
      <c r="P98" s="175" t="inlineStr">
        <is>
          <t>UNISEX</t>
        </is>
      </c>
      <c r="Q98" s="177" t="inlineStr">
        <is>
          <t>TRISCOTTON</t>
        </is>
      </c>
      <c r="R98" s="246" t="n"/>
      <c r="S98" s="178" t="n"/>
      <c r="T98" s="21" t="inlineStr">
        <is>
          <t>-</t>
        </is>
      </c>
      <c r="U98" s="305" t="n"/>
      <c r="V98" s="74" t="n"/>
      <c r="W98" s="74" t="n"/>
      <c r="X98" s="74" t="n">
        <v>59</v>
      </c>
      <c r="Y98" s="74" t="n">
        <v>0</v>
      </c>
      <c r="Z98" s="74" t="n">
        <v>61</v>
      </c>
      <c r="AA98" s="74" t="n">
        <v>78</v>
      </c>
      <c r="AB98" s="74" t="n">
        <v>96</v>
      </c>
      <c r="AC98" s="74" t="n">
        <v>96</v>
      </c>
      <c r="AD98" s="74" t="n"/>
      <c r="AE98" s="74" t="n"/>
      <c r="AF98" s="74" t="n">
        <v>120</v>
      </c>
      <c r="AG98" s="325" t="n">
        <v>150</v>
      </c>
      <c r="AH98" s="75">
        <f>AG98</f>
        <v/>
      </c>
      <c r="AI98" s="508" t="n">
        <v>150</v>
      </c>
      <c r="AJ98" s="75" t="n"/>
      <c r="AK98" s="75" t="n"/>
      <c r="AL98" s="267" t="inlineStr">
        <is>
          <t>-</t>
        </is>
      </c>
      <c r="AM98" s="267" t="n"/>
      <c r="AN98" s="273" t="n"/>
      <c r="AO98" s="300" t="n"/>
      <c r="AP98" s="273" t="n"/>
      <c r="AQ98" s="300" t="n"/>
      <c r="AR98" s="300" t="n"/>
      <c r="AS98" s="273" t="n"/>
      <c r="AT98" s="273" t="n"/>
      <c r="AU98" s="273" t="n"/>
      <c r="AV98" s="2" t="n"/>
      <c r="AW98" s="2" t="n"/>
      <c r="AX98" s="2" t="n"/>
      <c r="AY98" s="2" t="n"/>
      <c r="AZ98" s="2" t="n"/>
      <c r="BA98" s="2" t="n"/>
      <c r="BB98" s="2" t="n"/>
      <c r="BC98" s="2" t="n"/>
      <c r="BD98" s="2" t="n"/>
      <c r="BE98" s="2" t="n"/>
      <c r="BH98" s="301" t="n"/>
    </row>
    <row customFormat="1" customHeight="1" hidden="1" ht="15" r="99" s="2">
      <c r="A99" s="549" t="inlineStr">
        <is>
          <t>K180799180-5100900012 SCARF</t>
        </is>
      </c>
      <c r="B99" s="169" t="inlineStr">
        <is>
          <t>K180799180</t>
        </is>
      </c>
      <c r="C99" s="169" t="n">
        <v>5100900012</v>
      </c>
      <c r="D99" s="67" t="n"/>
      <c r="E99" s="311" t="n"/>
      <c r="F99" s="311" t="n"/>
      <c r="G99" s="176" t="inlineStr">
        <is>
          <t>-</t>
        </is>
      </c>
      <c r="H99" s="42" t="inlineStr">
        <is>
          <t>SCARF</t>
        </is>
      </c>
      <c r="I99" s="304" t="inlineStr">
        <is>
          <t>APPLE BLOSSOM</t>
        </is>
      </c>
      <c r="J99" s="176" t="inlineStr">
        <is>
          <t>FILATURES DU PARC</t>
        </is>
      </c>
      <c r="K99" s="21" t="inlineStr">
        <is>
          <t>ECOPURE - #SIROP</t>
        </is>
      </c>
      <c r="L99" s="176" t="n"/>
      <c r="M99" s="41" t="n"/>
      <c r="N99" s="42" t="n">
        <v>1</v>
      </c>
      <c r="O99" s="173" t="inlineStr">
        <is>
          <t>ACCESSORIES</t>
        </is>
      </c>
      <c r="P99" s="175" t="inlineStr">
        <is>
          <t>UNISEX</t>
        </is>
      </c>
      <c r="Q99" s="177" t="inlineStr">
        <is>
          <t>TRISCOTTON</t>
        </is>
      </c>
      <c r="R99" s="177" t="n"/>
      <c r="S99" s="178" t="n"/>
      <c r="T99" s="21" t="inlineStr">
        <is>
          <t>-</t>
        </is>
      </c>
      <c r="U99" s="305" t="n"/>
      <c r="V99" s="74" t="n"/>
      <c r="W99" s="74" t="n"/>
      <c r="X99" s="74" t="n">
        <v>13</v>
      </c>
      <c r="Y99" s="74" t="n">
        <v>0</v>
      </c>
      <c r="Z99" s="74" t="n">
        <v>14</v>
      </c>
      <c r="AA99" s="74" t="n">
        <v>23</v>
      </c>
      <c r="AB99" s="74" t="n">
        <v>33</v>
      </c>
      <c r="AC99" s="74" t="n">
        <v>35</v>
      </c>
      <c r="AD99" s="74" t="n"/>
      <c r="AE99" s="74" t="n"/>
      <c r="AF99" s="74" t="n">
        <v>50</v>
      </c>
      <c r="AG99" s="325" t="n">
        <v>80</v>
      </c>
      <c r="AH99" s="75">
        <f>AG99</f>
        <v/>
      </c>
      <c r="AI99" s="508" t="n">
        <v>80</v>
      </c>
      <c r="AJ99" s="75" t="n"/>
      <c r="AK99" s="75" t="n"/>
      <c r="AL99" s="267" t="inlineStr">
        <is>
          <t>-</t>
        </is>
      </c>
      <c r="AM99" s="267" t="n"/>
      <c r="AN99" s="273" t="n"/>
      <c r="AO99" s="300" t="n"/>
      <c r="AP99" s="273" t="n"/>
      <c r="AQ99" s="300" t="n"/>
      <c r="AR99" s="300" t="n"/>
      <c r="AS99" s="273" t="n"/>
      <c r="AT99" s="273" t="n"/>
      <c r="AU99" s="273" t="n"/>
      <c r="AV99" s="2" t="n"/>
      <c r="AW99" s="2" t="n"/>
      <c r="AX99" s="2" t="n"/>
      <c r="AY99" s="2" t="n"/>
      <c r="AZ99" s="2" t="n"/>
      <c r="BA99" s="2" t="n"/>
      <c r="BB99" s="2" t="n"/>
      <c r="BC99" s="2" t="n"/>
      <c r="BD99" s="2" t="n"/>
      <c r="BE99" s="2" t="n"/>
      <c r="BH99" s="301" t="n"/>
    </row>
    <row customFormat="1" customHeight="1" hidden="1" ht="15" r="100" s="2">
      <c r="A100" s="549" t="inlineStr">
        <is>
          <t>K180799165-5101100097 BEANIE</t>
        </is>
      </c>
      <c r="B100" s="169" t="inlineStr">
        <is>
          <t>K180799165</t>
        </is>
      </c>
      <c r="C100" s="173" t="n">
        <v>5101100097</v>
      </c>
      <c r="D100" s="67" t="n"/>
      <c r="E100" s="311" t="n"/>
      <c r="F100" s="311" t="n"/>
      <c r="G100" s="176" t="inlineStr">
        <is>
          <t>-</t>
        </is>
      </c>
      <c r="H100" s="42" t="inlineStr">
        <is>
          <t>BEANIE</t>
        </is>
      </c>
      <c r="I100" s="173" t="inlineStr">
        <is>
          <t>COLLEGIATE RED</t>
        </is>
      </c>
      <c r="J100" s="176" t="inlineStr">
        <is>
          <t>FILATURES DU PARC</t>
        </is>
      </c>
      <c r="K100" s="176" t="inlineStr">
        <is>
          <t>ECOPURE - #LAQUE</t>
        </is>
      </c>
      <c r="L100" s="176" t="n"/>
      <c r="M100" s="41" t="n"/>
      <c r="N100" s="42" t="n">
        <v>1</v>
      </c>
      <c r="O100" s="173" t="inlineStr">
        <is>
          <t>ACCESSORIES</t>
        </is>
      </c>
      <c r="P100" s="175" t="inlineStr">
        <is>
          <t>UNISEX</t>
        </is>
      </c>
      <c r="Q100" s="177" t="inlineStr">
        <is>
          <t>TRISCOTTON</t>
        </is>
      </c>
      <c r="R100" s="177" t="n"/>
      <c r="S100" s="178" t="n"/>
      <c r="T100" s="21" t="inlineStr">
        <is>
          <t>-</t>
        </is>
      </c>
      <c r="U100" s="305" t="n"/>
      <c r="V100" s="74" t="n"/>
      <c r="W100" s="74" t="n"/>
      <c r="X100" s="74" t="n">
        <v>27</v>
      </c>
      <c r="Y100" s="74" t="n">
        <v>0</v>
      </c>
      <c r="Z100" s="74" t="n">
        <v>30</v>
      </c>
      <c r="AA100" s="74" t="n">
        <v>33</v>
      </c>
      <c r="AB100" s="74" t="n">
        <v>50</v>
      </c>
      <c r="AC100" s="74" t="n">
        <v>50</v>
      </c>
      <c r="AD100" s="74" t="n"/>
      <c r="AE100" s="74" t="n"/>
      <c r="AF100" s="74" t="n">
        <v>50</v>
      </c>
      <c r="AG100" s="325" t="n">
        <v>80</v>
      </c>
      <c r="AH100" s="75">
        <f>AG100</f>
        <v/>
      </c>
      <c r="AI100" s="508" t="n">
        <v>80</v>
      </c>
      <c r="AJ100" s="75" t="n"/>
      <c r="AK100" s="75" t="n"/>
      <c r="AL100" s="267" t="inlineStr">
        <is>
          <t>-</t>
        </is>
      </c>
      <c r="AM100" s="267" t="n"/>
      <c r="AN100" s="273" t="n"/>
      <c r="AO100" s="300" t="n"/>
      <c r="AP100" s="273" t="n"/>
      <c r="AQ100" s="300" t="n"/>
      <c r="AR100" s="300" t="n"/>
      <c r="AS100" s="273" t="n"/>
      <c r="AT100" s="273" t="n"/>
      <c r="AU100" s="273" t="n"/>
      <c r="AV100" s="2" t="n"/>
      <c r="AW100" s="2" t="n"/>
      <c r="AX100" s="2" t="n"/>
      <c r="AY100" s="2" t="n"/>
      <c r="AZ100" s="2" t="n"/>
      <c r="BA100" s="2" t="n"/>
      <c r="BB100" s="2" t="n"/>
      <c r="BC100" s="2" t="n"/>
      <c r="BD100" s="2" t="n"/>
      <c r="BE100" s="2" t="n"/>
      <c r="BH100" s="301" t="n"/>
    </row>
    <row customFormat="1" customHeight="1" hidden="1" ht="15" r="101" s="2">
      <c r="A101" s="549" t="inlineStr">
        <is>
          <t>K180799185-5100900013 SCARF</t>
        </is>
      </c>
      <c r="B101" s="169" t="inlineStr">
        <is>
          <t>K180799185</t>
        </is>
      </c>
      <c r="C101" s="169" t="n">
        <v>5100900013</v>
      </c>
      <c r="D101" s="67" t="n"/>
      <c r="E101" s="311" t="n"/>
      <c r="F101" s="311" t="n"/>
      <c r="G101" s="176" t="inlineStr">
        <is>
          <t>-</t>
        </is>
      </c>
      <c r="H101" s="42" t="inlineStr">
        <is>
          <t>SCARF</t>
        </is>
      </c>
      <c r="I101" s="173" t="inlineStr">
        <is>
          <t>COLLEGIATE RED</t>
        </is>
      </c>
      <c r="J101" s="176" t="inlineStr">
        <is>
          <t>FILATURES DU PARC</t>
        </is>
      </c>
      <c r="K101" s="176" t="inlineStr">
        <is>
          <t>ECOPURE - #LAQUE</t>
        </is>
      </c>
      <c r="L101" s="176" t="n"/>
      <c r="M101" s="41" t="n"/>
      <c r="N101" s="42" t="n">
        <v>1</v>
      </c>
      <c r="O101" s="173" t="inlineStr">
        <is>
          <t>ACCESSORIES</t>
        </is>
      </c>
      <c r="P101" s="175" t="inlineStr">
        <is>
          <t>UNISEX</t>
        </is>
      </c>
      <c r="Q101" s="177" t="inlineStr">
        <is>
          <t>TRISCOTTON</t>
        </is>
      </c>
      <c r="R101" s="246" t="n"/>
      <c r="S101" s="178" t="n"/>
      <c r="T101" s="21" t="inlineStr">
        <is>
          <t>-</t>
        </is>
      </c>
      <c r="U101" s="305" t="n"/>
      <c r="V101" s="74" t="n"/>
      <c r="W101" s="74" t="n"/>
      <c r="X101" s="74" t="n">
        <v>18</v>
      </c>
      <c r="Y101" s="74" t="n">
        <v>0</v>
      </c>
      <c r="Z101" s="74" t="n">
        <v>19</v>
      </c>
      <c r="AA101" s="74" t="n">
        <v>21</v>
      </c>
      <c r="AB101" s="74" t="n">
        <v>30</v>
      </c>
      <c r="AC101" s="74" t="n">
        <v>32</v>
      </c>
      <c r="AD101" s="74" t="n"/>
      <c r="AE101" s="74" t="n"/>
      <c r="AF101" s="74" t="n">
        <v>50</v>
      </c>
      <c r="AG101" s="325" t="n">
        <v>80</v>
      </c>
      <c r="AH101" s="75">
        <f>AG101</f>
        <v/>
      </c>
      <c r="AI101" s="508" t="n">
        <v>80</v>
      </c>
      <c r="AJ101" s="75" t="n"/>
      <c r="AK101" s="75" t="n"/>
      <c r="AL101" s="267" t="inlineStr">
        <is>
          <t>-</t>
        </is>
      </c>
      <c r="AM101" s="267" t="n"/>
      <c r="AN101" s="273" t="n"/>
      <c r="AO101" s="300" t="n"/>
      <c r="AP101" s="273" t="n"/>
      <c r="AQ101" s="300" t="n"/>
      <c r="AR101" s="300" t="n"/>
      <c r="AS101" s="273" t="n"/>
      <c r="AT101" s="273" t="n"/>
      <c r="AU101" s="273" t="n"/>
      <c r="AV101" s="2" t="n"/>
      <c r="AW101" s="2" t="n"/>
      <c r="AX101" s="2" t="n"/>
      <c r="AY101" s="2" t="n"/>
      <c r="AZ101" s="2" t="n"/>
      <c r="BA101" s="2" t="n"/>
      <c r="BB101" s="2" t="n"/>
      <c r="BC101" s="2" t="n"/>
      <c r="BD101" s="2" t="n"/>
      <c r="BE101" s="2" t="n"/>
      <c r="BH101" s="301" t="n"/>
    </row>
    <row customFormat="1" customHeight="1" hidden="1" ht="15" r="102" s="2">
      <c r="A102" s="549" t="inlineStr">
        <is>
          <t>K180706045-2080100732 BELAKANE CROPPED</t>
        </is>
      </c>
      <c r="B102" s="169" t="inlineStr">
        <is>
          <t>K180706045</t>
        </is>
      </c>
      <c r="C102" s="169" t="n">
        <v>2080100732</v>
      </c>
      <c r="D102" s="67" t="inlineStr">
        <is>
          <t>ASOS</t>
        </is>
      </c>
      <c r="E102" s="311" t="n"/>
      <c r="F102" s="311" t="n"/>
      <c r="G102" s="176" t="inlineStr">
        <is>
          <t>-</t>
        </is>
      </c>
      <c r="H102" s="42" t="inlineStr">
        <is>
          <t>BELAKANE CROPPED</t>
        </is>
      </c>
      <c r="I102" s="173" t="inlineStr">
        <is>
          <t>RICH CARAMEL</t>
        </is>
      </c>
      <c r="J102" s="176" t="inlineStr">
        <is>
          <t>FILATURES DU PARC</t>
        </is>
      </c>
      <c r="K102" s="176" t="inlineStr">
        <is>
          <t>ECOPURE - #MANGUE</t>
        </is>
      </c>
      <c r="L102" s="176" t="n"/>
      <c r="M102" s="41" t="n"/>
      <c r="N102" s="42" t="n">
        <v>2</v>
      </c>
      <c r="O102" s="173" t="inlineStr">
        <is>
          <t>KNIT L/S</t>
        </is>
      </c>
      <c r="P102" s="175" t="inlineStr">
        <is>
          <t>WOMEN</t>
        </is>
      </c>
      <c r="Q102" s="177" t="inlineStr">
        <is>
          <t>TRISCOTTON</t>
        </is>
      </c>
      <c r="R102" s="240" t="inlineStr">
        <is>
          <t>-</t>
        </is>
      </c>
      <c r="S102" s="178" t="n"/>
      <c r="T102" s="21" t="inlineStr">
        <is>
          <t>-</t>
        </is>
      </c>
      <c r="U102" s="305" t="n"/>
      <c r="V102" s="74" t="n"/>
      <c r="W102" s="74" t="n"/>
      <c r="X102" s="74" t="n">
        <v>63</v>
      </c>
      <c r="Y102" s="74" t="n">
        <v>0</v>
      </c>
      <c r="Z102" s="74" t="n">
        <v>63</v>
      </c>
      <c r="AA102" s="74" t="n">
        <v>82</v>
      </c>
      <c r="AB102" s="74" t="n">
        <v>103</v>
      </c>
      <c r="AC102" s="74" t="n">
        <v>103</v>
      </c>
      <c r="AD102" s="74" t="n"/>
      <c r="AE102" s="74" t="n"/>
      <c r="AF102" s="74" t="n">
        <v>120</v>
      </c>
      <c r="AG102" s="325" t="n">
        <v>150</v>
      </c>
      <c r="AH102" s="75">
        <f>AG102</f>
        <v/>
      </c>
      <c r="AI102" s="508" t="n">
        <v>150</v>
      </c>
      <c r="AJ102" s="75" t="n"/>
      <c r="AK102" s="75" t="n"/>
      <c r="AL102" s="267" t="inlineStr">
        <is>
          <t>-</t>
        </is>
      </c>
      <c r="AM102" s="267" t="n"/>
      <c r="AN102" s="273" t="n"/>
      <c r="AO102" s="300" t="n"/>
      <c r="AP102" s="273" t="n"/>
      <c r="AQ102" s="300" t="n"/>
      <c r="AR102" s="300" t="n"/>
      <c r="AS102" s="273" t="n"/>
      <c r="AT102" s="273" t="n"/>
      <c r="AU102" s="273" t="n"/>
      <c r="AV102" s="2" t="n"/>
      <c r="AW102" s="2" t="n"/>
      <c r="AX102" s="2" t="n"/>
      <c r="AY102" s="2" t="n"/>
      <c r="AZ102" s="2" t="n"/>
      <c r="BA102" s="2" t="n"/>
      <c r="BB102" s="2" t="n"/>
      <c r="BC102" s="2" t="n"/>
      <c r="BD102" s="2" t="n"/>
      <c r="BE102" s="2" t="n"/>
      <c r="BH102" s="301" t="n"/>
    </row>
    <row customFormat="1" customHeight="1" hidden="1" ht="15" r="103" s="2">
      <c r="A103" s="549" t="inlineStr">
        <is>
          <t>K180799155-5101100095 BEANIE</t>
        </is>
      </c>
      <c r="B103" s="169" t="inlineStr">
        <is>
          <t>K180799155</t>
        </is>
      </c>
      <c r="C103" s="173" t="n">
        <v>5101100095</v>
      </c>
      <c r="D103" s="67" t="inlineStr">
        <is>
          <t>ASOS</t>
        </is>
      </c>
      <c r="E103" s="311" t="n"/>
      <c r="F103" s="311" t="n"/>
      <c r="G103" s="176" t="inlineStr">
        <is>
          <t>-</t>
        </is>
      </c>
      <c r="H103" s="42" t="inlineStr">
        <is>
          <t>BEANIE</t>
        </is>
      </c>
      <c r="I103" s="173" t="inlineStr">
        <is>
          <t>SATCHEL TAN</t>
        </is>
      </c>
      <c r="J103" s="176" t="inlineStr">
        <is>
          <t>FILATURES DU PARC</t>
        </is>
      </c>
      <c r="K103" s="176" t="inlineStr">
        <is>
          <t>ECOPURE - #MANGUE</t>
        </is>
      </c>
      <c r="L103" s="176" t="n"/>
      <c r="M103" s="41" t="n"/>
      <c r="N103" s="42" t="n">
        <v>1</v>
      </c>
      <c r="O103" s="173" t="inlineStr">
        <is>
          <t>ACCESSORIES</t>
        </is>
      </c>
      <c r="P103" s="175" t="inlineStr">
        <is>
          <t>UNISEX</t>
        </is>
      </c>
      <c r="Q103" s="177" t="inlineStr">
        <is>
          <t>TRISCOTTON</t>
        </is>
      </c>
      <c r="R103" s="246" t="n"/>
      <c r="S103" s="178" t="n"/>
      <c r="T103" s="21" t="inlineStr">
        <is>
          <t>-</t>
        </is>
      </c>
      <c r="U103" s="305" t="n"/>
      <c r="V103" s="74" t="n"/>
      <c r="W103" s="74" t="n"/>
      <c r="X103" s="74" t="n">
        <v>65</v>
      </c>
      <c r="Y103" s="74" t="n">
        <v>0</v>
      </c>
      <c r="Z103" s="74" t="n">
        <v>68</v>
      </c>
      <c r="AA103" s="74" t="n">
        <v>80</v>
      </c>
      <c r="AB103" s="74" t="n">
        <v>91</v>
      </c>
      <c r="AC103" s="74" t="n">
        <v>88</v>
      </c>
      <c r="AD103" s="74" t="n"/>
      <c r="AE103" s="74" t="n"/>
      <c r="AF103" s="74" t="n">
        <v>120</v>
      </c>
      <c r="AG103" s="325" t="n">
        <v>150</v>
      </c>
      <c r="AH103" s="75">
        <f>AG103</f>
        <v/>
      </c>
      <c r="AI103" s="508" t="n">
        <v>150</v>
      </c>
      <c r="AJ103" s="75" t="n"/>
      <c r="AK103" s="75" t="n"/>
      <c r="AL103" s="267" t="inlineStr">
        <is>
          <t>-</t>
        </is>
      </c>
      <c r="AM103" s="267" t="n"/>
      <c r="AN103" s="273" t="n"/>
      <c r="AO103" s="300" t="n"/>
      <c r="AP103" s="273" t="n"/>
      <c r="AQ103" s="300" t="n"/>
      <c r="AR103" s="300" t="n"/>
      <c r="AS103" s="273" t="n"/>
      <c r="AT103" s="273" t="n"/>
      <c r="AU103" s="273" t="n"/>
      <c r="AV103" s="2" t="n"/>
      <c r="AW103" s="2" t="n"/>
      <c r="AX103" s="2" t="n"/>
      <c r="AY103" s="2" t="n"/>
      <c r="AZ103" s="2" t="n"/>
      <c r="BA103" s="2" t="n"/>
      <c r="BB103" s="2" t="n"/>
      <c r="BC103" s="2" t="n"/>
      <c r="BD103" s="2" t="n"/>
      <c r="BE103" s="2" t="n"/>
      <c r="BH103" s="301" t="n"/>
    </row>
    <row customFormat="1" customHeight="1" hidden="1" ht="15" r="104" s="2">
      <c r="A104" s="549" t="inlineStr">
        <is>
          <t>K180799175-5100900011 SCARF</t>
        </is>
      </c>
      <c r="B104" s="169" t="inlineStr">
        <is>
          <t>K180799175</t>
        </is>
      </c>
      <c r="C104" s="169" t="n">
        <v>5100900011</v>
      </c>
      <c r="D104" s="67" t="n"/>
      <c r="E104" s="311" t="n"/>
      <c r="F104" s="311" t="n"/>
      <c r="G104" s="176" t="inlineStr">
        <is>
          <t>-</t>
        </is>
      </c>
      <c r="H104" s="42" t="inlineStr">
        <is>
          <t>SCARF</t>
        </is>
      </c>
      <c r="I104" s="173" t="inlineStr">
        <is>
          <t>SATCHEL TAN</t>
        </is>
      </c>
      <c r="J104" s="176" t="inlineStr">
        <is>
          <t>FILATURES DU PARC</t>
        </is>
      </c>
      <c r="K104" s="176" t="inlineStr">
        <is>
          <t>ECOPURE - #MANGUE</t>
        </is>
      </c>
      <c r="L104" s="176" t="n"/>
      <c r="M104" s="41" t="n"/>
      <c r="N104" s="42" t="n">
        <v>1</v>
      </c>
      <c r="O104" s="173" t="inlineStr">
        <is>
          <t>ACCESSORIES</t>
        </is>
      </c>
      <c r="P104" s="175" t="inlineStr">
        <is>
          <t>UNISEX</t>
        </is>
      </c>
      <c r="Q104" s="177" t="inlineStr">
        <is>
          <t>TRISCOTTON</t>
        </is>
      </c>
      <c r="R104" s="177" t="n"/>
      <c r="S104" s="178" t="n"/>
      <c r="T104" s="21" t="inlineStr">
        <is>
          <t>-</t>
        </is>
      </c>
      <c r="U104" s="305" t="n"/>
      <c r="V104" s="74" t="n"/>
      <c r="W104" s="74" t="n"/>
      <c r="X104" s="74" t="n">
        <v>22</v>
      </c>
      <c r="Y104" s="74" t="n">
        <v>0</v>
      </c>
      <c r="Z104" s="74" t="n">
        <v>23</v>
      </c>
      <c r="AA104" s="74" t="n">
        <v>32</v>
      </c>
      <c r="AB104" s="74" t="n">
        <v>33</v>
      </c>
      <c r="AC104" s="74" t="n">
        <v>33</v>
      </c>
      <c r="AD104" s="74" t="n"/>
      <c r="AE104" s="74" t="n"/>
      <c r="AF104" s="74" t="n">
        <v>60</v>
      </c>
      <c r="AG104" s="74" t="n">
        <v>60</v>
      </c>
      <c r="AH104" s="75">
        <f>AG104</f>
        <v/>
      </c>
      <c r="AI104" s="508" t="n">
        <v>100</v>
      </c>
      <c r="AJ104" s="75" t="n"/>
      <c r="AK104" s="75" t="n"/>
      <c r="AL104" s="267" t="inlineStr">
        <is>
          <t>-</t>
        </is>
      </c>
      <c r="AM104" s="267" t="n"/>
      <c r="AN104" s="273" t="n"/>
      <c r="AO104" s="300" t="n"/>
      <c r="AP104" s="273" t="n"/>
      <c r="AQ104" s="300" t="n"/>
      <c r="AR104" s="300" t="n"/>
      <c r="AS104" s="273" t="n"/>
      <c r="AT104" s="273" t="n"/>
      <c r="AU104" s="273" t="n"/>
      <c r="AV104" s="2" t="n"/>
      <c r="AW104" s="2" t="n"/>
      <c r="AX104" s="2" t="n"/>
      <c r="AY104" s="2" t="n"/>
      <c r="AZ104" s="2" t="n"/>
      <c r="BA104" s="2" t="n"/>
      <c r="BB104" s="2" t="n"/>
      <c r="BC104" s="2" t="n"/>
      <c r="BD104" s="2" t="n"/>
      <c r="BE104" s="2" t="n"/>
      <c r="BH104" s="301" t="n"/>
    </row>
    <row customFormat="1" customHeight="1" hidden="1" ht="15" r="105" s="2">
      <c r="A105" s="549" t="inlineStr">
        <is>
          <t>K180799170-5101100098 BEANIE</t>
        </is>
      </c>
      <c r="B105" s="169" t="inlineStr">
        <is>
          <t>K180799170</t>
        </is>
      </c>
      <c r="C105" s="173" t="n">
        <v>5101100098</v>
      </c>
      <c r="D105" s="67" t="inlineStr">
        <is>
          <t>ASOS</t>
        </is>
      </c>
      <c r="E105" s="311" t="n"/>
      <c r="F105" s="311" t="n"/>
      <c r="G105" s="176" t="inlineStr">
        <is>
          <t>-</t>
        </is>
      </c>
      <c r="H105" s="42" t="inlineStr">
        <is>
          <t>BEANIE</t>
        </is>
      </c>
      <c r="I105" s="173" t="inlineStr">
        <is>
          <t>PERFORMANCE BLUE</t>
        </is>
      </c>
      <c r="J105" s="176" t="inlineStr">
        <is>
          <t>FILATURES DU PARC</t>
        </is>
      </c>
      <c r="K105" s="176" t="inlineStr">
        <is>
          <t>ECOPURE - #MARINE</t>
        </is>
      </c>
      <c r="L105" s="176" t="n"/>
      <c r="M105" s="41" t="n"/>
      <c r="N105" s="42" t="n">
        <v>1</v>
      </c>
      <c r="O105" s="173" t="inlineStr">
        <is>
          <t>ACCESSORIES</t>
        </is>
      </c>
      <c r="P105" s="175" t="inlineStr">
        <is>
          <t>UNISEX</t>
        </is>
      </c>
      <c r="Q105" s="177" t="inlineStr">
        <is>
          <t>TRISCOTTON</t>
        </is>
      </c>
      <c r="R105" s="177" t="n"/>
      <c r="S105" s="178" t="n"/>
      <c r="T105" s="21" t="inlineStr">
        <is>
          <t>-</t>
        </is>
      </c>
      <c r="U105" s="305" t="n"/>
      <c r="V105" s="74" t="n"/>
      <c r="W105" s="74" t="n"/>
      <c r="X105" s="74" t="n">
        <v>76</v>
      </c>
      <c r="Y105" s="74" t="n">
        <v>0</v>
      </c>
      <c r="Z105" s="74" t="n">
        <v>76</v>
      </c>
      <c r="AA105" s="74" t="n">
        <v>82</v>
      </c>
      <c r="AB105" s="74" t="n">
        <v>98</v>
      </c>
      <c r="AC105" s="74" t="n">
        <v>100</v>
      </c>
      <c r="AD105" s="74" t="n"/>
      <c r="AE105" s="74" t="n"/>
      <c r="AF105" s="74" t="n">
        <v>130</v>
      </c>
      <c r="AG105" s="325" t="n">
        <v>150</v>
      </c>
      <c r="AH105" s="75">
        <f>AG105</f>
        <v/>
      </c>
      <c r="AI105" s="508" t="n">
        <v>150</v>
      </c>
      <c r="AJ105" s="75" t="n"/>
      <c r="AK105" s="75" t="n"/>
      <c r="AL105" s="267" t="inlineStr">
        <is>
          <t>-</t>
        </is>
      </c>
      <c r="AM105" s="267" t="n"/>
      <c r="AN105" s="273" t="n"/>
      <c r="AO105" s="300" t="n"/>
      <c r="AP105" s="273" t="n"/>
      <c r="AQ105" s="300" t="n"/>
      <c r="AR105" s="300" t="n"/>
      <c r="AS105" s="273" t="n"/>
      <c r="AT105" s="273" t="n"/>
      <c r="AU105" s="273" t="n"/>
      <c r="AV105" s="2" t="n"/>
      <c r="AW105" s="2" t="n"/>
      <c r="AX105" s="2" t="n"/>
      <c r="AY105" s="2" t="n"/>
      <c r="AZ105" s="2" t="n"/>
      <c r="BA105" s="2" t="n"/>
      <c r="BB105" s="2" t="n"/>
      <c r="BC105" s="2" t="n"/>
      <c r="BD105" s="2" t="n"/>
      <c r="BE105" s="2" t="n"/>
      <c r="BH105" s="301" t="n"/>
    </row>
    <row customFormat="1" customHeight="1" hidden="1" ht="15" r="106" s="2">
      <c r="A106" s="549" t="inlineStr">
        <is>
          <t>K180799190-5100900014 SCARF</t>
        </is>
      </c>
      <c r="B106" s="169" t="inlineStr">
        <is>
          <t>K180799190</t>
        </is>
      </c>
      <c r="C106" s="169" t="n">
        <v>5100900014</v>
      </c>
      <c r="D106" s="67" t="n"/>
      <c r="E106" s="311" t="inlineStr">
        <is>
          <t>Pending</t>
        </is>
      </c>
      <c r="F106" s="311" t="n"/>
      <c r="G106" s="176" t="inlineStr">
        <is>
          <t>-</t>
        </is>
      </c>
      <c r="H106" s="42" t="inlineStr">
        <is>
          <t>SCARF</t>
        </is>
      </c>
      <c r="I106" s="173" t="inlineStr">
        <is>
          <t>PERFORMANCE BLUE</t>
        </is>
      </c>
      <c r="J106" s="176" t="inlineStr">
        <is>
          <t>FILATURES DU PARC</t>
        </is>
      </c>
      <c r="K106" s="176" t="inlineStr">
        <is>
          <t>ECOPURE - #MARINE</t>
        </is>
      </c>
      <c r="L106" s="176" t="n"/>
      <c r="M106" s="41" t="n"/>
      <c r="N106" s="42" t="n">
        <v>1</v>
      </c>
      <c r="O106" s="173" t="inlineStr">
        <is>
          <t>ACCESSORIES</t>
        </is>
      </c>
      <c r="P106" s="175" t="inlineStr">
        <is>
          <t>UNISEX</t>
        </is>
      </c>
      <c r="Q106" s="177" t="inlineStr">
        <is>
          <t>TRISCOTTON</t>
        </is>
      </c>
      <c r="R106" s="177" t="n"/>
      <c r="S106" s="178" t="n"/>
      <c r="T106" s="21" t="inlineStr">
        <is>
          <t>-</t>
        </is>
      </c>
      <c r="U106" s="305" t="n"/>
      <c r="V106" s="74" t="n"/>
      <c r="W106" s="74" t="n"/>
      <c r="X106" s="74" t="n">
        <v>10</v>
      </c>
      <c r="Y106" s="74" t="n">
        <v>0</v>
      </c>
      <c r="Z106" s="74" t="n">
        <v>10</v>
      </c>
      <c r="AA106" s="74" t="n">
        <v>13</v>
      </c>
      <c r="AB106" s="74" t="n">
        <v>14</v>
      </c>
      <c r="AC106" s="74" t="n">
        <v>14</v>
      </c>
      <c r="AD106" s="74" t="n"/>
      <c r="AE106" s="74" t="n"/>
      <c r="AF106" s="74" t="n">
        <v>0</v>
      </c>
      <c r="AG106" s="325" t="n">
        <v>50</v>
      </c>
      <c r="AH106" s="75">
        <f>AG106</f>
        <v/>
      </c>
      <c r="AI106" s="508" t="n">
        <v>50</v>
      </c>
      <c r="AJ106" s="75" t="n"/>
      <c r="AK106" s="317" t="n">
        <v>50</v>
      </c>
      <c r="AL106" s="267" t="inlineStr">
        <is>
          <t>-</t>
        </is>
      </c>
      <c r="AM106" s="267" t="n"/>
      <c r="AN106" s="273" t="n"/>
      <c r="AO106" s="300" t="n"/>
      <c r="AP106" s="273" t="n"/>
      <c r="AQ106" s="300" t="n"/>
      <c r="AR106" s="300" t="n"/>
      <c r="AS106" s="273" t="n"/>
      <c r="AT106" s="273" t="n"/>
      <c r="AU106" s="273" t="n"/>
      <c r="AV106" s="2" t="n"/>
      <c r="AW106" s="2" t="n"/>
      <c r="AX106" s="2" t="n"/>
      <c r="AY106" s="2" t="n"/>
      <c r="AZ106" s="2" t="n"/>
      <c r="BA106" s="2" t="n"/>
      <c r="BB106" s="2" t="n"/>
      <c r="BC106" s="2" t="n"/>
      <c r="BD106" s="2" t="n"/>
      <c r="BE106" s="2" t="n"/>
      <c r="BH106" s="301" t="n"/>
    </row>
    <row customFormat="1" customHeight="1" hidden="1" ht="15" r="107" s="2">
      <c r="A107" s="549" t="inlineStr">
        <is>
          <t>K180706020-2080100729 MAY</t>
        </is>
      </c>
      <c r="B107" s="169" t="inlineStr">
        <is>
          <t>K180706020</t>
        </is>
      </c>
      <c r="C107" s="169" t="n">
        <v>2080100729</v>
      </c>
      <c r="D107" s="67" t="inlineStr">
        <is>
          <t>ZALANDO, ASOS, ABY, SB</t>
        </is>
      </c>
      <c r="E107" s="311" t="n"/>
      <c r="F107" s="311" t="n"/>
      <c r="G107" s="176" t="inlineStr">
        <is>
          <t>-</t>
        </is>
      </c>
      <c r="H107" s="42" t="inlineStr">
        <is>
          <t>MAY</t>
        </is>
      </c>
      <c r="I107" s="173" t="inlineStr">
        <is>
          <t xml:space="preserve">STRIPE </t>
        </is>
      </c>
      <c r="J107" s="176" t="inlineStr">
        <is>
          <t>FILATURES DU PARC</t>
        </is>
      </c>
      <c r="K107" s="176" t="inlineStr">
        <is>
          <t>ECOPURE- #BORDEAUX, BUEE, MANGUEE, ETOILLE</t>
        </is>
      </c>
      <c r="L107" s="176" t="n"/>
      <c r="M107" s="41" t="n"/>
      <c r="N107" s="42" t="n">
        <v>2</v>
      </c>
      <c r="O107" s="173" t="inlineStr">
        <is>
          <t>KNIT L/S</t>
        </is>
      </c>
      <c r="P107" s="175" t="inlineStr">
        <is>
          <t>WOMEN</t>
        </is>
      </c>
      <c r="Q107" s="177" t="inlineStr">
        <is>
          <t>TRISCOTTON</t>
        </is>
      </c>
      <c r="R107" s="217" t="inlineStr">
        <is>
          <t>-</t>
        </is>
      </c>
      <c r="S107" s="178" t="n"/>
      <c r="T107" s="21" t="inlineStr">
        <is>
          <t>-</t>
        </is>
      </c>
      <c r="U107" s="305" t="n"/>
      <c r="V107" s="74" t="n"/>
      <c r="W107" s="74" t="n"/>
      <c r="X107" s="74" t="n">
        <v>428</v>
      </c>
      <c r="Y107" s="74" t="n">
        <v>600</v>
      </c>
      <c r="Z107" s="74" t="n">
        <v>446</v>
      </c>
      <c r="AA107" s="74" t="n">
        <v>493</v>
      </c>
      <c r="AB107" s="74" t="n">
        <v>557</v>
      </c>
      <c r="AC107" s="74" t="n">
        <v>571</v>
      </c>
      <c r="AD107" s="74" t="n"/>
      <c r="AE107" s="74" t="n"/>
      <c r="AF107" s="74" t="n">
        <v>650</v>
      </c>
      <c r="AG107" s="325" t="n">
        <v>700</v>
      </c>
      <c r="AH107" s="75">
        <f>AG107</f>
        <v/>
      </c>
      <c r="AI107" s="508" t="n">
        <v>700</v>
      </c>
      <c r="AJ107" s="75" t="n"/>
      <c r="AK107" s="75" t="n"/>
      <c r="AL107" s="267" t="inlineStr">
        <is>
          <t>-</t>
        </is>
      </c>
      <c r="AM107" s="267" t="n"/>
      <c r="AN107" s="273" t="n"/>
      <c r="AO107" s="300" t="n"/>
      <c r="AP107" s="273" t="n"/>
      <c r="AQ107" s="300" t="n"/>
      <c r="AR107" s="300" t="n"/>
      <c r="AS107" s="273" t="n"/>
      <c r="AT107" s="273" t="n"/>
      <c r="AU107" s="273" t="n"/>
      <c r="AV107" s="2" t="n"/>
      <c r="AW107" s="2" t="n"/>
      <c r="AX107" s="2" t="n"/>
      <c r="AY107" s="2" t="n"/>
      <c r="AZ107" s="2" t="n"/>
      <c r="BA107" s="2" t="n"/>
      <c r="BB107" s="2" t="n"/>
      <c r="BC107" s="2" t="n"/>
      <c r="BD107" s="2" t="n"/>
      <c r="BE107" s="2" t="n"/>
      <c r="BH107" s="301" t="n"/>
    </row>
    <row customFormat="1" customHeight="1" hidden="1" ht="15" r="108" s="2">
      <c r="A108" s="549" t="inlineStr">
        <is>
          <t>K180754020-1070101070 RICHARD</t>
        </is>
      </c>
      <c r="B108" s="169" t="inlineStr">
        <is>
          <t>K180754020</t>
        </is>
      </c>
      <c r="C108" s="169" t="n">
        <v>1070101070</v>
      </c>
      <c r="D108" s="67" t="n"/>
      <c r="E108" s="311" t="inlineStr">
        <is>
          <t>OK</t>
        </is>
      </c>
      <c r="F108" s="311" t="n"/>
      <c r="G108" s="176" t="inlineStr">
        <is>
          <t>-</t>
        </is>
      </c>
      <c r="H108" s="42" t="inlineStr">
        <is>
          <t>RICHARD</t>
        </is>
      </c>
      <c r="I108" s="173" t="inlineStr">
        <is>
          <t>BLACK</t>
        </is>
      </c>
      <c r="J108" s="176" t="inlineStr">
        <is>
          <t>HELLAS COTTON</t>
        </is>
      </c>
      <c r="K108" s="199" t="n">
        <v>120112150000001</v>
      </c>
      <c r="L108" s="176" t="n"/>
      <c r="M108" s="41" t="n"/>
      <c r="N108" s="42" t="n">
        <v>2</v>
      </c>
      <c r="O108" s="173" t="inlineStr">
        <is>
          <t xml:space="preserve">TEES L/S </t>
        </is>
      </c>
      <c r="P108" s="175" t="inlineStr">
        <is>
          <t>MEN</t>
        </is>
      </c>
      <c r="Q108" s="177" t="inlineStr">
        <is>
          <t>NEW POWER</t>
        </is>
      </c>
      <c r="R108" s="177" t="inlineStr">
        <is>
          <t>ALEXANDROS</t>
        </is>
      </c>
      <c r="S108" s="215" t="inlineStr">
        <is>
          <t>11,5kg</t>
        </is>
      </c>
      <c r="T108" s="21" t="inlineStr">
        <is>
          <t>-</t>
        </is>
      </c>
      <c r="U108" s="305" t="n"/>
      <c r="V108" s="74" t="n"/>
      <c r="W108" s="74" t="n"/>
      <c r="X108" s="74" t="n">
        <v>9</v>
      </c>
      <c r="Y108" s="74" t="n">
        <v>0</v>
      </c>
      <c r="Z108" s="74" t="n">
        <v>9</v>
      </c>
      <c r="AA108" s="74" t="n">
        <v>22</v>
      </c>
      <c r="AB108" s="74" t="n">
        <v>26</v>
      </c>
      <c r="AC108" s="74" t="n">
        <v>26</v>
      </c>
      <c r="AD108" s="74" t="n"/>
      <c r="AE108" s="74" t="n"/>
      <c r="AF108" s="74" t="n">
        <v>0</v>
      </c>
      <c r="AG108" s="325" t="n">
        <v>50</v>
      </c>
      <c r="AH108" s="333" t="n">
        <v>75</v>
      </c>
      <c r="AI108" s="508" t="n">
        <v>75</v>
      </c>
      <c r="AJ108" s="75" t="n"/>
      <c r="AK108" s="452" t="n">
        <v>50</v>
      </c>
      <c r="AL108" s="267" t="inlineStr">
        <is>
          <t>-</t>
        </is>
      </c>
      <c r="AM108" s="267" t="n"/>
      <c r="AN108" s="273" t="n"/>
      <c r="AO108" s="300" t="n"/>
      <c r="AP108" s="273" t="n"/>
      <c r="AQ108" s="300" t="n"/>
      <c r="AR108" s="300" t="n"/>
      <c r="AS108" s="273" t="n"/>
      <c r="AT108" s="273" t="n"/>
      <c r="AU108" s="273" t="n"/>
      <c r="AV108" s="2" t="n"/>
      <c r="AW108" s="2" t="n"/>
      <c r="AX108" s="2" t="n"/>
      <c r="AY108" s="2" t="n"/>
      <c r="AZ108" s="2" t="n"/>
      <c r="BA108" s="2" t="n"/>
      <c r="BB108" s="2" t="n"/>
      <c r="BC108" s="2" t="n"/>
      <c r="BD108" s="2" t="n"/>
      <c r="BE108" s="2" t="n"/>
      <c r="BH108" s="301" t="n"/>
    </row>
    <row customFormat="1" customHeight="1" hidden="1" ht="15" r="109" s="2">
      <c r="A109" s="549" t="inlineStr">
        <is>
          <t>K180754025-1070101071 RICHARD</t>
        </is>
      </c>
      <c r="B109" s="169" t="inlineStr">
        <is>
          <t>K180754025</t>
        </is>
      </c>
      <c r="C109" s="169" t="n">
        <v>1070101071</v>
      </c>
      <c r="D109" s="67" t="n"/>
      <c r="E109" s="311" t="inlineStr">
        <is>
          <t>OK</t>
        </is>
      </c>
      <c r="F109" s="311" t="n"/>
      <c r="G109" s="176" t="inlineStr">
        <is>
          <t>-</t>
        </is>
      </c>
      <c r="H109" s="42" t="inlineStr">
        <is>
          <t>RICHARD</t>
        </is>
      </c>
      <c r="I109" s="173" t="inlineStr">
        <is>
          <t>DUCK GREEN</t>
        </is>
      </c>
      <c r="J109" s="176" t="inlineStr">
        <is>
          <t>HELLAS COTTON</t>
        </is>
      </c>
      <c r="K109" s="199" t="n">
        <v>120112150000001</v>
      </c>
      <c r="L109" s="176" t="n"/>
      <c r="M109" s="41" t="n"/>
      <c r="N109" s="42" t="n">
        <v>1</v>
      </c>
      <c r="O109" s="173" t="inlineStr">
        <is>
          <t xml:space="preserve">TEES L/S </t>
        </is>
      </c>
      <c r="P109" s="175" t="inlineStr">
        <is>
          <t>MEN</t>
        </is>
      </c>
      <c r="Q109" s="177" t="inlineStr">
        <is>
          <t>NEW POWER</t>
        </is>
      </c>
      <c r="R109" s="177" t="inlineStr">
        <is>
          <t>ALEXANDROS</t>
        </is>
      </c>
      <c r="S109" s="215" t="inlineStr">
        <is>
          <t>11,5kg</t>
        </is>
      </c>
      <c r="T109" s="21" t="inlineStr">
        <is>
          <t>-</t>
        </is>
      </c>
      <c r="U109" s="305" t="n"/>
      <c r="V109" s="74" t="n"/>
      <c r="W109" s="74" t="n"/>
      <c r="X109" s="74" t="n">
        <v>10</v>
      </c>
      <c r="Y109" s="74" t="n">
        <v>0</v>
      </c>
      <c r="Z109" s="74" t="n">
        <v>10</v>
      </c>
      <c r="AA109" s="74" t="n">
        <v>30</v>
      </c>
      <c r="AB109" s="74" t="n">
        <v>39</v>
      </c>
      <c r="AC109" s="74" t="n">
        <v>39</v>
      </c>
      <c r="AD109" s="74" t="n"/>
      <c r="AE109" s="74" t="n"/>
      <c r="AF109" s="74" t="n">
        <v>0</v>
      </c>
      <c r="AG109" s="325" t="n">
        <v>50</v>
      </c>
      <c r="AH109" s="333" t="n">
        <v>75</v>
      </c>
      <c r="AI109" s="508" t="n">
        <v>75</v>
      </c>
      <c r="AJ109" s="75" t="n"/>
      <c r="AK109" s="452" t="n">
        <v>50</v>
      </c>
      <c r="AL109" s="267" t="inlineStr">
        <is>
          <t>-</t>
        </is>
      </c>
      <c r="AM109" s="267" t="n"/>
      <c r="AN109" s="273" t="n"/>
      <c r="AO109" s="300" t="n"/>
      <c r="AP109" s="273" t="n"/>
      <c r="AQ109" s="300" t="n"/>
      <c r="AR109" s="300" t="n"/>
      <c r="AS109" s="273" t="n"/>
      <c r="AT109" s="273" t="n"/>
      <c r="AU109" s="273" t="n"/>
      <c r="AV109" s="2" t="n"/>
      <c r="AW109" s="2" t="n"/>
      <c r="AX109" s="2" t="n"/>
      <c r="AY109" s="2" t="n"/>
      <c r="AZ109" s="2" t="n"/>
      <c r="BA109" s="2" t="n"/>
      <c r="BB109" s="2" t="n"/>
      <c r="BC109" s="2" t="n"/>
      <c r="BD109" s="2" t="n"/>
      <c r="BE109" s="2" t="n"/>
      <c r="BH109" s="301" t="n"/>
    </row>
    <row customFormat="1" customHeight="1" hidden="1" ht="15" r="110" s="2">
      <c r="A110" s="549" t="inlineStr">
        <is>
          <t>K180754015-1070101069 RICHARD</t>
        </is>
      </c>
      <c r="B110" s="169" t="inlineStr">
        <is>
          <t>K180754015</t>
        </is>
      </c>
      <c r="C110" s="169" t="n">
        <v>1070101069</v>
      </c>
      <c r="D110" s="67" t="n"/>
      <c r="E110" s="311" t="inlineStr">
        <is>
          <t>OK</t>
        </is>
      </c>
      <c r="F110" s="311" t="n"/>
      <c r="G110" s="176" t="inlineStr">
        <is>
          <t>-</t>
        </is>
      </c>
      <c r="H110" s="42" t="inlineStr">
        <is>
          <t>RICHARD</t>
        </is>
      </c>
      <c r="I110" s="173" t="inlineStr">
        <is>
          <t>OFF WHITE</t>
        </is>
      </c>
      <c r="J110" s="176" t="inlineStr">
        <is>
          <t>HELLAS COTTON</t>
        </is>
      </c>
      <c r="K110" s="199" t="n">
        <v>120112150000001</v>
      </c>
      <c r="L110" s="176" t="n"/>
      <c r="M110" s="41" t="n"/>
      <c r="N110" s="42" t="n">
        <v>1</v>
      </c>
      <c r="O110" s="173" t="inlineStr">
        <is>
          <t xml:space="preserve">TEES L/S </t>
        </is>
      </c>
      <c r="P110" s="175" t="inlineStr">
        <is>
          <t>MEN</t>
        </is>
      </c>
      <c r="Q110" s="177" t="inlineStr">
        <is>
          <t>NEW POWER</t>
        </is>
      </c>
      <c r="R110" s="246" t="inlineStr">
        <is>
          <t>ALEXANDROS</t>
        </is>
      </c>
      <c r="S110" s="215" t="inlineStr">
        <is>
          <t>11,5kg</t>
        </is>
      </c>
      <c r="T110" s="21" t="inlineStr">
        <is>
          <t>-</t>
        </is>
      </c>
      <c r="U110" s="305" t="n"/>
      <c r="V110" s="74" t="n"/>
      <c r="W110" s="74" t="n"/>
      <c r="X110" s="74" t="n">
        <v>23</v>
      </c>
      <c r="Y110" s="74" t="n">
        <v>0</v>
      </c>
      <c r="Z110" s="74" t="n">
        <v>29</v>
      </c>
      <c r="AA110" s="74" t="n">
        <v>43</v>
      </c>
      <c r="AB110" s="74" t="n">
        <v>43</v>
      </c>
      <c r="AC110" s="74" t="n">
        <v>47</v>
      </c>
      <c r="AD110" s="74" t="n"/>
      <c r="AE110" s="74" t="n"/>
      <c r="AF110" s="74" t="n">
        <v>0</v>
      </c>
      <c r="AG110" s="325" t="n">
        <v>75</v>
      </c>
      <c r="AH110" s="75">
        <f>AG110</f>
        <v/>
      </c>
      <c r="AI110" s="508" t="n">
        <v>75</v>
      </c>
      <c r="AJ110" s="75" t="n"/>
      <c r="AK110" s="452" t="n">
        <v>75</v>
      </c>
      <c r="AL110" s="267" t="inlineStr">
        <is>
          <t>-</t>
        </is>
      </c>
      <c r="AM110" s="267" t="n"/>
      <c r="AN110" s="273" t="n"/>
      <c r="AO110" s="300" t="n"/>
      <c r="AP110" s="273" t="n"/>
      <c r="AQ110" s="300" t="n"/>
      <c r="AR110" s="300" t="n"/>
      <c r="AS110" s="273" t="n"/>
      <c r="AT110" s="273" t="n"/>
      <c r="AU110" s="273" t="n"/>
      <c r="AV110" s="2" t="n"/>
      <c r="AW110" s="2" t="n"/>
      <c r="AX110" s="2" t="n"/>
      <c r="AY110" s="2" t="n"/>
      <c r="AZ110" s="2" t="n"/>
      <c r="BA110" s="2" t="n"/>
      <c r="BB110" s="2" t="n"/>
      <c r="BC110" s="2" t="n"/>
      <c r="BD110" s="2" t="n"/>
      <c r="BE110" s="2" t="n"/>
      <c r="BH110" s="301" t="n"/>
    </row>
    <row customFormat="1" customHeight="1" hidden="1" ht="15" r="111" s="2">
      <c r="A111" s="549" t="inlineStr">
        <is>
          <t>K180755025-1040102547 PARNELL</t>
        </is>
      </c>
      <c r="B111" s="169" t="inlineStr">
        <is>
          <t>K180755025</t>
        </is>
      </c>
      <c r="C111" s="169" t="n">
        <v>1040102547</v>
      </c>
      <c r="D111" s="67" t="inlineStr">
        <is>
          <t>ASOS</t>
        </is>
      </c>
      <c r="E111" s="311" t="n"/>
      <c r="F111" s="311" t="n"/>
      <c r="G111" s="176" t="inlineStr">
        <is>
          <t>-</t>
        </is>
      </c>
      <c r="H111" s="42" t="inlineStr">
        <is>
          <t>PARNELL</t>
        </is>
      </c>
      <c r="I111" s="173" t="inlineStr">
        <is>
          <t>BLACK</t>
        </is>
      </c>
      <c r="J111" s="176" t="inlineStr">
        <is>
          <t>HELLAS COTTON</t>
        </is>
      </c>
      <c r="K111" s="199" t="n">
        <v>195228150000002</v>
      </c>
      <c r="L111" s="176" t="n"/>
      <c r="M111" s="41" t="n"/>
      <c r="N111" s="42" t="n">
        <v>2</v>
      </c>
      <c r="O111" s="173" t="inlineStr">
        <is>
          <t>SWEAT</t>
        </is>
      </c>
      <c r="P111" s="175" t="inlineStr">
        <is>
          <t>MEN</t>
        </is>
      </c>
      <c r="Q111" s="177" t="inlineStr">
        <is>
          <t>NEW POWER</t>
        </is>
      </c>
      <c r="R111" s="177" t="inlineStr">
        <is>
          <t>ALEXANDROS</t>
        </is>
      </c>
      <c r="S111" s="215" t="inlineStr">
        <is>
          <t>10,5kg</t>
        </is>
      </c>
      <c r="T111" s="21" t="inlineStr">
        <is>
          <t>-</t>
        </is>
      </c>
      <c r="U111" s="305" t="n"/>
      <c r="V111" s="74" t="n"/>
      <c r="W111" s="74" t="n"/>
      <c r="X111" s="74" t="n">
        <v>30</v>
      </c>
      <c r="Y111" s="74" t="n">
        <v>150</v>
      </c>
      <c r="Z111" s="74" t="n">
        <v>30</v>
      </c>
      <c r="AA111" s="74" t="n">
        <v>110</v>
      </c>
      <c r="AB111" s="74" t="n">
        <v>110</v>
      </c>
      <c r="AC111" s="74" t="n">
        <v>110</v>
      </c>
      <c r="AD111" s="74" t="n"/>
      <c r="AE111" s="74" t="n"/>
      <c r="AF111" s="74" t="n">
        <v>150</v>
      </c>
      <c r="AG111" s="325" t="n">
        <v>200</v>
      </c>
      <c r="AH111" s="75">
        <f>AG111</f>
        <v/>
      </c>
      <c r="AI111" s="508" t="n">
        <v>200</v>
      </c>
      <c r="AJ111" s="75" t="n"/>
      <c r="AK111" s="322" t="n"/>
      <c r="AL111" s="267" t="inlineStr">
        <is>
          <t>-</t>
        </is>
      </c>
      <c r="AM111" s="267" t="n"/>
      <c r="AN111" s="273" t="n"/>
      <c r="AO111" s="300" t="n"/>
      <c r="AP111" s="273" t="n"/>
      <c r="AQ111" s="300" t="n"/>
      <c r="AR111" s="300" t="n"/>
      <c r="AS111" s="273" t="n"/>
      <c r="AT111" s="273" t="n"/>
      <c r="AU111" s="273" t="n"/>
      <c r="AV111" s="2" t="n"/>
      <c r="AW111" s="2" t="n"/>
      <c r="AX111" s="2" t="n"/>
      <c r="AY111" s="2" t="n"/>
      <c r="AZ111" s="2" t="n"/>
      <c r="BA111" s="2" t="n"/>
      <c r="BB111" s="2" t="n"/>
      <c r="BC111" s="2" t="n"/>
      <c r="BD111" s="2" t="n"/>
      <c r="BE111" s="2" t="n"/>
      <c r="BH111" s="301" t="n"/>
    </row>
    <row customFormat="1" customHeight="1" hidden="1" ht="15" r="112" s="2">
      <c r="A112" s="549" t="inlineStr">
        <is>
          <t>K180755055-1040102553 FELIM</t>
        </is>
      </c>
      <c r="B112" s="169" t="inlineStr">
        <is>
          <t>K180755055</t>
        </is>
      </c>
      <c r="C112" s="169" t="n">
        <v>1040102553</v>
      </c>
      <c r="D112" s="67" t="n"/>
      <c r="E112" s="311" t="inlineStr">
        <is>
          <t>OK</t>
        </is>
      </c>
      <c r="F112" s="311" t="n"/>
      <c r="G112" s="176" t="inlineStr">
        <is>
          <t>-</t>
        </is>
      </c>
      <c r="H112" s="42" t="inlineStr">
        <is>
          <t>FELIM</t>
        </is>
      </c>
      <c r="I112" s="173" t="inlineStr">
        <is>
          <t>DARK PINE</t>
        </is>
      </c>
      <c r="J112" s="176" t="inlineStr">
        <is>
          <t>HELLAS COTTON</t>
        </is>
      </c>
      <c r="K112" s="199" t="n">
        <v>195228150000002</v>
      </c>
      <c r="L112" s="176" t="n"/>
      <c r="M112" s="41" t="n"/>
      <c r="N112" s="42" t="n">
        <v>2</v>
      </c>
      <c r="O112" s="173" t="inlineStr">
        <is>
          <t>SWEAT</t>
        </is>
      </c>
      <c r="P112" s="175" t="inlineStr">
        <is>
          <t>MEN</t>
        </is>
      </c>
      <c r="Q112" s="177" t="inlineStr">
        <is>
          <t>NEW POWER</t>
        </is>
      </c>
      <c r="R112" s="177" t="inlineStr">
        <is>
          <t>ALEXANDROS</t>
        </is>
      </c>
      <c r="S112" s="215" t="inlineStr">
        <is>
          <t>10,5kg</t>
        </is>
      </c>
      <c r="T112" s="21" t="inlineStr">
        <is>
          <t>-</t>
        </is>
      </c>
      <c r="U112" s="305" t="n"/>
      <c r="V112" s="74" t="n"/>
      <c r="W112" s="74" t="n"/>
      <c r="X112" s="74" t="n">
        <v>26</v>
      </c>
      <c r="Y112" s="74" t="n">
        <v>0</v>
      </c>
      <c r="Z112" s="74" t="n">
        <v>26</v>
      </c>
      <c r="AA112" s="74" t="n">
        <v>34</v>
      </c>
      <c r="AB112" s="74" t="n">
        <v>34</v>
      </c>
      <c r="AC112" s="74" t="n">
        <v>34</v>
      </c>
      <c r="AD112" s="74" t="n"/>
      <c r="AE112" s="74" t="n"/>
      <c r="AF112" s="74" t="n">
        <v>0</v>
      </c>
      <c r="AG112" s="325" t="n">
        <v>70</v>
      </c>
      <c r="AH112" s="333" t="n">
        <v>75</v>
      </c>
      <c r="AI112" s="508" t="n">
        <v>80</v>
      </c>
      <c r="AJ112" s="75" t="n"/>
      <c r="AK112" s="452" t="n">
        <v>50</v>
      </c>
      <c r="AL112" s="267" t="inlineStr">
        <is>
          <t>-</t>
        </is>
      </c>
      <c r="AM112" s="267" t="n"/>
      <c r="AN112" s="273" t="n"/>
      <c r="AO112" s="300" t="n"/>
      <c r="AP112" s="273" t="n"/>
      <c r="AQ112" s="300" t="n"/>
      <c r="AR112" s="300" t="n"/>
      <c r="AS112" s="273" t="n"/>
      <c r="AT112" s="273" t="n"/>
      <c r="AU112" s="273" t="n"/>
      <c r="AV112" s="2" t="n"/>
      <c r="AW112" s="2" t="n"/>
      <c r="AX112" s="2" t="n"/>
      <c r="AY112" s="2" t="n"/>
      <c r="AZ112" s="2" t="n"/>
      <c r="BA112" s="2" t="n"/>
      <c r="BB112" s="2" t="n"/>
      <c r="BC112" s="2" t="n"/>
      <c r="BD112" s="2" t="n"/>
      <c r="BE112" s="2" t="n"/>
      <c r="BH112" s="301" t="n"/>
    </row>
    <row customFormat="1" customHeight="1" hidden="1" ht="15" r="113" s="2">
      <c r="A113" s="549" t="inlineStr">
        <is>
          <t>K180755060-1040102554 FAHD</t>
        </is>
      </c>
      <c r="B113" s="169" t="inlineStr">
        <is>
          <t>K180755060</t>
        </is>
      </c>
      <c r="C113" s="169" t="n">
        <v>1040102554</v>
      </c>
      <c r="D113" s="67" t="inlineStr">
        <is>
          <t>ZALANDO, ASOS</t>
        </is>
      </c>
      <c r="E113" s="311" t="n"/>
      <c r="F113" s="311" t="n"/>
      <c r="G113" s="176" t="inlineStr">
        <is>
          <t>-</t>
        </is>
      </c>
      <c r="H113" s="42" t="inlineStr">
        <is>
          <t>FAHD</t>
        </is>
      </c>
      <c r="I113" s="173" t="inlineStr">
        <is>
          <t>NAVY</t>
        </is>
      </c>
      <c r="J113" s="176" t="inlineStr">
        <is>
          <t>HELLAS COTTON</t>
        </is>
      </c>
      <c r="K113" s="199" t="n">
        <v>195228150000002</v>
      </c>
      <c r="L113" s="176" t="n"/>
      <c r="M113" s="41" t="n"/>
      <c r="N113" s="42" t="n">
        <v>2</v>
      </c>
      <c r="O113" s="173" t="inlineStr">
        <is>
          <t>SWEAT</t>
        </is>
      </c>
      <c r="P113" s="175" t="inlineStr">
        <is>
          <t>MEN</t>
        </is>
      </c>
      <c r="Q113" s="177" t="inlineStr">
        <is>
          <t>NEW POWER</t>
        </is>
      </c>
      <c r="R113" s="177" t="inlineStr">
        <is>
          <t>ALEXANDROS</t>
        </is>
      </c>
      <c r="S113" s="215" t="inlineStr">
        <is>
          <t>10,5kg</t>
        </is>
      </c>
      <c r="T113" s="21" t="inlineStr">
        <is>
          <t>-</t>
        </is>
      </c>
      <c r="U113" s="305" t="n"/>
      <c r="V113" s="74" t="n"/>
      <c r="W113" s="74" t="n"/>
      <c r="X113" s="74" t="n">
        <v>20</v>
      </c>
      <c r="Y113" s="74" t="n">
        <v>120</v>
      </c>
      <c r="Z113" s="74" t="n">
        <v>20</v>
      </c>
      <c r="AA113" s="74" t="n">
        <v>84</v>
      </c>
      <c r="AB113" s="74" t="n">
        <v>95</v>
      </c>
      <c r="AC113" s="74" t="n">
        <v>94</v>
      </c>
      <c r="AD113" s="74" t="n"/>
      <c r="AE113" s="74" t="n"/>
      <c r="AF113" s="74" t="n">
        <v>120</v>
      </c>
      <c r="AG113" s="74" t="n">
        <v>120</v>
      </c>
      <c r="AH113" s="75">
        <f>AG113</f>
        <v/>
      </c>
      <c r="AI113" s="508" t="n">
        <v>119.7368421052632</v>
      </c>
      <c r="AJ113" s="75" t="n"/>
      <c r="AK113" s="75" t="n"/>
      <c r="AL113" s="267" t="inlineStr">
        <is>
          <t>-</t>
        </is>
      </c>
      <c r="AM113" s="267" t="n"/>
      <c r="AN113" s="273" t="n"/>
      <c r="AO113" s="300" t="n"/>
      <c r="AP113" s="273" t="n"/>
      <c r="AQ113" s="300" t="n"/>
      <c r="AR113" s="300" t="n"/>
      <c r="AS113" s="273" t="n"/>
      <c r="AT113" s="273" t="n"/>
      <c r="AU113" s="273" t="n"/>
      <c r="AV113" s="2" t="n"/>
      <c r="AW113" s="2" t="n"/>
      <c r="AX113" s="2" t="n"/>
      <c r="AY113" s="2" t="n"/>
      <c r="AZ113" s="2" t="n"/>
      <c r="BA113" s="2" t="n"/>
      <c r="BB113" s="2" t="n"/>
      <c r="BC113" s="2" t="n"/>
      <c r="BD113" s="2" t="n"/>
      <c r="BE113" s="2" t="n"/>
      <c r="BH113" s="301" t="n"/>
    </row>
    <row customFormat="1" customHeight="1" hidden="1" ht="15" r="114" s="2">
      <c r="A114" s="549" t="inlineStr">
        <is>
          <t>K180755065-1040102555 FITZGERALD</t>
        </is>
      </c>
      <c r="B114" s="169" t="inlineStr">
        <is>
          <t>K180755065</t>
        </is>
      </c>
      <c r="C114" s="169" t="n">
        <v>1040102555</v>
      </c>
      <c r="D114" s="67" t="inlineStr">
        <is>
          <t>ZALANDO, ASOS</t>
        </is>
      </c>
      <c r="E114" s="311" t="n"/>
      <c r="F114" s="311" t="n"/>
      <c r="G114" s="176" t="inlineStr">
        <is>
          <t>-</t>
        </is>
      </c>
      <c r="H114" s="42" t="inlineStr">
        <is>
          <t>FITZGERALD</t>
        </is>
      </c>
      <c r="I114" s="173" t="inlineStr">
        <is>
          <t>NAVY</t>
        </is>
      </c>
      <c r="J114" s="176" t="inlineStr">
        <is>
          <t>HELLAS COTTON</t>
        </is>
      </c>
      <c r="K114" s="199" t="n">
        <v>195228150000002</v>
      </c>
      <c r="L114" s="176" t="n"/>
      <c r="M114" s="41" t="n"/>
      <c r="N114" s="42" t="n">
        <v>2</v>
      </c>
      <c r="O114" s="173" t="inlineStr">
        <is>
          <t>SWEAT</t>
        </is>
      </c>
      <c r="P114" s="175" t="inlineStr">
        <is>
          <t>MEN</t>
        </is>
      </c>
      <c r="Q114" s="177" t="inlineStr">
        <is>
          <t>NEW POWER</t>
        </is>
      </c>
      <c r="R114" s="177" t="inlineStr">
        <is>
          <t>ALEXANDROS</t>
        </is>
      </c>
      <c r="S114" s="215" t="inlineStr">
        <is>
          <t>10,5kg</t>
        </is>
      </c>
      <c r="T114" s="21" t="inlineStr">
        <is>
          <t>-</t>
        </is>
      </c>
      <c r="U114" s="305" t="n"/>
      <c r="V114" s="74" t="n"/>
      <c r="W114" s="74" t="n"/>
      <c r="X114" s="74" t="n">
        <v>35</v>
      </c>
      <c r="Y114" s="74" t="n">
        <v>200</v>
      </c>
      <c r="Z114" s="74" t="n">
        <v>35</v>
      </c>
      <c r="AA114" s="74" t="n">
        <v>135</v>
      </c>
      <c r="AB114" s="74" t="n">
        <v>137</v>
      </c>
      <c r="AC114" s="74" t="n">
        <v>137</v>
      </c>
      <c r="AD114" s="74" t="n"/>
      <c r="AE114" s="74" t="n"/>
      <c r="AF114" s="74" t="n">
        <v>200</v>
      </c>
      <c r="AG114" s="325" t="n">
        <v>225</v>
      </c>
      <c r="AH114" s="75">
        <f>AG114</f>
        <v/>
      </c>
      <c r="AI114" s="508" t="n">
        <v>229.5474452554745</v>
      </c>
      <c r="AJ114" s="75" t="n"/>
      <c r="AK114" s="75" t="n"/>
      <c r="AL114" s="267" t="inlineStr">
        <is>
          <t>-</t>
        </is>
      </c>
      <c r="AM114" s="267" t="n"/>
      <c r="AN114" s="273" t="n"/>
      <c r="AO114" s="300" t="n"/>
      <c r="AP114" s="273" t="n"/>
      <c r="AQ114" s="300" t="n"/>
      <c r="AR114" s="300" t="n"/>
      <c r="AS114" s="273" t="n"/>
      <c r="AT114" s="273" t="n"/>
      <c r="AU114" s="273" t="n"/>
      <c r="AV114" s="2" t="n"/>
      <c r="AW114" s="2" t="n"/>
      <c r="AX114" s="2" t="n"/>
      <c r="AY114" s="2" t="n"/>
      <c r="AZ114" s="2" t="n"/>
      <c r="BA114" s="2" t="n"/>
      <c r="BB114" s="2" t="n"/>
      <c r="BC114" s="2" t="n"/>
      <c r="BD114" s="2" t="n"/>
      <c r="BE114" s="2" t="n"/>
      <c r="BH114" s="301" t="n"/>
    </row>
    <row customFormat="1" customHeight="1" hidden="1" ht="15" r="115" s="2">
      <c r="A115" s="549" t="inlineStr">
        <is>
          <t>K180755040-1040102550 FELIM</t>
        </is>
      </c>
      <c r="B115" s="169" t="inlineStr">
        <is>
          <t>K180755040</t>
        </is>
      </c>
      <c r="C115" s="169" t="n">
        <v>1040102550</v>
      </c>
      <c r="D115" s="67" t="n"/>
      <c r="E115" s="311" t="n"/>
      <c r="F115" s="311" t="n"/>
      <c r="G115" s="176" t="inlineStr">
        <is>
          <t>-</t>
        </is>
      </c>
      <c r="H115" s="42" t="inlineStr">
        <is>
          <t>FELIM</t>
        </is>
      </c>
      <c r="I115" s="173" t="inlineStr">
        <is>
          <t>NAVY INDIAN</t>
        </is>
      </c>
      <c r="J115" s="176" t="inlineStr">
        <is>
          <t>HELLAS COTTON</t>
        </is>
      </c>
      <c r="K115" s="199" t="n">
        <v>195228150000002</v>
      </c>
      <c r="L115" s="176" t="n"/>
      <c r="M115" s="41" t="n"/>
      <c r="N115" s="42" t="n">
        <v>2</v>
      </c>
      <c r="O115" s="173" t="inlineStr">
        <is>
          <t>SWEAT</t>
        </is>
      </c>
      <c r="P115" s="175" t="inlineStr">
        <is>
          <t>MEN</t>
        </is>
      </c>
      <c r="Q115" s="177" t="inlineStr">
        <is>
          <t>NEW POWER</t>
        </is>
      </c>
      <c r="R115" s="177" t="inlineStr">
        <is>
          <t>ALEXANDROS</t>
        </is>
      </c>
      <c r="S115" s="215" t="inlineStr">
        <is>
          <t>10,5kg</t>
        </is>
      </c>
      <c r="T115" s="21" t="inlineStr">
        <is>
          <t>-</t>
        </is>
      </c>
      <c r="U115" s="305" t="n"/>
      <c r="V115" s="74" t="n"/>
      <c r="W115" s="74" t="n"/>
      <c r="X115" s="74" t="n">
        <v>47</v>
      </c>
      <c r="Y115" s="74" t="n">
        <v>100</v>
      </c>
      <c r="Z115" s="74" t="n">
        <v>47</v>
      </c>
      <c r="AA115" s="74" t="n">
        <v>58</v>
      </c>
      <c r="AB115" s="74" t="n">
        <v>65</v>
      </c>
      <c r="AC115" s="74" t="n">
        <v>65</v>
      </c>
      <c r="AD115" s="74" t="n"/>
      <c r="AE115" s="74" t="n"/>
      <c r="AF115" s="74" t="n">
        <v>150</v>
      </c>
      <c r="AG115" s="312" t="n">
        <v>100</v>
      </c>
      <c r="AH115" s="75">
        <f>AG115</f>
        <v/>
      </c>
      <c r="AI115" s="508" t="n">
        <v>105</v>
      </c>
      <c r="AJ115" s="75" t="n"/>
      <c r="AK115" s="75" t="n"/>
      <c r="AL115" s="267" t="inlineStr">
        <is>
          <t>-</t>
        </is>
      </c>
      <c r="AM115" s="267" t="n"/>
      <c r="AN115" s="273" t="n"/>
      <c r="AO115" s="300" t="n"/>
      <c r="AP115" s="273" t="n"/>
      <c r="AQ115" s="300" t="n"/>
      <c r="AR115" s="300" t="n"/>
      <c r="AS115" s="273" t="n"/>
      <c r="AT115" s="273" t="n"/>
      <c r="AU115" s="273" t="n"/>
      <c r="AV115" s="2" t="n"/>
      <c r="AW115" s="2" t="n"/>
      <c r="AX115" s="2" t="n"/>
      <c r="AY115" s="2" t="n"/>
      <c r="AZ115" s="2" t="n"/>
      <c r="BA115" s="2" t="n"/>
      <c r="BB115" s="2" t="n"/>
      <c r="BC115" s="2" t="n"/>
      <c r="BD115" s="2" t="n"/>
      <c r="BE115" s="2" t="n"/>
      <c r="BH115" s="301" t="n"/>
    </row>
    <row customFormat="1" customHeight="1" hidden="1" ht="15" r="116" s="2">
      <c r="A116" s="549" t="inlineStr">
        <is>
          <t>K180755030-1040102548 PARNELL</t>
        </is>
      </c>
      <c r="B116" s="169" t="inlineStr">
        <is>
          <t>K180755030</t>
        </is>
      </c>
      <c r="C116" s="169" t="n">
        <v>1040102548</v>
      </c>
      <c r="D116" s="67" t="n"/>
      <c r="E116" s="311" t="n"/>
      <c r="F116" s="311" t="n"/>
      <c r="G116" s="176" t="inlineStr">
        <is>
          <t>-</t>
        </is>
      </c>
      <c r="H116" s="42" t="inlineStr">
        <is>
          <t>PARNELL</t>
        </is>
      </c>
      <c r="I116" s="173" t="inlineStr">
        <is>
          <t>NAVY MOUNT FUJI</t>
        </is>
      </c>
      <c r="J116" s="176" t="inlineStr">
        <is>
          <t>HELLAS COTTON</t>
        </is>
      </c>
      <c r="K116" s="199" t="n">
        <v>195228150000002</v>
      </c>
      <c r="L116" s="176" t="n"/>
      <c r="M116" s="41" t="n"/>
      <c r="N116" s="42" t="n">
        <v>1</v>
      </c>
      <c r="O116" s="173" t="inlineStr">
        <is>
          <t>SWEAT</t>
        </is>
      </c>
      <c r="P116" s="175" t="inlineStr">
        <is>
          <t>MEN</t>
        </is>
      </c>
      <c r="Q116" s="177" t="inlineStr">
        <is>
          <t>NEW POWER</t>
        </is>
      </c>
      <c r="R116" s="177" t="inlineStr">
        <is>
          <t>ALEXANDROS</t>
        </is>
      </c>
      <c r="S116" s="215" t="inlineStr">
        <is>
          <t>10,5kg</t>
        </is>
      </c>
      <c r="T116" s="21" t="inlineStr">
        <is>
          <t>-</t>
        </is>
      </c>
      <c r="U116" s="305" t="n"/>
      <c r="V116" s="74" t="n"/>
      <c r="W116" s="74" t="n"/>
      <c r="X116" s="74" t="n">
        <v>81</v>
      </c>
      <c r="Y116" s="74" t="n">
        <v>150</v>
      </c>
      <c r="Z116" s="74" t="n">
        <v>85</v>
      </c>
      <c r="AA116" s="74" t="n">
        <v>124</v>
      </c>
      <c r="AB116" s="74" t="n">
        <v>153</v>
      </c>
      <c r="AC116" s="74" t="n">
        <v>161</v>
      </c>
      <c r="AD116" s="74" t="n"/>
      <c r="AE116" s="74" t="n"/>
      <c r="AF116" s="74" t="n">
        <v>150</v>
      </c>
      <c r="AG116" s="325" t="n">
        <v>225</v>
      </c>
      <c r="AH116" s="75">
        <f>AG116</f>
        <v/>
      </c>
      <c r="AI116" s="508" t="n">
        <v>225.7006369426751</v>
      </c>
      <c r="AJ116" s="75" t="n"/>
      <c r="AK116" s="75" t="n"/>
      <c r="AL116" s="267" t="inlineStr">
        <is>
          <t>-</t>
        </is>
      </c>
      <c r="AM116" s="267" t="n"/>
      <c r="AN116" s="273" t="n"/>
      <c r="AO116" s="300" t="n"/>
      <c r="AP116" s="273" t="n"/>
      <c r="AQ116" s="300" t="n"/>
      <c r="AR116" s="300" t="n"/>
      <c r="AS116" s="273" t="n"/>
      <c r="AT116" s="273" t="n"/>
      <c r="AU116" s="273" t="n"/>
      <c r="AV116" s="2" t="n"/>
      <c r="AW116" s="2" t="n"/>
      <c r="AX116" s="2" t="n"/>
      <c r="AY116" s="2" t="n"/>
      <c r="AZ116" s="2" t="n"/>
      <c r="BA116" s="2" t="n"/>
      <c r="BB116" s="2" t="n"/>
      <c r="BC116" s="2" t="n"/>
      <c r="BD116" s="2" t="n"/>
      <c r="BE116" s="2" t="n"/>
      <c r="BH116" s="301" t="n"/>
    </row>
    <row customFormat="1" customHeight="1" hidden="1" ht="15" r="117" s="2">
      <c r="A117" s="549" t="inlineStr">
        <is>
          <t>K180755070-1040102556 FITZGERALD</t>
        </is>
      </c>
      <c r="B117" s="466" t="inlineStr">
        <is>
          <t>K180755070</t>
        </is>
      </c>
      <c r="C117" s="466" t="n">
        <v>1040102556</v>
      </c>
      <c r="D117" s="453" t="n"/>
      <c r="E117" s="461" t="inlineStr">
        <is>
          <t>xx</t>
        </is>
      </c>
      <c r="F117" s="461" t="n"/>
      <c r="G117" s="457" t="inlineStr">
        <is>
          <t>-</t>
        </is>
      </c>
      <c r="H117" s="455" t="inlineStr">
        <is>
          <t>FITZGERALD</t>
        </is>
      </c>
      <c r="I117" s="466" t="inlineStr">
        <is>
          <t>OFF WHITE</t>
        </is>
      </c>
      <c r="J117" s="457" t="inlineStr">
        <is>
          <t>HELLAS COTTON</t>
        </is>
      </c>
      <c r="K117" s="464" t="n">
        <v>195228150000002</v>
      </c>
      <c r="L117" s="457" t="n"/>
      <c r="M117" s="456" t="n"/>
      <c r="N117" s="455" t="n">
        <v>1</v>
      </c>
      <c r="O117" s="466" t="inlineStr">
        <is>
          <t>SWEAT</t>
        </is>
      </c>
      <c r="P117" s="463" t="inlineStr">
        <is>
          <t>MEN</t>
        </is>
      </c>
      <c r="Q117" s="457" t="inlineStr">
        <is>
          <t>NEW POWER</t>
        </is>
      </c>
      <c r="R117" s="457" t="inlineStr">
        <is>
          <t>ALEXANDROS</t>
        </is>
      </c>
      <c r="S117" s="459" t="inlineStr">
        <is>
          <t>10,5kg</t>
        </is>
      </c>
      <c r="T117" s="457" t="inlineStr">
        <is>
          <t>-</t>
        </is>
      </c>
      <c r="U117" s="458" t="n"/>
      <c r="V117" s="310" t="n"/>
      <c r="W117" s="310" t="n"/>
      <c r="X117" s="310" t="n">
        <v>0</v>
      </c>
      <c r="Y117" s="310" t="n">
        <v>0</v>
      </c>
      <c r="Z117" s="310" t="n">
        <v>0</v>
      </c>
      <c r="AA117" s="310" t="n">
        <v>3</v>
      </c>
      <c r="AB117" s="310" t="n">
        <v>3</v>
      </c>
      <c r="AC117" s="310" t="n">
        <v>0</v>
      </c>
      <c r="AD117" s="310" t="n"/>
      <c r="AE117" s="310" t="n"/>
      <c r="AF117" s="310" t="n">
        <v>0</v>
      </c>
      <c r="AG117" s="310" t="inlineStr">
        <is>
          <t>CXLD</t>
        </is>
      </c>
      <c r="AH117" s="308" t="n">
        <v>0</v>
      </c>
      <c r="AI117" s="508" t="inlineStr">
        <is>
          <t>-</t>
        </is>
      </c>
      <c r="AJ117" s="75" t="n"/>
      <c r="AK117" s="75" t="inlineStr">
        <is>
          <t>-</t>
        </is>
      </c>
      <c r="AL117" s="267" t="inlineStr">
        <is>
          <t>-</t>
        </is>
      </c>
      <c r="AM117" s="267" t="n"/>
      <c r="AN117" s="273" t="n"/>
      <c r="AO117" s="300" t="n"/>
      <c r="AP117" s="273" t="n"/>
      <c r="AQ117" s="300" t="n"/>
      <c r="AR117" s="300" t="n"/>
      <c r="AS117" s="273" t="n"/>
      <c r="AT117" s="273" t="n"/>
      <c r="AU117" s="273" t="n"/>
      <c r="AV117" s="2" t="n"/>
      <c r="AW117" s="2" t="n"/>
      <c r="AX117" s="2" t="n"/>
      <c r="AY117" s="2" t="n"/>
      <c r="AZ117" s="2" t="n"/>
      <c r="BA117" s="2" t="n"/>
      <c r="BB117" s="2" t="n"/>
      <c r="BC117" s="2" t="n"/>
      <c r="BD117" s="2" t="n"/>
      <c r="BE117" s="2" t="n"/>
      <c r="BH117" s="301" t="n"/>
    </row>
    <row customFormat="1" customHeight="1" hidden="1" ht="15" r="118" s="2">
      <c r="A118" s="549" t="inlineStr">
        <is>
          <t xml:space="preserve">K180755015-1040102545 FELIM </t>
        </is>
      </c>
      <c r="B118" s="169" t="inlineStr">
        <is>
          <t>K180755015</t>
        </is>
      </c>
      <c r="C118" s="169" t="n">
        <v>1040102545</v>
      </c>
      <c r="D118" s="67" t="n"/>
      <c r="E118" s="311" t="inlineStr">
        <is>
          <t>OK</t>
        </is>
      </c>
      <c r="F118" s="311" t="n"/>
      <c r="G118" s="176" t="inlineStr">
        <is>
          <t>-</t>
        </is>
      </c>
      <c r="H118" s="42" t="inlineStr">
        <is>
          <t xml:space="preserve">FELIM </t>
        </is>
      </c>
      <c r="I118" s="173" t="inlineStr">
        <is>
          <t>OFF WHITE 8BALL</t>
        </is>
      </c>
      <c r="J118" s="176" t="inlineStr">
        <is>
          <t>HELLAS COTTON</t>
        </is>
      </c>
      <c r="K118" s="199" t="n">
        <v>195228150000002</v>
      </c>
      <c r="L118" s="176" t="n"/>
      <c r="M118" s="41" t="n"/>
      <c r="N118" s="42" t="n">
        <v>1</v>
      </c>
      <c r="O118" s="173" t="inlineStr">
        <is>
          <t>SWEAT</t>
        </is>
      </c>
      <c r="P118" s="175" t="inlineStr">
        <is>
          <t>MEN</t>
        </is>
      </c>
      <c r="Q118" s="177" t="inlineStr">
        <is>
          <t>NEW POWER</t>
        </is>
      </c>
      <c r="R118" s="177" t="inlineStr">
        <is>
          <t>ALEXANDROS</t>
        </is>
      </c>
      <c r="S118" s="215" t="inlineStr">
        <is>
          <t>10,5kg</t>
        </is>
      </c>
      <c r="T118" s="21" t="inlineStr">
        <is>
          <t>-</t>
        </is>
      </c>
      <c r="U118" s="305" t="n"/>
      <c r="V118" s="74" t="n"/>
      <c r="W118" s="74" t="n"/>
      <c r="X118" s="74" t="n">
        <v>18</v>
      </c>
      <c r="Y118" s="74" t="n">
        <v>0</v>
      </c>
      <c r="Z118" s="74" t="n">
        <v>18</v>
      </c>
      <c r="AA118" s="74" t="n">
        <v>30</v>
      </c>
      <c r="AB118" s="74" t="n">
        <v>39</v>
      </c>
      <c r="AC118" s="74" t="n">
        <v>49</v>
      </c>
      <c r="AD118" s="74" t="n"/>
      <c r="AE118" s="74" t="n"/>
      <c r="AF118" s="74" t="n">
        <v>0</v>
      </c>
      <c r="AG118" s="325" t="n">
        <v>75</v>
      </c>
      <c r="AH118" s="75">
        <f>AG118</f>
        <v/>
      </c>
      <c r="AI118" s="508" t="n">
        <v>90.38461538461539</v>
      </c>
      <c r="AJ118" s="75" t="n"/>
      <c r="AK118" s="452" t="n">
        <v>75</v>
      </c>
      <c r="AL118" s="267" t="inlineStr">
        <is>
          <t>-</t>
        </is>
      </c>
      <c r="AM118" s="267" t="n"/>
      <c r="AN118" s="273" t="n"/>
      <c r="AO118" s="300" t="n"/>
      <c r="AP118" s="273" t="n"/>
      <c r="AQ118" s="300" t="n"/>
      <c r="AR118" s="300" t="n"/>
      <c r="AS118" s="273" t="n"/>
      <c r="AT118" s="273" t="n"/>
      <c r="AU118" s="273" t="n"/>
      <c r="AV118" s="2" t="n"/>
      <c r="AW118" s="2" t="n"/>
      <c r="AX118" s="2" t="n"/>
      <c r="AY118" s="2" t="n"/>
      <c r="AZ118" s="2" t="n"/>
      <c r="BA118" s="2" t="n"/>
      <c r="BB118" s="2" t="n"/>
      <c r="BC118" s="2" t="n"/>
      <c r="BD118" s="2" t="n"/>
      <c r="BE118" s="2" t="n"/>
      <c r="BH118" s="301" t="n"/>
    </row>
    <row customFormat="1" customHeight="1" hidden="1" ht="15" r="119" s="2">
      <c r="A119" s="549" t="inlineStr">
        <is>
          <t>K180755035-1040102549 PARNELL</t>
        </is>
      </c>
      <c r="B119" s="169" t="inlineStr">
        <is>
          <t>K180755035</t>
        </is>
      </c>
      <c r="C119" s="169" t="n">
        <v>1040102549</v>
      </c>
      <c r="D119" s="67" t="inlineStr">
        <is>
          <t>ZALANDO, ASOS, ABY</t>
        </is>
      </c>
      <c r="E119" s="311" t="n"/>
      <c r="F119" s="311" t="n"/>
      <c r="G119" s="176" t="inlineStr">
        <is>
          <t>-</t>
        </is>
      </c>
      <c r="H119" s="42" t="inlineStr">
        <is>
          <t>PARNELL</t>
        </is>
      </c>
      <c r="I119" s="173" t="inlineStr">
        <is>
          <t>OFF WHITE MOUNT FUJI</t>
        </is>
      </c>
      <c r="J119" s="176" t="inlineStr">
        <is>
          <t>HELLAS COTTON</t>
        </is>
      </c>
      <c r="K119" s="199" t="n">
        <v>195228150000002</v>
      </c>
      <c r="L119" s="176" t="n"/>
      <c r="M119" s="41" t="n"/>
      <c r="N119" s="42" t="n">
        <v>1</v>
      </c>
      <c r="O119" s="173" t="inlineStr">
        <is>
          <t>SWEAT</t>
        </is>
      </c>
      <c r="P119" s="175" t="inlineStr">
        <is>
          <t>MEN</t>
        </is>
      </c>
      <c r="Q119" s="177" t="inlineStr">
        <is>
          <t>NEW POWER</t>
        </is>
      </c>
      <c r="R119" s="177" t="inlineStr">
        <is>
          <t>ALEXANDROS</t>
        </is>
      </c>
      <c r="S119" s="215" t="inlineStr">
        <is>
          <t>10,5kg</t>
        </is>
      </c>
      <c r="T119" s="21" t="inlineStr">
        <is>
          <t>-</t>
        </is>
      </c>
      <c r="U119" s="305" t="n"/>
      <c r="V119" s="74" t="n"/>
      <c r="W119" s="74" t="n"/>
      <c r="X119" s="74" t="n">
        <v>104</v>
      </c>
      <c r="Y119" s="74" t="n">
        <v>250</v>
      </c>
      <c r="Z119" s="74" t="n">
        <v>104</v>
      </c>
      <c r="AA119" s="74" t="n">
        <v>214</v>
      </c>
      <c r="AB119" s="74" t="n">
        <v>223</v>
      </c>
      <c r="AC119" s="74" t="n">
        <v>227</v>
      </c>
      <c r="AD119" s="74" t="n"/>
      <c r="AE119" s="74" t="n"/>
      <c r="AF119" s="74" t="n">
        <v>300</v>
      </c>
      <c r="AG119" s="325" t="n">
        <v>350</v>
      </c>
      <c r="AH119" s="75">
        <f>AG119</f>
        <v/>
      </c>
      <c r="AI119" s="508" t="n">
        <v>354.7892376681614</v>
      </c>
      <c r="AJ119" s="75" t="n"/>
      <c r="AK119" s="75" t="n"/>
      <c r="AL119" s="267" t="inlineStr">
        <is>
          <t>-</t>
        </is>
      </c>
      <c r="AM119" s="267" t="n"/>
      <c r="AN119" s="273" t="n"/>
      <c r="AO119" s="300" t="n"/>
      <c r="AP119" s="273" t="n"/>
      <c r="AQ119" s="300" t="n"/>
      <c r="AR119" s="300" t="n"/>
      <c r="AS119" s="273" t="n"/>
      <c r="AT119" s="273" t="n"/>
      <c r="AU119" s="273" t="n"/>
      <c r="AV119" s="2" t="n"/>
      <c r="AW119" s="2" t="n"/>
      <c r="AX119" s="2" t="n"/>
      <c r="AY119" s="2" t="n"/>
      <c r="AZ119" s="2" t="n"/>
      <c r="BA119" s="2" t="n"/>
      <c r="BB119" s="2" t="n"/>
      <c r="BC119" s="2" t="n"/>
      <c r="BD119" s="2" t="n"/>
      <c r="BE119" s="2" t="n"/>
      <c r="BH119" s="301" t="n"/>
    </row>
    <row customFormat="1" customHeight="1" hidden="1" ht="15" r="120" s="2">
      <c r="A120" s="549" t="inlineStr">
        <is>
          <t>K180755045-1040102551 FELIM</t>
        </is>
      </c>
      <c r="B120" s="466" t="inlineStr">
        <is>
          <t>K180755045</t>
        </is>
      </c>
      <c r="C120" s="466" t="n">
        <v>1040102551</v>
      </c>
      <c r="D120" s="453" t="n"/>
      <c r="E120" s="461" t="inlineStr">
        <is>
          <t>xx</t>
        </is>
      </c>
      <c r="F120" s="461" t="n"/>
      <c r="G120" s="457" t="inlineStr">
        <is>
          <t>-</t>
        </is>
      </c>
      <c r="H120" s="455" t="inlineStr">
        <is>
          <t>FELIM</t>
        </is>
      </c>
      <c r="I120" s="466" t="inlineStr">
        <is>
          <t xml:space="preserve">SATCHEL TAN </t>
        </is>
      </c>
      <c r="J120" s="457" t="inlineStr">
        <is>
          <t>HELLAS COTTON</t>
        </is>
      </c>
      <c r="K120" s="464" t="n">
        <v>195228150000002</v>
      </c>
      <c r="L120" s="457" t="n"/>
      <c r="M120" s="456" t="n"/>
      <c r="N120" s="455" t="n">
        <v>1</v>
      </c>
      <c r="O120" s="466" t="inlineStr">
        <is>
          <t>SWEAT</t>
        </is>
      </c>
      <c r="P120" s="463" t="inlineStr">
        <is>
          <t>MEN</t>
        </is>
      </c>
      <c r="Q120" s="457" t="inlineStr">
        <is>
          <t>NEW POWER</t>
        </is>
      </c>
      <c r="R120" s="457" t="inlineStr">
        <is>
          <t>ALEXANDROS</t>
        </is>
      </c>
      <c r="S120" s="459" t="inlineStr">
        <is>
          <t>10,5kg</t>
        </is>
      </c>
      <c r="T120" s="457" t="inlineStr">
        <is>
          <t>-</t>
        </is>
      </c>
      <c r="U120" s="458" t="n"/>
      <c r="V120" s="310" t="n"/>
      <c r="W120" s="310" t="n"/>
      <c r="X120" s="310" t="n">
        <v>4</v>
      </c>
      <c r="Y120" s="310" t="n">
        <v>0</v>
      </c>
      <c r="Z120" s="310" t="n">
        <v>4</v>
      </c>
      <c r="AA120" s="310" t="n">
        <v>4</v>
      </c>
      <c r="AB120" s="310" t="n">
        <v>8</v>
      </c>
      <c r="AC120" s="310" t="n">
        <v>0</v>
      </c>
      <c r="AD120" s="310" t="n"/>
      <c r="AE120" s="310" t="n"/>
      <c r="AF120" s="310" t="n">
        <v>0</v>
      </c>
      <c r="AG120" s="310" t="inlineStr">
        <is>
          <t>CXLD</t>
        </is>
      </c>
      <c r="AH120" s="308" t="n">
        <v>0</v>
      </c>
      <c r="AI120" s="508" t="inlineStr">
        <is>
          <t>-</t>
        </is>
      </c>
      <c r="AJ120" s="75" t="n"/>
      <c r="AK120" s="75" t="inlineStr">
        <is>
          <t>-</t>
        </is>
      </c>
      <c r="AL120" s="267" t="inlineStr">
        <is>
          <t>-</t>
        </is>
      </c>
      <c r="AM120" s="267" t="n"/>
      <c r="AN120" s="273" t="n"/>
      <c r="AO120" s="300" t="n"/>
      <c r="AP120" s="273" t="n"/>
      <c r="AQ120" s="300" t="n"/>
      <c r="AR120" s="300" t="n"/>
      <c r="AS120" s="273" t="n"/>
      <c r="AT120" s="273" t="n"/>
      <c r="AU120" s="273" t="n"/>
      <c r="AV120" s="2" t="n"/>
      <c r="AW120" s="2" t="n"/>
      <c r="AX120" s="2" t="n"/>
      <c r="AY120" s="2" t="n"/>
      <c r="AZ120" s="2" t="n"/>
      <c r="BA120" s="2" t="n"/>
      <c r="BB120" s="2" t="n"/>
      <c r="BC120" s="2" t="n"/>
      <c r="BD120" s="2" t="n"/>
      <c r="BE120" s="2" t="n"/>
      <c r="BH120" s="301" t="n"/>
    </row>
    <row customFormat="1" customHeight="1" hidden="1" ht="15" r="121" s="2">
      <c r="A121" s="549" t="inlineStr">
        <is>
          <t>K180705020-2020100016 IDALIKA</t>
        </is>
      </c>
      <c r="B121" s="169" t="inlineStr">
        <is>
          <t>K180705020</t>
        </is>
      </c>
      <c r="C121" s="169" t="n">
        <v>2020100016</v>
      </c>
      <c r="D121" s="67" t="inlineStr">
        <is>
          <t>ABY</t>
        </is>
      </c>
      <c r="E121" s="311" t="n"/>
      <c r="F121" s="311" t="n"/>
      <c r="G121" s="176" t="inlineStr">
        <is>
          <t>-</t>
        </is>
      </c>
      <c r="H121" s="42" t="inlineStr">
        <is>
          <t>IDALIKA</t>
        </is>
      </c>
      <c r="I121" s="173" t="inlineStr">
        <is>
          <t>APPLE BLOSSOM</t>
        </is>
      </c>
      <c r="J121" s="176" t="inlineStr">
        <is>
          <t>HELLAS COTTON</t>
        </is>
      </c>
      <c r="K121" s="176" t="inlineStr">
        <is>
          <t>175-130-150000-115</t>
        </is>
      </c>
      <c r="L121" s="176" t="inlineStr">
        <is>
          <t xml:space="preserve">L75-130-150000-115 </t>
        </is>
      </c>
      <c r="M121" s="41" t="n"/>
      <c r="N121" s="42" t="n">
        <v>1</v>
      </c>
      <c r="O121" s="173" t="inlineStr">
        <is>
          <t>SWEAT</t>
        </is>
      </c>
      <c r="P121" s="175" t="inlineStr">
        <is>
          <t>WOMEN</t>
        </is>
      </c>
      <c r="Q121" s="177" t="inlineStr">
        <is>
          <t>NEW POWER</t>
        </is>
      </c>
      <c r="R121" s="177" t="inlineStr">
        <is>
          <t>ALEXANDROS</t>
        </is>
      </c>
      <c r="S121" s="215" t="inlineStr">
        <is>
          <t>10,9kg</t>
        </is>
      </c>
      <c r="T121" s="21" t="inlineStr">
        <is>
          <t>-</t>
        </is>
      </c>
      <c r="U121" s="305" t="n"/>
      <c r="V121" s="74" t="n"/>
      <c r="W121" s="74" t="n"/>
      <c r="X121" s="74" t="n">
        <v>93</v>
      </c>
      <c r="Y121" s="74" t="n">
        <v>150</v>
      </c>
      <c r="Z121" s="74" t="n">
        <v>93</v>
      </c>
      <c r="AA121" s="74" t="n">
        <v>113</v>
      </c>
      <c r="AB121" s="74" t="n">
        <v>134</v>
      </c>
      <c r="AC121" s="74" t="n">
        <v>134</v>
      </c>
      <c r="AD121" s="74" t="n"/>
      <c r="AE121" s="74" t="n"/>
      <c r="AF121" s="74" t="n">
        <v>180</v>
      </c>
      <c r="AG121" s="325" t="n">
        <v>200</v>
      </c>
      <c r="AH121" s="75">
        <f>AG121</f>
        <v/>
      </c>
      <c r="AI121" s="508" t="n">
        <v>200</v>
      </c>
      <c r="AJ121" s="75" t="n"/>
      <c r="AK121" s="75" t="n"/>
      <c r="AL121" s="267" t="inlineStr">
        <is>
          <t>-</t>
        </is>
      </c>
      <c r="AM121" s="267" t="n"/>
      <c r="AN121" s="273" t="n"/>
      <c r="AO121" s="300" t="n"/>
      <c r="AP121" s="273" t="n"/>
      <c r="AQ121" s="300" t="n"/>
      <c r="AR121" s="300" t="n"/>
      <c r="AS121" s="273" t="n"/>
      <c r="AT121" s="273" t="n"/>
      <c r="AU121" s="273" t="n"/>
      <c r="AV121" s="2" t="n"/>
      <c r="AW121" s="2" t="n"/>
      <c r="AX121" s="2" t="n"/>
      <c r="AY121" s="2" t="n"/>
      <c r="AZ121" s="2" t="n"/>
      <c r="BA121" s="2" t="n"/>
      <c r="BB121" s="2" t="n"/>
      <c r="BC121" s="2" t="n"/>
      <c r="BD121" s="2" t="n"/>
      <c r="BE121" s="2" t="n"/>
      <c r="BH121" s="301" t="n"/>
    </row>
    <row customFormat="1" customHeight="1" hidden="1" ht="15" r="122" s="2">
      <c r="A122" s="549" t="inlineStr">
        <is>
          <t>K180705015-2020100015 IDALIKA</t>
        </is>
      </c>
      <c r="B122" s="169" t="inlineStr">
        <is>
          <t>K180705015</t>
        </is>
      </c>
      <c r="C122" s="169" t="n">
        <v>2020100015</v>
      </c>
      <c r="D122" s="67" t="inlineStr">
        <is>
          <t>ZALANDO, ASOS, ABY, SB</t>
        </is>
      </c>
      <c r="E122" s="311" t="n"/>
      <c r="F122" s="311" t="n"/>
      <c r="G122" s="176" t="inlineStr">
        <is>
          <t>-</t>
        </is>
      </c>
      <c r="H122" s="42" t="inlineStr">
        <is>
          <t>IDALIKA</t>
        </is>
      </c>
      <c r="I122" s="173" t="inlineStr">
        <is>
          <t>RICH CARAMEL</t>
        </is>
      </c>
      <c r="J122" s="176" t="inlineStr">
        <is>
          <t>HELLAS COTTON</t>
        </is>
      </c>
      <c r="K122" s="176" t="inlineStr">
        <is>
          <t>175-130-150000-115</t>
        </is>
      </c>
      <c r="L122" s="176" t="inlineStr">
        <is>
          <t xml:space="preserve">L75-130-150000-115 </t>
        </is>
      </c>
      <c r="M122" s="41" t="n"/>
      <c r="N122" s="42" t="n">
        <v>2</v>
      </c>
      <c r="O122" s="173" t="inlineStr">
        <is>
          <t>SWEAT</t>
        </is>
      </c>
      <c r="P122" s="175" t="inlineStr">
        <is>
          <t>WOMEN</t>
        </is>
      </c>
      <c r="Q122" s="177" t="inlineStr">
        <is>
          <t>NEW POWER</t>
        </is>
      </c>
      <c r="R122" s="177" t="inlineStr">
        <is>
          <t>ALEXANDROS</t>
        </is>
      </c>
      <c r="S122" s="215" t="inlineStr">
        <is>
          <t>10,9kg</t>
        </is>
      </c>
      <c r="T122" s="21" t="inlineStr">
        <is>
          <t>-</t>
        </is>
      </c>
      <c r="U122" s="305" t="n"/>
      <c r="V122" s="74" t="n"/>
      <c r="W122" s="74" t="n"/>
      <c r="X122" s="74" t="n">
        <v>287</v>
      </c>
      <c r="Y122" s="74" t="n">
        <v>450</v>
      </c>
      <c r="Z122" s="74" t="n">
        <v>301</v>
      </c>
      <c r="AA122" s="74" t="n">
        <v>320</v>
      </c>
      <c r="AB122" s="74" t="n">
        <v>355</v>
      </c>
      <c r="AC122" s="74" t="n">
        <v>355</v>
      </c>
      <c r="AD122" s="74" t="n"/>
      <c r="AE122" s="74" t="n"/>
      <c r="AF122" s="74" t="n">
        <v>450</v>
      </c>
      <c r="AG122" s="325" t="n">
        <v>500</v>
      </c>
      <c r="AH122" s="75">
        <f>AG122</f>
        <v/>
      </c>
      <c r="AI122" s="508" t="n">
        <v>500</v>
      </c>
      <c r="AJ122" s="75" t="n"/>
      <c r="AK122" s="75" t="n"/>
      <c r="AL122" s="267" t="inlineStr">
        <is>
          <t>-</t>
        </is>
      </c>
      <c r="AM122" s="267" t="n"/>
      <c r="AN122" s="273" t="n"/>
      <c r="AO122" s="300" t="n"/>
      <c r="AP122" s="273" t="n"/>
      <c r="AQ122" s="300" t="n"/>
      <c r="AR122" s="300" t="n"/>
      <c r="AS122" s="273" t="n"/>
      <c r="AT122" s="273" t="n"/>
      <c r="AU122" s="273" t="n"/>
      <c r="AV122" s="2" t="n"/>
      <c r="AW122" s="2" t="n"/>
      <c r="AX122" s="2" t="n"/>
      <c r="AY122" s="2" t="n"/>
      <c r="AZ122" s="2" t="n"/>
      <c r="BA122" s="2" t="n"/>
      <c r="BB122" s="2" t="n"/>
      <c r="BC122" s="2" t="n"/>
      <c r="BD122" s="2" t="n"/>
      <c r="BE122" s="2" t="n"/>
      <c r="BH122" s="301" t="n"/>
    </row>
    <row customFormat="1" customHeight="1" hidden="1" ht="15" r="123" s="2">
      <c r="A123" s="549" t="inlineStr">
        <is>
          <t>K180704010-2070100952 JACOBINA L/S</t>
        </is>
      </c>
      <c r="B123" s="169" t="inlineStr">
        <is>
          <t>K180704010</t>
        </is>
      </c>
      <c r="C123" s="169" t="n">
        <v>2070100952</v>
      </c>
      <c r="D123" s="67" t="inlineStr">
        <is>
          <t>ZALANDO, ASOS</t>
        </is>
      </c>
      <c r="E123" s="311" t="n"/>
      <c r="F123" s="311" t="n"/>
      <c r="G123" s="176" t="inlineStr">
        <is>
          <t>-</t>
        </is>
      </c>
      <c r="H123" s="42" t="inlineStr">
        <is>
          <t>JACOBINA L/S</t>
        </is>
      </c>
      <c r="I123" s="173" t="inlineStr">
        <is>
          <t>APPLE BLOSSOM</t>
        </is>
      </c>
      <c r="J123" s="176" t="inlineStr">
        <is>
          <t>HELLAS COTTON</t>
        </is>
      </c>
      <c r="K123" s="176" t="inlineStr">
        <is>
          <t>241 241 ORG FAN RI 24/1 ORGANIC F*L FANTAZI RIBAN</t>
        </is>
      </c>
      <c r="L123" s="176" t="inlineStr">
        <is>
          <t>241.241 ORG FAN RI / 24/1 ORG 7*1 FANTAZI RIBAN</t>
        </is>
      </c>
      <c r="M123" s="41" t="n"/>
      <c r="N123" s="42" t="n">
        <v>1</v>
      </c>
      <c r="O123" s="173" t="inlineStr">
        <is>
          <t>TEES L/S</t>
        </is>
      </c>
      <c r="P123" s="175" t="inlineStr">
        <is>
          <t>WOMEN</t>
        </is>
      </c>
      <c r="Q123" s="177" t="inlineStr">
        <is>
          <t>NEW POWER</t>
        </is>
      </c>
      <c r="R123" s="177" t="inlineStr">
        <is>
          <t>ALEXANDROS</t>
        </is>
      </c>
      <c r="S123" s="215" t="inlineStr">
        <is>
          <t>12,5kg</t>
        </is>
      </c>
      <c r="T123" s="21" t="inlineStr">
        <is>
          <t>-</t>
        </is>
      </c>
      <c r="U123" s="305" t="n"/>
      <c r="V123" s="74" t="n"/>
      <c r="W123" s="74" t="n"/>
      <c r="X123" s="74" t="n">
        <v>267</v>
      </c>
      <c r="Y123" s="74" t="n">
        <v>500</v>
      </c>
      <c r="Z123" s="74" t="n">
        <v>275</v>
      </c>
      <c r="AA123" s="74" t="n">
        <v>314</v>
      </c>
      <c r="AB123" s="74" t="n">
        <v>354</v>
      </c>
      <c r="AC123" s="74" t="n">
        <v>367</v>
      </c>
      <c r="AD123" s="74" t="n"/>
      <c r="AE123" s="74" t="n"/>
      <c r="AF123" s="74" t="n">
        <v>450</v>
      </c>
      <c r="AG123" s="325" t="n">
        <v>500</v>
      </c>
      <c r="AH123" s="75">
        <f>AG123</f>
        <v/>
      </c>
      <c r="AI123" s="508" t="n">
        <v>500</v>
      </c>
      <c r="AJ123" s="75" t="n"/>
      <c r="AK123" s="75" t="n"/>
      <c r="AL123" s="267" t="inlineStr">
        <is>
          <t>-</t>
        </is>
      </c>
      <c r="AM123" s="267" t="n"/>
      <c r="AN123" s="273" t="n"/>
      <c r="AO123" s="300" t="n"/>
      <c r="AP123" s="273" t="n"/>
      <c r="AQ123" s="300" t="n"/>
      <c r="AR123" s="300" t="n"/>
      <c r="AS123" s="273" t="n"/>
      <c r="AT123" s="273" t="n"/>
      <c r="AU123" s="273" t="n"/>
      <c r="AV123" s="2" t="n"/>
      <c r="AW123" s="2" t="n"/>
      <c r="AX123" s="2" t="n"/>
      <c r="AY123" s="2" t="n"/>
      <c r="AZ123" s="2" t="n"/>
      <c r="BA123" s="2" t="n"/>
      <c r="BB123" s="2" t="n"/>
      <c r="BC123" s="2" t="n"/>
      <c r="BD123" s="2" t="n"/>
      <c r="BE123" s="2" t="n"/>
      <c r="BH123" s="301" t="n"/>
    </row>
    <row customFormat="1" customHeight="1" hidden="1" ht="15" r="124" s="2">
      <c r="A124" s="549" t="inlineStr">
        <is>
          <t>K180704005-2070100951 JACOBINA L/S</t>
        </is>
      </c>
      <c r="B124" s="169" t="inlineStr">
        <is>
          <t>K180704005</t>
        </is>
      </c>
      <c r="C124" s="169" t="n">
        <v>2070100951</v>
      </c>
      <c r="D124" s="67" t="n"/>
      <c r="E124" s="311" t="n"/>
      <c r="F124" s="311" t="n"/>
      <c r="G124" s="176" t="inlineStr">
        <is>
          <t>-</t>
        </is>
      </c>
      <c r="H124" s="42" t="inlineStr">
        <is>
          <t>JACOBINA L/S</t>
        </is>
      </c>
      <c r="I124" s="173" t="inlineStr">
        <is>
          <t>FROSTED FIG</t>
        </is>
      </c>
      <c r="J124" s="176" t="inlineStr">
        <is>
          <t>HELLAS COTTON</t>
        </is>
      </c>
      <c r="K124" s="176" t="inlineStr">
        <is>
          <t>241 241 ORG FAN RI 24/1 ORGANIC F*L FANTAZI RIBAN</t>
        </is>
      </c>
      <c r="L124" s="176" t="inlineStr">
        <is>
          <t>241.241 ORG FAN RI / 24/1 ORG 7*1 FANTAZI RIBAN</t>
        </is>
      </c>
      <c r="M124" s="41" t="n"/>
      <c r="N124" s="42" t="n">
        <v>2</v>
      </c>
      <c r="O124" s="173" t="inlineStr">
        <is>
          <t xml:space="preserve">TEES L/S </t>
        </is>
      </c>
      <c r="P124" s="175" t="inlineStr">
        <is>
          <t>WOMEN</t>
        </is>
      </c>
      <c r="Q124" s="177" t="inlineStr">
        <is>
          <t>NEW POWER</t>
        </is>
      </c>
      <c r="R124" s="177" t="inlineStr">
        <is>
          <t>ALEXANDROS</t>
        </is>
      </c>
      <c r="S124" s="215" t="inlineStr">
        <is>
          <t>12,5kg</t>
        </is>
      </c>
      <c r="T124" s="21" t="inlineStr">
        <is>
          <t>-</t>
        </is>
      </c>
      <c r="U124" s="305" t="n"/>
      <c r="V124" s="74" t="n"/>
      <c r="W124" s="74" t="n"/>
      <c r="X124" s="74" t="n">
        <v>56</v>
      </c>
      <c r="Y124" s="74" t="n">
        <v>100</v>
      </c>
      <c r="Z124" s="74" t="n">
        <v>66</v>
      </c>
      <c r="AA124" s="74" t="n">
        <v>89</v>
      </c>
      <c r="AB124" s="74" t="n">
        <v>124</v>
      </c>
      <c r="AC124" s="74" t="n">
        <v>138</v>
      </c>
      <c r="AD124" s="74" t="n"/>
      <c r="AE124" s="74" t="n"/>
      <c r="AF124" s="74" t="n">
        <v>150</v>
      </c>
      <c r="AG124" s="325" t="n">
        <v>200</v>
      </c>
      <c r="AH124" s="75">
        <f>AG124</f>
        <v/>
      </c>
      <c r="AI124" s="508" t="n">
        <v>200</v>
      </c>
      <c r="AJ124" s="75" t="n"/>
      <c r="AK124" s="75" t="n"/>
      <c r="AL124" s="267" t="inlineStr">
        <is>
          <t>-</t>
        </is>
      </c>
      <c r="AM124" s="267" t="n"/>
      <c r="AN124" s="273" t="n"/>
      <c r="AO124" s="300" t="n"/>
      <c r="AP124" s="273" t="n"/>
      <c r="AQ124" s="300" t="n"/>
      <c r="AR124" s="300" t="n"/>
      <c r="AS124" s="273" t="n"/>
      <c r="AT124" s="273" t="n"/>
      <c r="AU124" s="273" t="n"/>
      <c r="AV124" s="2" t="n"/>
      <c r="AW124" s="2" t="n"/>
      <c r="AX124" s="2" t="n"/>
      <c r="AY124" s="2" t="n"/>
      <c r="AZ124" s="2" t="n"/>
      <c r="BA124" s="2" t="n"/>
      <c r="BB124" s="2" t="n"/>
      <c r="BC124" s="2" t="n"/>
      <c r="BD124" s="2" t="n"/>
      <c r="BE124" s="2" t="n"/>
      <c r="BH124" s="301" t="n"/>
    </row>
    <row customFormat="1" customHeight="1" hidden="1" ht="15" r="125" s="2">
      <c r="A125" s="549" t="inlineStr">
        <is>
          <t>K180704015-2070503254 JACOBINA S/S</t>
        </is>
      </c>
      <c r="B125" s="169" t="inlineStr">
        <is>
          <t>K180704015</t>
        </is>
      </c>
      <c r="C125" s="169" t="n">
        <v>2070503254</v>
      </c>
      <c r="D125" s="67" t="inlineStr">
        <is>
          <t>ZALANDO, ASOS</t>
        </is>
      </c>
      <c r="E125" s="311" t="n"/>
      <c r="F125" s="311" t="n"/>
      <c r="G125" s="176" t="inlineStr">
        <is>
          <t>-</t>
        </is>
      </c>
      <c r="H125" s="42" t="inlineStr">
        <is>
          <t>JACOBINA S/S</t>
        </is>
      </c>
      <c r="I125" s="173" t="inlineStr">
        <is>
          <t>OFF WHITE</t>
        </is>
      </c>
      <c r="J125" s="176" t="inlineStr">
        <is>
          <t>HELLAS COTTON</t>
        </is>
      </c>
      <c r="K125" s="176" t="inlineStr">
        <is>
          <t>241 241 ORG FAN RI 24/1 ORGANIC F*L FANTAZI RIBAN</t>
        </is>
      </c>
      <c r="L125" s="176" t="inlineStr">
        <is>
          <t>241.241 ORG FAN RI / 24/1 ORG 7*1 FANTAZI RIBAN</t>
        </is>
      </c>
      <c r="M125" s="41" t="n"/>
      <c r="N125" s="42" t="n">
        <v>1</v>
      </c>
      <c r="O125" s="173" t="inlineStr">
        <is>
          <t>TEES S/S</t>
        </is>
      </c>
      <c r="P125" s="175" t="inlineStr">
        <is>
          <t>WOMEN</t>
        </is>
      </c>
      <c r="Q125" s="177" t="inlineStr">
        <is>
          <t>NEW POWER</t>
        </is>
      </c>
      <c r="R125" s="177" t="inlineStr">
        <is>
          <t>ALEXANDROS</t>
        </is>
      </c>
      <c r="S125" s="215" t="inlineStr">
        <is>
          <t>12,5kg</t>
        </is>
      </c>
      <c r="T125" s="21" t="inlineStr">
        <is>
          <t>-</t>
        </is>
      </c>
      <c r="U125" s="305" t="n"/>
      <c r="V125" s="74" t="n"/>
      <c r="W125" s="74" t="n"/>
      <c r="X125" s="74" t="n">
        <v>256</v>
      </c>
      <c r="Y125" s="74" t="n">
        <v>500</v>
      </c>
      <c r="Z125" s="74" t="n">
        <v>262</v>
      </c>
      <c r="AA125" s="74" t="n">
        <v>280</v>
      </c>
      <c r="AB125" s="74" t="n">
        <v>333</v>
      </c>
      <c r="AC125" s="74" t="n">
        <v>337</v>
      </c>
      <c r="AD125" s="74" t="n"/>
      <c r="AE125" s="74" t="n"/>
      <c r="AF125" s="74" t="n">
        <v>400</v>
      </c>
      <c r="AG125" s="325" t="n">
        <v>425</v>
      </c>
      <c r="AH125" s="75">
        <f>AG125</f>
        <v/>
      </c>
      <c r="AI125" s="508" t="n">
        <v>425</v>
      </c>
      <c r="AJ125" s="75" t="n"/>
      <c r="AK125" s="75" t="n"/>
      <c r="AL125" s="267" t="inlineStr">
        <is>
          <t>-</t>
        </is>
      </c>
      <c r="AM125" s="267" t="n"/>
      <c r="AN125" s="273" t="n"/>
      <c r="AO125" s="300" t="n"/>
      <c r="AP125" s="273" t="n"/>
      <c r="AQ125" s="300" t="n"/>
      <c r="AR125" s="300" t="n"/>
      <c r="AS125" s="273" t="n"/>
      <c r="AT125" s="273" t="n"/>
      <c r="AU125" s="273" t="n"/>
      <c r="AV125" s="2" t="n"/>
      <c r="AW125" s="2" t="n"/>
      <c r="AX125" s="2" t="n"/>
      <c r="AY125" s="2" t="n"/>
      <c r="AZ125" s="2" t="n"/>
      <c r="BA125" s="2" t="n"/>
      <c r="BB125" s="2" t="n"/>
      <c r="BC125" s="2" t="n"/>
      <c r="BD125" s="2" t="n"/>
      <c r="BE125" s="2" t="n"/>
      <c r="BH125" s="301" t="n"/>
    </row>
    <row customFormat="1" customHeight="1" hidden="1" ht="15" r="126" s="2">
      <c r="A126" s="549" t="inlineStr">
        <is>
          <t>K180705025-2020100017 FEINA L/S</t>
        </is>
      </c>
      <c r="B126" s="169" t="inlineStr">
        <is>
          <t>K180705025</t>
        </is>
      </c>
      <c r="C126" s="169" t="n">
        <v>2020100017</v>
      </c>
      <c r="D126" s="67" t="inlineStr">
        <is>
          <t>ZALANDO</t>
        </is>
      </c>
      <c r="E126" s="311" t="n"/>
      <c r="F126" s="311" t="n"/>
      <c r="G126" s="176" t="inlineStr">
        <is>
          <t>-</t>
        </is>
      </c>
      <c r="H126" s="42" t="inlineStr">
        <is>
          <t>FEINA L/S</t>
        </is>
      </c>
      <c r="I126" s="173" t="inlineStr">
        <is>
          <t>CORDOVAN STRIPE</t>
        </is>
      </c>
      <c r="J126" s="176" t="inlineStr">
        <is>
          <t>HELLAS COTTON</t>
        </is>
      </c>
      <c r="K126" s="176" t="inlineStr">
        <is>
          <t>AS OUR LEGACY SWEAT: FEINA SS18: CODE TBC</t>
        </is>
      </c>
      <c r="L126" s="176" t="inlineStr">
        <is>
          <t>AS OUR LEGACY YD STRIPE SAMPLE - SS18 - CODE TBC</t>
        </is>
      </c>
      <c r="M126" s="41" t="n"/>
      <c r="N126" s="42" t="n">
        <v>2</v>
      </c>
      <c r="O126" s="173" t="inlineStr">
        <is>
          <t>SWEAT</t>
        </is>
      </c>
      <c r="P126" s="175" t="inlineStr">
        <is>
          <t>WOMEN</t>
        </is>
      </c>
      <c r="Q126" s="177" t="inlineStr">
        <is>
          <t>NEW POWER</t>
        </is>
      </c>
      <c r="R126" s="177" t="inlineStr">
        <is>
          <t>ALEXANDROS</t>
        </is>
      </c>
      <c r="S126" s="215" t="inlineStr">
        <is>
          <t>15,9kg</t>
        </is>
      </c>
      <c r="T126" s="21" t="inlineStr">
        <is>
          <t>-</t>
        </is>
      </c>
      <c r="U126" s="305" t="n"/>
      <c r="V126" s="74" t="n"/>
      <c r="W126" s="74" t="n"/>
      <c r="X126" s="74" t="n">
        <v>148</v>
      </c>
      <c r="Y126" s="74" t="n">
        <v>300</v>
      </c>
      <c r="Z126" s="74" t="n">
        <v>148</v>
      </c>
      <c r="AA126" s="74" t="n">
        <v>158</v>
      </c>
      <c r="AB126" s="74" t="n">
        <v>170</v>
      </c>
      <c r="AC126" s="74" t="n">
        <v>176</v>
      </c>
      <c r="AD126" s="74" t="n"/>
      <c r="AE126" s="74" t="n"/>
      <c r="AF126" s="74" t="n">
        <v>250</v>
      </c>
      <c r="AG126" s="312" t="n">
        <v>200</v>
      </c>
      <c r="AH126" s="75">
        <f>AG126</f>
        <v/>
      </c>
      <c r="AI126" s="508" t="n">
        <v>200</v>
      </c>
      <c r="AJ126" s="75" t="n"/>
      <c r="AK126" s="75" t="n"/>
      <c r="AL126" s="267" t="inlineStr">
        <is>
          <t>-</t>
        </is>
      </c>
      <c r="AM126" s="267" t="n"/>
      <c r="AN126" s="273" t="n"/>
      <c r="AO126" s="300" t="n"/>
      <c r="AP126" s="273" t="n"/>
      <c r="AQ126" s="300" t="n"/>
      <c r="AR126" s="300" t="n"/>
      <c r="AS126" s="273" t="n"/>
      <c r="AT126" s="273" t="n"/>
      <c r="AU126" s="273" t="n"/>
      <c r="AV126" s="2" t="n"/>
      <c r="AW126" s="2" t="n"/>
      <c r="AX126" s="2" t="n"/>
      <c r="AY126" s="2" t="n"/>
      <c r="AZ126" s="2" t="n"/>
      <c r="BA126" s="2" t="n"/>
      <c r="BB126" s="2" t="n"/>
      <c r="BC126" s="2" t="n"/>
      <c r="BD126" s="2" t="n"/>
      <c r="BE126" s="2" t="n"/>
      <c r="BH126" s="301" t="n"/>
    </row>
    <row customFormat="1" customHeight="1" hidden="1" ht="15" r="127" s="2">
      <c r="A127" s="549" t="inlineStr">
        <is>
          <t>K180705005-2020100013 AMORY</t>
        </is>
      </c>
      <c r="B127" s="169" t="inlineStr">
        <is>
          <t>K180705005</t>
        </is>
      </c>
      <c r="C127" s="169" t="n">
        <v>2020100013</v>
      </c>
      <c r="D127" s="67" t="inlineStr">
        <is>
          <t>ASOS</t>
        </is>
      </c>
      <c r="E127" s="311" t="n"/>
      <c r="F127" s="311" t="n"/>
      <c r="G127" s="176" t="inlineStr">
        <is>
          <t>-</t>
        </is>
      </c>
      <c r="H127" s="42" t="inlineStr">
        <is>
          <t>AMORY</t>
        </is>
      </c>
      <c r="I127" s="173" t="inlineStr">
        <is>
          <t>NAVY STRIPE</t>
        </is>
      </c>
      <c r="J127" s="176" t="inlineStr">
        <is>
          <t>HELLAS COTTON</t>
        </is>
      </c>
      <c r="K127" s="176" t="inlineStr">
        <is>
          <t>AS OUR LEGACY SWEAT: FEINA SS18: CODE TBC</t>
        </is>
      </c>
      <c r="L127" s="176" t="inlineStr">
        <is>
          <t>AS OUR LEGACY YD STRIPE SAMPLE - SS18 - CODE TBC</t>
        </is>
      </c>
      <c r="M127" s="41" t="n"/>
      <c r="N127" s="42" t="n">
        <v>1</v>
      </c>
      <c r="O127" s="173" t="inlineStr">
        <is>
          <t>SWEAT</t>
        </is>
      </c>
      <c r="P127" s="175" t="inlineStr">
        <is>
          <t>WOMEN</t>
        </is>
      </c>
      <c r="Q127" s="177" t="inlineStr">
        <is>
          <t>NEW POWER</t>
        </is>
      </c>
      <c r="R127" s="177" t="inlineStr">
        <is>
          <t>ALEXANDROS</t>
        </is>
      </c>
      <c r="S127" s="215" t="inlineStr">
        <is>
          <t>8,9kg</t>
        </is>
      </c>
      <c r="T127" s="21" t="inlineStr">
        <is>
          <t>-</t>
        </is>
      </c>
      <c r="U127" s="305" t="n"/>
      <c r="V127" s="74" t="n"/>
      <c r="W127" s="74" t="n"/>
      <c r="X127" s="74" t="n">
        <v>124</v>
      </c>
      <c r="Y127" s="74" t="n">
        <v>300</v>
      </c>
      <c r="Z127" s="74" t="n">
        <v>130</v>
      </c>
      <c r="AA127" s="74" t="n">
        <v>139</v>
      </c>
      <c r="AB127" s="74" t="n">
        <v>152</v>
      </c>
      <c r="AC127" s="74" t="n">
        <v>152</v>
      </c>
      <c r="AD127" s="74" t="n"/>
      <c r="AE127" s="74" t="n"/>
      <c r="AF127" s="74" t="n">
        <v>250</v>
      </c>
      <c r="AG127" s="312" t="n">
        <v>200</v>
      </c>
      <c r="AH127" s="75">
        <f>AG127</f>
        <v/>
      </c>
      <c r="AI127" s="508" t="n">
        <v>200</v>
      </c>
      <c r="AJ127" s="75" t="n"/>
      <c r="AK127" s="75" t="n"/>
      <c r="AL127" s="267" t="inlineStr">
        <is>
          <t>-</t>
        </is>
      </c>
      <c r="AM127" s="267" t="n"/>
      <c r="AN127" s="273" t="n"/>
      <c r="AO127" s="300" t="n"/>
      <c r="AP127" s="273" t="n"/>
      <c r="AQ127" s="300" t="n"/>
      <c r="AR127" s="300" t="n"/>
      <c r="AS127" s="273" t="n"/>
      <c r="AT127" s="273" t="n"/>
      <c r="AU127" s="273" t="n"/>
      <c r="AV127" s="2" t="n"/>
      <c r="AW127" s="2" t="n"/>
      <c r="AX127" s="2" t="n"/>
      <c r="AY127" s="2" t="n"/>
      <c r="AZ127" s="2" t="n"/>
      <c r="BA127" s="2" t="n"/>
      <c r="BB127" s="2" t="n"/>
      <c r="BC127" s="2" t="n"/>
      <c r="BD127" s="2" t="n"/>
      <c r="BE127" s="2" t="n"/>
      <c r="BH127" s="301" t="n"/>
    </row>
    <row customFormat="1" customHeight="1" hidden="1" ht="15" r="128" s="2">
      <c r="A128" s="549" t="inlineStr">
        <is>
          <t>K180705010-2020100014 AMORY</t>
        </is>
      </c>
      <c r="B128" s="169" t="inlineStr">
        <is>
          <t>K180705010</t>
        </is>
      </c>
      <c r="C128" s="169" t="n">
        <v>2020100014</v>
      </c>
      <c r="D128" s="67" t="inlineStr">
        <is>
          <t>ZALANDO</t>
        </is>
      </c>
      <c r="E128" s="311" t="n"/>
      <c r="F128" s="311" t="n"/>
      <c r="G128" s="176" t="inlineStr">
        <is>
          <t>-</t>
        </is>
      </c>
      <c r="H128" s="42" t="inlineStr">
        <is>
          <t>AMORY</t>
        </is>
      </c>
      <c r="I128" s="173" t="inlineStr">
        <is>
          <t>OLIVE STRIPE</t>
        </is>
      </c>
      <c r="J128" s="176" t="inlineStr">
        <is>
          <t>HELLAS COTTON</t>
        </is>
      </c>
      <c r="K128" s="176" t="inlineStr">
        <is>
          <t>AS OUR LEGACY SWEAT: FEINA SS18: CODE TBC</t>
        </is>
      </c>
      <c r="L128" s="176" t="inlineStr">
        <is>
          <t>AS OUR LEGACY YD STRIPE SAMPLE - SS18 - CODE TBC</t>
        </is>
      </c>
      <c r="M128" s="41" t="n"/>
      <c r="N128" s="42" t="n">
        <v>1</v>
      </c>
      <c r="O128" s="173" t="inlineStr">
        <is>
          <t>SWEAT</t>
        </is>
      </c>
      <c r="P128" s="175" t="inlineStr">
        <is>
          <t>WOMEN</t>
        </is>
      </c>
      <c r="Q128" s="177" t="inlineStr">
        <is>
          <t>NEW POWER</t>
        </is>
      </c>
      <c r="R128" s="177" t="inlineStr">
        <is>
          <t>ALEXANDROS</t>
        </is>
      </c>
      <c r="S128" s="215" t="inlineStr">
        <is>
          <t>8,9kg</t>
        </is>
      </c>
      <c r="T128" s="21" t="inlineStr">
        <is>
          <t>-</t>
        </is>
      </c>
      <c r="U128" s="305" t="n"/>
      <c r="V128" s="74" t="n"/>
      <c r="W128" s="74" t="n"/>
      <c r="X128" s="74" t="n">
        <v>123</v>
      </c>
      <c r="Y128" s="74" t="n">
        <v>250</v>
      </c>
      <c r="Z128" s="74" t="n">
        <v>129</v>
      </c>
      <c r="AA128" s="74" t="n">
        <v>129</v>
      </c>
      <c r="AB128" s="74" t="n">
        <v>129</v>
      </c>
      <c r="AC128" s="74" t="n">
        <v>129</v>
      </c>
      <c r="AD128" s="74" t="n"/>
      <c r="AE128" s="74" t="n"/>
      <c r="AF128" s="74" t="n">
        <v>250</v>
      </c>
      <c r="AG128" s="312" t="n">
        <v>200</v>
      </c>
      <c r="AH128" s="75">
        <f>AG128</f>
        <v/>
      </c>
      <c r="AI128" s="508" t="n">
        <v>200</v>
      </c>
      <c r="AJ128" s="75" t="n"/>
      <c r="AK128" s="75" t="n"/>
      <c r="AL128" s="267" t="inlineStr">
        <is>
          <t>-</t>
        </is>
      </c>
      <c r="AM128" s="267" t="n"/>
      <c r="AN128" s="273" t="n"/>
      <c r="AO128" s="300" t="n"/>
      <c r="AP128" s="273" t="n"/>
      <c r="AQ128" s="300" t="n"/>
      <c r="AR128" s="300" t="n"/>
      <c r="AS128" s="273" t="n"/>
      <c r="AT128" s="273" t="n"/>
      <c r="AU128" s="273" t="n"/>
      <c r="AV128" s="2" t="n"/>
      <c r="AW128" s="2" t="n"/>
      <c r="AX128" s="2" t="n"/>
      <c r="AY128" s="2" t="n"/>
      <c r="AZ128" s="2" t="n"/>
      <c r="BA128" s="2" t="n"/>
      <c r="BB128" s="2" t="n"/>
      <c r="BC128" s="2" t="n"/>
      <c r="BD128" s="2" t="n"/>
      <c r="BE128" s="2" t="n"/>
      <c r="BH128" s="301" t="n"/>
    </row>
    <row customFormat="1" customHeight="1" hidden="1" ht="15" r="129" s="2">
      <c r="A129" s="549" t="inlineStr">
        <is>
          <t>K180705030-2020100018 FEINA L/S</t>
        </is>
      </c>
      <c r="B129" s="169" t="inlineStr">
        <is>
          <t>K180705030</t>
        </is>
      </c>
      <c r="C129" s="169" t="n">
        <v>2020100018</v>
      </c>
      <c r="D129" s="67" t="inlineStr">
        <is>
          <t>SB</t>
        </is>
      </c>
      <c r="E129" s="311" t="n"/>
      <c r="F129" s="311" t="n"/>
      <c r="G129" s="176" t="inlineStr">
        <is>
          <t>-</t>
        </is>
      </c>
      <c r="H129" s="42" t="inlineStr">
        <is>
          <t>FEINA L/S</t>
        </is>
      </c>
      <c r="I129" s="173" t="inlineStr">
        <is>
          <t>RICH CARAMEL STRIPE</t>
        </is>
      </c>
      <c r="J129" s="176" t="inlineStr">
        <is>
          <t>HELLAS COTTON</t>
        </is>
      </c>
      <c r="K129" s="176" t="inlineStr">
        <is>
          <t>AS OUR LEGACY SWEAT: FEINA SS18: CODE TBC</t>
        </is>
      </c>
      <c r="L129" s="176" t="inlineStr">
        <is>
          <t>AS OUR LEGACY YD STRIPE SAMPLE - SS18 - CODE TBC</t>
        </is>
      </c>
      <c r="M129" s="41" t="n"/>
      <c r="N129" s="42" t="n">
        <v>2</v>
      </c>
      <c r="O129" s="173" t="inlineStr">
        <is>
          <t>SWEAT</t>
        </is>
      </c>
      <c r="P129" s="175" t="inlineStr">
        <is>
          <t>WOMEN</t>
        </is>
      </c>
      <c r="Q129" s="177" t="inlineStr">
        <is>
          <t>NEW POWER</t>
        </is>
      </c>
      <c r="R129" s="177" t="inlineStr">
        <is>
          <t>ALEXANDROS</t>
        </is>
      </c>
      <c r="S129" s="215" t="inlineStr">
        <is>
          <t>15,9kg</t>
        </is>
      </c>
      <c r="T129" s="21" t="inlineStr">
        <is>
          <t>-</t>
        </is>
      </c>
      <c r="U129" s="305" t="n"/>
      <c r="V129" s="74" t="n"/>
      <c r="W129" s="74" t="n"/>
      <c r="X129" s="74" t="n">
        <v>93</v>
      </c>
      <c r="Y129" s="74" t="n">
        <v>200</v>
      </c>
      <c r="Z129" s="74" t="n">
        <v>97</v>
      </c>
      <c r="AA129" s="74" t="n">
        <v>103</v>
      </c>
      <c r="AB129" s="74" t="n">
        <v>137</v>
      </c>
      <c r="AC129" s="74" t="n">
        <v>141</v>
      </c>
      <c r="AD129" s="74" t="n"/>
      <c r="AE129" s="74" t="n"/>
      <c r="AF129" s="74" t="n">
        <v>200</v>
      </c>
      <c r="AG129" s="325" t="n">
        <v>225</v>
      </c>
      <c r="AH129" s="75">
        <f>AG129</f>
        <v/>
      </c>
      <c r="AI129" s="508" t="n">
        <v>225</v>
      </c>
      <c r="AJ129" s="75" t="n"/>
      <c r="AK129" s="75" t="n"/>
      <c r="AL129" s="267" t="inlineStr">
        <is>
          <t>-</t>
        </is>
      </c>
      <c r="AM129" s="267" t="n"/>
      <c r="AN129" s="273" t="n"/>
      <c r="AO129" s="300" t="n"/>
      <c r="AP129" s="273" t="n"/>
      <c r="AQ129" s="300" t="n"/>
      <c r="AR129" s="300" t="n"/>
      <c r="AS129" s="273" t="n"/>
      <c r="AT129" s="273" t="n"/>
      <c r="AU129" s="273" t="n"/>
      <c r="AV129" s="2" t="n"/>
      <c r="AW129" s="2" t="n"/>
      <c r="AX129" s="2" t="n"/>
      <c r="AY129" s="2" t="n"/>
      <c r="AZ129" s="2" t="n"/>
      <c r="BA129" s="2" t="n"/>
      <c r="BB129" s="2" t="n"/>
      <c r="BC129" s="2" t="n"/>
      <c r="BD129" s="2" t="n"/>
      <c r="BE129" s="2" t="n"/>
      <c r="BH129" s="301" t="n"/>
    </row>
    <row customFormat="1" customHeight="1" hidden="1" ht="15" r="130" s="2">
      <c r="A130" s="549" t="inlineStr">
        <is>
          <t xml:space="preserve">K999954012-1070504376 DARIUS </t>
        </is>
      </c>
      <c r="B130" s="169" t="inlineStr">
        <is>
          <t>K999954012</t>
        </is>
      </c>
      <c r="C130" s="169" t="n">
        <v>1070504376</v>
      </c>
      <c r="D130" s="67" t="n"/>
      <c r="E130" s="311" t="inlineStr">
        <is>
          <t>Stock</t>
        </is>
      </c>
      <c r="F130" s="311" t="n"/>
      <c r="G130" s="176" t="inlineStr">
        <is>
          <t>C/O</t>
        </is>
      </c>
      <c r="H130" s="42" t="inlineStr">
        <is>
          <t xml:space="preserve">DARIUS </t>
        </is>
      </c>
      <c r="I130" s="173" t="inlineStr">
        <is>
          <t>GREY MELEE</t>
        </is>
      </c>
      <c r="J130" s="176" t="inlineStr">
        <is>
          <t>HELLAS COTTON</t>
        </is>
      </c>
      <c r="K130" s="176" t="inlineStr">
        <is>
          <t>COLOR CODE APCP-G8018</t>
        </is>
      </c>
      <c r="L130" s="176" t="n"/>
      <c r="M130" s="41" t="inlineStr">
        <is>
          <t>ROYAL CORE</t>
        </is>
      </c>
      <c r="N130" s="42" t="n">
        <v>1</v>
      </c>
      <c r="O130" s="173" t="inlineStr">
        <is>
          <t>TEES S/S</t>
        </is>
      </c>
      <c r="P130" s="175" t="inlineStr">
        <is>
          <t>MEN</t>
        </is>
      </c>
      <c r="Q130" s="177" t="inlineStr">
        <is>
          <t>NEW POWER</t>
        </is>
      </c>
      <c r="R130" s="177" t="inlineStr">
        <is>
          <t>ALEXANDROS</t>
        </is>
      </c>
      <c r="S130" s="178" t="n"/>
      <c r="T130" s="21" t="inlineStr">
        <is>
          <t>-</t>
        </is>
      </c>
      <c r="U130" s="305" t="n"/>
      <c r="V130" s="74" t="n"/>
      <c r="W130" s="74" t="n"/>
      <c r="X130" s="74" t="n">
        <v>0</v>
      </c>
      <c r="Y130" s="74" t="n">
        <v>0</v>
      </c>
      <c r="Z130" s="74" t="n">
        <v>0</v>
      </c>
      <c r="AA130" s="74" t="n">
        <v>0</v>
      </c>
      <c r="AB130" s="74" t="n">
        <v>0</v>
      </c>
      <c r="AC130" s="74" t="n">
        <v>0</v>
      </c>
      <c r="AD130" s="74" t="n"/>
      <c r="AE130" s="74" t="n"/>
      <c r="AF130" s="74" t="n">
        <v>0</v>
      </c>
      <c r="AG130" s="74" t="n">
        <v>0</v>
      </c>
      <c r="AH130" s="75" t="n">
        <v>0</v>
      </c>
      <c r="AI130" s="508" t="n">
        <v>0</v>
      </c>
      <c r="AJ130" s="75" t="n">
        <v>67</v>
      </c>
      <c r="AK130" s="75" t="inlineStr">
        <is>
          <t>-</t>
        </is>
      </c>
      <c r="AL130" s="267" t="inlineStr">
        <is>
          <t>-</t>
        </is>
      </c>
      <c r="AM130" s="267" t="n"/>
      <c r="AN130" s="273" t="n"/>
      <c r="AO130" s="300" t="n"/>
      <c r="AP130" s="273" t="n"/>
      <c r="AQ130" s="300" t="n"/>
      <c r="AR130" s="300" t="n"/>
      <c r="AS130" s="273" t="n"/>
      <c r="AT130" s="273" t="n"/>
      <c r="AU130" s="273" t="n"/>
      <c r="AV130" s="2" t="n"/>
      <c r="AW130" s="2" t="n"/>
      <c r="AX130" s="2" t="n"/>
      <c r="AY130" s="2" t="n"/>
      <c r="AZ130" s="2" t="n"/>
      <c r="BA130" s="2" t="n"/>
      <c r="BB130" s="2" t="n"/>
      <c r="BC130" s="2" t="n"/>
      <c r="BD130" s="2" t="n"/>
      <c r="BE130" s="2" t="n"/>
      <c r="BH130" s="301" t="n"/>
    </row>
    <row customFormat="1" customHeight="1" hidden="1" ht="15" r="131" s="2">
      <c r="A131" s="549" t="inlineStr">
        <is>
          <t>K180754045-1070101075 NEZER</t>
        </is>
      </c>
      <c r="B131" s="169" t="inlineStr">
        <is>
          <t>K180754045</t>
        </is>
      </c>
      <c r="C131" s="169" t="n">
        <v>1070101075</v>
      </c>
      <c r="D131" s="67" t="inlineStr">
        <is>
          <t>ZALANDO</t>
        </is>
      </c>
      <c r="E131" s="311" t="n"/>
      <c r="F131" s="311" t="n"/>
      <c r="G131" s="176" t="inlineStr">
        <is>
          <t>-</t>
        </is>
      </c>
      <c r="H131" s="42" t="inlineStr">
        <is>
          <t>NEZER</t>
        </is>
      </c>
      <c r="I131" s="173" t="inlineStr">
        <is>
          <t>CORDOVAN STRIPE</t>
        </is>
      </c>
      <c r="J131" s="176" t="inlineStr">
        <is>
          <t>HELLAS COTTON</t>
        </is>
      </c>
      <c r="K131" s="176" t="inlineStr">
        <is>
          <t xml:space="preserve">FABRIC AS FEINA SS17 YD STRIPE (100%ORGANIC COTTON) </t>
        </is>
      </c>
      <c r="L131" s="176" t="n"/>
      <c r="M131" s="41" t="n"/>
      <c r="N131" s="42" t="n">
        <v>2</v>
      </c>
      <c r="O131" s="173" t="inlineStr">
        <is>
          <t xml:space="preserve">TEES L/S </t>
        </is>
      </c>
      <c r="P131" s="175" t="inlineStr">
        <is>
          <t>MEN</t>
        </is>
      </c>
      <c r="Q131" s="177" t="inlineStr">
        <is>
          <t>NEW POWER</t>
        </is>
      </c>
      <c r="R131" s="177" t="inlineStr">
        <is>
          <t>ALEXANDROS</t>
        </is>
      </c>
      <c r="S131" s="215" t="inlineStr">
        <is>
          <t>11,9kg</t>
        </is>
      </c>
      <c r="T131" s="21" t="inlineStr">
        <is>
          <t>-</t>
        </is>
      </c>
      <c r="U131" s="305" t="n"/>
      <c r="V131" s="74" t="n"/>
      <c r="W131" s="74" t="n"/>
      <c r="X131" s="74" t="n">
        <v>59</v>
      </c>
      <c r="Y131" s="74" t="n">
        <v>0</v>
      </c>
      <c r="Z131" s="74" t="n">
        <v>59</v>
      </c>
      <c r="AA131" s="74" t="n">
        <v>62</v>
      </c>
      <c r="AB131" s="74" t="n">
        <v>80</v>
      </c>
      <c r="AC131" s="74" t="n">
        <v>81</v>
      </c>
      <c r="AD131" s="74" t="n"/>
      <c r="AE131" s="74" t="n"/>
      <c r="AF131" s="74" t="n">
        <v>120</v>
      </c>
      <c r="AG131" s="74" t="n">
        <v>120</v>
      </c>
      <c r="AH131" s="75">
        <f>AG131</f>
        <v/>
      </c>
      <c r="AI131" s="508" t="n">
        <v>125.2962962962963</v>
      </c>
      <c r="AJ131" s="75" t="n"/>
      <c r="AK131" s="75" t="n"/>
      <c r="AL131" s="267" t="inlineStr">
        <is>
          <t>-</t>
        </is>
      </c>
      <c r="AM131" s="267" t="n"/>
      <c r="AN131" s="273" t="n"/>
      <c r="AO131" s="300" t="n"/>
      <c r="AP131" s="273" t="n"/>
      <c r="AQ131" s="300" t="n"/>
      <c r="AR131" s="300" t="n"/>
      <c r="AS131" s="273" t="n"/>
      <c r="AT131" s="273" t="n"/>
      <c r="AU131" s="273" t="n"/>
      <c r="AV131" s="2" t="n"/>
      <c r="AW131" s="2" t="n"/>
      <c r="AX131" s="2" t="n"/>
      <c r="AY131" s="2" t="n"/>
      <c r="AZ131" s="2" t="n"/>
      <c r="BA131" s="2" t="n"/>
      <c r="BB131" s="2" t="n"/>
      <c r="BC131" s="2" t="n"/>
      <c r="BD131" s="2" t="n"/>
      <c r="BE131" s="2" t="n"/>
      <c r="BH131" s="301" t="n"/>
    </row>
    <row customFormat="1" customHeight="1" hidden="1" ht="15" r="132" s="2">
      <c r="A132" s="549" t="inlineStr">
        <is>
          <t>K180754095-1070505480 DARIUS</t>
        </is>
      </c>
      <c r="B132" s="466" t="inlineStr">
        <is>
          <t>K180754095</t>
        </is>
      </c>
      <c r="C132" s="466" t="n">
        <v>1070505480</v>
      </c>
      <c r="D132" s="453" t="n"/>
      <c r="E132" s="461" t="inlineStr">
        <is>
          <t>xx</t>
        </is>
      </c>
      <c r="F132" s="461" t="n"/>
      <c r="G132" s="457" t="inlineStr">
        <is>
          <t>-</t>
        </is>
      </c>
      <c r="H132" s="455" t="inlineStr">
        <is>
          <t>DARIUS</t>
        </is>
      </c>
      <c r="I132" s="466" t="inlineStr">
        <is>
          <t>CORDOVAN STRIPE</t>
        </is>
      </c>
      <c r="J132" s="457" t="inlineStr">
        <is>
          <t>HELLAS COTTON</t>
        </is>
      </c>
      <c r="K132" s="457" t="inlineStr">
        <is>
          <t xml:space="preserve">FABRIC AS FEINA SS17 YD STRIPE (100%ORGANIC COTTON) </t>
        </is>
      </c>
      <c r="L132" s="457" t="n"/>
      <c r="M132" s="456" t="n"/>
      <c r="N132" s="455" t="n">
        <v>2</v>
      </c>
      <c r="O132" s="466" t="inlineStr">
        <is>
          <t>TEES S/S</t>
        </is>
      </c>
      <c r="P132" s="463" t="inlineStr">
        <is>
          <t>MEN</t>
        </is>
      </c>
      <c r="Q132" s="457" t="inlineStr">
        <is>
          <t>NEW POWER</t>
        </is>
      </c>
      <c r="R132" s="457" t="inlineStr">
        <is>
          <t>ALEXANDROS</t>
        </is>
      </c>
      <c r="S132" s="459" t="inlineStr">
        <is>
          <t>11,9kg</t>
        </is>
      </c>
      <c r="T132" s="457" t="inlineStr">
        <is>
          <t>-</t>
        </is>
      </c>
      <c r="U132" s="458" t="n"/>
      <c r="V132" s="310" t="n"/>
      <c r="W132" s="310" t="n"/>
      <c r="X132" s="310" t="n">
        <v>4</v>
      </c>
      <c r="Y132" s="310" t="n">
        <v>0</v>
      </c>
      <c r="Z132" s="310" t="n">
        <v>4</v>
      </c>
      <c r="AA132" s="310" t="n">
        <v>10</v>
      </c>
      <c r="AB132" s="310" t="n">
        <v>10</v>
      </c>
      <c r="AC132" s="310" t="n">
        <v>0</v>
      </c>
      <c r="AD132" s="310" t="n"/>
      <c r="AE132" s="310" t="n"/>
      <c r="AF132" s="310" t="n">
        <v>0</v>
      </c>
      <c r="AG132" s="310" t="inlineStr">
        <is>
          <t>CXLD</t>
        </is>
      </c>
      <c r="AH132" s="308" t="n">
        <v>0</v>
      </c>
      <c r="AI132" s="508" t="inlineStr">
        <is>
          <t>-</t>
        </is>
      </c>
      <c r="AJ132" s="75" t="n"/>
      <c r="AK132" s="75" t="inlineStr">
        <is>
          <t>-</t>
        </is>
      </c>
      <c r="AL132" s="267" t="inlineStr">
        <is>
          <t>-</t>
        </is>
      </c>
      <c r="AM132" s="267" t="n"/>
      <c r="AN132" s="273" t="n"/>
      <c r="AO132" s="300" t="n"/>
      <c r="AP132" s="273" t="n"/>
      <c r="AQ132" s="300" t="n"/>
      <c r="AR132" s="300" t="n"/>
      <c r="AS132" s="273" t="n"/>
      <c r="AT132" s="273" t="n"/>
      <c r="AU132" s="273" t="n"/>
      <c r="AV132" s="2" t="n"/>
      <c r="AW132" s="2" t="n"/>
      <c r="AX132" s="2" t="n"/>
      <c r="AY132" s="2" t="n"/>
      <c r="AZ132" s="2" t="n"/>
      <c r="BA132" s="2" t="n"/>
      <c r="BB132" s="2" t="n"/>
      <c r="BC132" s="2" t="n"/>
      <c r="BD132" s="2" t="n"/>
      <c r="BE132" s="2" t="n"/>
      <c r="BH132" s="301" t="n"/>
    </row>
    <row customFormat="1" customHeight="1" hidden="1" ht="15" r="133" s="2">
      <c r="A133" s="549" t="inlineStr">
        <is>
          <t>K180754035-1070101073 NEZER</t>
        </is>
      </c>
      <c r="B133" s="169" t="inlineStr">
        <is>
          <t>K180754035</t>
        </is>
      </c>
      <c r="C133" s="169" t="n">
        <v>1070101073</v>
      </c>
      <c r="D133" s="67" t="n"/>
      <c r="E133" s="311" t="n"/>
      <c r="F133" s="311" t="n"/>
      <c r="G133" s="176" t="inlineStr">
        <is>
          <t>-</t>
        </is>
      </c>
      <c r="H133" s="42" t="inlineStr">
        <is>
          <t>NEZER</t>
        </is>
      </c>
      <c r="I133" s="173" t="inlineStr">
        <is>
          <t>DARK PINE STRIPE</t>
        </is>
      </c>
      <c r="J133" s="176" t="inlineStr">
        <is>
          <t>HELLAS COTTON</t>
        </is>
      </c>
      <c r="K133" s="176" t="inlineStr">
        <is>
          <t xml:space="preserve">FABRIC AS FEINA SS17 YD STRIPE (100%ORGANIC COTTON) </t>
        </is>
      </c>
      <c r="L133" s="176" t="n"/>
      <c r="M133" s="41" t="n"/>
      <c r="N133" s="42" t="n">
        <v>2</v>
      </c>
      <c r="O133" s="173" t="inlineStr">
        <is>
          <t xml:space="preserve">TEES L/S </t>
        </is>
      </c>
      <c r="P133" s="175" t="inlineStr">
        <is>
          <t>MEN</t>
        </is>
      </c>
      <c r="Q133" s="177" t="inlineStr">
        <is>
          <t>NEW POWER</t>
        </is>
      </c>
      <c r="R133" s="177" t="inlineStr">
        <is>
          <t>ALEXANDROS</t>
        </is>
      </c>
      <c r="S133" s="215" t="inlineStr">
        <is>
          <t>11,9kg</t>
        </is>
      </c>
      <c r="T133" s="21" t="inlineStr">
        <is>
          <t>-</t>
        </is>
      </c>
      <c r="U133" s="305" t="n"/>
      <c r="V133" s="74" t="n"/>
      <c r="W133" s="74" t="n"/>
      <c r="X133" s="74" t="n">
        <v>27</v>
      </c>
      <c r="Y133" s="74" t="n">
        <v>0</v>
      </c>
      <c r="Z133" s="74" t="n">
        <v>27</v>
      </c>
      <c r="AA133" s="74" t="n">
        <v>43</v>
      </c>
      <c r="AB133" s="74" t="n">
        <v>43</v>
      </c>
      <c r="AC133" s="74" t="n">
        <v>43</v>
      </c>
      <c r="AD133" s="74" t="n"/>
      <c r="AE133" s="74" t="n"/>
      <c r="AF133" s="74" t="n">
        <v>100</v>
      </c>
      <c r="AG133" s="74" t="n">
        <v>100</v>
      </c>
      <c r="AH133" s="75">
        <f>AG133</f>
        <v/>
      </c>
      <c r="AI133" s="508" t="n">
        <v>100</v>
      </c>
      <c r="AJ133" s="75" t="n"/>
      <c r="AK133" s="75" t="n"/>
      <c r="AL133" s="267" t="inlineStr">
        <is>
          <t>-</t>
        </is>
      </c>
      <c r="AM133" s="267" t="n"/>
      <c r="AN133" s="273" t="n"/>
      <c r="AO133" s="300" t="n"/>
      <c r="AP133" s="273" t="n"/>
      <c r="AQ133" s="300" t="n"/>
      <c r="AR133" s="300" t="n"/>
      <c r="AS133" s="273" t="n"/>
      <c r="AT133" s="273" t="n"/>
      <c r="AU133" s="273" t="n"/>
      <c r="AV133" s="2" t="n"/>
      <c r="AW133" s="2" t="n"/>
      <c r="AX133" s="2" t="n"/>
      <c r="AY133" s="2" t="n"/>
      <c r="AZ133" s="2" t="n"/>
      <c r="BA133" s="2" t="n"/>
      <c r="BB133" s="2" t="n"/>
      <c r="BC133" s="2" t="n"/>
      <c r="BD133" s="2" t="n"/>
      <c r="BE133" s="2" t="n"/>
      <c r="BH133" s="301" t="n"/>
    </row>
    <row customFormat="1" customHeight="1" hidden="1" ht="15" r="134" s="2">
      <c r="A134" s="549" t="inlineStr">
        <is>
          <t>K180754090-1070505479 DARIUS</t>
        </is>
      </c>
      <c r="B134" s="466" t="inlineStr">
        <is>
          <t>K180754090</t>
        </is>
      </c>
      <c r="C134" s="466" t="n">
        <v>1070505479</v>
      </c>
      <c r="D134" s="453" t="n"/>
      <c r="E134" s="461" t="inlineStr">
        <is>
          <t>xx</t>
        </is>
      </c>
      <c r="F134" s="461" t="n"/>
      <c r="G134" s="457" t="inlineStr">
        <is>
          <t>-</t>
        </is>
      </c>
      <c r="H134" s="455" t="inlineStr">
        <is>
          <t>DARIUS</t>
        </is>
      </c>
      <c r="I134" s="466" t="inlineStr">
        <is>
          <t>DARK PINE STRIPE</t>
        </is>
      </c>
      <c r="J134" s="457" t="inlineStr">
        <is>
          <t>HELLAS COTTON</t>
        </is>
      </c>
      <c r="K134" s="457" t="inlineStr">
        <is>
          <t xml:space="preserve">FABRIC AS FEINA SS17 YD STRIPE (100%ORGANIC COTTON) </t>
        </is>
      </c>
      <c r="L134" s="457" t="n"/>
      <c r="M134" s="456" t="n"/>
      <c r="N134" s="455" t="n">
        <v>2</v>
      </c>
      <c r="O134" s="466" t="inlineStr">
        <is>
          <t>TEES S/S</t>
        </is>
      </c>
      <c r="P134" s="463" t="inlineStr">
        <is>
          <t>MEN</t>
        </is>
      </c>
      <c r="Q134" s="457" t="inlineStr">
        <is>
          <t>NEW POWER</t>
        </is>
      </c>
      <c r="R134" s="457" t="inlineStr">
        <is>
          <t>ALEXANDROS</t>
        </is>
      </c>
      <c r="S134" s="459" t="inlineStr">
        <is>
          <t>11,9kg</t>
        </is>
      </c>
      <c r="T134" s="457" t="inlineStr">
        <is>
          <t>-</t>
        </is>
      </c>
      <c r="U134" s="458" t="n"/>
      <c r="V134" s="310" t="n"/>
      <c r="W134" s="310" t="n"/>
      <c r="X134" s="310" t="n">
        <v>4</v>
      </c>
      <c r="Y134" s="310" t="n">
        <v>0</v>
      </c>
      <c r="Z134" s="310" t="n">
        <v>4</v>
      </c>
      <c r="AA134" s="310" t="n">
        <v>10</v>
      </c>
      <c r="AB134" s="310" t="n">
        <v>14</v>
      </c>
      <c r="AC134" s="310" t="n">
        <v>0</v>
      </c>
      <c r="AD134" s="310" t="n"/>
      <c r="AE134" s="310" t="n"/>
      <c r="AF134" s="310" t="n">
        <v>0</v>
      </c>
      <c r="AG134" s="310" t="inlineStr">
        <is>
          <t>CXLD</t>
        </is>
      </c>
      <c r="AH134" s="308" t="n">
        <v>0</v>
      </c>
      <c r="AI134" s="508" t="inlineStr">
        <is>
          <t>-</t>
        </is>
      </c>
      <c r="AJ134" s="75" t="n"/>
      <c r="AK134" s="75" t="inlineStr">
        <is>
          <t>-</t>
        </is>
      </c>
      <c r="AL134" s="267" t="inlineStr">
        <is>
          <t>-</t>
        </is>
      </c>
      <c r="AM134" s="267" t="n"/>
      <c r="AN134" s="273" t="n"/>
      <c r="AO134" s="300" t="n"/>
      <c r="AP134" s="273" t="n"/>
      <c r="AQ134" s="300" t="n"/>
      <c r="AR134" s="300" t="n"/>
      <c r="AS134" s="273" t="n"/>
      <c r="AT134" s="273" t="n"/>
      <c r="AU134" s="273" t="n"/>
      <c r="AV134" s="2" t="n"/>
      <c r="AW134" s="2" t="n"/>
      <c r="AX134" s="2" t="n"/>
      <c r="AY134" s="2" t="n"/>
      <c r="AZ134" s="2" t="n"/>
      <c r="BA134" s="2" t="n"/>
      <c r="BB134" s="2" t="n"/>
      <c r="BC134" s="2" t="n"/>
      <c r="BD134" s="2" t="n"/>
      <c r="BE134" s="2" t="n"/>
      <c r="BH134" s="301" t="n"/>
    </row>
    <row customFormat="1" customHeight="1" hidden="1" ht="15" r="135" s="2">
      <c r="A135" s="549" t="inlineStr">
        <is>
          <t>K180754075-1070505476 DARIUS</t>
        </is>
      </c>
      <c r="B135" s="169" t="inlineStr">
        <is>
          <t>K180754075</t>
        </is>
      </c>
      <c r="C135" s="169" t="n">
        <v>1070505476</v>
      </c>
      <c r="D135" s="67" t="inlineStr">
        <is>
          <t>ASOS</t>
        </is>
      </c>
      <c r="E135" s="311" t="n"/>
      <c r="F135" s="311" t="n"/>
      <c r="G135" s="176" t="inlineStr">
        <is>
          <t>-</t>
        </is>
      </c>
      <c r="H135" s="42" t="inlineStr">
        <is>
          <t>DARIUS</t>
        </is>
      </c>
      <c r="I135" s="173" t="inlineStr">
        <is>
          <t>BLACK ROBOT</t>
        </is>
      </c>
      <c r="J135" s="176" t="inlineStr">
        <is>
          <t>HELLAS COTTON</t>
        </is>
      </c>
      <c r="K135" s="176" t="inlineStr">
        <is>
          <t>FORMER DARIUS FABRIC QUALITY IN 180GSM</t>
        </is>
      </c>
      <c r="L135" s="176" t="n"/>
      <c r="M135" s="41" t="n"/>
      <c r="N135" s="42" t="n">
        <v>2</v>
      </c>
      <c r="O135" s="173" t="inlineStr">
        <is>
          <t>TEES S/S</t>
        </is>
      </c>
      <c r="P135" s="175" t="inlineStr">
        <is>
          <t>MEN</t>
        </is>
      </c>
      <c r="Q135" s="177" t="inlineStr">
        <is>
          <t>NEW POWER</t>
        </is>
      </c>
      <c r="R135" s="177" t="inlineStr">
        <is>
          <t>ALEXANDROS</t>
        </is>
      </c>
      <c r="S135" s="215" t="inlineStr">
        <is>
          <t>10,5kg</t>
        </is>
      </c>
      <c r="T135" s="21" t="inlineStr">
        <is>
          <t>-</t>
        </is>
      </c>
      <c r="U135" s="305" t="n"/>
      <c r="V135" s="74" t="n"/>
      <c r="W135" s="74" t="n"/>
      <c r="X135" s="74" t="n">
        <v>4</v>
      </c>
      <c r="Y135" s="74" t="n">
        <v>200</v>
      </c>
      <c r="Z135" s="74" t="n">
        <v>4</v>
      </c>
      <c r="AA135" s="74" t="n">
        <v>167</v>
      </c>
      <c r="AB135" s="74" t="n">
        <v>167</v>
      </c>
      <c r="AC135" s="74" t="n">
        <v>167</v>
      </c>
      <c r="AD135" s="74" t="n"/>
      <c r="AE135" s="74" t="n"/>
      <c r="AF135" s="74" t="n">
        <v>200</v>
      </c>
      <c r="AG135" s="325" t="n">
        <v>225</v>
      </c>
      <c r="AH135" s="75">
        <f>AG135</f>
        <v/>
      </c>
      <c r="AI135" s="508" t="n">
        <v>225</v>
      </c>
      <c r="AJ135" s="75" t="n"/>
      <c r="AK135" s="75" t="n"/>
      <c r="AL135" s="267" t="inlineStr">
        <is>
          <t>-</t>
        </is>
      </c>
      <c r="AM135" s="267" t="n"/>
      <c r="AN135" s="273" t="n"/>
      <c r="AO135" s="300" t="n"/>
      <c r="AP135" s="273" t="n"/>
      <c r="AQ135" s="300" t="n"/>
      <c r="AR135" s="300" t="n"/>
      <c r="AS135" s="273" t="n"/>
      <c r="AT135" s="273" t="n"/>
      <c r="AU135" s="273" t="n"/>
      <c r="AV135" s="2" t="n"/>
      <c r="AW135" s="2" t="n"/>
      <c r="AX135" s="2" t="n"/>
      <c r="AY135" s="2" t="n"/>
      <c r="AZ135" s="2" t="n"/>
      <c r="BA135" s="2" t="n"/>
      <c r="BB135" s="2" t="n"/>
      <c r="BC135" s="2" t="n"/>
      <c r="BD135" s="2" t="n"/>
      <c r="BE135" s="2" t="n"/>
      <c r="BH135" s="301" t="n"/>
    </row>
    <row customFormat="1" customHeight="1" hidden="1" ht="15" r="136" s="2">
      <c r="A136" s="549" t="inlineStr">
        <is>
          <t>K180754060-1070505473 DARIUS</t>
        </is>
      </c>
      <c r="B136" s="169" t="inlineStr">
        <is>
          <t>K180754060</t>
        </is>
      </c>
      <c r="C136" s="169" t="n">
        <v>1070505473</v>
      </c>
      <c r="D136" s="67" t="inlineStr">
        <is>
          <t>ZALANDO</t>
        </is>
      </c>
      <c r="E136" s="311" t="n"/>
      <c r="F136" s="311" t="n"/>
      <c r="G136" s="176" t="inlineStr">
        <is>
          <t>-</t>
        </is>
      </c>
      <c r="H136" s="42" t="inlineStr">
        <is>
          <t>DARIUS</t>
        </is>
      </c>
      <c r="I136" s="173" t="inlineStr">
        <is>
          <t>BLACK UNION MADE</t>
        </is>
      </c>
      <c r="J136" s="176" t="inlineStr">
        <is>
          <t>HELLAS COTTON</t>
        </is>
      </c>
      <c r="K136" s="176" t="inlineStr">
        <is>
          <t>FORMER DARIUS FABRIC QUALITY IN 180GSM</t>
        </is>
      </c>
      <c r="L136" s="176" t="n"/>
      <c r="M136" s="41" t="n"/>
      <c r="N136" s="42" t="n">
        <v>2</v>
      </c>
      <c r="O136" s="173" t="inlineStr">
        <is>
          <t>TEES S/S</t>
        </is>
      </c>
      <c r="P136" s="175" t="inlineStr">
        <is>
          <t>MEN</t>
        </is>
      </c>
      <c r="Q136" s="177" t="inlineStr">
        <is>
          <t>NEW POWER</t>
        </is>
      </c>
      <c r="R136" s="177" t="inlineStr">
        <is>
          <t>ALEXANDROS</t>
        </is>
      </c>
      <c r="S136" s="215" t="inlineStr">
        <is>
          <t>10,5kg</t>
        </is>
      </c>
      <c r="T136" s="21" t="inlineStr">
        <is>
          <t>-</t>
        </is>
      </c>
      <c r="U136" s="305" t="n"/>
      <c r="V136" s="74" t="n"/>
      <c r="W136" s="74" t="n"/>
      <c r="X136" s="74" t="n">
        <v>87</v>
      </c>
      <c r="Y136" s="74" t="n">
        <v>150</v>
      </c>
      <c r="Z136" s="74" t="n">
        <v>87</v>
      </c>
      <c r="AA136" s="74" t="n">
        <v>87</v>
      </c>
      <c r="AB136" s="74" t="n">
        <v>120</v>
      </c>
      <c r="AC136" s="74" t="n">
        <v>120</v>
      </c>
      <c r="AD136" s="74" t="n"/>
      <c r="AE136" s="74" t="n"/>
      <c r="AF136" s="74" t="n">
        <v>150</v>
      </c>
      <c r="AG136" s="325" t="n">
        <v>175</v>
      </c>
      <c r="AH136" s="75">
        <f>AG136</f>
        <v/>
      </c>
      <c r="AI136" s="508" t="n">
        <v>175</v>
      </c>
      <c r="AJ136" s="75" t="n"/>
      <c r="AK136" s="75" t="n"/>
      <c r="AL136" s="267" t="inlineStr">
        <is>
          <t>-</t>
        </is>
      </c>
      <c r="AM136" s="267" t="n"/>
      <c r="AN136" s="273" t="n"/>
      <c r="AO136" s="300" t="n"/>
      <c r="AP136" s="273" t="n"/>
      <c r="AQ136" s="300" t="n"/>
      <c r="AR136" s="300" t="n"/>
      <c r="AS136" s="273" t="n"/>
      <c r="AT136" s="273" t="n"/>
      <c r="AU136" s="273" t="n"/>
      <c r="AV136" s="2" t="n"/>
      <c r="AW136" s="2" t="n"/>
      <c r="AX136" s="2" t="n"/>
      <c r="AY136" s="2" t="n"/>
      <c r="AZ136" s="2" t="n"/>
      <c r="BA136" s="2" t="n"/>
      <c r="BB136" s="2" t="n"/>
      <c r="BC136" s="2" t="n"/>
      <c r="BD136" s="2" t="n"/>
      <c r="BE136" s="2" t="n"/>
      <c r="BH136" s="301" t="n"/>
    </row>
    <row customFormat="1" customHeight="1" hidden="1" ht="15" r="137" s="2">
      <c r="A137" s="549" t="inlineStr">
        <is>
          <t>K180754080-1070505477 DARIUS</t>
        </is>
      </c>
      <c r="B137" s="169" t="inlineStr">
        <is>
          <t>K180754080</t>
        </is>
      </c>
      <c r="C137" s="169" t="n">
        <v>1070505477</v>
      </c>
      <c r="D137" s="67" t="inlineStr">
        <is>
          <t>ZALANDO</t>
        </is>
      </c>
      <c r="E137" s="311" t="n"/>
      <c r="F137" s="311" t="n"/>
      <c r="G137" s="176" t="inlineStr">
        <is>
          <t>-</t>
        </is>
      </c>
      <c r="H137" s="42" t="inlineStr">
        <is>
          <t>DARIUS</t>
        </is>
      </c>
      <c r="I137" s="173" t="inlineStr">
        <is>
          <t>CORDOVAN KINGS CO</t>
        </is>
      </c>
      <c r="J137" s="176" t="inlineStr">
        <is>
          <t>HELLAS COTTON</t>
        </is>
      </c>
      <c r="K137" s="176" t="inlineStr">
        <is>
          <t>FORMER DARIUS FABRIC QUALITY IN 180GSM</t>
        </is>
      </c>
      <c r="L137" s="176" t="n"/>
      <c r="M137" s="41" t="n"/>
      <c r="N137" s="42" t="n">
        <v>2</v>
      </c>
      <c r="O137" s="173" t="inlineStr">
        <is>
          <t>TEES S/S</t>
        </is>
      </c>
      <c r="P137" s="175" t="inlineStr">
        <is>
          <t>MEN</t>
        </is>
      </c>
      <c r="Q137" s="177" t="inlineStr">
        <is>
          <t>NEW POWER</t>
        </is>
      </c>
      <c r="R137" s="177" t="inlineStr">
        <is>
          <t>ALEXANDROS</t>
        </is>
      </c>
      <c r="S137" s="215" t="inlineStr">
        <is>
          <t>10,5kg</t>
        </is>
      </c>
      <c r="T137" s="21" t="inlineStr">
        <is>
          <t>-</t>
        </is>
      </c>
      <c r="U137" s="305" t="n"/>
      <c r="V137" s="74" t="n"/>
      <c r="W137" s="74" t="n"/>
      <c r="X137" s="74" t="n">
        <v>76</v>
      </c>
      <c r="Y137" s="74" t="n">
        <v>200</v>
      </c>
      <c r="Z137" s="74" t="n">
        <v>76</v>
      </c>
      <c r="AA137" s="74" t="n">
        <v>86</v>
      </c>
      <c r="AB137" s="74" t="n">
        <v>114</v>
      </c>
      <c r="AC137" s="74" t="n">
        <v>114</v>
      </c>
      <c r="AD137" s="74" t="n"/>
      <c r="AE137" s="74" t="n"/>
      <c r="AF137" s="74" t="n">
        <v>150</v>
      </c>
      <c r="AG137" s="74" t="n">
        <v>150</v>
      </c>
      <c r="AH137" s="75">
        <f>AG137</f>
        <v/>
      </c>
      <c r="AI137" s="508" t="n">
        <v>154.8947368421053</v>
      </c>
      <c r="AJ137" s="75" t="n"/>
      <c r="AK137" s="75" t="n"/>
      <c r="AL137" s="267" t="inlineStr">
        <is>
          <t>-</t>
        </is>
      </c>
      <c r="AM137" s="267" t="n"/>
      <c r="AN137" s="273" t="n"/>
      <c r="AO137" s="300" t="n"/>
      <c r="AP137" s="273" t="n"/>
      <c r="AQ137" s="300" t="n"/>
      <c r="AR137" s="300" t="n"/>
      <c r="AS137" s="273" t="n"/>
      <c r="AT137" s="273" t="n"/>
      <c r="AU137" s="273" t="n"/>
      <c r="AV137" s="2" t="n"/>
      <c r="AW137" s="2" t="n"/>
      <c r="AX137" s="2" t="n"/>
      <c r="AY137" s="2" t="n"/>
      <c r="AZ137" s="2" t="n"/>
      <c r="BA137" s="2" t="n"/>
      <c r="BB137" s="2" t="n"/>
      <c r="BC137" s="2" t="n"/>
      <c r="BD137" s="2" t="n"/>
      <c r="BE137" s="2" t="n"/>
      <c r="BH137" s="301" t="n"/>
    </row>
    <row customFormat="1" customHeight="1" hidden="1" ht="15" r="138" s="2">
      <c r="A138" s="549" t="inlineStr">
        <is>
          <t>K180754065-1070505474 DARIUS</t>
        </is>
      </c>
      <c r="B138" s="169" t="inlineStr">
        <is>
          <t>K180754065</t>
        </is>
      </c>
      <c r="C138" s="169" t="n">
        <v>1070505474</v>
      </c>
      <c r="D138" s="67" t="n"/>
      <c r="E138" s="311" t="n"/>
      <c r="F138" s="311" t="n"/>
      <c r="G138" s="176" t="inlineStr">
        <is>
          <t>-</t>
        </is>
      </c>
      <c r="H138" s="42" t="inlineStr">
        <is>
          <t>DARIUS</t>
        </is>
      </c>
      <c r="I138" s="173" t="inlineStr">
        <is>
          <t>NAVY MOUNT FUJI</t>
        </is>
      </c>
      <c r="J138" s="176" t="inlineStr">
        <is>
          <t>HELLAS COTTON</t>
        </is>
      </c>
      <c r="K138" s="176" t="inlineStr">
        <is>
          <t>FORMER DARIUS FABRIC QUALITY IN 180GSM</t>
        </is>
      </c>
      <c r="L138" s="176" t="n"/>
      <c r="M138" s="41" t="n"/>
      <c r="N138" s="42" t="n">
        <v>1</v>
      </c>
      <c r="O138" s="173" t="inlineStr">
        <is>
          <t>TEES S/S</t>
        </is>
      </c>
      <c r="P138" s="175" t="inlineStr">
        <is>
          <t>MEN</t>
        </is>
      </c>
      <c r="Q138" s="177" t="inlineStr">
        <is>
          <t>NEW POWER</t>
        </is>
      </c>
      <c r="R138" s="177" t="inlineStr">
        <is>
          <t>ALEXANDROS</t>
        </is>
      </c>
      <c r="S138" s="215" t="inlineStr">
        <is>
          <t>10,5kg</t>
        </is>
      </c>
      <c r="T138" s="21" t="inlineStr">
        <is>
          <t>-</t>
        </is>
      </c>
      <c r="U138" s="305" t="n"/>
      <c r="V138" s="74" t="n"/>
      <c r="W138" s="74" t="n"/>
      <c r="X138" s="74" t="n">
        <v>61</v>
      </c>
      <c r="Y138" s="74" t="n">
        <v>150</v>
      </c>
      <c r="Z138" s="74" t="n">
        <v>67</v>
      </c>
      <c r="AA138" s="74" t="n">
        <v>90</v>
      </c>
      <c r="AB138" s="74" t="n">
        <v>113</v>
      </c>
      <c r="AC138" s="74" t="n">
        <v>122</v>
      </c>
      <c r="AD138" s="74" t="n"/>
      <c r="AE138" s="74" t="n"/>
      <c r="AF138" s="74" t="n">
        <v>150</v>
      </c>
      <c r="AG138" s="325" t="n">
        <v>200</v>
      </c>
      <c r="AH138" s="75">
        <f>AG138</f>
        <v/>
      </c>
      <c r="AI138" s="508" t="n">
        <v>200</v>
      </c>
      <c r="AJ138" s="75" t="n"/>
      <c r="AK138" s="75" t="n"/>
      <c r="AL138" s="267" t="inlineStr">
        <is>
          <t>-</t>
        </is>
      </c>
      <c r="AM138" s="267" t="n"/>
      <c r="AN138" s="273" t="n"/>
      <c r="AO138" s="300" t="n"/>
      <c r="AP138" s="273" t="n"/>
      <c r="AQ138" s="300" t="n"/>
      <c r="AR138" s="300" t="n"/>
      <c r="AS138" s="273" t="n"/>
      <c r="AT138" s="273" t="n"/>
      <c r="AU138" s="273" t="n"/>
      <c r="AV138" s="2" t="n"/>
      <c r="AW138" s="2" t="n"/>
      <c r="AX138" s="2" t="n"/>
      <c r="AY138" s="2" t="n"/>
      <c r="AZ138" s="2" t="n"/>
      <c r="BA138" s="2" t="n"/>
      <c r="BB138" s="2" t="n"/>
      <c r="BC138" s="2" t="n"/>
      <c r="BD138" s="2" t="n"/>
      <c r="BE138" s="2" t="n"/>
      <c r="BH138" s="301" t="n"/>
    </row>
    <row customFormat="1" customHeight="1" hidden="1" ht="15" r="139" s="2">
      <c r="A139" s="549" t="inlineStr">
        <is>
          <t>K180794005-5109900839 KIDS KOI TEE</t>
        </is>
      </c>
      <c r="B139" s="169" t="inlineStr">
        <is>
          <t>K180794005</t>
        </is>
      </c>
      <c r="C139" s="169" t="n">
        <v>5109900839</v>
      </c>
      <c r="D139" s="67" t="n"/>
      <c r="E139" s="311" t="n"/>
      <c r="F139" s="311" t="n"/>
      <c r="G139" s="176" t="inlineStr">
        <is>
          <t>-</t>
        </is>
      </c>
      <c r="H139" s="42" t="inlineStr">
        <is>
          <t>KIDS KOI TEE</t>
        </is>
      </c>
      <c r="I139" s="173" t="inlineStr">
        <is>
          <t>WHITE</t>
        </is>
      </c>
      <c r="J139" s="176" t="inlineStr">
        <is>
          <t>HELLAS COTTON</t>
        </is>
      </c>
      <c r="K139" s="176" t="inlineStr">
        <is>
          <t>FORMER DARIUS FABRIC QUALITY IN 180GSM</t>
        </is>
      </c>
      <c r="L139" s="176" t="n"/>
      <c r="M139" s="41" t="n"/>
      <c r="N139" s="42" t="n">
        <v>1</v>
      </c>
      <c r="O139" s="173" t="inlineStr">
        <is>
          <t>TEES S/S</t>
        </is>
      </c>
      <c r="P139" s="175" t="inlineStr">
        <is>
          <t>UNISEX</t>
        </is>
      </c>
      <c r="Q139" s="177" t="inlineStr">
        <is>
          <t>NEW POWER</t>
        </is>
      </c>
      <c r="R139" s="177" t="inlineStr">
        <is>
          <t>ALEXANDROS</t>
        </is>
      </c>
      <c r="S139" s="178" t="n"/>
      <c r="T139" s="21" t="inlineStr">
        <is>
          <t>-</t>
        </is>
      </c>
      <c r="U139" s="305" t="n"/>
      <c r="V139" s="74" t="n"/>
      <c r="W139" s="74" t="n"/>
      <c r="X139" s="74" t="n">
        <v>13</v>
      </c>
      <c r="Y139" s="74" t="n">
        <v>0</v>
      </c>
      <c r="Z139" s="74" t="n">
        <v>14</v>
      </c>
      <c r="AA139" s="74" t="n">
        <v>17</v>
      </c>
      <c r="AB139" s="74" t="n">
        <v>17</v>
      </c>
      <c r="AC139" s="74" t="n">
        <v>18</v>
      </c>
      <c r="AD139" s="74" t="n"/>
      <c r="AE139" s="74" t="n"/>
      <c r="AF139" s="74" t="n">
        <v>100</v>
      </c>
      <c r="AG139" s="74" t="n">
        <v>100</v>
      </c>
      <c r="AH139" s="75">
        <f>AG139</f>
        <v/>
      </c>
      <c r="AI139" s="508" t="n">
        <v>100</v>
      </c>
      <c r="AJ139" s="75" t="n"/>
      <c r="AK139" s="75" t="n"/>
      <c r="AL139" s="267" t="inlineStr">
        <is>
          <t>-</t>
        </is>
      </c>
      <c r="AM139" s="267" t="n"/>
      <c r="AN139" s="273" t="n"/>
      <c r="AO139" s="300" t="n"/>
      <c r="AP139" s="273" t="n"/>
      <c r="AQ139" s="300" t="n"/>
      <c r="AR139" s="300" t="n"/>
      <c r="AS139" s="273" t="n"/>
      <c r="AT139" s="273" t="n"/>
      <c r="AU139" s="273" t="n"/>
      <c r="AV139" s="2" t="n"/>
      <c r="AW139" s="2" t="n"/>
      <c r="AX139" s="2" t="n"/>
      <c r="AY139" s="2" t="n"/>
      <c r="AZ139" s="2" t="n"/>
      <c r="BA139" s="2" t="n"/>
      <c r="BB139" s="2" t="n"/>
      <c r="BC139" s="2" t="n"/>
      <c r="BD139" s="2" t="n"/>
      <c r="BE139" s="2" t="n"/>
      <c r="BH139" s="301" t="n"/>
    </row>
    <row customFormat="1" customHeight="1" hidden="1" ht="15" r="140" s="2">
      <c r="A140" s="549" t="inlineStr">
        <is>
          <t>K180754070-1070505475 DARIUS</t>
        </is>
      </c>
      <c r="B140" s="169" t="inlineStr">
        <is>
          <t>K180754070</t>
        </is>
      </c>
      <c r="C140" s="169" t="n">
        <v>1070505475</v>
      </c>
      <c r="D140" s="67" t="inlineStr">
        <is>
          <t>ZALANDO, ASOS</t>
        </is>
      </c>
      <c r="E140" s="311" t="n"/>
      <c r="F140" s="311" t="n"/>
      <c r="G140" s="176" t="inlineStr">
        <is>
          <t>-</t>
        </is>
      </c>
      <c r="H140" s="42" t="inlineStr">
        <is>
          <t>DARIUS</t>
        </is>
      </c>
      <c r="I140" s="173" t="inlineStr">
        <is>
          <t>WHITE MOUNT FUJI</t>
        </is>
      </c>
      <c r="J140" s="176" t="inlineStr">
        <is>
          <t>HELLAS COTTON</t>
        </is>
      </c>
      <c r="K140" s="176" t="inlineStr">
        <is>
          <t>FORMER DARIUS FABRIC QUALITY IN 180GSM</t>
        </is>
      </c>
      <c r="L140" s="176" t="n"/>
      <c r="M140" s="41" t="n"/>
      <c r="N140" s="42" t="n">
        <v>1</v>
      </c>
      <c r="O140" s="173" t="inlineStr">
        <is>
          <t>TEES S/S</t>
        </is>
      </c>
      <c r="P140" s="175" t="inlineStr">
        <is>
          <t>MEN</t>
        </is>
      </c>
      <c r="Q140" s="177" t="inlineStr">
        <is>
          <t>NEW POWER</t>
        </is>
      </c>
      <c r="R140" s="177" t="inlineStr">
        <is>
          <t>ALEXANDROS</t>
        </is>
      </c>
      <c r="S140" s="256" t="inlineStr">
        <is>
          <t>10,5kg</t>
        </is>
      </c>
      <c r="T140" s="21" t="inlineStr">
        <is>
          <t>-</t>
        </is>
      </c>
      <c r="U140" s="305" t="n"/>
      <c r="V140" s="74" t="n"/>
      <c r="W140" s="74" t="n"/>
      <c r="X140" s="74" t="n">
        <v>322</v>
      </c>
      <c r="Y140" s="74" t="n">
        <v>450</v>
      </c>
      <c r="Z140" s="74" t="n">
        <v>334</v>
      </c>
      <c r="AA140" s="74" t="n">
        <v>384</v>
      </c>
      <c r="AB140" s="74" t="n">
        <v>415</v>
      </c>
      <c r="AC140" s="74" t="n">
        <v>428</v>
      </c>
      <c r="AD140" s="74" t="n"/>
      <c r="AE140" s="74" t="n"/>
      <c r="AF140" s="74" t="n">
        <v>500</v>
      </c>
      <c r="AG140" s="325" t="n">
        <v>550</v>
      </c>
      <c r="AH140" s="75">
        <f>AG140</f>
        <v/>
      </c>
      <c r="AI140" s="508" t="n">
        <v>554.7877358490566</v>
      </c>
      <c r="AJ140" s="75" t="n"/>
      <c r="AK140" s="75" t="n"/>
      <c r="AL140" s="267" t="inlineStr">
        <is>
          <t>-</t>
        </is>
      </c>
      <c r="AM140" s="267" t="n"/>
      <c r="AN140" s="273" t="n"/>
      <c r="AO140" s="300" t="n"/>
      <c r="AP140" s="273" t="n"/>
      <c r="AQ140" s="300" t="n"/>
      <c r="AR140" s="300" t="n"/>
      <c r="AS140" s="273" t="n"/>
      <c r="AT140" s="273" t="n"/>
      <c r="AU140" s="273" t="n"/>
      <c r="AV140" s="2" t="n"/>
      <c r="AW140" s="2" t="n"/>
      <c r="AX140" s="2" t="n"/>
      <c r="AY140" s="2" t="n"/>
      <c r="AZ140" s="2" t="n"/>
      <c r="BA140" s="2" t="n"/>
      <c r="BB140" s="2" t="n"/>
      <c r="BC140" s="2" t="n"/>
      <c r="BD140" s="2" t="n"/>
      <c r="BE140" s="2" t="n"/>
      <c r="BH140" s="301" t="n"/>
    </row>
    <row customFormat="1" customHeight="1" hidden="1" ht="15" r="141" s="2">
      <c r="A141" s="549" t="inlineStr">
        <is>
          <t>K180754085-1070505478 DARIUS</t>
        </is>
      </c>
      <c r="B141" s="169" t="inlineStr">
        <is>
          <t>K180754085</t>
        </is>
      </c>
      <c r="C141" s="169" t="n">
        <v>1070505478</v>
      </c>
      <c r="D141" s="67" t="inlineStr">
        <is>
          <t>ASOS</t>
        </is>
      </c>
      <c r="E141" s="311" t="n"/>
      <c r="F141" s="311" t="n"/>
      <c r="G141" s="176" t="inlineStr">
        <is>
          <t>-</t>
        </is>
      </c>
      <c r="H141" s="42" t="inlineStr">
        <is>
          <t>DARIUS</t>
        </is>
      </c>
      <c r="I141" s="173" t="inlineStr">
        <is>
          <t>WHITE SMILEY</t>
        </is>
      </c>
      <c r="J141" s="176" t="inlineStr">
        <is>
          <t>HELLAS COTTON</t>
        </is>
      </c>
      <c r="K141" s="176" t="inlineStr">
        <is>
          <t>FORMER DARIUS FABRIC QUALITY IN 180GSM</t>
        </is>
      </c>
      <c r="L141" s="176" t="n"/>
      <c r="M141" s="41" t="n"/>
      <c r="N141" s="42" t="n">
        <v>1</v>
      </c>
      <c r="O141" s="173" t="inlineStr">
        <is>
          <t>TEES S/S</t>
        </is>
      </c>
      <c r="P141" s="175" t="inlineStr">
        <is>
          <t>MEN</t>
        </is>
      </c>
      <c r="Q141" s="177" t="inlineStr">
        <is>
          <t>NEW POWER</t>
        </is>
      </c>
      <c r="R141" s="177" t="inlineStr">
        <is>
          <t>ALEXANDROS</t>
        </is>
      </c>
      <c r="S141" s="256" t="inlineStr">
        <is>
          <t>10,5kg</t>
        </is>
      </c>
      <c r="T141" s="21" t="inlineStr">
        <is>
          <t>-</t>
        </is>
      </c>
      <c r="U141" s="305" t="n"/>
      <c r="V141" s="74" t="n"/>
      <c r="W141" s="74" t="n"/>
      <c r="X141" s="74" t="n">
        <v>245</v>
      </c>
      <c r="Y141" s="74" t="n">
        <v>550</v>
      </c>
      <c r="Z141" s="74" t="n">
        <v>245</v>
      </c>
      <c r="AA141" s="74" t="n">
        <v>451</v>
      </c>
      <c r="AB141" s="74" t="n">
        <v>478</v>
      </c>
      <c r="AC141" s="74" t="n">
        <v>482</v>
      </c>
      <c r="AD141" s="74" t="n"/>
      <c r="AE141" s="74" t="n"/>
      <c r="AF141" s="74" t="n">
        <v>550</v>
      </c>
      <c r="AG141" s="325" t="n">
        <v>600</v>
      </c>
      <c r="AH141" s="75">
        <f>AG141</f>
        <v/>
      </c>
      <c r="AI141" s="508" t="n">
        <v>604.9336099585063</v>
      </c>
      <c r="AJ141" s="75" t="n"/>
      <c r="AK141" s="75" t="n"/>
      <c r="AL141" s="267" t="inlineStr">
        <is>
          <t>-</t>
        </is>
      </c>
      <c r="AM141" s="267" t="n"/>
      <c r="AN141" s="273" t="n"/>
      <c r="AO141" s="300" t="n"/>
      <c r="AP141" s="273" t="n"/>
      <c r="AQ141" s="300" t="n"/>
      <c r="AR141" s="300" t="n"/>
      <c r="AS141" s="273" t="n"/>
      <c r="AT141" s="273" t="n"/>
      <c r="AU141" s="273" t="n"/>
      <c r="AV141" s="2" t="n"/>
      <c r="AW141" s="2" t="n"/>
      <c r="AX141" s="2" t="n"/>
      <c r="AY141" s="2" t="n"/>
      <c r="AZ141" s="2" t="n"/>
      <c r="BA141" s="2" t="n"/>
      <c r="BB141" s="2" t="n"/>
      <c r="BC141" s="2" t="n"/>
      <c r="BD141" s="2" t="n"/>
      <c r="BE141" s="2" t="n"/>
      <c r="BH141" s="301" t="n"/>
    </row>
    <row customFormat="1" customHeight="1" hidden="1" ht="15" r="142" s="2">
      <c r="A142" s="549" t="inlineStr">
        <is>
          <t>K999954011-1070504375 DARIUS</t>
        </is>
      </c>
      <c r="B142" s="169" t="inlineStr">
        <is>
          <t>K999954011</t>
        </is>
      </c>
      <c r="C142" s="169" t="n">
        <v>1070504375</v>
      </c>
      <c r="D142" s="67" t="n"/>
      <c r="E142" s="311" t="n"/>
      <c r="F142" s="311" t="n"/>
      <c r="G142" s="176" t="inlineStr">
        <is>
          <t>C/O</t>
        </is>
      </c>
      <c r="H142" s="42" t="inlineStr">
        <is>
          <t>DARIUS</t>
        </is>
      </c>
      <c r="I142" s="173" t="inlineStr">
        <is>
          <t>BLACK</t>
        </is>
      </c>
      <c r="J142" s="176" t="inlineStr">
        <is>
          <t>HELLAS COTTON</t>
        </is>
      </c>
      <c r="K142" s="176" t="inlineStr">
        <is>
          <t>JERSEY</t>
        </is>
      </c>
      <c r="L142" s="176" t="n"/>
      <c r="M142" s="41" t="inlineStr">
        <is>
          <t>ROYAL CORE</t>
        </is>
      </c>
      <c r="N142" s="42" t="n">
        <v>1</v>
      </c>
      <c r="O142" s="173" t="inlineStr">
        <is>
          <t>TEES S/S</t>
        </is>
      </c>
      <c r="P142" s="175" t="inlineStr">
        <is>
          <t>MEN</t>
        </is>
      </c>
      <c r="Q142" s="177" t="inlineStr">
        <is>
          <t>NEW POWER</t>
        </is>
      </c>
      <c r="R142" s="177" t="inlineStr">
        <is>
          <t>ALEXANDROS</t>
        </is>
      </c>
      <c r="S142" s="247" t="n"/>
      <c r="T142" s="21" t="inlineStr">
        <is>
          <t>-</t>
        </is>
      </c>
      <c r="U142" s="305" t="n"/>
      <c r="V142" s="74" t="n"/>
      <c r="W142" s="74" t="n"/>
      <c r="X142" s="74" t="n">
        <v>0</v>
      </c>
      <c r="Y142" s="74" t="n">
        <v>0</v>
      </c>
      <c r="Z142" s="74" t="n">
        <v>0</v>
      </c>
      <c r="AA142" s="74" t="n">
        <v>0</v>
      </c>
      <c r="AB142" s="74" t="n">
        <v>0</v>
      </c>
      <c r="AC142" s="74" t="n">
        <v>0</v>
      </c>
      <c r="AD142" s="74" t="n"/>
      <c r="AE142" s="74" t="n"/>
      <c r="AF142" s="74" t="n">
        <v>0</v>
      </c>
      <c r="AG142" s="74" t="inlineStr">
        <is>
          <t>stock</t>
        </is>
      </c>
      <c r="AH142" s="75" t="n">
        <v>0</v>
      </c>
      <c r="AI142" s="508" t="n">
        <v>0</v>
      </c>
      <c r="AJ142" s="75" t="n">
        <v>31</v>
      </c>
      <c r="AK142" s="75" t="n"/>
      <c r="AL142" s="267" t="inlineStr">
        <is>
          <t>-</t>
        </is>
      </c>
      <c r="AM142" s="267" t="n"/>
      <c r="AN142" s="273" t="n"/>
      <c r="AO142" s="300" t="n"/>
      <c r="AP142" s="273" t="n"/>
      <c r="AQ142" s="300" t="n"/>
      <c r="AR142" s="300" t="n"/>
      <c r="AS142" s="273" t="n"/>
      <c r="AT142" s="273" t="n"/>
      <c r="AU142" s="273" t="n"/>
      <c r="AV142" s="2" t="n"/>
      <c r="AW142" s="2" t="n"/>
      <c r="AX142" s="2" t="n"/>
      <c r="AY142" s="2" t="n"/>
      <c r="AZ142" s="2" t="n"/>
      <c r="BA142" s="2" t="n"/>
      <c r="BB142" s="2" t="n"/>
      <c r="BC142" s="2" t="n"/>
      <c r="BD142" s="2" t="n"/>
      <c r="BE142" s="2" t="n"/>
      <c r="BH142" s="301" t="n"/>
    </row>
    <row customFormat="1" customHeight="1" hidden="1" ht="15" r="143" s="2">
      <c r="A143" s="549" t="inlineStr">
        <is>
          <t>K999954000-1070504486 DARIUS 2-PACK</t>
        </is>
      </c>
      <c r="B143" s="201" t="inlineStr">
        <is>
          <t>K999954000</t>
        </is>
      </c>
      <c r="C143" s="201" t="n">
        <v>1070504486</v>
      </c>
      <c r="D143" s="67" t="n"/>
      <c r="E143" s="311" t="n"/>
      <c r="F143" s="311" t="n"/>
      <c r="G143" s="176" t="inlineStr">
        <is>
          <t>C/O</t>
        </is>
      </c>
      <c r="H143" s="42" t="inlineStr">
        <is>
          <t>DARIUS 2-PACK</t>
        </is>
      </c>
      <c r="I143" s="203" t="inlineStr">
        <is>
          <t>WHITE</t>
        </is>
      </c>
      <c r="J143" s="202" t="inlineStr">
        <is>
          <t>HELLAS COTTON</t>
        </is>
      </c>
      <c r="K143" s="202" t="inlineStr">
        <is>
          <t>JERSEY</t>
        </is>
      </c>
      <c r="L143" s="202" t="n"/>
      <c r="M143" s="41" t="inlineStr">
        <is>
          <t>ROYAL CORE</t>
        </is>
      </c>
      <c r="N143" s="42" t="n">
        <v>1</v>
      </c>
      <c r="O143" s="173" t="inlineStr">
        <is>
          <t>TEES S/S</t>
        </is>
      </c>
      <c r="P143" s="175" t="inlineStr">
        <is>
          <t>MEN</t>
        </is>
      </c>
      <c r="Q143" s="246" t="inlineStr">
        <is>
          <t>NEW POWER</t>
        </is>
      </c>
      <c r="R143" s="246" t="inlineStr">
        <is>
          <t>ALEXANDROS</t>
        </is>
      </c>
      <c r="S143" s="247" t="n"/>
      <c r="T143" s="21" t="inlineStr">
        <is>
          <t>-</t>
        </is>
      </c>
      <c r="U143" s="305" t="n"/>
      <c r="V143" s="74" t="n"/>
      <c r="W143" s="74" t="n"/>
      <c r="X143" s="74" t="n">
        <v>7</v>
      </c>
      <c r="Y143" s="74" t="n">
        <v>0</v>
      </c>
      <c r="Z143" s="74" t="n">
        <v>7</v>
      </c>
      <c r="AA143" s="74" t="n">
        <v>7</v>
      </c>
      <c r="AB143" s="74" t="n">
        <v>7</v>
      </c>
      <c r="AC143" s="74" t="n">
        <v>7</v>
      </c>
      <c r="AD143" s="74" t="n"/>
      <c r="AE143" s="74" t="n"/>
      <c r="AF143" s="74" t="n">
        <v>0</v>
      </c>
      <c r="AG143" s="74" t="inlineStr">
        <is>
          <t>stock</t>
        </is>
      </c>
      <c r="AH143" s="75" t="n">
        <v>0</v>
      </c>
      <c r="AI143" s="508" t="n">
        <v>0</v>
      </c>
      <c r="AJ143" s="75" t="n">
        <v>114</v>
      </c>
      <c r="AK143" s="75" t="n"/>
      <c r="AL143" s="267" t="inlineStr">
        <is>
          <t>-</t>
        </is>
      </c>
      <c r="AM143" s="267" t="n"/>
      <c r="AN143" s="273" t="n"/>
      <c r="AO143" s="300" t="n"/>
      <c r="AP143" s="273" t="n"/>
      <c r="AQ143" s="300" t="n"/>
      <c r="AR143" s="300" t="n"/>
      <c r="AS143" s="273" t="n"/>
      <c r="AT143" s="273" t="n"/>
      <c r="AU143" s="273" t="n"/>
      <c r="AV143" s="2" t="n"/>
      <c r="AW143" s="2" t="n"/>
      <c r="AX143" s="2" t="n"/>
      <c r="AY143" s="2" t="n"/>
      <c r="AZ143" s="2" t="n"/>
      <c r="BA143" s="2" t="n"/>
      <c r="BB143" s="2" t="n"/>
      <c r="BC143" s="2" t="n"/>
      <c r="BD143" s="2" t="n"/>
      <c r="BE143" s="2" t="n"/>
      <c r="BH143" s="301" t="n"/>
    </row>
    <row customFormat="1" customHeight="1" hidden="1" ht="15" r="144" s="2">
      <c r="A144" s="549" t="inlineStr">
        <is>
          <t>K999954010-1070504489 DARIUS</t>
        </is>
      </c>
      <c r="B144" s="169" t="inlineStr">
        <is>
          <t>K999954010</t>
        </is>
      </c>
      <c r="C144" s="169" t="n">
        <v>1070504489</v>
      </c>
      <c r="D144" s="67" t="n"/>
      <c r="E144" s="311" t="n"/>
      <c r="F144" s="311" t="n"/>
      <c r="G144" s="176" t="inlineStr">
        <is>
          <t>C/O</t>
        </is>
      </c>
      <c r="H144" s="42" t="inlineStr">
        <is>
          <t>DARIUS</t>
        </is>
      </c>
      <c r="I144" s="173" t="inlineStr">
        <is>
          <t>WHITE</t>
        </is>
      </c>
      <c r="J144" s="176" t="inlineStr">
        <is>
          <t>HELLAS COTTON</t>
        </is>
      </c>
      <c r="K144" s="176" t="inlineStr">
        <is>
          <t>JERSEY</t>
        </is>
      </c>
      <c r="L144" s="176" t="n"/>
      <c r="M144" s="41" t="inlineStr">
        <is>
          <t>ROYAL CORE</t>
        </is>
      </c>
      <c r="N144" s="42" t="n">
        <v>1</v>
      </c>
      <c r="O144" s="173" t="inlineStr">
        <is>
          <t>TEES S/S</t>
        </is>
      </c>
      <c r="P144" s="175" t="inlineStr">
        <is>
          <t>MEN</t>
        </is>
      </c>
      <c r="Q144" s="177" t="inlineStr">
        <is>
          <t>NEW POWER</t>
        </is>
      </c>
      <c r="R144" s="177" t="inlineStr">
        <is>
          <t>ALEXANDROS</t>
        </is>
      </c>
      <c r="S144" s="178" t="n"/>
      <c r="T144" s="21" t="inlineStr">
        <is>
          <t>-</t>
        </is>
      </c>
      <c r="U144" s="305" t="n"/>
      <c r="V144" s="74" t="n"/>
      <c r="W144" s="74" t="n"/>
      <c r="X144" s="74" t="n">
        <v>0</v>
      </c>
      <c r="Y144" s="74" t="n">
        <v>0</v>
      </c>
      <c r="Z144" s="74" t="n">
        <v>0</v>
      </c>
      <c r="AA144" s="74" t="n">
        <v>0</v>
      </c>
      <c r="AB144" s="74" t="n">
        <v>0</v>
      </c>
      <c r="AC144" s="74" t="n">
        <v>0</v>
      </c>
      <c r="AD144" s="74" t="n"/>
      <c r="AE144" s="74" t="n"/>
      <c r="AF144" s="74" t="n">
        <v>0</v>
      </c>
      <c r="AG144" s="74" t="inlineStr">
        <is>
          <t>stock</t>
        </is>
      </c>
      <c r="AH144" s="75" t="n">
        <v>0</v>
      </c>
      <c r="AI144" s="508" t="n">
        <v>0</v>
      </c>
      <c r="AJ144" s="75" t="n">
        <v>73</v>
      </c>
      <c r="AK144" s="75" t="n"/>
      <c r="AL144" s="267" t="inlineStr">
        <is>
          <t>-</t>
        </is>
      </c>
      <c r="AM144" s="267" t="n"/>
      <c r="AN144" s="273" t="n"/>
      <c r="AO144" s="300" t="n"/>
      <c r="AP144" s="273" t="n"/>
      <c r="AQ144" s="300" t="n"/>
      <c r="AR144" s="300" t="n"/>
      <c r="AS144" s="273" t="n"/>
      <c r="AT144" s="273" t="n"/>
      <c r="AU144" s="273" t="n"/>
      <c r="AV144" s="2" t="n"/>
      <c r="AW144" s="2" t="n"/>
      <c r="AX144" s="2" t="n"/>
      <c r="AY144" s="2" t="n"/>
      <c r="AZ144" s="2" t="n"/>
      <c r="BA144" s="2" t="n"/>
      <c r="BB144" s="2" t="n"/>
      <c r="BC144" s="2" t="n"/>
      <c r="BD144" s="2" t="n"/>
      <c r="BE144" s="2" t="n"/>
      <c r="BH144" s="301" t="n"/>
    </row>
    <row customFormat="1" customHeight="1" hidden="1" ht="15" r="145" s="2">
      <c r="A145" s="549" t="inlineStr">
        <is>
          <t>K180704020-2070503255 SULTANA FLEECE</t>
        </is>
      </c>
      <c r="B145" s="169" t="inlineStr">
        <is>
          <t>K180704020</t>
        </is>
      </c>
      <c r="C145" s="169" t="n">
        <v>2070503255</v>
      </c>
      <c r="D145" s="67" t="inlineStr">
        <is>
          <t>ASOS, SB</t>
        </is>
      </c>
      <c r="E145" s="311" t="n"/>
      <c r="F145" s="311" t="n"/>
      <c r="G145" s="176" t="inlineStr">
        <is>
          <t>-</t>
        </is>
      </c>
      <c r="H145" s="42" t="inlineStr">
        <is>
          <t>SULTANA FLEECE</t>
        </is>
      </c>
      <c r="I145" s="173" t="inlineStr">
        <is>
          <t>CORDOVAN</t>
        </is>
      </c>
      <c r="J145" s="176" t="inlineStr">
        <is>
          <t>HELLAS COTTON</t>
        </is>
      </c>
      <c r="K145" s="176" t="inlineStr">
        <is>
          <t>L75-130-150000-116</t>
        </is>
      </c>
      <c r="L145" s="176" t="inlineStr">
        <is>
          <t>TBC</t>
        </is>
      </c>
      <c r="M145" s="41" t="n"/>
      <c r="N145" s="42" t="n">
        <v>2</v>
      </c>
      <c r="O145" s="173" t="inlineStr">
        <is>
          <t>TEES S/S</t>
        </is>
      </c>
      <c r="P145" s="175" t="inlineStr">
        <is>
          <t>WOMEN</t>
        </is>
      </c>
      <c r="Q145" s="177" t="inlineStr">
        <is>
          <t>NEW POWER</t>
        </is>
      </c>
      <c r="R145" s="177" t="inlineStr">
        <is>
          <t>ALEXANDROS</t>
        </is>
      </c>
      <c r="S145" s="215" t="inlineStr">
        <is>
          <t>11,9kg</t>
        </is>
      </c>
      <c r="T145" s="21" t="inlineStr">
        <is>
          <t>-</t>
        </is>
      </c>
      <c r="U145" s="305" t="n"/>
      <c r="V145" s="74" t="n"/>
      <c r="W145" s="74" t="n"/>
      <c r="X145" s="74" t="n">
        <v>216</v>
      </c>
      <c r="Y145" s="74" t="n">
        <v>300</v>
      </c>
      <c r="Z145" s="74" t="n">
        <v>225</v>
      </c>
      <c r="AA145" s="74" t="n">
        <v>244</v>
      </c>
      <c r="AB145" s="74" t="n">
        <v>284</v>
      </c>
      <c r="AC145" s="74" t="n">
        <v>295</v>
      </c>
      <c r="AD145" s="74" t="n"/>
      <c r="AE145" s="74" t="n"/>
      <c r="AF145" s="74" t="n">
        <v>300</v>
      </c>
      <c r="AG145" s="325" t="n">
        <v>350</v>
      </c>
      <c r="AH145" s="75">
        <f>AG145</f>
        <v/>
      </c>
      <c r="AI145" s="508" t="n">
        <v>350</v>
      </c>
      <c r="AJ145" s="75" t="n"/>
      <c r="AK145" s="75" t="n"/>
      <c r="AL145" s="267" t="inlineStr">
        <is>
          <t>-</t>
        </is>
      </c>
      <c r="AM145" s="267" t="n"/>
      <c r="AN145" s="273" t="n"/>
      <c r="AO145" s="300" t="n"/>
      <c r="AP145" s="273" t="n"/>
      <c r="AQ145" s="300" t="n"/>
      <c r="AR145" s="300" t="n"/>
      <c r="AS145" s="273" t="n"/>
      <c r="AT145" s="273" t="n"/>
      <c r="AU145" s="273" t="n"/>
      <c r="AV145" s="2" t="n"/>
      <c r="AW145" s="2" t="n"/>
      <c r="AX145" s="2" t="n"/>
      <c r="AY145" s="2" t="n"/>
      <c r="AZ145" s="2" t="n"/>
      <c r="BA145" s="2" t="n"/>
      <c r="BB145" s="2" t="n"/>
      <c r="BC145" s="2" t="n"/>
      <c r="BD145" s="2" t="n"/>
      <c r="BE145" s="2" t="n"/>
      <c r="BH145" s="301" t="n"/>
    </row>
    <row customFormat="1" customHeight="1" hidden="1" ht="15" r="146" s="2">
      <c r="A146" s="549" t="inlineStr">
        <is>
          <t>K180754040-1070101074 NEZER</t>
        </is>
      </c>
      <c r="B146" s="169" t="inlineStr">
        <is>
          <t>K180754040</t>
        </is>
      </c>
      <c r="C146" s="169" t="n">
        <v>1070101074</v>
      </c>
      <c r="D146" s="67" t="n"/>
      <c r="E146" s="311" t="n"/>
      <c r="F146" s="311" t="n"/>
      <c r="G146" s="176" t="inlineStr">
        <is>
          <t>-</t>
        </is>
      </c>
      <c r="H146" s="42" t="inlineStr">
        <is>
          <t>NEZER</t>
        </is>
      </c>
      <c r="I146" s="173" t="inlineStr">
        <is>
          <t>CORDOVAN FLEECE</t>
        </is>
      </c>
      <c r="J146" s="176" t="inlineStr">
        <is>
          <t>HELLAS COTTON</t>
        </is>
      </c>
      <c r="K146" s="176" t="inlineStr">
        <is>
          <t>L75-130-150000-116</t>
        </is>
      </c>
      <c r="L146" s="176" t="n"/>
      <c r="M146" s="41" t="n"/>
      <c r="N146" s="42" t="n">
        <v>2</v>
      </c>
      <c r="O146" s="173" t="inlineStr">
        <is>
          <t xml:space="preserve">TEES L/S </t>
        </is>
      </c>
      <c r="P146" s="175" t="inlineStr">
        <is>
          <t>MEN</t>
        </is>
      </c>
      <c r="Q146" s="177" t="inlineStr">
        <is>
          <t>NEW POWER</t>
        </is>
      </c>
      <c r="R146" s="177" t="inlineStr">
        <is>
          <t>ALEXANDROS</t>
        </is>
      </c>
      <c r="S146" s="215" t="inlineStr">
        <is>
          <t>11,9kg</t>
        </is>
      </c>
      <c r="T146" s="21" t="inlineStr">
        <is>
          <t>-</t>
        </is>
      </c>
      <c r="U146" s="305" t="n"/>
      <c r="V146" s="74" t="n"/>
      <c r="W146" s="74" t="n"/>
      <c r="X146" s="74" t="n">
        <v>24</v>
      </c>
      <c r="Y146" s="74" t="n">
        <v>130</v>
      </c>
      <c r="Z146" s="74" t="n">
        <v>36</v>
      </c>
      <c r="AA146" s="74" t="n">
        <v>36</v>
      </c>
      <c r="AB146" s="74" t="n">
        <v>36</v>
      </c>
      <c r="AC146" s="74" t="n">
        <v>49</v>
      </c>
      <c r="AD146" s="74" t="n"/>
      <c r="AE146" s="74" t="n"/>
      <c r="AF146" s="74" t="n">
        <v>100</v>
      </c>
      <c r="AG146" s="74" t="n">
        <v>100</v>
      </c>
      <c r="AH146" s="75">
        <f>AG146</f>
        <v/>
      </c>
      <c r="AI146" s="508" t="n">
        <v>105</v>
      </c>
      <c r="AJ146" s="75" t="n"/>
      <c r="AK146" s="75" t="n"/>
      <c r="AL146" s="267" t="inlineStr">
        <is>
          <t>-</t>
        </is>
      </c>
      <c r="AM146" s="267" t="n"/>
      <c r="AN146" s="273" t="n"/>
      <c r="AO146" s="300" t="n"/>
      <c r="AP146" s="273" t="n"/>
      <c r="AQ146" s="300" t="n"/>
      <c r="AR146" s="300" t="n"/>
      <c r="AS146" s="273" t="n"/>
      <c r="AT146" s="273" t="n"/>
      <c r="AU146" s="273" t="n"/>
      <c r="AV146" s="2" t="n"/>
      <c r="AW146" s="2" t="n"/>
      <c r="AX146" s="2" t="n"/>
      <c r="AY146" s="2" t="n"/>
      <c r="AZ146" s="2" t="n"/>
      <c r="BA146" s="2" t="n"/>
      <c r="BB146" s="2" t="n"/>
      <c r="BC146" s="2" t="n"/>
      <c r="BD146" s="2" t="n"/>
      <c r="BE146" s="2" t="n"/>
      <c r="BH146" s="301" t="n"/>
    </row>
    <row customFormat="1" customHeight="1" hidden="1" ht="15" r="147" s="2">
      <c r="A147" s="549" t="inlineStr">
        <is>
          <t>K180704025-2070503256 SULTANA FLEECE</t>
        </is>
      </c>
      <c r="B147" s="169" t="inlineStr">
        <is>
          <t>K180704025</t>
        </is>
      </c>
      <c r="C147" s="169" t="n">
        <v>2070503256</v>
      </c>
      <c r="D147" s="67" t="n"/>
      <c r="E147" s="311" t="n"/>
      <c r="F147" s="311" t="n"/>
      <c r="G147" s="176" t="inlineStr">
        <is>
          <t>-</t>
        </is>
      </c>
      <c r="H147" s="42" t="inlineStr">
        <is>
          <t>SULTANA FLEECE</t>
        </is>
      </c>
      <c r="I147" s="173" t="inlineStr">
        <is>
          <t>NAVY</t>
        </is>
      </c>
      <c r="J147" s="176" t="inlineStr">
        <is>
          <t>HELLAS COTTON</t>
        </is>
      </c>
      <c r="K147" s="176" t="inlineStr">
        <is>
          <t>L75-130-150000-116</t>
        </is>
      </c>
      <c r="L147" s="176" t="inlineStr">
        <is>
          <t>TBC</t>
        </is>
      </c>
      <c r="M147" s="41" t="n"/>
      <c r="N147" s="42" t="n">
        <v>1</v>
      </c>
      <c r="O147" s="173" t="inlineStr">
        <is>
          <t>TEES S/S</t>
        </is>
      </c>
      <c r="P147" s="175" t="inlineStr">
        <is>
          <t>WOMEN</t>
        </is>
      </c>
      <c r="Q147" s="177" t="inlineStr">
        <is>
          <t>NEW POWER</t>
        </is>
      </c>
      <c r="R147" s="177" t="inlineStr">
        <is>
          <t>ALEXANDROS</t>
        </is>
      </c>
      <c r="S147" s="256" t="inlineStr">
        <is>
          <t>11,9kg</t>
        </is>
      </c>
      <c r="T147" s="21" t="inlineStr">
        <is>
          <t>-</t>
        </is>
      </c>
      <c r="U147" s="305" t="n"/>
      <c r="V147" s="74" t="n"/>
      <c r="W147" s="74" t="n"/>
      <c r="X147" s="74" t="n">
        <v>36</v>
      </c>
      <c r="Y147" s="74" t="n">
        <v>130</v>
      </c>
      <c r="Z147" s="74" t="n">
        <v>41</v>
      </c>
      <c r="AA147" s="74" t="n">
        <v>72</v>
      </c>
      <c r="AB147" s="74" t="n">
        <v>121</v>
      </c>
      <c r="AC147" s="74" t="n">
        <v>131</v>
      </c>
      <c r="AD147" s="74" t="n"/>
      <c r="AE147" s="74" t="n"/>
      <c r="AF147" s="74" t="n">
        <v>130</v>
      </c>
      <c r="AG147" s="325" t="n">
        <v>150</v>
      </c>
      <c r="AH147" s="75">
        <f>AG147</f>
        <v/>
      </c>
      <c r="AI147" s="508" t="n">
        <v>150</v>
      </c>
      <c r="AJ147" s="75" t="n"/>
      <c r="AK147" s="75" t="n"/>
      <c r="AL147" s="267" t="inlineStr">
        <is>
          <t>-</t>
        </is>
      </c>
      <c r="AM147" s="267" t="n"/>
      <c r="AN147" s="273" t="n"/>
      <c r="AO147" s="300" t="n"/>
      <c r="AP147" s="273" t="n"/>
      <c r="AQ147" s="300" t="n"/>
      <c r="AR147" s="300" t="n"/>
      <c r="AS147" s="273" t="n"/>
      <c r="AT147" s="273" t="n"/>
      <c r="AU147" s="273" t="n"/>
      <c r="AV147" s="2" t="n"/>
      <c r="AW147" s="2" t="n"/>
      <c r="AX147" s="2" t="n"/>
      <c r="AY147" s="2" t="n"/>
      <c r="AZ147" s="2" t="n"/>
      <c r="BA147" s="2" t="n"/>
      <c r="BB147" s="2" t="n"/>
      <c r="BC147" s="2" t="n"/>
      <c r="BD147" s="2" t="n"/>
      <c r="BE147" s="2" t="n"/>
      <c r="BH147" s="301" t="n"/>
    </row>
    <row customFormat="1" customHeight="1" hidden="1" ht="15" r="148" s="2">
      <c r="A148" s="549" t="inlineStr">
        <is>
          <t>K180754055-1070505472 DARIUS</t>
        </is>
      </c>
      <c r="B148" s="466" t="inlineStr">
        <is>
          <t>K180754055</t>
        </is>
      </c>
      <c r="C148" s="466" t="n">
        <v>1070505472</v>
      </c>
      <c r="D148" s="453" t="n"/>
      <c r="E148" s="461" t="inlineStr">
        <is>
          <t>xx</t>
        </is>
      </c>
      <c r="F148" s="461" t="n"/>
      <c r="G148" s="457" t="inlineStr">
        <is>
          <t>-</t>
        </is>
      </c>
      <c r="H148" s="455" t="inlineStr">
        <is>
          <t>DARIUS</t>
        </is>
      </c>
      <c r="I148" s="466" t="inlineStr">
        <is>
          <t>NAVY FLEECE</t>
        </is>
      </c>
      <c r="J148" s="457" t="inlineStr">
        <is>
          <t>HELLAS COTTON</t>
        </is>
      </c>
      <c r="K148" s="457" t="inlineStr">
        <is>
          <t>L75-130-150000-116</t>
        </is>
      </c>
      <c r="L148" s="457" t="n"/>
      <c r="M148" s="456" t="n"/>
      <c r="N148" s="455" t="n">
        <v>1</v>
      </c>
      <c r="O148" s="466" t="inlineStr">
        <is>
          <t>TEES S/S</t>
        </is>
      </c>
      <c r="P148" s="463" t="inlineStr">
        <is>
          <t>MEN</t>
        </is>
      </c>
      <c r="Q148" s="457" t="inlineStr">
        <is>
          <t>NEW POWER</t>
        </is>
      </c>
      <c r="R148" s="457" t="inlineStr">
        <is>
          <t>ALEXANDROS</t>
        </is>
      </c>
      <c r="S148" s="459" t="inlineStr">
        <is>
          <t>11,9kg</t>
        </is>
      </c>
      <c r="T148" s="457" t="inlineStr">
        <is>
          <t>-</t>
        </is>
      </c>
      <c r="U148" s="458" t="n"/>
      <c r="V148" s="310" t="n"/>
      <c r="W148" s="310" t="n"/>
      <c r="X148" s="310" t="n">
        <v>18</v>
      </c>
      <c r="Y148" s="310" t="n">
        <v>0</v>
      </c>
      <c r="Z148" s="310" t="n">
        <v>24</v>
      </c>
      <c r="AA148" s="310" t="n">
        <v>31</v>
      </c>
      <c r="AB148" s="310" t="n">
        <v>31</v>
      </c>
      <c r="AC148" s="310" t="n">
        <v>0</v>
      </c>
      <c r="AD148" s="310" t="n"/>
      <c r="AE148" s="310" t="n"/>
      <c r="AF148" s="310" t="n">
        <v>0</v>
      </c>
      <c r="AG148" s="310" t="inlineStr">
        <is>
          <t>CXLD</t>
        </is>
      </c>
      <c r="AH148" s="308" t="n">
        <v>0</v>
      </c>
      <c r="AI148" s="508" t="inlineStr">
        <is>
          <t>-</t>
        </is>
      </c>
      <c r="AJ148" s="75" t="n"/>
      <c r="AK148" s="75" t="inlineStr">
        <is>
          <t>-</t>
        </is>
      </c>
      <c r="AL148" s="267" t="inlineStr">
        <is>
          <t>-</t>
        </is>
      </c>
      <c r="AM148" s="267" t="n"/>
      <c r="AN148" s="273" t="n"/>
      <c r="AO148" s="300" t="n"/>
      <c r="AP148" s="273" t="n"/>
      <c r="AQ148" s="300" t="n"/>
      <c r="AR148" s="300" t="n"/>
      <c r="AS148" s="273" t="n"/>
      <c r="AT148" s="273" t="n"/>
      <c r="AU148" s="273" t="n"/>
      <c r="AV148" s="2" t="n"/>
      <c r="AW148" s="2" t="n"/>
      <c r="AX148" s="2" t="n"/>
      <c r="AY148" s="2" t="n"/>
      <c r="AZ148" s="2" t="n"/>
      <c r="BA148" s="2" t="n"/>
      <c r="BB148" s="2" t="n"/>
      <c r="BC148" s="2" t="n"/>
      <c r="BD148" s="2" t="n"/>
      <c r="BE148" s="2" t="n"/>
      <c r="BH148" s="301" t="n"/>
    </row>
    <row customFormat="1" customHeight="1" hidden="1" ht="15" r="149" s="2">
      <c r="A149" s="549" t="inlineStr">
        <is>
          <t>K180755005-1040102543 EGON</t>
        </is>
      </c>
      <c r="B149" s="169" t="inlineStr">
        <is>
          <t>K180755005</t>
        </is>
      </c>
      <c r="C149" s="169" t="n">
        <v>1040102543</v>
      </c>
      <c r="D149" s="67" t="n"/>
      <c r="E149" s="311" t="n"/>
      <c r="F149" s="311" t="n"/>
      <c r="G149" s="176" t="inlineStr">
        <is>
          <t>-</t>
        </is>
      </c>
      <c r="H149" s="42" t="inlineStr">
        <is>
          <t>EGON</t>
        </is>
      </c>
      <c r="I149" s="173" t="inlineStr">
        <is>
          <t>BLACK</t>
        </is>
      </c>
      <c r="J149" s="176" t="inlineStr">
        <is>
          <t>HELLAS COTTON</t>
        </is>
      </c>
      <c r="K149" s="176" t="inlineStr">
        <is>
          <t>LOOPBACK DLP-DLAV - AS SS18</t>
        </is>
      </c>
      <c r="L149" s="176" t="n"/>
      <c r="M149" s="41" t="n"/>
      <c r="N149" s="42" t="n">
        <v>2</v>
      </c>
      <c r="O149" s="173" t="inlineStr">
        <is>
          <t>SWEAT</t>
        </is>
      </c>
      <c r="P149" s="175" t="inlineStr">
        <is>
          <t>MEN</t>
        </is>
      </c>
      <c r="Q149" s="177" t="inlineStr">
        <is>
          <t>NEW POWER</t>
        </is>
      </c>
      <c r="R149" s="177" t="inlineStr">
        <is>
          <t>ALEXANDROS</t>
        </is>
      </c>
      <c r="S149" s="215" t="inlineStr">
        <is>
          <t>12,3kg</t>
        </is>
      </c>
      <c r="T149" s="21" t="inlineStr">
        <is>
          <t>-</t>
        </is>
      </c>
      <c r="U149" s="305" t="n"/>
      <c r="V149" s="74" t="n"/>
      <c r="W149" s="74" t="n"/>
      <c r="X149" s="74" t="n">
        <v>36</v>
      </c>
      <c r="Y149" s="74" t="n">
        <v>150</v>
      </c>
      <c r="Z149" s="74" t="n">
        <v>42</v>
      </c>
      <c r="AA149" s="74" t="n">
        <v>60</v>
      </c>
      <c r="AB149" s="74" t="n">
        <v>155</v>
      </c>
      <c r="AC149" s="74" t="n">
        <v>154</v>
      </c>
      <c r="AD149" s="74" t="n"/>
      <c r="AE149" s="74" t="n"/>
      <c r="AF149" s="74" t="n">
        <v>150</v>
      </c>
      <c r="AG149" s="325" t="n">
        <v>200</v>
      </c>
      <c r="AH149" s="75">
        <f>AG149</f>
        <v/>
      </c>
      <c r="AI149" s="508" t="n">
        <v>199.9032258064516</v>
      </c>
      <c r="AJ149" s="75" t="n"/>
      <c r="AK149" s="75" t="n"/>
      <c r="AL149" s="267" t="inlineStr">
        <is>
          <t>-</t>
        </is>
      </c>
      <c r="AM149" s="267" t="n"/>
      <c r="AN149" s="273" t="n"/>
      <c r="AO149" s="300" t="n"/>
      <c r="AP149" s="273" t="n"/>
      <c r="AQ149" s="300" t="n"/>
      <c r="AR149" s="300" t="n"/>
      <c r="AS149" s="273" t="n"/>
      <c r="AT149" s="273" t="n"/>
      <c r="AU149" s="273" t="n"/>
      <c r="AV149" s="2" t="n"/>
      <c r="AW149" s="2" t="n"/>
      <c r="AX149" s="2" t="n"/>
      <c r="AY149" s="2" t="n"/>
      <c r="AZ149" s="2" t="n"/>
      <c r="BA149" s="2" t="n"/>
      <c r="BB149" s="2" t="n"/>
      <c r="BC149" s="2" t="n"/>
      <c r="BD149" s="2" t="n"/>
      <c r="BE149" s="2" t="n"/>
      <c r="BH149" s="301" t="n"/>
    </row>
    <row customFormat="1" customHeight="1" hidden="1" ht="15" r="150" s="2">
      <c r="A150" s="549" t="inlineStr">
        <is>
          <t>K180755010-1040102544 EGON</t>
        </is>
      </c>
      <c r="B150" s="169" t="inlineStr">
        <is>
          <t>K180755010</t>
        </is>
      </c>
      <c r="C150" s="169" t="n">
        <v>1040102544</v>
      </c>
      <c r="D150" s="67" t="n"/>
      <c r="E150" s="311" t="n"/>
      <c r="F150" s="311" t="n"/>
      <c r="G150" s="176" t="inlineStr">
        <is>
          <t>-</t>
        </is>
      </c>
      <c r="H150" s="42" t="inlineStr">
        <is>
          <t>EGON</t>
        </is>
      </c>
      <c r="I150" s="173" t="inlineStr">
        <is>
          <t>DUCK GREEN</t>
        </is>
      </c>
      <c r="J150" s="176" t="inlineStr">
        <is>
          <t>HELLAS COTTON</t>
        </is>
      </c>
      <c r="K150" s="176" t="inlineStr">
        <is>
          <t>LOOPBACK DLP-DLAV - AS SS18</t>
        </is>
      </c>
      <c r="L150" s="176" t="n"/>
      <c r="M150" s="41" t="n"/>
      <c r="N150" s="42" t="n">
        <v>1</v>
      </c>
      <c r="O150" s="173" t="inlineStr">
        <is>
          <t>SWEAT</t>
        </is>
      </c>
      <c r="P150" s="175" t="inlineStr">
        <is>
          <t>MEN</t>
        </is>
      </c>
      <c r="Q150" s="177" t="inlineStr">
        <is>
          <t>NEW POWER</t>
        </is>
      </c>
      <c r="R150" s="177" t="inlineStr">
        <is>
          <t>ALEXANDROS</t>
        </is>
      </c>
      <c r="S150" s="215" t="inlineStr">
        <is>
          <t>12,3kg</t>
        </is>
      </c>
      <c r="T150" s="21" t="inlineStr">
        <is>
          <t>-</t>
        </is>
      </c>
      <c r="U150" s="305" t="n"/>
      <c r="V150" s="74" t="n"/>
      <c r="W150" s="74" t="n"/>
      <c r="X150" s="74" t="n">
        <v>31</v>
      </c>
      <c r="Y150" s="74" t="n">
        <v>0</v>
      </c>
      <c r="Z150" s="74" t="n">
        <v>35</v>
      </c>
      <c r="AA150" s="74" t="n">
        <v>70</v>
      </c>
      <c r="AB150" s="74" t="n">
        <v>92</v>
      </c>
      <c r="AC150" s="74" t="n">
        <v>101</v>
      </c>
      <c r="AD150" s="74" t="n"/>
      <c r="AE150" s="74" t="n"/>
      <c r="AF150" s="74" t="n">
        <v>150</v>
      </c>
      <c r="AG150" s="74" t="n">
        <v>150</v>
      </c>
      <c r="AH150" s="75">
        <f>AG150</f>
        <v/>
      </c>
      <c r="AI150" s="508" t="n">
        <v>149.5882352941177</v>
      </c>
      <c r="AJ150" s="75" t="n"/>
      <c r="AK150" s="75" t="n"/>
      <c r="AL150" s="267" t="inlineStr">
        <is>
          <t>-</t>
        </is>
      </c>
      <c r="AM150" s="267" t="n"/>
      <c r="AN150" s="273" t="n"/>
      <c r="AO150" s="300" t="n"/>
      <c r="AP150" s="273" t="n"/>
      <c r="AQ150" s="300" t="n"/>
      <c r="AR150" s="300" t="n"/>
      <c r="AS150" s="273" t="n"/>
      <c r="AT150" s="273" t="n"/>
      <c r="AU150" s="273" t="n"/>
      <c r="AV150" s="2" t="n"/>
      <c r="AW150" s="2" t="n"/>
      <c r="AX150" s="2" t="n"/>
      <c r="AY150" s="2" t="n"/>
      <c r="AZ150" s="2" t="n"/>
      <c r="BA150" s="2" t="n"/>
      <c r="BB150" s="2" t="n"/>
      <c r="BC150" s="2" t="n"/>
      <c r="BD150" s="2" t="n"/>
      <c r="BE150" s="2" t="n"/>
      <c r="BH150" s="301" t="n"/>
    </row>
    <row customFormat="1" customHeight="1" hidden="1" ht="15" r="151" s="2">
      <c r="A151" s="549" t="inlineStr">
        <is>
          <t>K999954001-1070504487 DARIUS 2-PACK</t>
        </is>
      </c>
      <c r="B151" s="169" t="inlineStr">
        <is>
          <t>K999954001</t>
        </is>
      </c>
      <c r="C151" s="169" t="n">
        <v>1070504487</v>
      </c>
      <c r="D151" s="67" t="n"/>
      <c r="E151" s="311" t="n"/>
      <c r="F151" s="311" t="n"/>
      <c r="G151" s="176" t="inlineStr">
        <is>
          <t>C/O</t>
        </is>
      </c>
      <c r="H151" s="42" t="inlineStr">
        <is>
          <t>DARIUS 2-PACK</t>
        </is>
      </c>
      <c r="I151" s="203" t="inlineStr">
        <is>
          <t>BLACK</t>
        </is>
      </c>
      <c r="J151" s="202" t="inlineStr">
        <is>
          <t>HELLAS COTTON</t>
        </is>
      </c>
      <c r="K151" s="202" t="inlineStr">
        <is>
          <t>NEW LIGHTER FABRIC as AW17</t>
        </is>
      </c>
      <c r="L151" s="202" t="n"/>
      <c r="M151" s="41" t="inlineStr">
        <is>
          <t>ROYAL CORE</t>
        </is>
      </c>
      <c r="N151" s="42" t="n">
        <v>1</v>
      </c>
      <c r="O151" s="203" t="inlineStr">
        <is>
          <t>TEES S/S</t>
        </is>
      </c>
      <c r="P151" s="280" t="inlineStr">
        <is>
          <t>MEN</t>
        </is>
      </c>
      <c r="Q151" s="246" t="inlineStr">
        <is>
          <t>NEW POWER</t>
        </is>
      </c>
      <c r="R151" s="246" t="inlineStr">
        <is>
          <t>ALEXANDROS</t>
        </is>
      </c>
      <c r="S151" s="247" t="n"/>
      <c r="T151" s="21" t="inlineStr">
        <is>
          <t>-</t>
        </is>
      </c>
      <c r="U151" s="305" t="n"/>
      <c r="V151" s="74" t="n"/>
      <c r="W151" s="74" t="n"/>
      <c r="X151" s="74" t="n">
        <v>6</v>
      </c>
      <c r="Y151" s="74" t="n">
        <v>0</v>
      </c>
      <c r="Z151" s="74" t="n">
        <v>6</v>
      </c>
      <c r="AA151" s="74" t="n">
        <v>6</v>
      </c>
      <c r="AB151" s="74" t="n">
        <v>6</v>
      </c>
      <c r="AC151" s="74" t="n">
        <v>6</v>
      </c>
      <c r="AD151" s="74" t="n"/>
      <c r="AE151" s="74" t="n"/>
      <c r="AF151" s="74" t="n">
        <v>0</v>
      </c>
      <c r="AG151" s="74" t="inlineStr">
        <is>
          <t>stock</t>
        </is>
      </c>
      <c r="AH151" s="75" t="n">
        <v>0</v>
      </c>
      <c r="AI151" s="508" t="n">
        <v>0</v>
      </c>
      <c r="AJ151" s="75" t="n">
        <v>129</v>
      </c>
      <c r="AK151" s="75" t="n"/>
      <c r="AL151" s="267" t="inlineStr">
        <is>
          <t>-</t>
        </is>
      </c>
      <c r="AM151" s="267" t="n"/>
      <c r="AN151" s="273" t="n"/>
      <c r="AO151" s="300" t="n"/>
      <c r="AP151" s="273" t="n"/>
      <c r="AQ151" s="300" t="n"/>
      <c r="AR151" s="300" t="n"/>
      <c r="AS151" s="273" t="n"/>
      <c r="AT151" s="273" t="n"/>
      <c r="AU151" s="273" t="n"/>
      <c r="AV151" s="2" t="n"/>
      <c r="AW151" s="2" t="n"/>
      <c r="AX151" s="2" t="n"/>
      <c r="AY151" s="2" t="n"/>
      <c r="AZ151" s="2" t="n"/>
      <c r="BA151" s="2" t="n"/>
      <c r="BB151" s="2" t="n"/>
      <c r="BC151" s="2" t="n"/>
      <c r="BD151" s="2" t="n"/>
      <c r="BE151" s="2" t="n"/>
      <c r="BH151" s="301" t="n"/>
    </row>
    <row customFormat="1" customHeight="1" hidden="1" ht="15" r="152" s="2">
      <c r="A152" s="549" t="inlineStr">
        <is>
          <t>K999954002-1070504488 DARIUS 2-PACK</t>
        </is>
      </c>
      <c r="B152" s="169" t="inlineStr">
        <is>
          <t>K999954002</t>
        </is>
      </c>
      <c r="C152" s="169" t="n">
        <v>1070504488</v>
      </c>
      <c r="D152" s="67" t="n"/>
      <c r="E152" s="311" t="n"/>
      <c r="F152" s="311" t="n"/>
      <c r="G152" s="176" t="inlineStr">
        <is>
          <t>C/O</t>
        </is>
      </c>
      <c r="H152" s="42" t="inlineStr">
        <is>
          <t>DARIUS 2-PACK</t>
        </is>
      </c>
      <c r="I152" s="173" t="inlineStr">
        <is>
          <t>GREY MELEE</t>
        </is>
      </c>
      <c r="J152" s="176" t="inlineStr">
        <is>
          <t>HELLAS COTTON</t>
        </is>
      </c>
      <c r="K152" s="176" t="inlineStr">
        <is>
          <t>NEW LIGHTER FABRIC as AW17</t>
        </is>
      </c>
      <c r="L152" s="176" t="n"/>
      <c r="M152" s="41" t="inlineStr">
        <is>
          <t>ROYAL CORE</t>
        </is>
      </c>
      <c r="N152" s="42" t="n">
        <v>1</v>
      </c>
      <c r="O152" s="173" t="inlineStr">
        <is>
          <t>TEES S/S</t>
        </is>
      </c>
      <c r="P152" s="175" t="inlineStr">
        <is>
          <t>MEN</t>
        </is>
      </c>
      <c r="Q152" s="177" t="inlineStr">
        <is>
          <t>NEW POWER</t>
        </is>
      </c>
      <c r="R152" s="177" t="inlineStr">
        <is>
          <t>ALEXANDROS</t>
        </is>
      </c>
      <c r="S152" s="178" t="n"/>
      <c r="T152" s="21" t="inlineStr">
        <is>
          <t>-</t>
        </is>
      </c>
      <c r="U152" s="305" t="n"/>
      <c r="V152" s="74" t="n"/>
      <c r="W152" s="74" t="n"/>
      <c r="X152" s="74" t="n">
        <v>6</v>
      </c>
      <c r="Y152" s="74" t="n">
        <v>0</v>
      </c>
      <c r="Z152" s="74" t="n">
        <v>6</v>
      </c>
      <c r="AA152" s="74" t="n">
        <v>6</v>
      </c>
      <c r="AB152" s="74" t="n">
        <v>6</v>
      </c>
      <c r="AC152" s="74" t="n">
        <v>6</v>
      </c>
      <c r="AD152" s="74" t="n"/>
      <c r="AE152" s="74" t="n"/>
      <c r="AF152" s="74" t="n">
        <v>0</v>
      </c>
      <c r="AG152" s="74" t="inlineStr">
        <is>
          <t>stock</t>
        </is>
      </c>
      <c r="AH152" s="75" t="n">
        <v>0</v>
      </c>
      <c r="AI152" s="508" t="n">
        <v>0</v>
      </c>
      <c r="AJ152" s="75" t="n">
        <v>177</v>
      </c>
      <c r="AK152" s="75" t="n"/>
      <c r="AL152" s="267" t="inlineStr">
        <is>
          <t>-</t>
        </is>
      </c>
      <c r="AM152" s="267" t="n"/>
      <c r="AN152" s="273" t="n"/>
      <c r="AO152" s="300" t="n"/>
      <c r="AP152" s="273" t="n"/>
      <c r="AQ152" s="300" t="n"/>
      <c r="AR152" s="300" t="n"/>
      <c r="AS152" s="273" t="n"/>
      <c r="AT152" s="273" t="n"/>
      <c r="AU152" s="273" t="n"/>
      <c r="AV152" s="2" t="n"/>
      <c r="AW152" s="2" t="n"/>
      <c r="AX152" s="2" t="n"/>
      <c r="AY152" s="2" t="n"/>
      <c r="AZ152" s="2" t="n"/>
      <c r="BA152" s="2" t="n"/>
      <c r="BB152" s="2" t="n"/>
      <c r="BC152" s="2" t="n"/>
      <c r="BD152" s="2" t="n"/>
      <c r="BE152" s="2" t="n"/>
      <c r="BH152" s="301" t="n"/>
    </row>
    <row customFormat="1" customHeight="1" hidden="1" ht="15" r="153" s="2">
      <c r="A153" s="549" t="inlineStr">
        <is>
          <t>K180753015-1090400053 EMERY</t>
        </is>
      </c>
      <c r="B153" s="22" t="inlineStr">
        <is>
          <t>K180753015</t>
        </is>
      </c>
      <c r="C153" s="22" t="n">
        <v>1090400053</v>
      </c>
      <c r="D153" s="319" t="inlineStr">
        <is>
          <t>ZALANDO</t>
        </is>
      </c>
      <c r="E153" s="311" t="n"/>
      <c r="F153" s="311" t="n"/>
      <c r="G153" s="21" t="n"/>
      <c r="H153" s="42" t="inlineStr">
        <is>
          <t>EMERY</t>
        </is>
      </c>
      <c r="I153" s="22" t="inlineStr">
        <is>
          <t>RINSE</t>
        </is>
      </c>
      <c r="J153" s="21" t="inlineStr">
        <is>
          <t>HEMP FORTEX</t>
        </is>
      </c>
      <c r="K153" s="21" t="inlineStr">
        <is>
          <t>HG06271 DNM-EW</t>
        </is>
      </c>
      <c r="L153" s="21" t="n"/>
      <c r="M153" s="41" t="n"/>
      <c r="N153" s="42" t="n">
        <v>1</v>
      </c>
      <c r="O153" s="22" t="inlineStr">
        <is>
          <t>OVERSHIRT</t>
        </is>
      </c>
      <c r="P153" s="244" t="inlineStr">
        <is>
          <t>MEN</t>
        </is>
      </c>
      <c r="Q153" s="217" t="inlineStr">
        <is>
          <t>ARTLAB</t>
        </is>
      </c>
      <c r="R153" s="217" t="inlineStr">
        <is>
          <t>INTERWASHING</t>
        </is>
      </c>
      <c r="S153" s="215" t="inlineStr">
        <is>
          <t>$8.58 / 56"</t>
        </is>
      </c>
      <c r="T153" s="21" t="n">
        <v>1.75</v>
      </c>
      <c r="U153" s="305" t="n"/>
      <c r="V153" s="74" t="n"/>
      <c r="W153" s="74" t="n"/>
      <c r="X153" s="74" t="n"/>
      <c r="Y153" s="74" t="inlineStr">
        <is>
          <t>CXLD</t>
        </is>
      </c>
      <c r="Z153" s="74" t="inlineStr">
        <is>
          <t>CXLD</t>
        </is>
      </c>
      <c r="AA153" s="312" t="n">
        <v>62</v>
      </c>
      <c r="AB153" s="74" t="n">
        <v>68</v>
      </c>
      <c r="AC153" s="74" t="n">
        <v>68</v>
      </c>
      <c r="AD153" s="74" t="n"/>
      <c r="AE153" s="74" t="n"/>
      <c r="AF153" s="320" t="n">
        <v>100</v>
      </c>
      <c r="AG153" s="74" t="n">
        <v>100</v>
      </c>
      <c r="AH153" s="75">
        <f>AG153</f>
        <v/>
      </c>
      <c r="AI153" s="508" t="n">
        <v>99.86956521739131</v>
      </c>
      <c r="AJ153" s="75" t="n"/>
      <c r="AK153" s="452" t="inlineStr">
        <is>
          <t>BUY or not?!</t>
        </is>
      </c>
      <c r="AL153" s="267">
        <f>(AH153*T153)*1.05</f>
        <v/>
      </c>
      <c r="AM153" s="267" t="n"/>
      <c r="AN153" s="273" t="n">
        <v>60</v>
      </c>
      <c r="AO153" s="300" t="n"/>
      <c r="AP153" s="273" t="n"/>
      <c r="AQ153" s="300" t="inlineStr">
        <is>
          <t>Artlab</t>
        </is>
      </c>
      <c r="AR153" s="300" t="n"/>
      <c r="AS153" s="273" t="n"/>
      <c r="AT153" s="273" t="n"/>
      <c r="AU153" s="273" t="n"/>
      <c r="AV153" s="2" t="n"/>
      <c r="AW153" s="2" t="inlineStr">
        <is>
          <t>Prio 2</t>
        </is>
      </c>
      <c r="AX153" s="2" t="n"/>
      <c r="AY153" s="2" t="n"/>
      <c r="AZ153" s="2" t="n"/>
      <c r="BA153" s="2" t="n"/>
      <c r="BB153" s="2" t="n"/>
      <c r="BC153" s="2" t="n"/>
      <c r="BD153" s="2" t="n"/>
      <c r="BE153" s="2" t="n"/>
      <c r="BG153" s="2" t="n">
        <v>334.5</v>
      </c>
      <c r="BH153" s="301" t="n">
        <v>43173</v>
      </c>
    </row>
    <row customFormat="1" customHeight="1" hidden="1" ht="15" r="154" s="2">
      <c r="A154" s="549" t="inlineStr">
        <is>
          <t>K180752080-1060200177 CARADOC</t>
        </is>
      </c>
      <c r="B154" s="169" t="inlineStr">
        <is>
          <t>K180752080</t>
        </is>
      </c>
      <c r="C154" s="169" t="n">
        <v>1060200177</v>
      </c>
      <c r="D154" s="67" t="inlineStr">
        <is>
          <t>ZALANDO</t>
        </is>
      </c>
      <c r="E154" s="311" t="n"/>
      <c r="F154" s="311" t="n"/>
      <c r="G154" s="176" t="inlineStr">
        <is>
          <t>-</t>
        </is>
      </c>
      <c r="H154" s="42" t="inlineStr">
        <is>
          <t>CARADOC</t>
        </is>
      </c>
      <c r="I154" s="173" t="inlineStr">
        <is>
          <t>RINSE KOI CARP</t>
        </is>
      </c>
      <c r="J154" s="176" t="inlineStr">
        <is>
          <t>HEMP FORTEX</t>
        </is>
      </c>
      <c r="K154" s="21" t="inlineStr">
        <is>
          <t>HG06271 DNM-EW</t>
        </is>
      </c>
      <c r="L154" s="176" t="n"/>
      <c r="M154" s="41" t="n"/>
      <c r="N154" s="42" t="n">
        <v>2</v>
      </c>
      <c r="O154" s="173" t="inlineStr">
        <is>
          <t>JACKET</t>
        </is>
      </c>
      <c r="P154" s="175" t="inlineStr">
        <is>
          <t>MEN</t>
        </is>
      </c>
      <c r="Q154" s="177" t="inlineStr">
        <is>
          <t>ARTLAB</t>
        </is>
      </c>
      <c r="R154" s="177" t="inlineStr">
        <is>
          <t>INTERWASHING</t>
        </is>
      </c>
      <c r="S154" s="178" t="inlineStr">
        <is>
          <t>$8.58 / 56"</t>
        </is>
      </c>
      <c r="T154" s="21" t="n">
        <v>1.64</v>
      </c>
      <c r="U154" s="305" t="n"/>
      <c r="V154" s="74" t="n"/>
      <c r="W154" s="74" t="n"/>
      <c r="X154" s="74" t="n">
        <v>31</v>
      </c>
      <c r="Y154" s="74" t="n">
        <v>100</v>
      </c>
      <c r="Z154" s="74" t="n">
        <v>31</v>
      </c>
      <c r="AA154" s="74" t="n">
        <v>31</v>
      </c>
      <c r="AB154" s="74" t="n">
        <v>38</v>
      </c>
      <c r="AC154" s="74" t="n">
        <v>41</v>
      </c>
      <c r="AD154" s="74" t="n"/>
      <c r="AE154" s="74" t="n"/>
      <c r="AF154" s="74" t="n">
        <v>100</v>
      </c>
      <c r="AG154" s="74" t="n">
        <v>100</v>
      </c>
      <c r="AH154" s="75">
        <f>AG154</f>
        <v/>
      </c>
      <c r="AI154" s="508" t="n">
        <v>105</v>
      </c>
      <c r="AJ154" s="75" t="n"/>
      <c r="AK154" s="75" t="n"/>
      <c r="AL154" s="267">
        <f>(AH154*T154)*1.05</f>
        <v/>
      </c>
      <c r="AM154" s="267" t="n"/>
      <c r="AN154" s="273" t="n"/>
      <c r="AO154" s="300" t="n">
        <v>43166</v>
      </c>
      <c r="AP154" s="273" t="n">
        <v>334.5</v>
      </c>
      <c r="AQ154" s="300" t="inlineStr">
        <is>
          <t>Hemp Fortex</t>
        </is>
      </c>
      <c r="AR154" s="300" t="n"/>
      <c r="AS154" s="273" t="n"/>
      <c r="AT154" s="273" t="n"/>
      <c r="AU154" s="273" t="n"/>
      <c r="AV154" s="2" t="n"/>
      <c r="AW154" s="2" t="inlineStr">
        <is>
          <t>ASAP</t>
        </is>
      </c>
      <c r="AX154" s="2" t="n"/>
      <c r="AY154" s="2" t="n"/>
      <c r="AZ154" s="2" t="n"/>
      <c r="BA154" s="2" t="n"/>
      <c r="BB154" s="2" t="n"/>
      <c r="BC154" s="2" t="n"/>
      <c r="BD154" s="2" t="n"/>
      <c r="BE154" s="2" t="n"/>
      <c r="BH154" s="301" t="n"/>
    </row>
    <row customFormat="1" customHeight="1" hidden="1" ht="15" r="155" s="2">
      <c r="A155" s="549" t="inlineStr">
        <is>
          <t>K180703010-2090101661 BRUNHILDE</t>
        </is>
      </c>
      <c r="B155" s="466" t="inlineStr">
        <is>
          <t>K180703010</t>
        </is>
      </c>
      <c r="C155" s="466" t="n">
        <v>2090101661</v>
      </c>
      <c r="D155" s="453" t="n"/>
      <c r="E155" s="461" t="inlineStr">
        <is>
          <t>xx</t>
        </is>
      </c>
      <c r="F155" s="461" t="n"/>
      <c r="G155" s="457" t="inlineStr">
        <is>
          <t>-</t>
        </is>
      </c>
      <c r="H155" s="455" t="inlineStr">
        <is>
          <t>BRUNHILDE</t>
        </is>
      </c>
      <c r="I155" s="466" t="inlineStr">
        <is>
          <t>FINE STRIPE</t>
        </is>
      </c>
      <c r="J155" s="457" t="inlineStr">
        <is>
          <t>HEMP FORTEX</t>
        </is>
      </c>
      <c r="K155" s="457" t="inlineStr">
        <is>
          <t xml:space="preserve">HG14397-HG106C189A WHITE RED STRIPE </t>
        </is>
      </c>
      <c r="L155" s="457" t="n"/>
      <c r="M155" s="456" t="n"/>
      <c r="N155" s="455" t="n">
        <v>2</v>
      </c>
      <c r="O155" s="466" t="inlineStr">
        <is>
          <t>SHIRT L/S</t>
        </is>
      </c>
      <c r="P155" s="463" t="inlineStr">
        <is>
          <t>WOMEN</t>
        </is>
      </c>
      <c r="Q155" s="457" t="inlineStr">
        <is>
          <t>COLLAGE</t>
        </is>
      </c>
      <c r="R155" s="457" t="inlineStr">
        <is>
          <t>ARAMPATZHS  NIKOLAOS &amp; SIA O.E.</t>
        </is>
      </c>
      <c r="S155" s="459" t="inlineStr">
        <is>
          <t>$3,59 / 55"</t>
        </is>
      </c>
      <c r="T155" s="457" t="n">
        <v>1.5</v>
      </c>
      <c r="U155" s="458" t="n"/>
      <c r="V155" s="310" t="n"/>
      <c r="W155" s="310" t="n"/>
      <c r="X155" s="310" t="n">
        <v>30</v>
      </c>
      <c r="Y155" s="310" t="n">
        <v>0</v>
      </c>
      <c r="Z155" s="310" t="n">
        <v>30</v>
      </c>
      <c r="AA155" s="310" t="n">
        <v>30</v>
      </c>
      <c r="AB155" s="310" t="n">
        <v>34</v>
      </c>
      <c r="AC155" s="310" t="n">
        <v>0</v>
      </c>
      <c r="AD155" s="310" t="n"/>
      <c r="AE155" s="310" t="n"/>
      <c r="AF155" s="310" t="n">
        <v>0</v>
      </c>
      <c r="AG155" s="310" t="inlineStr">
        <is>
          <t>CXLD</t>
        </is>
      </c>
      <c r="AH155" s="308" t="n">
        <v>0</v>
      </c>
      <c r="AI155" s="508" t="inlineStr">
        <is>
          <t>-</t>
        </is>
      </c>
      <c r="AJ155" s="75" t="n"/>
      <c r="AK155" s="75" t="inlineStr">
        <is>
          <t>-</t>
        </is>
      </c>
      <c r="AL155" s="267" t="inlineStr">
        <is>
          <t>-</t>
        </is>
      </c>
      <c r="AM155" s="267" t="n"/>
      <c r="AN155" s="273" t="n"/>
      <c r="AO155" s="300" t="n"/>
      <c r="AP155" s="273" t="n"/>
      <c r="AQ155" s="300" t="n"/>
      <c r="AR155" s="300" t="n"/>
      <c r="AS155" s="273" t="n"/>
      <c r="AT155" s="273" t="n"/>
      <c r="AU155" s="273" t="n"/>
      <c r="AV155" s="2" t="n"/>
      <c r="AW155" s="2" t="n"/>
      <c r="AX155" s="2" t="n"/>
      <c r="AY155" s="2" t="n"/>
      <c r="AZ155" s="2" t="n"/>
      <c r="BA155" s="2" t="n"/>
      <c r="BB155" s="2" t="n"/>
      <c r="BC155" s="2" t="n"/>
      <c r="BD155" s="2" t="n"/>
      <c r="BE155" s="2" t="n"/>
      <c r="BH155" s="301" t="n"/>
    </row>
    <row customFormat="1" customHeight="1" hidden="1" ht="15" r="156" s="2">
      <c r="A156" s="549" t="inlineStr">
        <is>
          <t>K180707040-2020501943 PRISCILLA</t>
        </is>
      </c>
      <c r="B156" s="466" t="inlineStr">
        <is>
          <t>K180707040</t>
        </is>
      </c>
      <c r="C156" s="466" t="n">
        <v>2020501943</v>
      </c>
      <c r="D156" s="453" t="n"/>
      <c r="E156" s="461" t="inlineStr">
        <is>
          <t>xx</t>
        </is>
      </c>
      <c r="F156" s="461" t="n"/>
      <c r="G156" s="457" t="inlineStr">
        <is>
          <t>-</t>
        </is>
      </c>
      <c r="H156" s="455" t="inlineStr">
        <is>
          <t>PRISCILLA</t>
        </is>
      </c>
      <c r="I156" s="466" t="inlineStr">
        <is>
          <t>FINE STRIPE</t>
        </is>
      </c>
      <c r="J156" s="457" t="inlineStr">
        <is>
          <t>HEMP FORTEX</t>
        </is>
      </c>
      <c r="K156" s="457" t="inlineStr">
        <is>
          <t xml:space="preserve">HG14397-HG106C189A WHITE RED STRIPE </t>
        </is>
      </c>
      <c r="L156" s="457" t="n"/>
      <c r="M156" s="456" t="n"/>
      <c r="N156" s="455" t="n">
        <v>2</v>
      </c>
      <c r="O156" s="466" t="inlineStr">
        <is>
          <t>DRESS</t>
        </is>
      </c>
      <c r="P156" s="463" t="inlineStr">
        <is>
          <t>WOMEN</t>
        </is>
      </c>
      <c r="Q156" s="457" t="inlineStr">
        <is>
          <t>COLLAGE</t>
        </is>
      </c>
      <c r="R156" s="457" t="inlineStr">
        <is>
          <t>ARAMPATZHS  NIKOLAOS &amp; SIA O.E.</t>
        </is>
      </c>
      <c r="S156" s="465" t="inlineStr">
        <is>
          <t>$3,59 / 55"</t>
        </is>
      </c>
      <c r="T156" s="457" t="n">
        <v>1.8</v>
      </c>
      <c r="U156" s="458" t="n"/>
      <c r="V156" s="310" t="n"/>
      <c r="W156" s="310" t="n"/>
      <c r="X156" s="310" t="n">
        <v>7</v>
      </c>
      <c r="Y156" s="310" t="n">
        <v>0</v>
      </c>
      <c r="Z156" s="310" t="n">
        <v>7</v>
      </c>
      <c r="AA156" s="310" t="n">
        <v>19</v>
      </c>
      <c r="AB156" s="310" t="n">
        <v>27</v>
      </c>
      <c r="AC156" s="310" t="n">
        <v>0</v>
      </c>
      <c r="AD156" s="310" t="n"/>
      <c r="AE156" s="310" t="n"/>
      <c r="AF156" s="310" t="n">
        <v>0</v>
      </c>
      <c r="AG156" s="310" t="inlineStr">
        <is>
          <t>CXLD</t>
        </is>
      </c>
      <c r="AH156" s="308" t="n">
        <v>0</v>
      </c>
      <c r="AI156" s="508" t="inlineStr">
        <is>
          <t>-</t>
        </is>
      </c>
      <c r="AJ156" s="75" t="n"/>
      <c r="AK156" s="75" t="inlineStr">
        <is>
          <t>-</t>
        </is>
      </c>
      <c r="AL156" s="267" t="inlineStr">
        <is>
          <t>-</t>
        </is>
      </c>
      <c r="AM156" s="267" t="n"/>
      <c r="AN156" s="273" t="n"/>
      <c r="AO156" s="300" t="n"/>
      <c r="AP156" s="273" t="n"/>
      <c r="AQ156" s="300" t="n"/>
      <c r="AR156" s="300" t="n"/>
      <c r="AS156" s="273" t="n"/>
      <c r="AT156" s="273" t="n"/>
      <c r="AU156" s="273" t="n"/>
      <c r="AV156" s="2" t="n"/>
      <c r="AW156" s="2" t="n"/>
      <c r="AX156" s="2" t="n"/>
      <c r="AY156" s="2" t="n"/>
      <c r="AZ156" s="2" t="n"/>
      <c r="BA156" s="2" t="n"/>
      <c r="BB156" s="2" t="n"/>
      <c r="BC156" s="2" t="n"/>
      <c r="BD156" s="2" t="n"/>
      <c r="BE156" s="2" t="n"/>
      <c r="BH156" s="301" t="n"/>
    </row>
    <row customFormat="1" customHeight="1" hidden="1" ht="15" r="157" s="2">
      <c r="A157" s="549" t="inlineStr">
        <is>
          <t>K180707020-2020200058 PRISCILLA</t>
        </is>
      </c>
      <c r="B157" s="169" t="inlineStr">
        <is>
          <t>K180707020</t>
        </is>
      </c>
      <c r="C157" s="169" t="n">
        <v>2020200058</v>
      </c>
      <c r="D157" s="67" t="inlineStr">
        <is>
          <t>SB</t>
        </is>
      </c>
      <c r="E157" s="311" t="n"/>
      <c r="F157" s="311" t="n"/>
      <c r="G157" s="176" t="inlineStr">
        <is>
          <t>-</t>
        </is>
      </c>
      <c r="H157" s="42" t="inlineStr">
        <is>
          <t>PRISCILLA</t>
        </is>
      </c>
      <c r="I157" s="173" t="inlineStr">
        <is>
          <t>HEMP RINSE</t>
        </is>
      </c>
      <c r="J157" s="176" t="inlineStr">
        <is>
          <t>HEMP FORTEX</t>
        </is>
      </c>
      <c r="K157" s="21" t="inlineStr">
        <is>
          <t>HG14550 DNM-EW</t>
        </is>
      </c>
      <c r="L157" s="176" t="n"/>
      <c r="M157" s="41" t="n"/>
      <c r="N157" s="42" t="n">
        <v>1</v>
      </c>
      <c r="O157" s="173" t="inlineStr">
        <is>
          <t>DRESS</t>
        </is>
      </c>
      <c r="P157" s="175" t="inlineStr">
        <is>
          <t>WOMEN</t>
        </is>
      </c>
      <c r="Q157" s="177" t="inlineStr">
        <is>
          <t>COLLAGE</t>
        </is>
      </c>
      <c r="R157" s="281" t="inlineStr">
        <is>
          <t>ARAMPATZHS  NIKOLAOS &amp; SIA O.E.</t>
        </is>
      </c>
      <c r="S157" s="178" t="inlineStr">
        <is>
          <t>$7,67 / 142</t>
        </is>
      </c>
      <c r="T157" s="21" t="n">
        <v>1.8</v>
      </c>
      <c r="U157" s="305" t="n"/>
      <c r="V157" s="74" t="n"/>
      <c r="W157" s="74" t="n"/>
      <c r="X157" s="74" t="n">
        <v>112</v>
      </c>
      <c r="Y157" s="74" t="n">
        <v>200</v>
      </c>
      <c r="Z157" s="74" t="n">
        <v>124</v>
      </c>
      <c r="AA157" s="74" t="n">
        <v>170</v>
      </c>
      <c r="AB157" s="74" t="n">
        <v>183</v>
      </c>
      <c r="AC157" s="74" t="n">
        <v>183</v>
      </c>
      <c r="AD157" s="74" t="n"/>
      <c r="AE157" s="74" t="n"/>
      <c r="AF157" s="74" t="n">
        <v>200</v>
      </c>
      <c r="AG157" s="325" t="n">
        <v>225</v>
      </c>
      <c r="AH157" s="75">
        <f>AG157</f>
        <v/>
      </c>
      <c r="AI157" s="508" t="n">
        <v>225</v>
      </c>
      <c r="AJ157" s="75" t="n"/>
      <c r="AK157" s="75" t="n"/>
      <c r="AL157" s="267">
        <f>(AH157*T157)*1.05</f>
        <v/>
      </c>
      <c r="AM157" s="267" t="n"/>
      <c r="AN157" s="273" t="n">
        <v>150</v>
      </c>
      <c r="AQ157" s="300" t="inlineStr">
        <is>
          <t>Collage</t>
        </is>
      </c>
      <c r="AR157" s="300" t="n"/>
      <c r="AS157" s="273" t="n"/>
      <c r="AT157" s="273" t="n"/>
      <c r="AU157" s="273" t="n"/>
      <c r="AV157" s="2" t="n"/>
      <c r="AW157" s="2" t="n"/>
      <c r="AX157" s="2" t="n"/>
      <c r="AY157" s="2" t="n"/>
      <c r="AZ157" s="2" t="n"/>
      <c r="BA157" s="2" t="n"/>
      <c r="BB157" s="2" t="n"/>
      <c r="BC157" s="2" t="n"/>
      <c r="BD157" s="2" t="n"/>
      <c r="BE157" s="2" t="n"/>
      <c r="BG157" s="2" t="n">
        <v>317</v>
      </c>
      <c r="BH157" s="301" t="n">
        <v>43179</v>
      </c>
    </row>
    <row customFormat="1" customHeight="1" hidden="1" ht="15" r="158" s="2">
      <c r="A158" s="549" t="inlineStr">
        <is>
          <t xml:space="preserve">K180753055-1090400054 GANESH </t>
        </is>
      </c>
      <c r="B158" s="169" t="inlineStr">
        <is>
          <t>K180753055</t>
        </is>
      </c>
      <c r="C158" s="169" t="n">
        <v>1090400054</v>
      </c>
      <c r="D158" s="67" t="n"/>
      <c r="E158" s="311" t="n"/>
      <c r="F158" s="311" t="n"/>
      <c r="G158" s="176" t="inlineStr">
        <is>
          <t>-</t>
        </is>
      </c>
      <c r="H158" s="42" t="inlineStr">
        <is>
          <t xml:space="preserve">GANESH </t>
        </is>
      </c>
      <c r="I158" s="173" t="inlineStr">
        <is>
          <t>MID SHADE</t>
        </is>
      </c>
      <c r="J158" s="176" t="inlineStr">
        <is>
          <t>HEMP FORTEX</t>
        </is>
      </c>
      <c r="K158" s="21" t="inlineStr">
        <is>
          <t>HG14550 DNM-EW</t>
        </is>
      </c>
      <c r="L158" s="176" t="n"/>
      <c r="M158" s="41" t="n"/>
      <c r="N158" s="42" t="n">
        <v>1</v>
      </c>
      <c r="O158" s="173" t="inlineStr">
        <is>
          <t>SHIRT L/S</t>
        </is>
      </c>
      <c r="P158" s="175" t="inlineStr">
        <is>
          <t>MEN</t>
        </is>
      </c>
      <c r="Q158" s="177" t="inlineStr">
        <is>
          <t>ARTLAB</t>
        </is>
      </c>
      <c r="R158" s="177" t="inlineStr">
        <is>
          <t>INTERWASHING</t>
        </is>
      </c>
      <c r="S158" s="178" t="inlineStr">
        <is>
          <t>$7,78</t>
        </is>
      </c>
      <c r="T158" s="21" t="n">
        <v>1.71</v>
      </c>
      <c r="U158" s="305" t="n"/>
      <c r="V158" s="74" t="n"/>
      <c r="W158" s="74" t="n"/>
      <c r="X158" s="74" t="n">
        <v>21</v>
      </c>
      <c r="Y158" s="74" t="n">
        <v>0</v>
      </c>
      <c r="Z158" s="74" t="n">
        <v>27</v>
      </c>
      <c r="AA158" s="74" t="n">
        <v>40</v>
      </c>
      <c r="AB158" s="74" t="n">
        <v>40</v>
      </c>
      <c r="AC158" s="74" t="n">
        <v>40</v>
      </c>
      <c r="AD158" s="74" t="n"/>
      <c r="AE158" s="74" t="n"/>
      <c r="AF158" s="74" t="n">
        <v>100</v>
      </c>
      <c r="AG158" s="74" t="n">
        <v>100</v>
      </c>
      <c r="AH158" s="75">
        <f>AG158</f>
        <v/>
      </c>
      <c r="AI158" s="508" t="n">
        <v>105</v>
      </c>
      <c r="AJ158" s="75" t="n"/>
      <c r="AK158" s="75" t="n"/>
      <c r="AL158" s="267">
        <f>(AH158*T158)*1.05</f>
        <v/>
      </c>
      <c r="AM158" s="267" t="n"/>
      <c r="AN158" s="273" t="n">
        <v>232</v>
      </c>
      <c r="AO158" s="300" t="n"/>
      <c r="AP158" s="273" t="n"/>
      <c r="AQ158" s="300" t="inlineStr">
        <is>
          <t>Artlab</t>
        </is>
      </c>
      <c r="AR158" s="300" t="n"/>
      <c r="AS158" s="273" t="n"/>
      <c r="AT158" s="273" t="n"/>
      <c r="AU158" s="273" t="n"/>
      <c r="AV158" s="2" t="n"/>
      <c r="AW158" s="2" t="inlineStr">
        <is>
          <t>Prio 2</t>
        </is>
      </c>
      <c r="AX158" s="2" t="n"/>
      <c r="AY158" s="2" t="n"/>
      <c r="AZ158" s="2" t="n"/>
      <c r="BA158" s="2" t="n"/>
      <c r="BB158" s="2" t="n"/>
      <c r="BC158" s="2" t="n"/>
      <c r="BD158" s="2" t="n"/>
      <c r="BE158" s="2" t="n"/>
      <c r="BG158" s="2" t="n">
        <v>324.8</v>
      </c>
      <c r="BH158" s="301" t="n">
        <v>43173</v>
      </c>
    </row>
    <row customFormat="1" customHeight="1" hidden="1" ht="15" r="159" s="2">
      <c r="A159" s="549" t="inlineStr">
        <is>
          <t xml:space="preserve">K180753060-1090400055 GANESH </t>
        </is>
      </c>
      <c r="B159" s="169" t="inlineStr">
        <is>
          <t>K180753060</t>
        </is>
      </c>
      <c r="C159" s="169" t="n">
        <v>1090400055</v>
      </c>
      <c r="D159" s="67" t="inlineStr">
        <is>
          <t>ZALANDO</t>
        </is>
      </c>
      <c r="E159" s="311" t="n"/>
      <c r="F159" s="311" t="n"/>
      <c r="G159" s="176" t="inlineStr">
        <is>
          <t>-</t>
        </is>
      </c>
      <c r="H159" s="42" t="inlineStr">
        <is>
          <t xml:space="preserve">GANESH </t>
        </is>
      </c>
      <c r="I159" s="173" t="inlineStr">
        <is>
          <t>MID SHADE EMBROIDERY</t>
        </is>
      </c>
      <c r="J159" s="176" t="inlineStr">
        <is>
          <t>HEMP FORTEX</t>
        </is>
      </c>
      <c r="K159" s="21" t="inlineStr">
        <is>
          <t>HG14550 DNM-EW</t>
        </is>
      </c>
      <c r="L159" s="176" t="n"/>
      <c r="M159" s="41" t="n"/>
      <c r="N159" s="42" t="n">
        <v>1</v>
      </c>
      <c r="O159" s="173" t="inlineStr">
        <is>
          <t>SHIRT L/S</t>
        </is>
      </c>
      <c r="P159" s="175" t="inlineStr">
        <is>
          <t>MEN</t>
        </is>
      </c>
      <c r="Q159" s="177" t="inlineStr">
        <is>
          <t>ARTLAB</t>
        </is>
      </c>
      <c r="R159" s="177" t="inlineStr">
        <is>
          <t>INTERWASHING</t>
        </is>
      </c>
      <c r="S159" s="178" t="inlineStr">
        <is>
          <t>$7,78</t>
        </is>
      </c>
      <c r="T159" s="21" t="n">
        <v>1.71</v>
      </c>
      <c r="U159" s="305" t="n"/>
      <c r="V159" s="74" t="n"/>
      <c r="W159" s="74" t="n"/>
      <c r="X159" s="74" t="n">
        <v>38</v>
      </c>
      <c r="Y159" s="74" t="n">
        <v>0</v>
      </c>
      <c r="Z159" s="74" t="n">
        <v>38</v>
      </c>
      <c r="AA159" s="74" t="n">
        <v>41</v>
      </c>
      <c r="AB159" s="74" t="n">
        <v>62</v>
      </c>
      <c r="AC159" s="74" t="n">
        <v>69</v>
      </c>
      <c r="AD159" s="74" t="n"/>
      <c r="AE159" s="74" t="n"/>
      <c r="AF159" s="74" t="n">
        <v>100</v>
      </c>
      <c r="AG159" s="74" t="n">
        <v>100</v>
      </c>
      <c r="AH159" s="75">
        <f>AG159</f>
        <v/>
      </c>
      <c r="AI159" s="508" t="n">
        <v>105.3846153846154</v>
      </c>
      <c r="AJ159" s="75" t="n"/>
      <c r="AK159" s="75" t="n"/>
      <c r="AL159" s="267">
        <f>(AH159*T159)*1.05</f>
        <v/>
      </c>
      <c r="AM159" s="267" t="n"/>
      <c r="AN159" s="273" t="n"/>
      <c r="AO159" s="300" t="n">
        <v>43166</v>
      </c>
      <c r="AP159" s="273" t="n">
        <v>850</v>
      </c>
      <c r="AQ159" s="300" t="inlineStr">
        <is>
          <t>Hemp Fortex</t>
        </is>
      </c>
      <c r="AR159" s="300" t="n"/>
      <c r="AS159" s="273" t="n"/>
      <c r="AT159" s="273" t="n"/>
      <c r="AU159" s="273" t="n"/>
      <c r="AV159" s="2" t="n"/>
      <c r="AW159" s="2" t="inlineStr">
        <is>
          <t>Prio 2</t>
        </is>
      </c>
      <c r="AX159" s="2" t="n"/>
      <c r="AY159" s="2" t="n"/>
      <c r="AZ159" s="2" t="n"/>
      <c r="BA159" s="2" t="n"/>
      <c r="BB159" s="2" t="n"/>
      <c r="BC159" s="2" t="n"/>
      <c r="BD159" s="2" t="n"/>
      <c r="BE159" s="2" t="n"/>
      <c r="BH159" s="301" t="n"/>
    </row>
    <row customFormat="1" customHeight="1" hidden="1" ht="15" r="160" s="2">
      <c r="A160" s="549" t="inlineStr">
        <is>
          <t xml:space="preserve">K180753065-1090400056 GANESH </t>
        </is>
      </c>
      <c r="B160" s="201" t="inlineStr">
        <is>
          <t>K180753065</t>
        </is>
      </c>
      <c r="C160" s="201" t="n">
        <v>1090400056</v>
      </c>
      <c r="D160" s="67" t="n"/>
      <c r="E160" s="311" t="n"/>
      <c r="F160" s="311" t="n"/>
      <c r="G160" s="176" t="inlineStr">
        <is>
          <t>-</t>
        </is>
      </c>
      <c r="H160" s="42" t="inlineStr">
        <is>
          <t xml:space="preserve">GANESH </t>
        </is>
      </c>
      <c r="I160" s="203" t="inlineStr">
        <is>
          <t>RINSE</t>
        </is>
      </c>
      <c r="J160" s="176" t="inlineStr">
        <is>
          <t>HEMP FORTEX</t>
        </is>
      </c>
      <c r="K160" s="21" t="inlineStr">
        <is>
          <t>HG14550 DNM-EW</t>
        </is>
      </c>
      <c r="L160" s="202" t="n"/>
      <c r="M160" s="41" t="n"/>
      <c r="N160" s="42" t="n">
        <v>1</v>
      </c>
      <c r="O160" s="173" t="inlineStr">
        <is>
          <t>SHIRT L/S</t>
        </is>
      </c>
      <c r="P160" s="175" t="inlineStr">
        <is>
          <t>MEN</t>
        </is>
      </c>
      <c r="Q160" s="177" t="inlineStr">
        <is>
          <t>ARTLAB</t>
        </is>
      </c>
      <c r="R160" s="177" t="inlineStr">
        <is>
          <t>INTERWASHING</t>
        </is>
      </c>
      <c r="S160" s="178" t="inlineStr">
        <is>
          <t>$7,78</t>
        </is>
      </c>
      <c r="T160" s="21" t="n">
        <v>1.71</v>
      </c>
      <c r="U160" s="305" t="n"/>
      <c r="V160" s="74" t="n"/>
      <c r="W160" s="74" t="n"/>
      <c r="X160" s="74" t="n">
        <v>17</v>
      </c>
      <c r="Y160" s="74" t="n">
        <v>0</v>
      </c>
      <c r="Z160" s="74" t="n">
        <v>27</v>
      </c>
      <c r="AA160" s="74" t="n">
        <v>27</v>
      </c>
      <c r="AB160" s="74" t="n">
        <v>49</v>
      </c>
      <c r="AC160" s="74" t="n">
        <v>49</v>
      </c>
      <c r="AD160" s="74" t="n"/>
      <c r="AE160" s="74" t="n"/>
      <c r="AF160" s="74" t="n">
        <v>100</v>
      </c>
      <c r="AG160" s="74" t="n">
        <v>100</v>
      </c>
      <c r="AH160" s="75">
        <f>AG160</f>
        <v/>
      </c>
      <c r="AI160" s="508" t="n">
        <v>100</v>
      </c>
      <c r="AJ160" s="75" t="n"/>
      <c r="AK160" s="75" t="n"/>
      <c r="AL160" s="267">
        <f>(AH160*T160)*1.05</f>
        <v/>
      </c>
      <c r="AM160" s="267" t="n"/>
      <c r="AN160" s="273" t="n"/>
      <c r="AO160" s="300" t="n"/>
      <c r="AP160" s="273" t="n"/>
      <c r="AQ160" s="300" t="n"/>
      <c r="AR160" s="300" t="n"/>
      <c r="AS160" s="273" t="n"/>
      <c r="AT160" s="273" t="n"/>
      <c r="AU160" s="273" t="n"/>
      <c r="AV160" s="2" t="n"/>
      <c r="AW160" s="2" t="inlineStr">
        <is>
          <t>Prio 2</t>
        </is>
      </c>
      <c r="AX160" s="2" t="n"/>
      <c r="AY160" s="2" t="n"/>
      <c r="AZ160" s="2" t="n"/>
      <c r="BA160" s="2" t="n"/>
      <c r="BB160" s="2" t="n"/>
      <c r="BC160" s="2" t="n"/>
      <c r="BD160" s="2" t="n"/>
      <c r="BE160" s="2" t="n"/>
      <c r="BH160" s="301" t="n"/>
    </row>
    <row customFormat="1" customHeight="1" hidden="1" ht="15" r="161" s="2">
      <c r="A161" s="549" t="inlineStr">
        <is>
          <t>K180753040-1090103539 ENDA POCKET</t>
        </is>
      </c>
      <c r="B161" s="201" t="inlineStr">
        <is>
          <t>K180753040</t>
        </is>
      </c>
      <c r="C161" s="201" t="n">
        <v>1090103539</v>
      </c>
      <c r="D161" s="67" t="n"/>
      <c r="E161" s="311" t="n"/>
      <c r="F161" s="311" t="n"/>
      <c r="G161" s="176" t="inlineStr">
        <is>
          <t>-</t>
        </is>
      </c>
      <c r="H161" s="42" t="inlineStr">
        <is>
          <t>ENDA POCKET</t>
        </is>
      </c>
      <c r="I161" s="203" t="inlineStr">
        <is>
          <t>GOLDEN OCHRE</t>
        </is>
      </c>
      <c r="J161" s="176" t="inlineStr">
        <is>
          <t>HEMP FORTEX</t>
        </is>
      </c>
      <c r="K161" s="176" t="inlineStr">
        <is>
          <t>HG201 GD-EW</t>
        </is>
      </c>
      <c r="L161" s="176" t="n"/>
      <c r="M161" s="41" t="n"/>
      <c r="N161" s="42" t="n">
        <v>1</v>
      </c>
      <c r="O161" s="173" t="inlineStr">
        <is>
          <t>SHIRT L/S</t>
        </is>
      </c>
      <c r="P161" s="175" t="inlineStr">
        <is>
          <t>MEN</t>
        </is>
      </c>
      <c r="Q161" s="177" t="inlineStr">
        <is>
          <t>COLLAGE</t>
        </is>
      </c>
      <c r="R161" s="281" t="inlineStr">
        <is>
          <t>ARAMPATZHS  NIKOLAOS &amp; SIA O.E.</t>
        </is>
      </c>
      <c r="S161" s="178" t="n">
        <v>4.54</v>
      </c>
      <c r="T161" s="21" t="n">
        <v>1.6</v>
      </c>
      <c r="U161" s="305" t="n"/>
      <c r="V161" s="74" t="n"/>
      <c r="W161" s="74" t="n"/>
      <c r="X161" s="74" t="n">
        <v>20</v>
      </c>
      <c r="Y161" s="74" t="n">
        <v>200</v>
      </c>
      <c r="Z161" s="74" t="n">
        <v>20</v>
      </c>
      <c r="AA161" s="74" t="n">
        <v>25</v>
      </c>
      <c r="AB161" s="74" t="n">
        <v>31</v>
      </c>
      <c r="AC161" s="74" t="n">
        <v>31</v>
      </c>
      <c r="AD161" s="74" t="n"/>
      <c r="AE161" s="74" t="n"/>
      <c r="AF161" s="74" t="n">
        <v>200</v>
      </c>
      <c r="AG161" s="312" t="n">
        <v>100</v>
      </c>
      <c r="AH161" s="75">
        <f>AG161</f>
        <v/>
      </c>
      <c r="AI161" s="508" t="n">
        <v>105.0322580645161</v>
      </c>
      <c r="AJ161" s="75" t="n"/>
      <c r="AK161" s="75" t="n"/>
      <c r="AL161" s="267">
        <f>(AH161*T161)*1.05</f>
        <v/>
      </c>
      <c r="AM161" s="267" t="n"/>
      <c r="AN161" s="273" t="n"/>
      <c r="AO161" s="300" t="n">
        <v>43166</v>
      </c>
      <c r="AP161" s="273" t="n">
        <v>200</v>
      </c>
      <c r="AQ161" s="300" t="inlineStr">
        <is>
          <t>Hemp Fortex</t>
        </is>
      </c>
      <c r="AR161" s="300" t="n"/>
      <c r="AS161" s="273" t="n"/>
      <c r="AT161" s="273" t="n"/>
      <c r="AU161" s="273" t="n"/>
      <c r="AV161" s="2" t="n"/>
      <c r="AW161" s="2" t="n"/>
      <c r="AX161" s="2" t="n"/>
      <c r="AY161" s="2" t="n"/>
      <c r="AZ161" s="2" t="n"/>
      <c r="BA161" s="2" t="n"/>
      <c r="BB161" s="2" t="n"/>
      <c r="BC161" s="2" t="n"/>
      <c r="BD161" s="2" t="n"/>
      <c r="BE161" s="2" t="n"/>
      <c r="BG161" s="2" t="n">
        <v>196</v>
      </c>
      <c r="BH161" s="301" t="n">
        <v>43179</v>
      </c>
    </row>
    <row customFormat="1" customHeight="1" hidden="1" ht="15" r="162" s="2">
      <c r="A162" s="549" t="inlineStr">
        <is>
          <t>K180702055-2060200442 FARZIN</t>
        </is>
      </c>
      <c r="B162" s="169" t="inlineStr">
        <is>
          <t>K180702055</t>
        </is>
      </c>
      <c r="C162" s="169" t="n">
        <v>2060200442</v>
      </c>
      <c r="D162" s="67" t="inlineStr">
        <is>
          <t>ZALANDO, ASOS, SB</t>
        </is>
      </c>
      <c r="E162" s="311" t="n"/>
      <c r="F162" s="311" t="n"/>
      <c r="G162" s="176" t="inlineStr">
        <is>
          <t>-</t>
        </is>
      </c>
      <c r="H162" s="42" t="inlineStr">
        <is>
          <t>FARZIN</t>
        </is>
      </c>
      <c r="I162" s="173" t="inlineStr">
        <is>
          <t>APPLE BLOSSOM</t>
        </is>
      </c>
      <c r="J162" s="176" t="inlineStr">
        <is>
          <t>HEMP FORTEX</t>
        </is>
      </c>
      <c r="K162" s="176" t="inlineStr">
        <is>
          <t>HG212 CORD</t>
        </is>
      </c>
      <c r="L162" s="176" t="n"/>
      <c r="M162" s="41" t="n"/>
      <c r="N162" s="42" t="n">
        <v>1</v>
      </c>
      <c r="O162" s="173" t="inlineStr">
        <is>
          <t>JACKET</t>
        </is>
      </c>
      <c r="P162" s="175" t="inlineStr">
        <is>
          <t>WOMEN</t>
        </is>
      </c>
      <c r="Q162" s="177" t="inlineStr">
        <is>
          <t>ARTLAB</t>
        </is>
      </c>
      <c r="R162" s="177" t="inlineStr">
        <is>
          <t>BLUE &amp; DYE</t>
        </is>
      </c>
      <c r="S162" s="247" t="inlineStr">
        <is>
          <t>$5,10 / 56"</t>
        </is>
      </c>
      <c r="T162" s="21" t="n">
        <v>1.35</v>
      </c>
      <c r="U162" s="305" t="n"/>
      <c r="V162" s="74" t="n"/>
      <c r="W162" s="74" t="n"/>
      <c r="X162" s="74" t="n">
        <v>197</v>
      </c>
      <c r="Y162" s="74" t="n">
        <v>350</v>
      </c>
      <c r="Z162" s="74" t="n">
        <v>201</v>
      </c>
      <c r="AA162" s="74" t="n">
        <v>236</v>
      </c>
      <c r="AB162" s="74" t="n">
        <v>255</v>
      </c>
      <c r="AC162" s="74" t="n">
        <v>259</v>
      </c>
      <c r="AD162" s="74" t="n"/>
      <c r="AE162" s="74" t="n"/>
      <c r="AF162" s="74" t="n">
        <v>350</v>
      </c>
      <c r="AG162" s="325" t="n">
        <v>375</v>
      </c>
      <c r="AH162" s="75">
        <f>AG162</f>
        <v/>
      </c>
      <c r="AI162" s="508" t="n">
        <v>375</v>
      </c>
      <c r="AJ162" s="75" t="n"/>
      <c r="AK162" s="75" t="n"/>
      <c r="AL162" s="267">
        <f>(AH162*T162)*1.05</f>
        <v/>
      </c>
      <c r="AM162" s="267" t="n"/>
      <c r="AN162" s="273" t="n"/>
      <c r="AO162" s="300" t="n">
        <v>43166</v>
      </c>
      <c r="AP162" s="273" t="n">
        <v>3600</v>
      </c>
      <c r="AQ162" s="300" t="n">
        <v>43225</v>
      </c>
      <c r="AR162" s="300" t="n"/>
      <c r="AS162" s="273" t="inlineStr">
        <is>
          <t>BOAT!!</t>
        </is>
      </c>
      <c r="AT162" s="273" t="n"/>
      <c r="AU162" s="273" t="n"/>
      <c r="AV162" s="2" t="n"/>
      <c r="AW162" s="2" t="inlineStr">
        <is>
          <t>ASAP</t>
        </is>
      </c>
      <c r="AX162" s="2" t="n"/>
      <c r="AY162" s="2" t="n"/>
      <c r="AZ162" s="2" t="n"/>
      <c r="BA162" s="2" t="n"/>
      <c r="BB162" s="2" t="n"/>
      <c r="BC162" s="2" t="n"/>
      <c r="BD162" s="2" t="n"/>
      <c r="BE162" s="2" t="n"/>
      <c r="BG162" s="2" t="n">
        <v>3600</v>
      </c>
      <c r="BH162" s="301" t="n">
        <v>43173</v>
      </c>
    </row>
    <row customFormat="1" customHeight="1" hidden="1" ht="15" r="163" s="2">
      <c r="A163" s="549" t="inlineStr">
        <is>
          <t>K180700015-2010800379 MIRTA</t>
        </is>
      </c>
      <c r="B163" s="169" t="inlineStr">
        <is>
          <t>K180700015</t>
        </is>
      </c>
      <c r="C163" s="169" t="n">
        <v>2010800379</v>
      </c>
      <c r="D163" s="67" t="inlineStr">
        <is>
          <t>ZALANDO, ASOS</t>
        </is>
      </c>
      <c r="E163" s="311" t="n"/>
      <c r="F163" s="311" t="n"/>
      <c r="G163" s="176" t="inlineStr">
        <is>
          <t>-</t>
        </is>
      </c>
      <c r="H163" s="42" t="inlineStr">
        <is>
          <t>MIRTA</t>
        </is>
      </c>
      <c r="I163" s="173" t="inlineStr">
        <is>
          <t>APPLE BLOSSOM</t>
        </is>
      </c>
      <c r="J163" s="176" t="inlineStr">
        <is>
          <t>HEMP FORTEX</t>
        </is>
      </c>
      <c r="K163" s="176" t="inlineStr">
        <is>
          <t>HG212 CORD</t>
        </is>
      </c>
      <c r="L163" s="176" t="n"/>
      <c r="M163" s="41" t="n"/>
      <c r="N163" s="42" t="n">
        <v>1</v>
      </c>
      <c r="O163" s="173" t="inlineStr">
        <is>
          <t>JUMPSUIT</t>
        </is>
      </c>
      <c r="P163" s="175" t="inlineStr">
        <is>
          <t>WOMEN</t>
        </is>
      </c>
      <c r="Q163" s="177" t="inlineStr">
        <is>
          <t>ARTLAB</t>
        </is>
      </c>
      <c r="R163" s="177" t="inlineStr">
        <is>
          <t>BLUE &amp; DYE</t>
        </is>
      </c>
      <c r="S163" s="178" t="inlineStr">
        <is>
          <t>$5,10 / 56"</t>
        </is>
      </c>
      <c r="T163" s="21" t="n">
        <v>1.88</v>
      </c>
      <c r="U163" s="305" t="n"/>
      <c r="V163" s="74" t="n"/>
      <c r="W163" s="74" t="n"/>
      <c r="X163" s="74" t="n">
        <v>142</v>
      </c>
      <c r="Y163" s="74" t="n">
        <v>300</v>
      </c>
      <c r="Z163" s="74" t="n">
        <v>142</v>
      </c>
      <c r="AA163" s="74" t="n">
        <v>145</v>
      </c>
      <c r="AB163" s="74" t="n">
        <v>165</v>
      </c>
      <c r="AC163" s="74" t="n">
        <v>169</v>
      </c>
      <c r="AD163" s="74" t="n"/>
      <c r="AE163" s="74" t="n"/>
      <c r="AF163" s="74" t="n">
        <v>300</v>
      </c>
      <c r="AG163" s="312" t="n">
        <v>250</v>
      </c>
      <c r="AH163" s="75">
        <f>AG163</f>
        <v/>
      </c>
      <c r="AI163" s="508" t="n">
        <v>250</v>
      </c>
      <c r="AJ163" s="75" t="n"/>
      <c r="AK163" s="75" t="n"/>
      <c r="AL163" s="267">
        <f>(AH163*T163)*1.05</f>
        <v/>
      </c>
      <c r="AM163" s="267" t="n"/>
      <c r="AN163" s="273" t="n"/>
      <c r="AO163" s="300" t="n"/>
      <c r="AP163" s="273" t="n"/>
      <c r="AQ163" s="300" t="n"/>
      <c r="AR163" s="300" t="n"/>
      <c r="AS163" s="273" t="n"/>
      <c r="AT163" s="273" t="n"/>
      <c r="AU163" s="273" t="n"/>
      <c r="AV163" s="2" t="n"/>
      <c r="AW163" s="2" t="inlineStr">
        <is>
          <t>ASAP</t>
        </is>
      </c>
      <c r="AX163" s="2" t="n"/>
      <c r="AY163" s="2" t="n"/>
      <c r="AZ163" s="2" t="n"/>
      <c r="BA163" s="2" t="n"/>
      <c r="BB163" s="2" t="n"/>
      <c r="BC163" s="2" t="n"/>
      <c r="BD163" s="2" t="n"/>
      <c r="BE163" s="2" t="n"/>
      <c r="BH163" s="301" t="n"/>
    </row>
    <row customFormat="1" customHeight="1" hidden="1" ht="15" r="164" s="2">
      <c r="A164" s="549" t="inlineStr">
        <is>
          <t>K180700040-2010401667 MAXIMA</t>
        </is>
      </c>
      <c r="B164" s="169" t="inlineStr">
        <is>
          <t>K180700040</t>
        </is>
      </c>
      <c r="C164" s="169" t="n">
        <v>2010401667</v>
      </c>
      <c r="D164" s="67" t="inlineStr">
        <is>
          <t>ZALANDO, ABY, SB</t>
        </is>
      </c>
      <c r="E164" s="311" t="n"/>
      <c r="F164" s="311" t="n"/>
      <c r="G164" s="176" t="inlineStr">
        <is>
          <t>-</t>
        </is>
      </c>
      <c r="H164" s="42" t="inlineStr">
        <is>
          <t>MAXIMA</t>
        </is>
      </c>
      <c r="I164" s="173" t="inlineStr">
        <is>
          <t>APPLE BLOSSOM</t>
        </is>
      </c>
      <c r="J164" s="176" t="inlineStr">
        <is>
          <t>HEMP FORTEX</t>
        </is>
      </c>
      <c r="K164" s="176" t="inlineStr">
        <is>
          <t>HG212 CORD</t>
        </is>
      </c>
      <c r="L164" s="176" t="n"/>
      <c r="M164" s="41" t="n"/>
      <c r="N164" s="42" t="n">
        <v>1</v>
      </c>
      <c r="O164" s="173" t="inlineStr">
        <is>
          <t>PANTS</t>
        </is>
      </c>
      <c r="P164" s="175" t="inlineStr">
        <is>
          <t>WOMEN</t>
        </is>
      </c>
      <c r="Q164" s="177" t="inlineStr">
        <is>
          <t>ARTLAB</t>
        </is>
      </c>
      <c r="R164" s="177" t="inlineStr">
        <is>
          <t>BLUE &amp; DYE</t>
        </is>
      </c>
      <c r="S164" s="178" t="inlineStr">
        <is>
          <t>$5,10 / 56"</t>
        </is>
      </c>
      <c r="T164" s="21" t="n">
        <v>1.72</v>
      </c>
      <c r="U164" s="305" t="n"/>
      <c r="V164" s="74" t="n"/>
      <c r="W164" s="74" t="n"/>
      <c r="X164" s="74" t="n">
        <v>240</v>
      </c>
      <c r="Y164" s="74" t="n">
        <v>400</v>
      </c>
      <c r="Z164" s="74" t="n">
        <v>246</v>
      </c>
      <c r="AA164" s="74" t="n">
        <v>266</v>
      </c>
      <c r="AB164" s="74" t="n">
        <v>325</v>
      </c>
      <c r="AC164" s="74" t="n">
        <v>333</v>
      </c>
      <c r="AD164" s="74" t="n"/>
      <c r="AE164" s="74" t="n"/>
      <c r="AF164" s="74" t="n">
        <v>400</v>
      </c>
      <c r="AG164" s="325" t="n">
        <v>425</v>
      </c>
      <c r="AH164" s="75">
        <f>AG164</f>
        <v/>
      </c>
      <c r="AI164" s="508" t="n">
        <v>429.9519519519519</v>
      </c>
      <c r="AJ164" s="75" t="n"/>
      <c r="AK164" s="75" t="n"/>
      <c r="AL164" s="267">
        <f>(AH164*T164)*1.05</f>
        <v/>
      </c>
      <c r="AM164" s="267" t="n"/>
      <c r="AN164" s="273" t="n"/>
      <c r="AO164" s="300" t="n"/>
      <c r="AP164" s="273" t="n"/>
      <c r="AQ164" s="300" t="n"/>
      <c r="AR164" s="300" t="n"/>
      <c r="AS164" s="273" t="n"/>
      <c r="AT164" s="273" t="n"/>
      <c r="AU164" s="273" t="n"/>
      <c r="AV164" s="2" t="n"/>
      <c r="AW164" s="2" t="inlineStr">
        <is>
          <t>ASAP</t>
        </is>
      </c>
      <c r="AX164" s="2" t="n"/>
      <c r="AY164" s="2" t="n"/>
      <c r="AZ164" s="2" t="n"/>
      <c r="BA164" s="2" t="n"/>
      <c r="BB164" s="2" t="n"/>
      <c r="BC164" s="2" t="n"/>
      <c r="BD164" s="2" t="n"/>
      <c r="BE164" s="2" t="n"/>
      <c r="BH164" s="301" t="n"/>
    </row>
    <row customFormat="1" customHeight="1" hidden="1" ht="15" r="165" s="2">
      <c r="A165" s="549" t="inlineStr">
        <is>
          <t>K180708815-2030500631 NEFERTITI</t>
        </is>
      </c>
      <c r="B165" s="169" t="inlineStr">
        <is>
          <t>K180708815</t>
        </is>
      </c>
      <c r="C165" s="169" t="n">
        <v>2030500631</v>
      </c>
      <c r="D165" s="67" t="inlineStr">
        <is>
          <t>ZALANDO, ASOS</t>
        </is>
      </c>
      <c r="E165" s="311" t="n"/>
      <c r="F165" s="311" t="n"/>
      <c r="G165" s="176" t="inlineStr">
        <is>
          <t>-</t>
        </is>
      </c>
      <c r="H165" s="42" t="inlineStr">
        <is>
          <t>NEFERTITI</t>
        </is>
      </c>
      <c r="I165" s="173" t="inlineStr">
        <is>
          <t xml:space="preserve">COLLEGIATE RED </t>
        </is>
      </c>
      <c r="J165" s="176" t="inlineStr">
        <is>
          <t>HEMP FORTEX</t>
        </is>
      </c>
      <c r="K165" s="176" t="inlineStr">
        <is>
          <t>HG212 CORD</t>
        </is>
      </c>
      <c r="L165" s="176" t="n"/>
      <c r="M165" s="41" t="n"/>
      <c r="N165" s="42" t="n">
        <v>1</v>
      </c>
      <c r="O165" s="173" t="inlineStr">
        <is>
          <t>SKIRT</t>
        </is>
      </c>
      <c r="P165" s="175" t="inlineStr">
        <is>
          <t>WOMEN</t>
        </is>
      </c>
      <c r="Q165" s="177" t="inlineStr">
        <is>
          <t>ARTLAB</t>
        </is>
      </c>
      <c r="R165" s="177" t="inlineStr">
        <is>
          <t>BLUE &amp; DYE</t>
        </is>
      </c>
      <c r="S165" s="178" t="inlineStr">
        <is>
          <t>$5,10 / 56"</t>
        </is>
      </c>
      <c r="T165" s="21" t="n">
        <v>0.9399999999999999</v>
      </c>
      <c r="U165" s="305" t="n"/>
      <c r="V165" s="74" t="n"/>
      <c r="W165" s="74" t="n"/>
      <c r="X165" s="74" t="n">
        <v>231</v>
      </c>
      <c r="Y165" s="74" t="n">
        <v>350</v>
      </c>
      <c r="Z165" s="74" t="n">
        <v>241</v>
      </c>
      <c r="AA165" s="74" t="n">
        <v>263</v>
      </c>
      <c r="AB165" s="74" t="n">
        <v>316</v>
      </c>
      <c r="AC165" s="74" t="n">
        <v>324</v>
      </c>
      <c r="AD165" s="74" t="n"/>
      <c r="AE165" s="74" t="n"/>
      <c r="AF165" s="74" t="n">
        <v>350</v>
      </c>
      <c r="AG165" s="325" t="n">
        <v>400</v>
      </c>
      <c r="AH165" s="75">
        <f>AG165</f>
        <v/>
      </c>
      <c r="AI165" s="508" t="n">
        <v>400</v>
      </c>
      <c r="AJ165" s="75" t="n"/>
      <c r="AK165" s="75" t="n"/>
      <c r="AL165" s="267">
        <f>(AH165*T165)*1.05</f>
        <v/>
      </c>
      <c r="AM165" s="267" t="n"/>
      <c r="AN165" s="273" t="n"/>
      <c r="AO165" s="300" t="n"/>
      <c r="AP165" s="273" t="n"/>
      <c r="AQ165" s="300" t="n"/>
      <c r="AR165" s="300" t="n"/>
      <c r="AS165" s="273" t="n"/>
      <c r="AT165" s="273" t="n"/>
      <c r="AU165" s="273" t="n"/>
      <c r="AV165" s="2" t="n"/>
      <c r="AW165" s="2" t="inlineStr">
        <is>
          <t>ASAP</t>
        </is>
      </c>
      <c r="AX165" s="2" t="n"/>
      <c r="AY165" s="2" t="n"/>
      <c r="AZ165" s="2" t="n"/>
      <c r="BA165" s="2" t="n"/>
      <c r="BB165" s="2" t="n"/>
      <c r="BC165" s="2" t="n"/>
      <c r="BD165" s="2" t="n"/>
      <c r="BE165" s="2" t="n"/>
      <c r="BH165" s="301" t="n"/>
    </row>
    <row customFormat="1" customHeight="1" hidden="1" ht="15" r="166" s="2">
      <c r="A166" s="549" t="inlineStr">
        <is>
          <t>K180753085-1090103536 HAKAN</t>
        </is>
      </c>
      <c r="B166" s="169" t="inlineStr">
        <is>
          <t>K180753085</t>
        </is>
      </c>
      <c r="C166" s="169" t="n">
        <v>1090103536</v>
      </c>
      <c r="D166" s="67" t="inlineStr">
        <is>
          <t>ASOS</t>
        </is>
      </c>
      <c r="E166" s="311" t="n"/>
      <c r="F166" s="311" t="n"/>
      <c r="G166" s="176" t="inlineStr">
        <is>
          <t>-</t>
        </is>
      </c>
      <c r="H166" s="42" t="inlineStr">
        <is>
          <t>HAKAN</t>
        </is>
      </c>
      <c r="I166" s="173" t="inlineStr">
        <is>
          <t>CORDOVAN</t>
        </is>
      </c>
      <c r="J166" s="176" t="inlineStr">
        <is>
          <t>HEMP FORTEX</t>
        </is>
      </c>
      <c r="K166" s="176" t="inlineStr">
        <is>
          <t>HG212 CORD</t>
        </is>
      </c>
      <c r="L166" s="176" t="n"/>
      <c r="M166" s="41" t="n"/>
      <c r="N166" s="42" t="n">
        <v>2</v>
      </c>
      <c r="O166" s="173" t="inlineStr">
        <is>
          <t>SHIRT L/S</t>
        </is>
      </c>
      <c r="P166" s="175" t="inlineStr">
        <is>
          <t>MEN</t>
        </is>
      </c>
      <c r="Q166" s="177" t="inlineStr">
        <is>
          <t>ARTLAB</t>
        </is>
      </c>
      <c r="R166" s="177" t="inlineStr">
        <is>
          <t>BLUE &amp; DYE</t>
        </is>
      </c>
      <c r="S166" s="178" t="inlineStr">
        <is>
          <t>$5,10 / 56"</t>
        </is>
      </c>
      <c r="T166" s="21" t="n">
        <v>1.55</v>
      </c>
      <c r="U166" s="305" t="n"/>
      <c r="V166" s="74" t="n"/>
      <c r="W166" s="74" t="n"/>
      <c r="X166" s="74" t="n">
        <v>47</v>
      </c>
      <c r="Y166" s="74" t="n">
        <v>200</v>
      </c>
      <c r="Z166" s="74" t="n">
        <v>53</v>
      </c>
      <c r="AA166" s="74" t="n">
        <v>177</v>
      </c>
      <c r="AB166" s="74" t="n">
        <v>186</v>
      </c>
      <c r="AC166" s="74" t="n">
        <v>183</v>
      </c>
      <c r="AD166" s="74" t="n"/>
      <c r="AE166" s="74" t="n"/>
      <c r="AF166" s="74" t="n">
        <v>200</v>
      </c>
      <c r="AG166" s="325" t="n">
        <v>275</v>
      </c>
      <c r="AH166" s="75">
        <f>AG166</f>
        <v/>
      </c>
      <c r="AI166" s="508" t="n">
        <v>274.6630434782609</v>
      </c>
      <c r="AJ166" s="75" t="n"/>
      <c r="AK166" s="75" t="n"/>
      <c r="AL166" s="267">
        <f>(AH166*T166)*1.05</f>
        <v/>
      </c>
      <c r="AM166" s="267" t="n"/>
      <c r="AN166" s="273" t="n"/>
      <c r="AO166" s="300" t="n"/>
      <c r="AP166" s="273" t="n"/>
      <c r="AQ166" s="300" t="n"/>
      <c r="AR166" s="300" t="n"/>
      <c r="AS166" s="273" t="n"/>
      <c r="AT166" s="273" t="n"/>
      <c r="AU166" s="273" t="n"/>
      <c r="AV166" s="2" t="n"/>
      <c r="AW166" s="2" t="inlineStr">
        <is>
          <t>ASAP</t>
        </is>
      </c>
      <c r="AX166" s="2" t="n"/>
      <c r="AY166" s="2" t="n"/>
      <c r="AZ166" s="2" t="n"/>
      <c r="BA166" s="2" t="n"/>
      <c r="BB166" s="2" t="n"/>
      <c r="BC166" s="2" t="n"/>
      <c r="BD166" s="2" t="n"/>
      <c r="BE166" s="2" t="n"/>
      <c r="BH166" s="301" t="n"/>
    </row>
    <row customFormat="1" customHeight="1" hidden="1" ht="15" r="167" s="2">
      <c r="A167" s="549" t="inlineStr">
        <is>
          <t>K180750040-1010401564 HOMER</t>
        </is>
      </c>
      <c r="B167" s="169" t="inlineStr">
        <is>
          <t>K180750040</t>
        </is>
      </c>
      <c r="C167" s="169" t="n">
        <v>1010401564</v>
      </c>
      <c r="D167" s="67" t="n"/>
      <c r="E167" s="311" t="n"/>
      <c r="F167" s="311" t="n"/>
      <c r="G167" s="176" t="inlineStr">
        <is>
          <t>-</t>
        </is>
      </c>
      <c r="H167" s="42" t="inlineStr">
        <is>
          <t>HOMER</t>
        </is>
      </c>
      <c r="I167" s="173" t="inlineStr">
        <is>
          <t>DARK PINE</t>
        </is>
      </c>
      <c r="J167" s="176" t="inlineStr">
        <is>
          <t>HEMP FORTEX</t>
        </is>
      </c>
      <c r="K167" s="176" t="inlineStr">
        <is>
          <t>HG212 CORD</t>
        </is>
      </c>
      <c r="L167" s="176" t="n"/>
      <c r="M167" s="41" t="n"/>
      <c r="N167" s="42" t="n">
        <v>2</v>
      </c>
      <c r="O167" s="173" t="inlineStr">
        <is>
          <t>PANTS</t>
        </is>
      </c>
      <c r="P167" s="175" t="inlineStr">
        <is>
          <t>MEN</t>
        </is>
      </c>
      <c r="Q167" s="177" t="inlineStr">
        <is>
          <t>ARTLAB</t>
        </is>
      </c>
      <c r="R167" s="177" t="inlineStr">
        <is>
          <t>BLUE &amp; DYE</t>
        </is>
      </c>
      <c r="S167" s="178" t="inlineStr">
        <is>
          <t>$5,10 / 56"</t>
        </is>
      </c>
      <c r="T167" s="21" t="n">
        <v>1.32</v>
      </c>
      <c r="U167" s="305" t="n"/>
      <c r="V167" s="74" t="n"/>
      <c r="W167" s="74" t="n"/>
      <c r="X167" s="74" t="n">
        <v>39</v>
      </c>
      <c r="Y167" s="74" t="n">
        <v>0</v>
      </c>
      <c r="Z167" s="74" t="n">
        <v>50</v>
      </c>
      <c r="AA167" s="74" t="n">
        <v>66</v>
      </c>
      <c r="AB167" s="74" t="n">
        <v>79</v>
      </c>
      <c r="AC167" s="74" t="n">
        <v>69</v>
      </c>
      <c r="AD167" s="74" t="n"/>
      <c r="AE167" s="74" t="n"/>
      <c r="AF167" s="74" t="n">
        <v>100</v>
      </c>
      <c r="AG167" s="74" t="n">
        <v>100</v>
      </c>
      <c r="AH167" s="75">
        <f>AG167</f>
        <v/>
      </c>
      <c r="AI167" s="508" t="n">
        <v>110</v>
      </c>
      <c r="AJ167" s="75" t="n"/>
      <c r="AK167" s="75" t="n"/>
      <c r="AL167" s="267">
        <f>(AH167*T167)*1.05</f>
        <v/>
      </c>
      <c r="AM167" s="267" t="n"/>
      <c r="AN167" s="273" t="n">
        <v>154</v>
      </c>
      <c r="AO167" s="300" t="n"/>
      <c r="AP167" s="273" t="n"/>
      <c r="AQ167" s="300" t="inlineStr">
        <is>
          <t>Artlab</t>
        </is>
      </c>
      <c r="AR167" s="300" t="n"/>
      <c r="AS167" s="273" t="inlineStr">
        <is>
          <t>HIGH SHRINKAGE DON'T MIX!!!!</t>
        </is>
      </c>
      <c r="AT167" s="273" t="n"/>
      <c r="AU167" s="273" t="n"/>
      <c r="AV167" s="2" t="n"/>
      <c r="AW167" s="2" t="inlineStr">
        <is>
          <t>ASAP</t>
        </is>
      </c>
      <c r="AX167" s="2" t="n"/>
      <c r="AY167" s="2" t="n"/>
      <c r="AZ167" s="2" t="n"/>
      <c r="BA167" s="2" t="n"/>
      <c r="BB167" s="2" t="n"/>
      <c r="BC167" s="2" t="n"/>
      <c r="BD167" s="2" t="n"/>
      <c r="BE167" s="2" t="n"/>
      <c r="BH167" s="301" t="n"/>
    </row>
    <row customFormat="1" customHeight="1" hidden="1" ht="15" r="168" s="2">
      <c r="A168" s="549" t="inlineStr">
        <is>
          <t>K180753080-1090103535 HAKAN</t>
        </is>
      </c>
      <c r="B168" s="169" t="inlineStr">
        <is>
          <t>K180753080</t>
        </is>
      </c>
      <c r="C168" s="169" t="n">
        <v>1090103535</v>
      </c>
      <c r="D168" s="67" t="inlineStr">
        <is>
          <t>ZALANDO, ASOS</t>
        </is>
      </c>
      <c r="E168" s="311" t="n"/>
      <c r="F168" s="311" t="n"/>
      <c r="G168" s="176" t="inlineStr">
        <is>
          <t>-</t>
        </is>
      </c>
      <c r="H168" s="42" t="inlineStr">
        <is>
          <t>HAKAN</t>
        </is>
      </c>
      <c r="I168" s="173" t="inlineStr">
        <is>
          <t xml:space="preserve">SATCHEL TAN </t>
        </is>
      </c>
      <c r="J168" s="176" t="inlineStr">
        <is>
          <t>HEMP FORTEX</t>
        </is>
      </c>
      <c r="K168" s="176" t="inlineStr">
        <is>
          <t>HG212 CORD</t>
        </is>
      </c>
      <c r="L168" s="176" t="n"/>
      <c r="M168" s="41" t="n"/>
      <c r="N168" s="42" t="n">
        <v>1</v>
      </c>
      <c r="O168" s="173" t="inlineStr">
        <is>
          <t>SHIRT L/S</t>
        </is>
      </c>
      <c r="P168" s="175" t="inlineStr">
        <is>
          <t>MEN</t>
        </is>
      </c>
      <c r="Q168" s="177" t="inlineStr">
        <is>
          <t>ARTLAB</t>
        </is>
      </c>
      <c r="R168" s="177" t="inlineStr">
        <is>
          <t>BLUE &amp; DYE</t>
        </is>
      </c>
      <c r="S168" s="178" t="inlineStr">
        <is>
          <t>$5,10 / 56"</t>
        </is>
      </c>
      <c r="T168" s="21" t="n">
        <v>1.55</v>
      </c>
      <c r="U168" s="305" t="n"/>
      <c r="V168" s="74" t="n"/>
      <c r="W168" s="74" t="n"/>
      <c r="X168" s="74" t="n">
        <v>79</v>
      </c>
      <c r="Y168" s="74" t="n">
        <v>250</v>
      </c>
      <c r="Z168" s="74" t="n">
        <v>83</v>
      </c>
      <c r="AA168" s="74" t="n">
        <v>181</v>
      </c>
      <c r="AB168" s="74" t="n">
        <v>194</v>
      </c>
      <c r="AC168" s="74" t="n">
        <v>196</v>
      </c>
      <c r="AD168" s="74" t="n"/>
      <c r="AE168" s="74" t="n"/>
      <c r="AF168" s="74" t="n">
        <v>250</v>
      </c>
      <c r="AG168" s="325" t="n">
        <v>275</v>
      </c>
      <c r="AH168" s="75">
        <f>AG168</f>
        <v/>
      </c>
      <c r="AI168" s="508" t="n">
        <v>274.9086294416244</v>
      </c>
      <c r="AJ168" s="75" t="n"/>
      <c r="AK168" s="75" t="n"/>
      <c r="AL168" s="267">
        <f>(AH168*T168)*1.05</f>
        <v/>
      </c>
      <c r="AM168" s="267" t="n"/>
      <c r="AN168" s="273" t="n"/>
      <c r="AO168" s="300" t="n"/>
      <c r="AP168" s="273" t="n"/>
      <c r="AQ168" s="300" t="n"/>
      <c r="AR168" s="300" t="n"/>
      <c r="AS168" s="273" t="n"/>
      <c r="AT168" s="273" t="n"/>
      <c r="AU168" s="273" t="n"/>
      <c r="AV168" s="2" t="n"/>
      <c r="AW168" s="2" t="inlineStr">
        <is>
          <t>ASAP</t>
        </is>
      </c>
      <c r="AX168" s="2" t="n"/>
      <c r="AY168" s="2" t="n"/>
      <c r="AZ168" s="2" t="n"/>
      <c r="BA168" s="2" t="n"/>
      <c r="BB168" s="2" t="n"/>
      <c r="BC168" s="2" t="n"/>
      <c r="BD168" s="2" t="n"/>
      <c r="BE168" s="2" t="n"/>
      <c r="BH168" s="301" t="n"/>
    </row>
    <row customFormat="1" customHeight="1" hidden="1" ht="15" r="169" s="2">
      <c r="A169" s="549" t="inlineStr">
        <is>
          <t>K180750045-1010401565 HOMER</t>
        </is>
      </c>
      <c r="B169" s="169" t="inlineStr">
        <is>
          <t>K180750045</t>
        </is>
      </c>
      <c r="C169" s="169" t="n">
        <v>1010401565</v>
      </c>
      <c r="D169" s="67" t="inlineStr">
        <is>
          <t>ZALANDO, ASOS</t>
        </is>
      </c>
      <c r="E169" s="311" t="n"/>
      <c r="F169" s="311" t="n"/>
      <c r="G169" s="176" t="inlineStr">
        <is>
          <t>-</t>
        </is>
      </c>
      <c r="H169" s="42" t="inlineStr">
        <is>
          <t>HOMER</t>
        </is>
      </c>
      <c r="I169" s="173" t="inlineStr">
        <is>
          <t xml:space="preserve">SATCHEL TAN </t>
        </is>
      </c>
      <c r="J169" s="176" t="inlineStr">
        <is>
          <t>HEMP FORTEX</t>
        </is>
      </c>
      <c r="K169" s="176" t="inlineStr">
        <is>
          <t>HG212 CORD</t>
        </is>
      </c>
      <c r="L169" s="176" t="n"/>
      <c r="M169" s="41" t="n"/>
      <c r="N169" s="42" t="n">
        <v>1</v>
      </c>
      <c r="O169" s="173" t="inlineStr">
        <is>
          <t>PANTS</t>
        </is>
      </c>
      <c r="P169" s="175" t="inlineStr">
        <is>
          <t>MEN</t>
        </is>
      </c>
      <c r="Q169" s="177" t="inlineStr">
        <is>
          <t>ARTLAB</t>
        </is>
      </c>
      <c r="R169" s="177" t="inlineStr">
        <is>
          <t>BLUE &amp; DYE</t>
        </is>
      </c>
      <c r="S169" s="178" t="inlineStr">
        <is>
          <t>$5,10 / 56"</t>
        </is>
      </c>
      <c r="T169" s="21" t="n">
        <v>1.32</v>
      </c>
      <c r="U169" s="305" t="n"/>
      <c r="V169" s="74" t="n"/>
      <c r="W169" s="74" t="n"/>
      <c r="X169" s="74" t="n">
        <v>100</v>
      </c>
      <c r="Y169" s="74" t="n">
        <v>250</v>
      </c>
      <c r="Z169" s="74" t="n">
        <v>111</v>
      </c>
      <c r="AA169" s="74" t="n">
        <v>291</v>
      </c>
      <c r="AB169" s="74" t="n">
        <v>249</v>
      </c>
      <c r="AC169" s="74" t="n">
        <v>224</v>
      </c>
      <c r="AD169" s="74" t="n"/>
      <c r="AE169" s="74" t="n"/>
      <c r="AF169" s="312" t="n">
        <v>300</v>
      </c>
      <c r="AG169" s="74" t="n">
        <v>300</v>
      </c>
      <c r="AH169" s="75">
        <f>AG169</f>
        <v/>
      </c>
      <c r="AI169" s="508" t="n">
        <v>301.3265306122449</v>
      </c>
      <c r="AJ169" s="75" t="n"/>
      <c r="AK169" s="75" t="n"/>
      <c r="AL169" s="267">
        <f>(AH169*T169)*1.05</f>
        <v/>
      </c>
      <c r="AM169" s="267" t="n"/>
      <c r="AN169" s="273" t="n"/>
      <c r="AO169" s="300" t="n"/>
      <c r="AP169" s="273" t="n"/>
      <c r="AQ169" s="300" t="n"/>
      <c r="AR169" s="300" t="n"/>
      <c r="AS169" s="273" t="n"/>
      <c r="AT169" s="273" t="n"/>
      <c r="AU169" s="273" t="n"/>
      <c r="AV169" s="2" t="n"/>
      <c r="AW169" s="2" t="inlineStr">
        <is>
          <t>ASAP</t>
        </is>
      </c>
      <c r="AX169" s="2" t="n"/>
      <c r="AY169" s="2" t="n"/>
      <c r="AZ169" s="2" t="n"/>
      <c r="BA169" s="2" t="n"/>
      <c r="BB169" s="2" t="n"/>
      <c r="BC169" s="2" t="n"/>
      <c r="BD169" s="2" t="n"/>
      <c r="BE169" s="2" t="n"/>
      <c r="BH169" s="301" t="n"/>
    </row>
    <row customFormat="1" customHeight="1" hidden="1" ht="15" r="170" s="2">
      <c r="A170" s="549" t="inlineStr">
        <is>
          <t>K180752005-1060200179 ALGERNON</t>
        </is>
      </c>
      <c r="B170" s="169" t="inlineStr">
        <is>
          <t>K180752005</t>
        </is>
      </c>
      <c r="C170" s="169" t="n">
        <v>1060200179</v>
      </c>
      <c r="D170" s="67" t="n"/>
      <c r="E170" s="311" t="inlineStr">
        <is>
          <t>Pending</t>
        </is>
      </c>
      <c r="F170" s="311" t="n"/>
      <c r="G170" s="176" t="inlineStr">
        <is>
          <t>-</t>
        </is>
      </c>
      <c r="H170" s="42" t="inlineStr">
        <is>
          <t>ALGERNON</t>
        </is>
      </c>
      <c r="I170" s="173" t="inlineStr">
        <is>
          <t>DENIM</t>
        </is>
      </c>
      <c r="J170" s="21" t="inlineStr">
        <is>
          <t>HEMP FORTEX / UNITIN</t>
        </is>
      </c>
      <c r="K170" s="21" t="inlineStr">
        <is>
          <t>HG14550 DNM-EW + Unitin (navy) stripe Moon D.02</t>
        </is>
      </c>
      <c r="L170" s="176" t="n"/>
      <c r="M170" s="41" t="n"/>
      <c r="N170" s="42" t="n">
        <v>2</v>
      </c>
      <c r="O170" s="173" t="inlineStr">
        <is>
          <t>OUTERWEAR</t>
        </is>
      </c>
      <c r="P170" s="175" t="inlineStr">
        <is>
          <t>MEN</t>
        </is>
      </c>
      <c r="Q170" s="177" t="inlineStr">
        <is>
          <t>EXTRAVIE SRL</t>
        </is>
      </c>
      <c r="R170" s="177" t="n"/>
      <c r="S170" s="215" t="inlineStr">
        <is>
          <t>$7,67 / 142 / 7.15 Unitin</t>
        </is>
      </c>
      <c r="T170" s="21" t="n">
        <v>1.75</v>
      </c>
      <c r="U170" s="305" t="n">
        <v>0.65</v>
      </c>
      <c r="V170" s="74" t="n"/>
      <c r="W170" s="74" t="n"/>
      <c r="X170" s="74" t="n">
        <v>32</v>
      </c>
      <c r="Y170" s="74" t="n">
        <v>0</v>
      </c>
      <c r="Z170" s="74" t="n">
        <v>32</v>
      </c>
      <c r="AA170" s="74" t="n">
        <v>36</v>
      </c>
      <c r="AB170" s="74" t="n">
        <v>43</v>
      </c>
      <c r="AC170" s="74" t="n">
        <v>48</v>
      </c>
      <c r="AD170" s="74" t="n"/>
      <c r="AE170" s="74" t="n"/>
      <c r="AF170" s="74" t="n">
        <v>0</v>
      </c>
      <c r="AG170" s="325" t="n">
        <v>75</v>
      </c>
      <c r="AH170" s="75">
        <f>AG170</f>
        <v/>
      </c>
      <c r="AI170" s="508" t="n">
        <v>75.2093023255814</v>
      </c>
      <c r="AJ170" s="75" t="n"/>
      <c r="AK170" s="317" t="n">
        <v>75</v>
      </c>
      <c r="AL170" s="267">
        <f>(AH170*T170)*1.05</f>
        <v/>
      </c>
      <c r="AM170" s="307">
        <f>(AH170*U170)*1.05</f>
        <v/>
      </c>
      <c r="AN170" s="273" t="n"/>
      <c r="AO170" s="300" t="n"/>
      <c r="AP170" s="273" t="n"/>
      <c r="AQ170" s="300" t="n"/>
      <c r="AR170" s="300" t="n"/>
      <c r="AS170" s="273" t="n"/>
      <c r="AT170" s="273" t="n"/>
      <c r="AU170" s="273" t="n"/>
      <c r="AV170" s="2" t="n"/>
      <c r="AW170" s="2" t="n"/>
      <c r="AX170" s="2" t="n"/>
      <c r="AY170" s="2" t="n"/>
      <c r="AZ170" s="2" t="n"/>
      <c r="BA170" s="2" t="n"/>
      <c r="BB170" s="2" t="n"/>
      <c r="BC170" s="2" t="n"/>
      <c r="BD170" s="2" t="n"/>
      <c r="BE170" s="2" t="n"/>
      <c r="BG170" s="2" t="n">
        <v>230.9</v>
      </c>
      <c r="BH170" s="301" t="n">
        <v>43188</v>
      </c>
      <c r="BI170" s="2" t="n">
        <v>110</v>
      </c>
      <c r="BJ170" s="301" t="n">
        <v>43188</v>
      </c>
    </row>
    <row customFormat="1" customHeight="1" hidden="1" ht="15" r="171" s="2">
      <c r="A171" s="549" t="inlineStr">
        <is>
          <t>K180752010-1060400050 ARRIGO</t>
        </is>
      </c>
      <c r="B171" s="169" t="inlineStr">
        <is>
          <t>K180752010</t>
        </is>
      </c>
      <c r="C171" s="169" t="n">
        <v>1060400050</v>
      </c>
      <c r="D171" s="67" t="n"/>
      <c r="E171" s="311" t="inlineStr">
        <is>
          <t>Pending</t>
        </is>
      </c>
      <c r="F171" s="311" t="n"/>
      <c r="G171" s="176" t="inlineStr">
        <is>
          <t>-</t>
        </is>
      </c>
      <c r="H171" s="42" t="inlineStr">
        <is>
          <t>ARRIGO</t>
        </is>
      </c>
      <c r="I171" s="173" t="inlineStr">
        <is>
          <t>DENIM</t>
        </is>
      </c>
      <c r="J171" s="21" t="inlineStr">
        <is>
          <t>HEMP FORTEX / UNITIN</t>
        </is>
      </c>
      <c r="K171" s="21" t="inlineStr">
        <is>
          <t>HG14550 DNM-EW + Unitin (navy) stripe Moon D.02</t>
        </is>
      </c>
      <c r="L171" s="176" t="n"/>
      <c r="M171" s="41" t="n"/>
      <c r="N171" s="42" t="n">
        <v>2</v>
      </c>
      <c r="O171" s="173" t="inlineStr">
        <is>
          <t>OUTERWEAR</t>
        </is>
      </c>
      <c r="P171" s="175" t="inlineStr">
        <is>
          <t>MEN</t>
        </is>
      </c>
      <c r="Q171" s="177" t="inlineStr">
        <is>
          <t>EXTRAVIE SRL</t>
        </is>
      </c>
      <c r="R171" s="177" t="n"/>
      <c r="S171" s="215" t="inlineStr">
        <is>
          <t>$7,67 / 142 / 7.15 Unitin</t>
        </is>
      </c>
      <c r="T171" s="21" t="n">
        <v>1.16</v>
      </c>
      <c r="U171" s="305" t="n">
        <v>1.05</v>
      </c>
      <c r="V171" s="74" t="n"/>
      <c r="W171" s="74" t="n"/>
      <c r="X171" s="74" t="n">
        <v>4</v>
      </c>
      <c r="Y171" s="74" t="n">
        <v>0</v>
      </c>
      <c r="Z171" s="74" t="n">
        <v>8</v>
      </c>
      <c r="AA171" s="74" t="n">
        <v>9</v>
      </c>
      <c r="AB171" s="74" t="n">
        <v>9</v>
      </c>
      <c r="AC171" s="74" t="n">
        <v>13</v>
      </c>
      <c r="AD171" s="74" t="n"/>
      <c r="AE171" s="74" t="n"/>
      <c r="AF171" s="74" t="n">
        <v>0</v>
      </c>
      <c r="AG171" s="325" t="n">
        <v>50</v>
      </c>
      <c r="AH171" s="75">
        <f>AG171</f>
        <v/>
      </c>
      <c r="AI171" s="508" t="n">
        <v>50</v>
      </c>
      <c r="AJ171" s="75" t="n"/>
      <c r="AK171" s="317" t="n">
        <v>50</v>
      </c>
      <c r="AL171" s="267">
        <f>(AH171*T171)*1.05</f>
        <v/>
      </c>
      <c r="AM171" s="307">
        <f>(AH171*U171)*1.05</f>
        <v/>
      </c>
      <c r="AN171" s="273" t="n"/>
      <c r="AO171" s="300" t="n"/>
      <c r="AP171" s="273" t="n"/>
      <c r="AQ171" s="300" t="n"/>
      <c r="AR171" s="300" t="n"/>
      <c r="AS171" s="273" t="n"/>
      <c r="AT171" s="273" t="n"/>
      <c r="AU171" s="273" t="n"/>
      <c r="AV171" s="2" t="n"/>
      <c r="AW171" s="2" t="n"/>
      <c r="AX171" s="2" t="n"/>
      <c r="AY171" s="2" t="n"/>
      <c r="AZ171" s="2" t="n"/>
      <c r="BA171" s="2" t="n"/>
      <c r="BB171" s="2" t="n"/>
      <c r="BC171" s="2" t="n"/>
      <c r="BD171" s="2" t="n"/>
      <c r="BE171" s="2" t="n"/>
      <c r="BH171" s="301" t="n"/>
    </row>
    <row customFormat="1" customHeight="1" hidden="1" ht="15" r="172" s="2">
      <c r="A172" s="549" t="inlineStr">
        <is>
          <t>K180750035-1010401563 KNUTE</t>
        </is>
      </c>
      <c r="B172" s="169" t="inlineStr">
        <is>
          <t>K180750035</t>
        </is>
      </c>
      <c r="C172" s="169" t="n">
        <v>1010401563</v>
      </c>
      <c r="D172" s="67" t="inlineStr">
        <is>
          <t>ZALANDO</t>
        </is>
      </c>
      <c r="E172" s="311" t="n"/>
      <c r="F172" s="311" t="n"/>
      <c r="G172" s="176" t="inlineStr">
        <is>
          <t>-</t>
        </is>
      </c>
      <c r="H172" s="42" t="inlineStr">
        <is>
          <t>KNUTE</t>
        </is>
      </c>
      <c r="I172" s="173" t="inlineStr">
        <is>
          <t xml:space="preserve">BLACK </t>
        </is>
      </c>
      <c r="J172" s="21" t="inlineStr">
        <is>
          <t>KILIM</t>
        </is>
      </c>
      <c r="K172" s="176" t="inlineStr">
        <is>
          <t>C4976 Foggia</t>
        </is>
      </c>
      <c r="L172" s="176" t="inlineStr">
        <is>
          <t>FOGGIA C2587</t>
        </is>
      </c>
      <c r="M172" s="41" t="n"/>
      <c r="N172" s="42" t="n">
        <v>2</v>
      </c>
      <c r="O172" s="173" t="inlineStr">
        <is>
          <t>PANTS</t>
        </is>
      </c>
      <c r="P172" s="175" t="inlineStr">
        <is>
          <t>MEN</t>
        </is>
      </c>
      <c r="Q172" s="177" t="inlineStr">
        <is>
          <t>ARTLAB</t>
        </is>
      </c>
      <c r="R172" s="177" t="inlineStr">
        <is>
          <t>BLUE &amp; DYE</t>
        </is>
      </c>
      <c r="S172" s="178" t="inlineStr">
        <is>
          <t>4,70 / 160</t>
        </is>
      </c>
      <c r="T172" s="21" t="n">
        <v>1.38</v>
      </c>
      <c r="U172" s="305" t="n"/>
      <c r="V172" s="74" t="n"/>
      <c r="W172" s="74" t="n"/>
      <c r="X172" s="74" t="n">
        <v>69</v>
      </c>
      <c r="Y172" s="74" t="n">
        <v>150</v>
      </c>
      <c r="Z172" s="74" t="n">
        <v>69</v>
      </c>
      <c r="AA172" s="74" t="n">
        <v>69</v>
      </c>
      <c r="AB172" s="74" t="n">
        <v>176</v>
      </c>
      <c r="AC172" s="74" t="n">
        <v>164</v>
      </c>
      <c r="AD172" s="74" t="n"/>
      <c r="AE172" s="74" t="n"/>
      <c r="AF172" s="74" t="n">
        <v>150</v>
      </c>
      <c r="AG172" s="325" t="n">
        <v>250</v>
      </c>
      <c r="AH172" s="313" t="n">
        <v>220</v>
      </c>
      <c r="AI172" s="508" t="n">
        <v>225.414364640884</v>
      </c>
      <c r="AJ172" s="75" t="n"/>
      <c r="AK172" s="75" t="n"/>
      <c r="AL172" s="267">
        <f>(AH172*T172)*1.05</f>
        <v/>
      </c>
      <c r="AM172" s="267" t="n"/>
      <c r="AN172" s="273" t="n">
        <v>446</v>
      </c>
      <c r="AO172" s="300" t="n"/>
      <c r="AP172" s="273" t="n"/>
      <c r="AQ172" s="300" t="inlineStr">
        <is>
          <t>Kilim</t>
        </is>
      </c>
      <c r="AR172" s="300" t="n"/>
      <c r="AS172" s="273" t="n"/>
      <c r="AT172" s="273" t="n"/>
      <c r="AU172" s="273" t="n"/>
      <c r="AV172" s="2" t="n"/>
      <c r="AW172" s="2" t="inlineStr">
        <is>
          <t>Prio 2</t>
        </is>
      </c>
      <c r="AX172" s="2" t="n"/>
      <c r="AY172" s="2" t="n"/>
      <c r="AZ172" s="2" t="n"/>
      <c r="BA172" s="2" t="n"/>
      <c r="BB172" s="2" t="n"/>
      <c r="BC172" s="2" t="n"/>
      <c r="BD172" s="2" t="n"/>
      <c r="BE172" s="2" t="n"/>
      <c r="BG172" s="2" t="n">
        <v>446</v>
      </c>
      <c r="BH172" s="301" t="n">
        <v>43159</v>
      </c>
    </row>
    <row customFormat="1" customHeight="1" hidden="1" ht="15" r="173" s="2">
      <c r="A173" s="549" t="inlineStr">
        <is>
          <t>K180750010-1010401561 JARRELL</t>
        </is>
      </c>
      <c r="B173" s="169" t="inlineStr">
        <is>
          <t>K180750010</t>
        </is>
      </c>
      <c r="C173" s="169" t="n">
        <v>1010401561</v>
      </c>
      <c r="D173" s="67" t="n"/>
      <c r="E173" s="311" t="n"/>
      <c r="F173" s="311" t="n"/>
      <c r="G173" s="176" t="inlineStr">
        <is>
          <t>-</t>
        </is>
      </c>
      <c r="H173" s="42" t="inlineStr">
        <is>
          <t>JARRELL</t>
        </is>
      </c>
      <c r="I173" s="173" t="inlineStr">
        <is>
          <t>DARK KHAKI</t>
        </is>
      </c>
      <c r="J173" s="21" t="inlineStr">
        <is>
          <t>KILIM</t>
        </is>
      </c>
      <c r="K173" s="176" t="inlineStr">
        <is>
          <t>C4976 Foggia</t>
        </is>
      </c>
      <c r="L173" s="176" t="inlineStr">
        <is>
          <t>FOGGIA C2587</t>
        </is>
      </c>
      <c r="M173" s="41" t="n"/>
      <c r="N173" s="42" t="n">
        <v>2</v>
      </c>
      <c r="O173" s="173" t="inlineStr">
        <is>
          <t>PANTS</t>
        </is>
      </c>
      <c r="P173" s="175" t="inlineStr">
        <is>
          <t>MEN</t>
        </is>
      </c>
      <c r="Q173" s="177" t="inlineStr">
        <is>
          <t>ARTLAB</t>
        </is>
      </c>
      <c r="R173" s="177" t="inlineStr">
        <is>
          <t>BLUE &amp; DYE</t>
        </is>
      </c>
      <c r="S173" s="178" t="inlineStr">
        <is>
          <t>4,70 / 160</t>
        </is>
      </c>
      <c r="T173" s="21" t="n">
        <v>1.28</v>
      </c>
      <c r="U173" s="305" t="n"/>
      <c r="V173" s="74" t="n"/>
      <c r="W173" s="74" t="n"/>
      <c r="X173" s="74" t="n">
        <v>23</v>
      </c>
      <c r="Y173" s="74" t="n">
        <v>150</v>
      </c>
      <c r="Z173" s="74" t="n">
        <v>23</v>
      </c>
      <c r="AA173" s="74" t="n">
        <v>31</v>
      </c>
      <c r="AB173" s="74" t="n">
        <v>31</v>
      </c>
      <c r="AC173" s="74" t="n">
        <v>31</v>
      </c>
      <c r="AD173" s="74" t="n"/>
      <c r="AE173" s="74" t="n"/>
      <c r="AF173" s="74" t="n">
        <v>150</v>
      </c>
      <c r="AG173" s="74" t="n">
        <v>150</v>
      </c>
      <c r="AH173" s="75">
        <f>AG173</f>
        <v/>
      </c>
      <c r="AI173" s="508" t="n">
        <v>150</v>
      </c>
      <c r="AJ173" s="75" t="n"/>
      <c r="AK173" s="75" t="n"/>
      <c r="AL173" s="267">
        <f>(AH173*T173)*1.05</f>
        <v/>
      </c>
      <c r="AM173" s="267" t="n"/>
      <c r="AN173" s="273" t="n">
        <v>261</v>
      </c>
      <c r="AO173" s="300" t="n"/>
      <c r="AP173" s="273" t="n"/>
      <c r="AQ173" s="300" t="inlineStr">
        <is>
          <t>Artlab</t>
        </is>
      </c>
      <c r="AR173" s="300" t="n"/>
      <c r="AS173" s="273" t="n"/>
      <c r="AT173" s="273" t="n"/>
      <c r="AU173" s="273" t="n"/>
      <c r="AV173" s="2" t="n"/>
      <c r="AW173" s="2" t="inlineStr">
        <is>
          <t>Prio 2</t>
        </is>
      </c>
      <c r="AX173" s="2" t="n"/>
      <c r="AY173" s="2" t="n"/>
      <c r="AZ173" s="2" t="n"/>
      <c r="BA173" s="2" t="n"/>
      <c r="BB173" s="2" t="n"/>
      <c r="BC173" s="2" t="n"/>
      <c r="BD173" s="2" t="n"/>
      <c r="BE173" s="2" t="n"/>
      <c r="BH173" s="301" t="n"/>
    </row>
    <row customFormat="1" customHeight="1" hidden="1" ht="15" r="174" s="2">
      <c r="A174" s="549" t="inlineStr">
        <is>
          <t>K180750015-1010401562 HENRI</t>
        </is>
      </c>
      <c r="B174" s="169" t="inlineStr">
        <is>
          <t>K180750015</t>
        </is>
      </c>
      <c r="C174" s="169" t="n">
        <v>1010401562</v>
      </c>
      <c r="D174" s="67" t="inlineStr">
        <is>
          <t>ZALANDO</t>
        </is>
      </c>
      <c r="E174" s="311" t="n"/>
      <c r="F174" s="311" t="n"/>
      <c r="G174" s="176" t="inlineStr">
        <is>
          <t>-</t>
        </is>
      </c>
      <c r="H174" s="42" t="inlineStr">
        <is>
          <t>HENRI</t>
        </is>
      </c>
      <c r="I174" s="173" t="inlineStr">
        <is>
          <t>DUCK GREEN</t>
        </is>
      </c>
      <c r="J174" s="21" t="inlineStr">
        <is>
          <t>KILIM</t>
        </is>
      </c>
      <c r="K174" s="176" t="inlineStr">
        <is>
          <t>C4976 Foggia</t>
        </is>
      </c>
      <c r="L174" s="176" t="inlineStr">
        <is>
          <t>FOGGIA C2587</t>
        </is>
      </c>
      <c r="M174" s="41" t="n"/>
      <c r="N174" s="42" t="n">
        <v>1</v>
      </c>
      <c r="O174" s="173" t="inlineStr">
        <is>
          <t>PANTS</t>
        </is>
      </c>
      <c r="P174" s="175" t="inlineStr">
        <is>
          <t>MEN</t>
        </is>
      </c>
      <c r="Q174" s="177" t="inlineStr">
        <is>
          <t>ARTLAB</t>
        </is>
      </c>
      <c r="R174" s="177" t="inlineStr">
        <is>
          <t>BLUE &amp; DYE</t>
        </is>
      </c>
      <c r="S174" s="178" t="inlineStr">
        <is>
          <t>4,70 / 160</t>
        </is>
      </c>
      <c r="T174" s="21" t="n">
        <v>1.45</v>
      </c>
      <c r="U174" s="305" t="n"/>
      <c r="V174" s="74" t="n"/>
      <c r="W174" s="74" t="n"/>
      <c r="X174" s="74" t="n">
        <v>65</v>
      </c>
      <c r="Y174" s="74" t="n">
        <v>100</v>
      </c>
      <c r="Z174" s="74" t="n">
        <v>65</v>
      </c>
      <c r="AA174" s="74" t="n">
        <v>65</v>
      </c>
      <c r="AB174" s="74" t="n">
        <v>79</v>
      </c>
      <c r="AC174" s="74" t="n">
        <v>60</v>
      </c>
      <c r="AD174" s="74" t="n"/>
      <c r="AE174" s="74" t="n"/>
      <c r="AF174" s="74" t="n">
        <v>120</v>
      </c>
      <c r="AG174" s="74" t="n">
        <v>120</v>
      </c>
      <c r="AH174" s="75">
        <f>AG174</f>
        <v/>
      </c>
      <c r="AI174" s="508" t="n">
        <v>124.2168674698795</v>
      </c>
      <c r="AJ174" s="75" t="n"/>
      <c r="AK174" s="75" t="n"/>
      <c r="AL174" s="267">
        <f>(AH174*T174)*1.05</f>
        <v/>
      </c>
      <c r="AM174" s="267" t="n"/>
      <c r="AN174" s="273" t="n"/>
      <c r="AO174" s="300" t="n"/>
      <c r="AP174" s="273" t="n"/>
      <c r="AQ174" s="300" t="n"/>
      <c r="AR174" s="300" t="n"/>
      <c r="AS174" s="273" t="n"/>
      <c r="AT174" s="273" t="n"/>
      <c r="AU174" s="273" t="n"/>
      <c r="AV174" s="2" t="n"/>
      <c r="AW174" s="2" t="inlineStr">
        <is>
          <t>Prio 2</t>
        </is>
      </c>
      <c r="AX174" s="2" t="n"/>
      <c r="AY174" s="2" t="n"/>
      <c r="AZ174" s="2" t="n"/>
      <c r="BA174" s="2" t="n"/>
      <c r="BB174" s="2" t="n"/>
      <c r="BC174" s="2" t="n"/>
      <c r="BD174" s="2" t="n"/>
      <c r="BE174" s="2" t="n"/>
      <c r="BH174" s="301" t="n"/>
    </row>
    <row customFormat="1" customHeight="1" hidden="1" ht="15" r="175" s="2">
      <c r="A175" s="549" t="inlineStr">
        <is>
          <t>K180708810-2030500632 TRILBY</t>
        </is>
      </c>
      <c r="B175" s="169" t="inlineStr">
        <is>
          <t>K180708810</t>
        </is>
      </c>
      <c r="C175" s="169" t="n">
        <v>2030500632</v>
      </c>
      <c r="D175" s="67" t="inlineStr">
        <is>
          <t>ZALANDO</t>
        </is>
      </c>
      <c r="E175" s="311" t="n"/>
      <c r="F175" s="311" t="n"/>
      <c r="G175" s="176" t="inlineStr">
        <is>
          <t>-</t>
        </is>
      </c>
      <c r="H175" s="42" t="inlineStr">
        <is>
          <t>TRILBY</t>
        </is>
      </c>
      <c r="I175" s="173" t="inlineStr">
        <is>
          <t>BROWN MELEE</t>
        </is>
      </c>
      <c r="J175" s="176" t="inlineStr">
        <is>
          <t>MORGADO</t>
        </is>
      </c>
      <c r="K175" s="176" t="inlineStr">
        <is>
          <t>25.07466.I BUREL MEDIO #005</t>
        </is>
      </c>
      <c r="L175" s="176" t="n"/>
      <c r="M175" s="41" t="n"/>
      <c r="N175" s="42" t="n">
        <v>2</v>
      </c>
      <c r="O175" s="173" t="inlineStr">
        <is>
          <t>SKIRT</t>
        </is>
      </c>
      <c r="P175" s="175" t="inlineStr">
        <is>
          <t>WOMEN</t>
        </is>
      </c>
      <c r="Q175" s="177" t="inlineStr">
        <is>
          <t>COLLAGE</t>
        </is>
      </c>
      <c r="R175" s="281" t="inlineStr">
        <is>
          <t>ARAMPATZHS  NIKOLAOS &amp; SIA O.E.</t>
        </is>
      </c>
      <c r="S175" s="178" t="inlineStr">
        <is>
          <t>11,3 / 150</t>
        </is>
      </c>
      <c r="T175" s="21" t="n">
        <v>0.5</v>
      </c>
      <c r="U175" s="305" t="n">
        <v>0.4</v>
      </c>
      <c r="V175" s="74" t="n"/>
      <c r="W175" s="74" t="n"/>
      <c r="X175" s="74" t="n">
        <v>62</v>
      </c>
      <c r="Y175" s="74" t="n">
        <v>100</v>
      </c>
      <c r="Z175" s="74" t="n">
        <v>66</v>
      </c>
      <c r="AA175" s="74" t="n">
        <v>66</v>
      </c>
      <c r="AB175" s="74" t="n">
        <v>87</v>
      </c>
      <c r="AC175" s="74" t="n">
        <v>87</v>
      </c>
      <c r="AD175" s="74" t="n"/>
      <c r="AE175" s="74" t="n"/>
      <c r="AF175" s="74" t="n">
        <v>120</v>
      </c>
      <c r="AG175" s="74" t="n">
        <v>120</v>
      </c>
      <c r="AH175" s="75">
        <f>AG175</f>
        <v/>
      </c>
      <c r="AI175" s="508" t="n">
        <v>120</v>
      </c>
      <c r="AJ175" s="75" t="n"/>
      <c r="AK175" s="75" t="n"/>
      <c r="AL175" s="267">
        <f>(AH175*T175)*1.05</f>
        <v/>
      </c>
      <c r="AM175" s="267" t="n"/>
      <c r="AN175" s="273" t="n"/>
      <c r="AO175" s="300" t="n">
        <v>43166</v>
      </c>
      <c r="AP175" s="273" t="n">
        <v>500</v>
      </c>
      <c r="AQ175" s="300" t="n">
        <v>43235</v>
      </c>
      <c r="AR175" s="300" t="n"/>
      <c r="AS175" s="273" t="n"/>
      <c r="AT175" s="273" t="n"/>
      <c r="AU175" s="273" t="n"/>
      <c r="AV175" s="2" t="n"/>
      <c r="AW175" s="2" t="n"/>
      <c r="AX175" s="2" t="n"/>
      <c r="AY175" s="2" t="n"/>
      <c r="AZ175" s="2" t="n"/>
      <c r="BA175" s="2" t="n"/>
      <c r="BB175" s="2" t="n"/>
      <c r="BC175" s="2" t="n"/>
      <c r="BD175" s="2" t="n"/>
      <c r="BE175" s="2" t="n"/>
      <c r="BG175" s="2" t="n">
        <v>500</v>
      </c>
      <c r="BH175" s="301" t="n">
        <v>43179</v>
      </c>
    </row>
    <row customFormat="1" customHeight="1" hidden="1" ht="15" r="176" s="2">
      <c r="A176" s="549" t="inlineStr">
        <is>
          <t>K180702005-2020300013 ARIADNE</t>
        </is>
      </c>
      <c r="B176" s="169" t="inlineStr">
        <is>
          <t>K180702005</t>
        </is>
      </c>
      <c r="C176" s="169" t="n">
        <v>2020300013</v>
      </c>
      <c r="D176" s="67" t="n"/>
      <c r="E176" s="311" t="n"/>
      <c r="F176" s="311" t="n"/>
      <c r="G176" s="176" t="inlineStr">
        <is>
          <t>-</t>
        </is>
      </c>
      <c r="H176" s="42" t="inlineStr">
        <is>
          <t>ARIADNE</t>
        </is>
      </c>
      <c r="I176" s="173" t="inlineStr">
        <is>
          <t>BROWN MELEE</t>
        </is>
      </c>
      <c r="J176" s="21" t="inlineStr">
        <is>
          <t>MORGADO / UNITIN</t>
        </is>
      </c>
      <c r="K176" s="21" t="inlineStr">
        <is>
          <t>25.07466.I BUREL MEDIO #005 + Unitin (navy) stripe Moon D.02</t>
        </is>
      </c>
      <c r="L176" s="176" t="n"/>
      <c r="M176" s="41" t="n"/>
      <c r="N176" s="42" t="n">
        <v>2</v>
      </c>
      <c r="O176" s="173" t="inlineStr">
        <is>
          <t>OUTERWEAR</t>
        </is>
      </c>
      <c r="P176" s="175" t="inlineStr">
        <is>
          <t>WOMEN</t>
        </is>
      </c>
      <c r="Q176" s="177" t="inlineStr">
        <is>
          <t>COLLAGE</t>
        </is>
      </c>
      <c r="R176" s="220" t="inlineStr">
        <is>
          <t>ARAMPATZHS  NIKOLAOS &amp; SIA O.E.</t>
        </is>
      </c>
      <c r="S176" s="215" t="inlineStr">
        <is>
          <t>11,3 / 150 / 7.15 Unitin</t>
        </is>
      </c>
      <c r="T176" s="21" t="n">
        <v>2.3</v>
      </c>
      <c r="U176" s="305" t="n">
        <v>1.15</v>
      </c>
      <c r="V176" s="74" t="n"/>
      <c r="W176" s="74" t="n"/>
      <c r="X176" s="74" t="n">
        <v>58</v>
      </c>
      <c r="Y176" s="74" t="n">
        <v>150</v>
      </c>
      <c r="Z176" s="74" t="n">
        <v>66</v>
      </c>
      <c r="AA176" s="74" t="n">
        <v>75</v>
      </c>
      <c r="AB176" s="74" t="n">
        <v>99</v>
      </c>
      <c r="AC176" s="74" t="n">
        <v>113</v>
      </c>
      <c r="AD176" s="74" t="n"/>
      <c r="AE176" s="74" t="n"/>
      <c r="AF176" s="74" t="n">
        <v>150</v>
      </c>
      <c r="AG176" s="325" t="n">
        <v>175</v>
      </c>
      <c r="AH176" s="75">
        <f>AG176</f>
        <v/>
      </c>
      <c r="AI176" s="508" t="n">
        <v>175</v>
      </c>
      <c r="AJ176" s="75" t="n"/>
      <c r="AK176" s="75" t="n"/>
      <c r="AL176" s="267">
        <f>(AH176*T176)*1.05</f>
        <v/>
      </c>
      <c r="AM176" s="307">
        <f>(AH176*U176)*1.05</f>
        <v/>
      </c>
      <c r="AN176" s="273" t="n"/>
      <c r="AO176" s="300" t="n"/>
      <c r="AP176" s="273" t="n"/>
      <c r="AQ176" s="300" t="n"/>
      <c r="AR176" s="300" t="n"/>
      <c r="AS176" s="273" t="n"/>
      <c r="AT176" s="273" t="n"/>
      <c r="AU176" s="273" t="n"/>
      <c r="AV176" s="2" t="n"/>
      <c r="AW176" s="2" t="n"/>
      <c r="AX176" s="2" t="n"/>
      <c r="AY176" s="2" t="n"/>
      <c r="AZ176" s="2" t="n"/>
      <c r="BA176" s="2" t="n"/>
      <c r="BB176" s="2" t="n"/>
      <c r="BC176" s="2" t="n"/>
      <c r="BD176" s="2" t="n"/>
      <c r="BE176" s="2" t="n"/>
      <c r="BH176" s="301" t="n"/>
      <c r="BI176" s="2" t="n">
        <v>290</v>
      </c>
      <c r="BJ176" s="301" t="n">
        <v>43179</v>
      </c>
    </row>
    <row customFormat="1" customHeight="1" hidden="1" ht="15" r="177" s="2">
      <c r="A177" s="549" t="inlineStr">
        <is>
          <t>K180753020-1090103531 EMERY</t>
        </is>
      </c>
      <c r="B177" s="169" t="inlineStr">
        <is>
          <t>K180753020</t>
        </is>
      </c>
      <c r="C177" s="169" t="n">
        <v>1090103531</v>
      </c>
      <c r="D177" s="67" t="inlineStr">
        <is>
          <t>ZALANDO, ASOS</t>
        </is>
      </c>
      <c r="E177" s="311" t="n"/>
      <c r="F177" s="311" t="n"/>
      <c r="G177" s="176" t="inlineStr">
        <is>
          <t>-</t>
        </is>
      </c>
      <c r="H177" s="42" t="inlineStr">
        <is>
          <t>EMERY</t>
        </is>
      </c>
      <c r="I177" s="173" t="inlineStr">
        <is>
          <t>NAVY</t>
        </is>
      </c>
      <c r="J177" s="176" t="inlineStr">
        <is>
          <t>MORGADO</t>
        </is>
      </c>
      <c r="K177" s="176" t="inlineStr">
        <is>
          <t>25.07467.I BUREL PESADO #004</t>
        </is>
      </c>
      <c r="L177" s="176" t="n"/>
      <c r="M177" s="41" t="n"/>
      <c r="N177" s="42" t="n">
        <v>2</v>
      </c>
      <c r="O177" s="173" t="inlineStr">
        <is>
          <t>OVERSHIRT</t>
        </is>
      </c>
      <c r="P177" s="175" t="inlineStr">
        <is>
          <t>MEN</t>
        </is>
      </c>
      <c r="Q177" s="177" t="inlineStr">
        <is>
          <t>ARTLAB</t>
        </is>
      </c>
      <c r="R177" s="177" t="inlineStr">
        <is>
          <t>-</t>
        </is>
      </c>
      <c r="S177" s="178" t="inlineStr">
        <is>
          <t>12,25 / 150</t>
        </is>
      </c>
      <c r="T177" s="21" t="n">
        <v>1.5</v>
      </c>
      <c r="U177" s="305" t="n"/>
      <c r="V177" s="74" t="n"/>
      <c r="W177" s="74" t="n"/>
      <c r="X177" s="74" t="n">
        <v>22</v>
      </c>
      <c r="Y177" s="74" t="n">
        <v>200</v>
      </c>
      <c r="Z177" s="74" t="n">
        <v>22</v>
      </c>
      <c r="AA177" s="74" t="n">
        <v>122</v>
      </c>
      <c r="AB177" s="74" t="n">
        <v>132</v>
      </c>
      <c r="AC177" s="74" t="n">
        <v>132</v>
      </c>
      <c r="AD177" s="74" t="n"/>
      <c r="AE177" s="74" t="n"/>
      <c r="AF177" s="74" t="n">
        <v>200</v>
      </c>
      <c r="AG177" s="74" t="n">
        <v>200</v>
      </c>
      <c r="AH177" s="75">
        <f>AG177</f>
        <v/>
      </c>
      <c r="AI177" s="508" t="n">
        <v>200</v>
      </c>
      <c r="AJ177" s="75" t="n"/>
      <c r="AK177" s="75" t="n"/>
      <c r="AL177" s="267">
        <f>(AH177*T177)*1.05</f>
        <v/>
      </c>
      <c r="AM177" s="267" t="n"/>
      <c r="AN177" s="273" t="n"/>
      <c r="AO177" s="300" t="n">
        <v>43166</v>
      </c>
      <c r="AP177" s="273" t="n">
        <v>500</v>
      </c>
      <c r="AQ177" s="300" t="n">
        <v>43235</v>
      </c>
      <c r="AR177" s="300" t="n"/>
      <c r="AS177" s="273" t="n"/>
      <c r="AT177" s="273" t="n"/>
      <c r="AU177" s="273" t="n"/>
      <c r="AV177" s="2" t="n"/>
      <c r="AW177" s="2" t="inlineStr">
        <is>
          <t>ASAP</t>
        </is>
      </c>
      <c r="AX177" s="2" t="n"/>
      <c r="AY177" s="2" t="n"/>
      <c r="AZ177" s="2" t="n"/>
      <c r="BA177" s="2" t="n"/>
      <c r="BB177" s="2" t="n"/>
      <c r="BC177" s="2" t="n"/>
      <c r="BD177" s="2" t="n"/>
      <c r="BE177" s="2" t="n"/>
      <c r="BG177" s="2" t="n">
        <v>350</v>
      </c>
      <c r="BH177" s="301" t="n">
        <v>43173</v>
      </c>
    </row>
    <row customFormat="1" customHeight="1" hidden="1" ht="15" r="178" s="2">
      <c r="A178" s="549" t="inlineStr">
        <is>
          <t xml:space="preserve">K180752045-1060200178 DEADALUS </t>
        </is>
      </c>
      <c r="B178" s="169" t="inlineStr">
        <is>
          <t>K180752045</t>
        </is>
      </c>
      <c r="C178" s="169" t="n">
        <v>1060200178</v>
      </c>
      <c r="D178" s="67" t="n"/>
      <c r="E178" s="311" t="inlineStr">
        <is>
          <t>OK</t>
        </is>
      </c>
      <c r="F178" s="311" t="n"/>
      <c r="G178" s="176" t="inlineStr">
        <is>
          <t>-</t>
        </is>
      </c>
      <c r="H178" s="42" t="inlineStr">
        <is>
          <t xml:space="preserve">DEADALUS </t>
        </is>
      </c>
      <c r="I178" s="173" t="inlineStr">
        <is>
          <t xml:space="preserve">NAVY </t>
        </is>
      </c>
      <c r="J178" s="21" t="inlineStr">
        <is>
          <t>MORGADO / UNITIN</t>
        </is>
      </c>
      <c r="K178" s="21" t="inlineStr">
        <is>
          <t>25.07467.I BUREL PESADO #004 + Unitin (navy) stripe Moon D.02</t>
        </is>
      </c>
      <c r="L178" s="176" t="n"/>
      <c r="M178" s="41" t="n"/>
      <c r="N178" s="42" t="n">
        <v>2</v>
      </c>
      <c r="O178" s="173" t="inlineStr">
        <is>
          <t>OUTERWEAR</t>
        </is>
      </c>
      <c r="P178" s="175" t="inlineStr">
        <is>
          <t>MEN</t>
        </is>
      </c>
      <c r="Q178" s="177" t="inlineStr">
        <is>
          <t>COLLAGE</t>
        </is>
      </c>
      <c r="R178" s="281" t="inlineStr">
        <is>
          <t>ARAMPATZHS  NIKOLAOS &amp; SIA O.E.</t>
        </is>
      </c>
      <c r="S178" s="215" t="inlineStr">
        <is>
          <t>12,25 / 150 / 7.15 Unitin</t>
        </is>
      </c>
      <c r="T178" s="21" t="n">
        <v>2.1</v>
      </c>
      <c r="U178" s="305" t="n">
        <v>1.15</v>
      </c>
      <c r="V178" s="74" t="n"/>
      <c r="W178" s="74" t="n"/>
      <c r="X178" s="74" t="n">
        <v>27</v>
      </c>
      <c r="Y178" s="74" t="n">
        <v>0</v>
      </c>
      <c r="Z178" s="74" t="n">
        <v>27</v>
      </c>
      <c r="AA178" s="74" t="n">
        <v>29</v>
      </c>
      <c r="AB178" s="74" t="n">
        <v>29</v>
      </c>
      <c r="AC178" s="74" t="n">
        <v>27</v>
      </c>
      <c r="AD178" s="74" t="n"/>
      <c r="AE178" s="74" t="n"/>
      <c r="AF178" s="74" t="n">
        <v>0</v>
      </c>
      <c r="AG178" s="325" t="n">
        <v>60</v>
      </c>
      <c r="AH178" s="75">
        <f>AG178</f>
        <v/>
      </c>
      <c r="AI178" s="508" t="n">
        <v>56</v>
      </c>
      <c r="AJ178" s="75" t="n"/>
      <c r="AK178" s="452" t="n">
        <v>60</v>
      </c>
      <c r="AL178" s="267">
        <f>(AH178*T178)*1.05</f>
        <v/>
      </c>
      <c r="AM178" s="307">
        <f>(AH178*U178)*1.05</f>
        <v/>
      </c>
      <c r="AN178" s="273" t="n"/>
      <c r="AO178" s="300" t="n"/>
      <c r="AP178" s="273" t="n"/>
      <c r="AQ178" s="300" t="n"/>
      <c r="AR178" s="300" t="n"/>
      <c r="AS178" s="273" t="n"/>
      <c r="AT178" s="273" t="n"/>
      <c r="AU178" s="273" t="n"/>
      <c r="AV178" s="2" t="n"/>
      <c r="AW178" s="2" t="n"/>
      <c r="AX178" s="2" t="n"/>
      <c r="AY178" s="2" t="n"/>
      <c r="AZ178" s="2" t="n"/>
      <c r="BA178" s="2" t="n"/>
      <c r="BB178" s="2" t="n"/>
      <c r="BC178" s="2" t="n"/>
      <c r="BD178" s="2" t="n"/>
      <c r="BE178" s="2" t="n"/>
      <c r="BG178" s="2" t="n">
        <v>150</v>
      </c>
      <c r="BH178" s="301" t="n">
        <v>43179</v>
      </c>
    </row>
    <row customFormat="1" customHeight="1" hidden="1" ht="15" r="179" s="2">
      <c r="A179" s="549" t="inlineStr">
        <is>
          <t>K180752105-1050200097 AUBERON</t>
        </is>
      </c>
      <c r="B179" s="466" t="inlineStr">
        <is>
          <t>K180752105</t>
        </is>
      </c>
      <c r="C179" s="466" t="n">
        <v>1050200097</v>
      </c>
      <c r="D179" s="453" t="n"/>
      <c r="E179" s="461" t="inlineStr">
        <is>
          <t>xx</t>
        </is>
      </c>
      <c r="F179" s="461" t="n"/>
      <c r="G179" s="457" t="inlineStr">
        <is>
          <t>-</t>
        </is>
      </c>
      <c r="H179" s="455" t="inlineStr">
        <is>
          <t>AUBERON</t>
        </is>
      </c>
      <c r="I179" s="466" t="inlineStr">
        <is>
          <t>BLACK</t>
        </is>
      </c>
      <c r="J179" s="457" t="inlineStr">
        <is>
          <t xml:space="preserve">MORGADO </t>
        </is>
      </c>
      <c r="K179" s="457" t="inlineStr">
        <is>
          <t>25.07467.I BUREL PESADO #003</t>
        </is>
      </c>
      <c r="L179" s="457" t="n"/>
      <c r="M179" s="456" t="n"/>
      <c r="N179" s="455" t="n">
        <v>2</v>
      </c>
      <c r="O179" s="466" t="inlineStr">
        <is>
          <t>VEST</t>
        </is>
      </c>
      <c r="P179" s="463" t="inlineStr">
        <is>
          <t>MEN</t>
        </is>
      </c>
      <c r="Q179" s="457" t="inlineStr">
        <is>
          <t>ARTLAB</t>
        </is>
      </c>
      <c r="R179" s="457" t="inlineStr">
        <is>
          <t>-</t>
        </is>
      </c>
      <c r="S179" s="459" t="inlineStr">
        <is>
          <t>12,25 / 150</t>
        </is>
      </c>
      <c r="T179" s="457" t="n">
        <v>0.65</v>
      </c>
      <c r="U179" s="458" t="n"/>
      <c r="V179" s="310" t="n"/>
      <c r="W179" s="310" t="n"/>
      <c r="X179" s="310" t="n">
        <v>8</v>
      </c>
      <c r="Y179" s="310" t="n">
        <v>0</v>
      </c>
      <c r="Z179" s="310" t="n">
        <v>14</v>
      </c>
      <c r="AA179" s="310" t="n">
        <v>14</v>
      </c>
      <c r="AB179" s="310" t="n">
        <v>20</v>
      </c>
      <c r="AC179" s="310" t="n">
        <v>0</v>
      </c>
      <c r="AD179" s="310" t="n"/>
      <c r="AE179" s="310" t="n"/>
      <c r="AF179" s="310" t="n">
        <v>0</v>
      </c>
      <c r="AG179" s="310" t="inlineStr">
        <is>
          <t>CXLD</t>
        </is>
      </c>
      <c r="AH179" s="308" t="n">
        <v>0</v>
      </c>
      <c r="AI179" s="508" t="inlineStr">
        <is>
          <t>-</t>
        </is>
      </c>
      <c r="AJ179" s="75" t="n"/>
      <c r="AK179" s="75" t="inlineStr">
        <is>
          <t>-</t>
        </is>
      </c>
      <c r="AL179" s="267" t="inlineStr">
        <is>
          <t>-</t>
        </is>
      </c>
      <c r="AM179" s="267" t="n"/>
      <c r="AN179" s="273" t="n"/>
      <c r="AO179" s="300" t="n"/>
      <c r="AP179" s="273" t="n"/>
      <c r="AQ179" s="300" t="n"/>
      <c r="AR179" s="300" t="n"/>
      <c r="AS179" s="273" t="n"/>
      <c r="AT179" s="273" t="n"/>
      <c r="AU179" s="273" t="n"/>
      <c r="AV179" s="2" t="n"/>
      <c r="AW179" s="2" t="inlineStr">
        <is>
          <t>-</t>
        </is>
      </c>
      <c r="AX179" s="2" t="n"/>
      <c r="AY179" s="2" t="n"/>
      <c r="AZ179" s="2" t="n"/>
      <c r="BA179" s="2" t="n"/>
      <c r="BB179" s="2" t="n"/>
      <c r="BC179" s="2" t="n"/>
      <c r="BD179" s="2" t="n"/>
      <c r="BE179" s="2" t="n"/>
      <c r="BH179" s="301" t="n"/>
    </row>
    <row customFormat="1" customHeight="1" hidden="1" ht="15" r="180" s="2">
      <c r="A180" s="549" t="inlineStr">
        <is>
          <t>K180753030-1090103532 ANGUS</t>
        </is>
      </c>
      <c r="B180" s="169" t="inlineStr">
        <is>
          <t>K180753030</t>
        </is>
      </c>
      <c r="C180" s="169" t="n">
        <v>1090103532</v>
      </c>
      <c r="D180" s="67" t="inlineStr">
        <is>
          <t>ZALANDO</t>
        </is>
      </c>
      <c r="E180" s="311" t="n"/>
      <c r="F180" s="311" t="n"/>
      <c r="G180" s="176" t="inlineStr">
        <is>
          <t>-</t>
        </is>
      </c>
      <c r="H180" s="42" t="inlineStr">
        <is>
          <t>ANGUS</t>
        </is>
      </c>
      <c r="I180" s="173" t="inlineStr">
        <is>
          <t>BROWN MELEE</t>
        </is>
      </c>
      <c r="J180" s="176" t="inlineStr">
        <is>
          <t xml:space="preserve">MORGADO </t>
        </is>
      </c>
      <c r="K180" s="176" t="inlineStr">
        <is>
          <t>25.07467.I BUREL PESADO #005</t>
        </is>
      </c>
      <c r="L180" s="176" t="n"/>
      <c r="M180" s="41" t="n"/>
      <c r="N180" s="42" t="n">
        <v>1</v>
      </c>
      <c r="O180" s="173" t="inlineStr">
        <is>
          <t>OVERSHIRT</t>
        </is>
      </c>
      <c r="P180" s="175" t="inlineStr">
        <is>
          <t>MEN</t>
        </is>
      </c>
      <c r="Q180" s="177" t="inlineStr">
        <is>
          <t>ARTLAB</t>
        </is>
      </c>
      <c r="R180" s="177" t="inlineStr">
        <is>
          <t>-</t>
        </is>
      </c>
      <c r="S180" s="178" t="inlineStr">
        <is>
          <t>12,25 / 150</t>
        </is>
      </c>
      <c r="T180" s="21" t="n">
        <v>1.29</v>
      </c>
      <c r="U180" s="305" t="n"/>
      <c r="V180" s="74" t="n"/>
      <c r="W180" s="74" t="n"/>
      <c r="X180" s="74" t="n">
        <v>107</v>
      </c>
      <c r="Y180" s="74" t="n">
        <v>200</v>
      </c>
      <c r="Z180" s="74" t="n">
        <v>110</v>
      </c>
      <c r="AA180" s="74" t="n">
        <v>141</v>
      </c>
      <c r="AB180" s="74" t="n">
        <v>185</v>
      </c>
      <c r="AC180" s="74" t="n">
        <v>185</v>
      </c>
      <c r="AD180" s="74" t="n"/>
      <c r="AE180" s="74" t="n"/>
      <c r="AF180" s="74" t="n">
        <v>200</v>
      </c>
      <c r="AG180" s="325" t="n">
        <v>300</v>
      </c>
      <c r="AH180" s="75">
        <f>AG180</f>
        <v/>
      </c>
      <c r="AI180" s="508" t="n">
        <v>300</v>
      </c>
      <c r="AJ180" s="75" t="n"/>
      <c r="AK180" s="75" t="n"/>
      <c r="AL180" s="267">
        <f>(AH180*T180)*1.05</f>
        <v/>
      </c>
      <c r="AM180" s="267" t="n"/>
      <c r="AN180" s="273" t="n"/>
      <c r="AO180" s="300" t="n">
        <v>43166</v>
      </c>
      <c r="AP180" s="273" t="n">
        <v>450</v>
      </c>
      <c r="AQ180" s="300" t="n">
        <v>43235</v>
      </c>
      <c r="AR180" s="300" t="n"/>
      <c r="AS180" s="273" t="n"/>
      <c r="AT180" s="273" t="n"/>
      <c r="AU180" s="273" t="n"/>
      <c r="AV180" s="2" t="n"/>
      <c r="AW180" s="2" t="inlineStr">
        <is>
          <t>ASAP</t>
        </is>
      </c>
      <c r="AX180" s="2" t="n"/>
      <c r="AY180" s="2" t="n"/>
      <c r="AZ180" s="2" t="n"/>
      <c r="BA180" s="2" t="n"/>
      <c r="BB180" s="2" t="n"/>
      <c r="BC180" s="2" t="n"/>
      <c r="BD180" s="2" t="n"/>
      <c r="BE180" s="2" t="n"/>
      <c r="BG180" s="2" t="n">
        <v>450</v>
      </c>
      <c r="BH180" s="301" t="n">
        <v>43173</v>
      </c>
    </row>
    <row customFormat="1" customHeight="1" hidden="1" ht="15" r="181" s="2">
      <c r="A181" s="549" t="inlineStr">
        <is>
          <t xml:space="preserve">K180753050-1090103534 ENDA </t>
        </is>
      </c>
      <c r="B181" s="466" t="inlineStr">
        <is>
          <t>K180753050</t>
        </is>
      </c>
      <c r="C181" s="466" t="n">
        <v>1090103534</v>
      </c>
      <c r="D181" s="453" t="n"/>
      <c r="E181" s="461" t="inlineStr">
        <is>
          <t>xx</t>
        </is>
      </c>
      <c r="F181" s="461" t="n"/>
      <c r="G181" s="457" t="inlineStr">
        <is>
          <t>-</t>
        </is>
      </c>
      <c r="H181" s="455" t="inlineStr">
        <is>
          <t xml:space="preserve">ENDA </t>
        </is>
      </c>
      <c r="I181" s="466" t="inlineStr">
        <is>
          <t>BLACK</t>
        </is>
      </c>
      <c r="J181" s="457" t="inlineStr">
        <is>
          <t>NORTHERN LINEN</t>
        </is>
      </c>
      <c r="K181" s="457" t="n">
        <v>14566</v>
      </c>
      <c r="L181" s="457" t="n"/>
      <c r="M181" s="456" t="n"/>
      <c r="N181" s="455" t="n">
        <v>2</v>
      </c>
      <c r="O181" s="466" t="inlineStr">
        <is>
          <t>SHIRT L/S</t>
        </is>
      </c>
      <c r="P181" s="463" t="inlineStr">
        <is>
          <t>MEN</t>
        </is>
      </c>
      <c r="Q181" s="457" t="inlineStr">
        <is>
          <t>ARTLAB</t>
        </is>
      </c>
      <c r="R181" s="457" t="inlineStr">
        <is>
          <t>BLUE &amp; DYE</t>
        </is>
      </c>
      <c r="S181" s="459" t="inlineStr">
        <is>
          <t>5,50 / 155</t>
        </is>
      </c>
      <c r="T181" s="457" t="n">
        <v>1.83</v>
      </c>
      <c r="U181" s="458" t="n"/>
      <c r="V181" s="310" t="n"/>
      <c r="W181" s="310" t="n"/>
      <c r="X181" s="310" t="n">
        <v>17</v>
      </c>
      <c r="Y181" s="310" t="n">
        <v>150</v>
      </c>
      <c r="Z181" s="310" t="n">
        <v>17</v>
      </c>
      <c r="AA181" s="310" t="n">
        <v>20</v>
      </c>
      <c r="AB181" s="310" t="n">
        <v>19</v>
      </c>
      <c r="AC181" s="310" t="n">
        <v>0</v>
      </c>
      <c r="AD181" s="310" t="n"/>
      <c r="AE181" s="310" t="n"/>
      <c r="AF181" s="310" t="inlineStr">
        <is>
          <t>CXLD</t>
        </is>
      </c>
      <c r="AG181" s="310" t="inlineStr">
        <is>
          <t>CXLD</t>
        </is>
      </c>
      <c r="AH181" s="308" t="n">
        <v>0</v>
      </c>
      <c r="AI181" s="508" t="inlineStr">
        <is>
          <t>-</t>
        </is>
      </c>
      <c r="AJ181" s="75" t="n"/>
      <c r="AK181" s="75" t="inlineStr">
        <is>
          <t>-</t>
        </is>
      </c>
      <c r="AL181" s="267" t="inlineStr">
        <is>
          <t>-</t>
        </is>
      </c>
      <c r="AM181" s="267" t="n"/>
      <c r="AN181" s="273" t="n"/>
      <c r="AO181" s="300" t="n"/>
      <c r="AP181" s="300" t="n"/>
      <c r="AQ181" s="300" t="n"/>
      <c r="AR181" s="300" t="n"/>
      <c r="AS181" s="273" t="n"/>
      <c r="AT181" s="273" t="n"/>
      <c r="AU181" s="273" t="n"/>
      <c r="AV181" s="2" t="n"/>
      <c r="AW181" s="2" t="inlineStr">
        <is>
          <t>-</t>
        </is>
      </c>
      <c r="AX181" s="2" t="n"/>
      <c r="AY181" s="2" t="n"/>
      <c r="AZ181" s="2" t="n"/>
      <c r="BA181" s="2" t="n"/>
      <c r="BB181" s="2" t="n"/>
      <c r="BC181" s="2" t="n"/>
      <c r="BD181" s="2" t="n"/>
      <c r="BE181" s="2" t="n"/>
      <c r="BH181" s="301" t="n"/>
    </row>
    <row customFormat="1" customHeight="1" hidden="1" ht="15" r="182" s="2">
      <c r="A182" s="549" t="inlineStr">
        <is>
          <t>K180753045-1090103533 ENDA</t>
        </is>
      </c>
      <c r="B182" s="169" t="inlineStr">
        <is>
          <t>K180753045</t>
        </is>
      </c>
      <c r="C182" s="169" t="n">
        <v>1090103533</v>
      </c>
      <c r="D182" s="67" t="n"/>
      <c r="E182" s="311" t="n"/>
      <c r="F182" s="311" t="n"/>
      <c r="G182" s="176" t="inlineStr">
        <is>
          <t>-</t>
        </is>
      </c>
      <c r="H182" s="42" t="inlineStr">
        <is>
          <t>ENDA</t>
        </is>
      </c>
      <c r="I182" s="173" t="inlineStr">
        <is>
          <t>DARK PINE</t>
        </is>
      </c>
      <c r="J182" s="176" t="inlineStr">
        <is>
          <t>NORTHERN LINEN</t>
        </is>
      </c>
      <c r="K182" s="176" t="n">
        <v>14566</v>
      </c>
      <c r="L182" s="176" t="n"/>
      <c r="M182" s="41" t="n"/>
      <c r="N182" s="42" t="n">
        <v>2</v>
      </c>
      <c r="O182" s="173" t="inlineStr">
        <is>
          <t>SHIRT L/S</t>
        </is>
      </c>
      <c r="P182" s="175" t="inlineStr">
        <is>
          <t>MEN</t>
        </is>
      </c>
      <c r="Q182" s="177" t="inlineStr">
        <is>
          <t>ARTLAB</t>
        </is>
      </c>
      <c r="R182" s="177" t="inlineStr">
        <is>
          <t>BLUE &amp; DYE</t>
        </is>
      </c>
      <c r="S182" s="506" t="inlineStr">
        <is>
          <t>5,95 / 155</t>
        </is>
      </c>
      <c r="T182" s="21" t="n">
        <v>1.83</v>
      </c>
      <c r="U182" s="305" t="n"/>
      <c r="V182" s="74" t="n"/>
      <c r="W182" s="74" t="n"/>
      <c r="X182" s="74" t="n">
        <v>70</v>
      </c>
      <c r="Y182" s="74" t="n">
        <v>200</v>
      </c>
      <c r="Z182" s="74" t="n">
        <v>76</v>
      </c>
      <c r="AA182" s="74" t="n">
        <v>96</v>
      </c>
      <c r="AB182" s="74" t="n">
        <v>116</v>
      </c>
      <c r="AC182" s="74" t="n">
        <v>114</v>
      </c>
      <c r="AD182" s="74" t="n"/>
      <c r="AE182" s="74" t="n"/>
      <c r="AF182" s="74" t="n">
        <v>200</v>
      </c>
      <c r="AG182" s="312" t="n">
        <v>175</v>
      </c>
      <c r="AH182" s="75">
        <f>AG182</f>
        <v/>
      </c>
      <c r="AI182" s="508" t="n">
        <v>175</v>
      </c>
      <c r="AJ182" s="75" t="n"/>
      <c r="AK182" s="75" t="n"/>
      <c r="AL182" s="267">
        <f>(AH182*T182)*1.05</f>
        <v/>
      </c>
      <c r="AM182" s="267" t="n"/>
      <c r="AN182" s="273" t="n"/>
      <c r="AO182" s="300" t="n">
        <v>43167</v>
      </c>
      <c r="AP182" s="273" t="n">
        <v>375</v>
      </c>
      <c r="AQ182" s="300" t="n">
        <v>43217</v>
      </c>
      <c r="AR182" s="300" t="n"/>
      <c r="AS182" s="273" t="n"/>
      <c r="AT182" s="273" t="n"/>
      <c r="AU182" s="273" t="n"/>
      <c r="AV182" s="2" t="n"/>
      <c r="AW182" s="2" t="inlineStr">
        <is>
          <t>ASAP</t>
        </is>
      </c>
      <c r="AX182" s="2" t="n"/>
      <c r="AY182" s="2" t="n"/>
      <c r="AZ182" s="2" t="n"/>
      <c r="BA182" s="2" t="n"/>
      <c r="BB182" s="2" t="n"/>
      <c r="BC182" s="2" t="n"/>
      <c r="BD182" s="2" t="n"/>
      <c r="BE182" s="2" t="n"/>
      <c r="BG182" s="2" t="n">
        <v>375</v>
      </c>
      <c r="BH182" s="301" t="n">
        <v>43187</v>
      </c>
    </row>
    <row customFormat="1" customHeight="1" hidden="1" ht="15" r="183" s="2">
      <c r="A183" s="549" t="inlineStr">
        <is>
          <t>K180753075-1090400058 GAUTHIER</t>
        </is>
      </c>
      <c r="B183" s="466" t="inlineStr">
        <is>
          <t>K180753075</t>
        </is>
      </c>
      <c r="C183" s="466" t="n">
        <v>1090400058</v>
      </c>
      <c r="D183" s="453" t="n"/>
      <c r="E183" s="461" t="inlineStr">
        <is>
          <t>xx</t>
        </is>
      </c>
      <c r="F183" s="461" t="n"/>
      <c r="G183" s="457" t="inlineStr">
        <is>
          <t>-</t>
        </is>
      </c>
      <c r="H183" s="455" t="inlineStr">
        <is>
          <t>GAUTHIER</t>
        </is>
      </c>
      <c r="I183" s="466" t="inlineStr">
        <is>
          <t>DARK DENIM</t>
        </is>
      </c>
      <c r="J183" s="457" t="inlineStr">
        <is>
          <t>NORTHERN LINEN</t>
        </is>
      </c>
      <c r="K183" s="457" t="inlineStr">
        <is>
          <t>14561 - LC546117xy</t>
        </is>
      </c>
      <c r="L183" s="457" t="n"/>
      <c r="M183" s="456" t="n"/>
      <c r="N183" s="455" t="n">
        <v>1</v>
      </c>
      <c r="O183" s="466" t="inlineStr">
        <is>
          <t>SHIRT L/S</t>
        </is>
      </c>
      <c r="P183" s="463" t="inlineStr">
        <is>
          <t>MEN</t>
        </is>
      </c>
      <c r="Q183" s="457" t="inlineStr">
        <is>
          <t>COLLAGE</t>
        </is>
      </c>
      <c r="R183" s="457" t="inlineStr">
        <is>
          <t>ARAMPATZHS  NIKOLAOS &amp; SIA O.E.</t>
        </is>
      </c>
      <c r="S183" s="459" t="inlineStr">
        <is>
          <t>5,20 / 145</t>
        </is>
      </c>
      <c r="T183" s="457" t="n">
        <v>1.6</v>
      </c>
      <c r="U183" s="458" t="n"/>
      <c r="V183" s="310" t="n"/>
      <c r="W183" s="310" t="n"/>
      <c r="X183" s="310" t="n">
        <v>13</v>
      </c>
      <c r="Y183" s="310" t="n">
        <v>0</v>
      </c>
      <c r="Z183" s="310" t="n">
        <v>13</v>
      </c>
      <c r="AA183" s="310" t="n">
        <v>21</v>
      </c>
      <c r="AB183" s="310" t="n">
        <v>26</v>
      </c>
      <c r="AC183" s="310" t="n">
        <v>0</v>
      </c>
      <c r="AD183" s="310" t="n"/>
      <c r="AE183" s="310" t="n"/>
      <c r="AF183" s="310" t="n">
        <v>0</v>
      </c>
      <c r="AG183" s="310" t="inlineStr">
        <is>
          <t>CXLD</t>
        </is>
      </c>
      <c r="AH183" s="308" t="n">
        <v>0</v>
      </c>
      <c r="AI183" s="508" t="inlineStr">
        <is>
          <t>-</t>
        </is>
      </c>
      <c r="AJ183" s="75" t="n"/>
      <c r="AK183" s="75" t="inlineStr">
        <is>
          <t>-</t>
        </is>
      </c>
      <c r="AL183" s="267" t="inlineStr">
        <is>
          <t>-</t>
        </is>
      </c>
      <c r="AM183" s="267" t="n"/>
      <c r="AN183" s="273" t="n"/>
      <c r="AO183" s="300" t="n"/>
      <c r="AP183" s="273" t="n"/>
      <c r="AQ183" s="300" t="n"/>
      <c r="AR183" s="300" t="n"/>
      <c r="AS183" s="273" t="n"/>
      <c r="AT183" s="273" t="n"/>
      <c r="AU183" s="273" t="n"/>
      <c r="AV183" s="2" t="n"/>
      <c r="AW183" s="2" t="n"/>
      <c r="AX183" s="2" t="n"/>
      <c r="AY183" s="2" t="n"/>
      <c r="AZ183" s="2" t="n"/>
      <c r="BA183" s="2" t="n"/>
      <c r="BB183" s="2" t="n"/>
      <c r="BC183" s="2" t="n"/>
      <c r="BD183" s="2" t="n"/>
      <c r="BE183" s="2" t="n"/>
      <c r="BH183" s="301" t="n"/>
    </row>
    <row customFormat="1" customHeight="1" hidden="1" ht="15" r="184" s="2">
      <c r="A184" s="549" t="inlineStr">
        <is>
          <t>K180703050-2090400039 KATE</t>
        </is>
      </c>
      <c r="B184" s="169" t="inlineStr">
        <is>
          <t>K180703050</t>
        </is>
      </c>
      <c r="C184" s="169" t="n">
        <v>2090400039</v>
      </c>
      <c r="D184" s="67" t="n"/>
      <c r="E184" s="311" t="n"/>
      <c r="F184" s="311" t="n"/>
      <c r="G184" s="176" t="inlineStr">
        <is>
          <t>-</t>
        </is>
      </c>
      <c r="H184" s="42" t="inlineStr">
        <is>
          <t>KATE</t>
        </is>
      </c>
      <c r="I184" s="173" t="inlineStr">
        <is>
          <t>STRIPE LINEN INDIGO</t>
        </is>
      </c>
      <c r="J184" s="176" t="inlineStr">
        <is>
          <t>NORTHERN LINEN</t>
        </is>
      </c>
      <c r="K184" s="176" t="inlineStr">
        <is>
          <t>14988 - LI501155YY 268 A95 A</t>
        </is>
      </c>
      <c r="L184" s="176" t="n"/>
      <c r="M184" s="41" t="n"/>
      <c r="N184" s="42" t="n">
        <v>1</v>
      </c>
      <c r="O184" s="173" t="inlineStr">
        <is>
          <t>SHIRT L/S</t>
        </is>
      </c>
      <c r="P184" s="175" t="inlineStr">
        <is>
          <t>WOMEN</t>
        </is>
      </c>
      <c r="Q184" s="177" t="inlineStr">
        <is>
          <t>EDWARD JEANS</t>
        </is>
      </c>
      <c r="R184" s="246" t="inlineStr">
        <is>
          <t>ALEXANDROS</t>
        </is>
      </c>
      <c r="S184" s="506" t="inlineStr">
        <is>
          <t>5,95 / 149</t>
        </is>
      </c>
      <c r="T184" s="21" t="n">
        <v>1.6</v>
      </c>
      <c r="U184" s="305" t="n"/>
      <c r="V184" s="74" t="n"/>
      <c r="W184" s="74" t="n"/>
      <c r="X184" s="74" t="n">
        <v>26</v>
      </c>
      <c r="Y184" s="74" t="n">
        <v>100</v>
      </c>
      <c r="Z184" s="74" t="n">
        <v>32</v>
      </c>
      <c r="AA184" s="74" t="n">
        <v>70</v>
      </c>
      <c r="AB184" s="74" t="n">
        <v>90</v>
      </c>
      <c r="AC184" s="74" t="n">
        <v>135</v>
      </c>
      <c r="AD184" s="74" t="n"/>
      <c r="AE184" s="74" t="n"/>
      <c r="AF184" s="74" t="n">
        <v>120</v>
      </c>
      <c r="AG184" s="325" t="n">
        <v>160</v>
      </c>
      <c r="AH184" s="333">
        <f>AG184</f>
        <v/>
      </c>
      <c r="AI184" s="508" t="n">
        <v>160</v>
      </c>
      <c r="AJ184" s="75" t="n"/>
      <c r="AK184" s="75" t="n"/>
      <c r="AL184" s="267">
        <f>(AH184*T184)*1.05</f>
        <v/>
      </c>
      <c r="AM184" s="267" t="n"/>
      <c r="AN184" s="273" t="n"/>
      <c r="AO184" s="300" t="n">
        <v>43167</v>
      </c>
      <c r="AP184" s="273" t="n">
        <v>1500</v>
      </c>
      <c r="AQ184" s="300" t="inlineStr">
        <is>
          <t>18-mei EX CN</t>
        </is>
      </c>
      <c r="AR184" s="300" t="n"/>
      <c r="AS184" s="273" t="n"/>
      <c r="AT184" s="273" t="n"/>
      <c r="AU184" s="273" t="n"/>
      <c r="AV184" s="2" t="n"/>
      <c r="AW184" s="2" t="n"/>
      <c r="AX184" s="2" t="n"/>
      <c r="AY184" s="2" t="n"/>
      <c r="AZ184" s="2" t="n"/>
      <c r="BA184" s="2" t="n"/>
      <c r="BB184" s="2" t="n"/>
      <c r="BC184" s="2" t="n"/>
      <c r="BD184" s="2" t="n"/>
      <c r="BE184" s="2" t="n"/>
      <c r="BG184" s="2" t="n">
        <v>280</v>
      </c>
      <c r="BH184" s="301" t="n"/>
    </row>
    <row customFormat="1" customHeight="1" hidden="1" ht="15" r="185" s="2">
      <c r="A185" s="549" t="inlineStr">
        <is>
          <t>K180707030-2020200059 PRISCILLA</t>
        </is>
      </c>
      <c r="B185" s="169" t="inlineStr">
        <is>
          <t>K180707030</t>
        </is>
      </c>
      <c r="C185" s="201" t="n">
        <v>2020200059</v>
      </c>
      <c r="D185" s="67" t="inlineStr">
        <is>
          <t>SB</t>
        </is>
      </c>
      <c r="E185" s="311" t="n"/>
      <c r="F185" s="311" t="n"/>
      <c r="G185" s="176" t="inlineStr">
        <is>
          <t>-</t>
        </is>
      </c>
      <c r="H185" s="42" t="inlineStr">
        <is>
          <t>PRISCILLA</t>
        </is>
      </c>
      <c r="I185" s="173" t="inlineStr">
        <is>
          <t>STRIPE LINEN INDIGO</t>
        </is>
      </c>
      <c r="J185" s="176" t="inlineStr">
        <is>
          <t>NORTHERN LINEN</t>
        </is>
      </c>
      <c r="K185" s="21" t="inlineStr">
        <is>
          <t>14988 - LI501155YY 268 A95 A</t>
        </is>
      </c>
      <c r="L185" s="176" t="n"/>
      <c r="M185" s="41" t="n"/>
      <c r="N185" s="42" t="n">
        <v>1</v>
      </c>
      <c r="O185" s="173" t="inlineStr">
        <is>
          <t>DRESS</t>
        </is>
      </c>
      <c r="P185" s="280" t="inlineStr">
        <is>
          <t>WOMEN</t>
        </is>
      </c>
      <c r="Q185" s="246" t="inlineStr">
        <is>
          <t>COLLAGE</t>
        </is>
      </c>
      <c r="R185" s="220" t="inlineStr">
        <is>
          <t>ARAMPATZHS  NIKOLAOS &amp; SIA O.E.</t>
        </is>
      </c>
      <c r="S185" s="506" t="inlineStr">
        <is>
          <t>5,95 / 149</t>
        </is>
      </c>
      <c r="T185" s="21" t="n">
        <v>1.75</v>
      </c>
      <c r="U185" s="305" t="n"/>
      <c r="V185" s="74" t="n"/>
      <c r="W185" s="74" t="n"/>
      <c r="X185" s="74" t="n">
        <v>107</v>
      </c>
      <c r="Y185" s="74" t="n">
        <v>250</v>
      </c>
      <c r="Z185" s="74" t="n">
        <v>113</v>
      </c>
      <c r="AA185" s="74" t="n">
        <v>141</v>
      </c>
      <c r="AB185" s="74" t="n">
        <v>164</v>
      </c>
      <c r="AC185" s="74" t="n">
        <v>169</v>
      </c>
      <c r="AD185" s="74" t="n"/>
      <c r="AE185" s="74" t="n"/>
      <c r="AF185" s="74" t="n">
        <v>250</v>
      </c>
      <c r="AG185" s="74" t="n">
        <v>250</v>
      </c>
      <c r="AH185" s="75">
        <f>AG185</f>
        <v/>
      </c>
      <c r="AI185" s="508" t="n">
        <v>250</v>
      </c>
      <c r="AJ185" s="75" t="n"/>
      <c r="AK185" s="75" t="n"/>
      <c r="AL185" s="267">
        <f>(AH185*T185)*1.05</f>
        <v/>
      </c>
      <c r="AM185" s="267" t="n"/>
      <c r="AN185" s="273" t="n"/>
      <c r="AO185" s="300" t="n"/>
      <c r="AP185" s="273" t="n"/>
      <c r="AQ185" s="300" t="n"/>
      <c r="AR185" s="300" t="n"/>
      <c r="AS185" s="273" t="n"/>
      <c r="AT185" s="273" t="n"/>
      <c r="AU185" s="273" t="n"/>
      <c r="AV185" s="2" t="n"/>
      <c r="AW185" s="2" t="n"/>
      <c r="AX185" s="2" t="n"/>
      <c r="AY185" s="2" t="n"/>
      <c r="AZ185" s="2" t="n"/>
      <c r="BA185" s="2" t="n"/>
      <c r="BB185" s="2" t="n"/>
      <c r="BC185" s="2" t="n"/>
      <c r="BD185" s="2" t="n"/>
      <c r="BE185" s="2" t="n"/>
      <c r="BG185" s="2" t="n">
        <v>1250</v>
      </c>
      <c r="BH185" s="301" t="n"/>
    </row>
    <row customFormat="1" customHeight="1" hidden="1" ht="15" r="186" s="2">
      <c r="A186" s="549" t="inlineStr">
        <is>
          <t>K180700065-2010103046 MAXIMA</t>
        </is>
      </c>
      <c r="B186" s="169" t="inlineStr">
        <is>
          <t>K180700065</t>
        </is>
      </c>
      <c r="C186" s="201" t="n">
        <v>2010103046</v>
      </c>
      <c r="D186" s="67" t="n"/>
      <c r="E186" s="311" t="n"/>
      <c r="F186" s="311" t="n"/>
      <c r="G186" s="176" t="inlineStr">
        <is>
          <t>-</t>
        </is>
      </c>
      <c r="H186" s="42" t="inlineStr">
        <is>
          <t>MAXIMA</t>
        </is>
      </c>
      <c r="I186" s="203" t="inlineStr">
        <is>
          <t>STRIPE LINEN INDIGO</t>
        </is>
      </c>
      <c r="J186" s="176" t="inlineStr">
        <is>
          <t>NORTHERN LINEN</t>
        </is>
      </c>
      <c r="K186" s="21" t="inlineStr">
        <is>
          <t>14988 - LI501155YY 268 A95 A</t>
        </is>
      </c>
      <c r="L186" s="176" t="n"/>
      <c r="M186" s="41" t="n"/>
      <c r="N186" s="42" t="n">
        <v>1</v>
      </c>
      <c r="O186" s="173" t="inlineStr">
        <is>
          <t>PANTS</t>
        </is>
      </c>
      <c r="P186" s="175" t="inlineStr">
        <is>
          <t>WOMEN</t>
        </is>
      </c>
      <c r="Q186" s="177" t="inlineStr">
        <is>
          <t>COLLAGE</t>
        </is>
      </c>
      <c r="R186" s="281" t="inlineStr">
        <is>
          <t>ARAMPATZHS  NIKOLAOS &amp; SIA O.E.</t>
        </is>
      </c>
      <c r="S186" s="506" t="inlineStr">
        <is>
          <t>5,95 / 149</t>
        </is>
      </c>
      <c r="T186" s="21" t="n">
        <v>1.7</v>
      </c>
      <c r="U186" s="305" t="n"/>
      <c r="V186" s="74" t="n"/>
      <c r="W186" s="74" t="n"/>
      <c r="X186" s="74" t="n">
        <v>38</v>
      </c>
      <c r="Y186" s="74" t="n">
        <v>150</v>
      </c>
      <c r="Z186" s="74" t="n">
        <v>38</v>
      </c>
      <c r="AA186" s="74" t="n">
        <v>42</v>
      </c>
      <c r="AB186" s="74" t="n">
        <v>65</v>
      </c>
      <c r="AC186" s="74" t="n">
        <v>65</v>
      </c>
      <c r="AD186" s="74" t="n"/>
      <c r="AE186" s="74" t="n"/>
      <c r="AF186" s="74" t="n">
        <v>150</v>
      </c>
      <c r="AG186" s="312" t="n">
        <v>125</v>
      </c>
      <c r="AH186" s="75">
        <f>AG186</f>
        <v/>
      </c>
      <c r="AI186" s="508" t="n">
        <v>130.0769230769231</v>
      </c>
      <c r="AJ186" s="75" t="n"/>
      <c r="AK186" s="75" t="n"/>
      <c r="AL186" s="267">
        <f>(AH186*T186)*1.05</f>
        <v/>
      </c>
      <c r="AM186" s="267" t="n"/>
      <c r="AN186" s="273" t="n"/>
      <c r="AO186" s="300" t="n"/>
      <c r="AP186" s="273" t="n"/>
      <c r="AQ186" s="300" t="n"/>
      <c r="AR186" s="300" t="n"/>
      <c r="AS186" s="273" t="n"/>
      <c r="AT186" s="273" t="n"/>
      <c r="AU186" s="273" t="n"/>
      <c r="AV186" s="2" t="n"/>
      <c r="AW186" s="2" t="n"/>
      <c r="AX186" s="2" t="n"/>
      <c r="AY186" s="2" t="n"/>
      <c r="AZ186" s="2" t="n"/>
      <c r="BA186" s="2" t="n"/>
      <c r="BB186" s="2" t="n"/>
      <c r="BC186" s="2" t="n"/>
      <c r="BD186" s="2" t="n"/>
      <c r="BE186" s="2" t="n"/>
      <c r="BH186" s="301" t="n"/>
    </row>
    <row customFormat="1" customHeight="1" hidden="1" ht="15" r="187" s="2">
      <c r="A187" s="549" t="inlineStr">
        <is>
          <t>K180753035-1090400057 ENDA POCKET</t>
        </is>
      </c>
      <c r="B187" s="169" t="inlineStr">
        <is>
          <t>K180753035</t>
        </is>
      </c>
      <c r="C187" s="201" t="n">
        <v>1090400057</v>
      </c>
      <c r="D187" s="67" t="inlineStr">
        <is>
          <t>ZALANDO</t>
        </is>
      </c>
      <c r="E187" s="311" t="n"/>
      <c r="F187" s="311" t="n"/>
      <c r="G187" s="176" t="inlineStr">
        <is>
          <t>-</t>
        </is>
      </c>
      <c r="H187" s="42" t="inlineStr">
        <is>
          <t>ENDA POCKET</t>
        </is>
      </c>
      <c r="I187" s="203" t="inlineStr">
        <is>
          <t>STRIPE LINEN INDIGO</t>
        </is>
      </c>
      <c r="J187" s="202" t="inlineStr">
        <is>
          <t>NORTHERN LINEN</t>
        </is>
      </c>
      <c r="K187" s="202" t="inlineStr">
        <is>
          <t xml:space="preserve">14988 - LI501155YY 268 A95 A </t>
        </is>
      </c>
      <c r="L187" s="202" t="n"/>
      <c r="M187" s="41" t="n"/>
      <c r="N187" s="42" t="n">
        <v>1</v>
      </c>
      <c r="O187" s="203" t="inlineStr">
        <is>
          <t>SHIRT L/S</t>
        </is>
      </c>
      <c r="P187" s="280" t="inlineStr">
        <is>
          <t>MEN</t>
        </is>
      </c>
      <c r="Q187" s="246" t="inlineStr">
        <is>
          <t>COLLAGE</t>
        </is>
      </c>
      <c r="R187" s="220" t="inlineStr">
        <is>
          <t>ARAMPATZHS  NIKOLAOS &amp; SIA O.E.</t>
        </is>
      </c>
      <c r="S187" s="506" t="inlineStr">
        <is>
          <t>5,95 / 149</t>
        </is>
      </c>
      <c r="T187" s="21" t="n">
        <v>1.6</v>
      </c>
      <c r="U187" s="305" t="n"/>
      <c r="V187" s="74" t="n"/>
      <c r="W187" s="74" t="n"/>
      <c r="X187" s="74" t="n">
        <v>103</v>
      </c>
      <c r="Y187" s="74" t="n">
        <v>200</v>
      </c>
      <c r="Z187" s="74" t="n">
        <v>107</v>
      </c>
      <c r="AA187" s="74" t="n">
        <v>161</v>
      </c>
      <c r="AB187" s="74" t="n">
        <v>193</v>
      </c>
      <c r="AC187" s="74" t="n">
        <v>189</v>
      </c>
      <c r="AD187" s="74" t="n"/>
      <c r="AE187" s="74" t="n"/>
      <c r="AF187" s="74" t="n">
        <v>200</v>
      </c>
      <c r="AG187" s="325" t="n">
        <v>300</v>
      </c>
      <c r="AH187" s="75">
        <f>AG187</f>
        <v/>
      </c>
      <c r="AI187" s="508" t="n">
        <v>305.1917098445596</v>
      </c>
      <c r="AJ187" s="75" t="n"/>
      <c r="AK187" s="75" t="n"/>
      <c r="AL187" s="267">
        <f>(AH187*T187)*1.05</f>
        <v/>
      </c>
      <c r="AM187" s="267" t="n"/>
      <c r="AN187" s="273" t="n"/>
      <c r="AO187" s="300" t="n"/>
      <c r="AP187" s="273" t="n"/>
      <c r="AQ187" s="300" t="n"/>
      <c r="AR187" s="300" t="n"/>
      <c r="AS187" s="273" t="n"/>
      <c r="AT187" s="273" t="n"/>
      <c r="AU187" s="273" t="n"/>
      <c r="AV187" s="2" t="n"/>
      <c r="AW187" s="2" t="n"/>
      <c r="AX187" s="2" t="n"/>
      <c r="AY187" s="2" t="n"/>
      <c r="AZ187" s="2" t="n"/>
      <c r="BA187" s="2" t="n"/>
      <c r="BB187" s="2" t="n"/>
      <c r="BC187" s="2" t="n"/>
      <c r="BD187" s="2" t="n"/>
      <c r="BE187" s="2" t="n"/>
      <c r="BH187" s="301" t="n"/>
    </row>
    <row customFormat="1" customHeight="1" hidden="1" ht="15" r="188" s="2">
      <c r="A188" s="549" t="inlineStr">
        <is>
          <t>K180703015-2090101662 ESTEFANY</t>
        </is>
      </c>
      <c r="B188" s="201" t="inlineStr">
        <is>
          <t>K180703015</t>
        </is>
      </c>
      <c r="C188" s="201" t="n">
        <v>2090101662</v>
      </c>
      <c r="D188" s="67" t="n"/>
      <c r="E188" s="311" t="n"/>
      <c r="F188" s="311" t="n"/>
      <c r="G188" s="176" t="inlineStr">
        <is>
          <t>-</t>
        </is>
      </c>
      <c r="H188" s="42" t="inlineStr">
        <is>
          <t>ESTEFANY</t>
        </is>
      </c>
      <c r="I188" s="203" t="inlineStr">
        <is>
          <t>OFF WHITE LINEN</t>
        </is>
      </c>
      <c r="J188" s="176" t="inlineStr">
        <is>
          <t>NORTHERN LINEN</t>
        </is>
      </c>
      <c r="K188" s="176" t="inlineStr">
        <is>
          <t>Li130069BF</t>
        </is>
      </c>
      <c r="L188" s="176" t="n"/>
      <c r="M188" s="41" t="n"/>
      <c r="N188" s="42" t="n">
        <v>2</v>
      </c>
      <c r="O188" s="173" t="inlineStr">
        <is>
          <t>SHIRT L/S</t>
        </is>
      </c>
      <c r="P188" s="280" t="inlineStr">
        <is>
          <t>WOMEN</t>
        </is>
      </c>
      <c r="Q188" s="177" t="inlineStr">
        <is>
          <t>COLLAGE</t>
        </is>
      </c>
      <c r="R188" s="281" t="inlineStr">
        <is>
          <t>ARAMPATZHS  NIKOLAOS &amp; SIA O.E.</t>
        </is>
      </c>
      <c r="S188" s="507" t="n">
        <v>3.45</v>
      </c>
      <c r="T188" s="21" t="n">
        <v>1.55</v>
      </c>
      <c r="U188" s="305" t="n"/>
      <c r="V188" s="74" t="n"/>
      <c r="W188" s="74" t="n"/>
      <c r="X188" s="74" t="n">
        <v>47</v>
      </c>
      <c r="Y188" s="74" t="n">
        <v>0</v>
      </c>
      <c r="Z188" s="74" t="n">
        <v>47</v>
      </c>
      <c r="AA188" s="74" t="n">
        <v>50</v>
      </c>
      <c r="AB188" s="74" t="n">
        <v>83</v>
      </c>
      <c r="AC188" s="74" t="n">
        <v>92</v>
      </c>
      <c r="AD188" s="74" t="n"/>
      <c r="AE188" s="74" t="n"/>
      <c r="AF188" s="74" t="n">
        <v>120</v>
      </c>
      <c r="AG188" s="74" t="n">
        <v>120</v>
      </c>
      <c r="AH188" s="75">
        <f>AG188</f>
        <v/>
      </c>
      <c r="AI188" s="508" t="n">
        <v>120</v>
      </c>
      <c r="AJ188" s="75" t="n"/>
      <c r="AK188" s="75" t="n"/>
      <c r="AL188" s="267">
        <f>(AH188*T188)*1.05</f>
        <v/>
      </c>
      <c r="AM188" s="267" t="n"/>
      <c r="AN188" s="273" t="n"/>
      <c r="AO188" s="300" t="n">
        <v>43167</v>
      </c>
      <c r="AP188" s="273" t="n">
        <v>225</v>
      </c>
      <c r="AQ188" s="300" t="n">
        <v>43217</v>
      </c>
      <c r="AR188" s="300" t="n"/>
      <c r="AS188" s="273" t="n"/>
      <c r="AT188" s="273" t="n"/>
      <c r="AU188" s="273" t="n"/>
      <c r="AV188" s="2" t="n"/>
      <c r="AW188" s="2" t="n"/>
      <c r="AX188" s="2" t="n"/>
      <c r="AY188" s="2" t="n"/>
      <c r="AZ188" s="2" t="n"/>
      <c r="BA188" s="2" t="n"/>
      <c r="BB188" s="2" t="n"/>
      <c r="BC188" s="2" t="n"/>
      <c r="BD188" s="2" t="n"/>
      <c r="BE188" s="2" t="n"/>
      <c r="BG188" s="2" t="n">
        <v>225</v>
      </c>
      <c r="BH188" s="301" t="n"/>
    </row>
    <row customFormat="1" customHeight="1" hidden="1" ht="15" r="189" s="2">
      <c r="A189" s="549" t="inlineStr">
        <is>
          <t>K180701415-2010103031 DIDO</t>
        </is>
      </c>
      <c r="B189" s="169" t="inlineStr">
        <is>
          <t>K180701415</t>
        </is>
      </c>
      <c r="C189" s="169" t="n">
        <v>2010103031</v>
      </c>
      <c r="D189" s="67" t="inlineStr">
        <is>
          <t>ZALANDO, ASOS, ABY</t>
        </is>
      </c>
      <c r="E189" s="311" t="n"/>
      <c r="F189" s="311" t="n"/>
      <c r="G189" s="176" t="inlineStr">
        <is>
          <t>-</t>
        </is>
      </c>
      <c r="H189" s="42" t="inlineStr">
        <is>
          <t>DIDO</t>
        </is>
      </c>
      <c r="I189" s="173" t="inlineStr">
        <is>
          <t>MID BLUE</t>
        </is>
      </c>
      <c r="J189" s="176" t="inlineStr">
        <is>
          <t>ORTA</t>
        </is>
      </c>
      <c r="K189" s="176" t="n">
        <v>9540</v>
      </c>
      <c r="L189" s="176" t="n"/>
      <c r="M189" s="41" t="inlineStr">
        <is>
          <t>CONVENTIONAL</t>
        </is>
      </c>
      <c r="N189" s="42" t="n">
        <v>1</v>
      </c>
      <c r="O189" s="173" t="inlineStr">
        <is>
          <t>JEANS</t>
        </is>
      </c>
      <c r="P189" s="175" t="inlineStr">
        <is>
          <t>WOMEN</t>
        </is>
      </c>
      <c r="Q189" s="177" t="inlineStr">
        <is>
          <t>ARTLAB</t>
        </is>
      </c>
      <c r="R189" s="177" t="inlineStr">
        <is>
          <t>INTERWASHING</t>
        </is>
      </c>
      <c r="S189" s="178" t="n">
        <v>5.2</v>
      </c>
      <c r="T189" s="21" t="n">
        <v>1.22</v>
      </c>
      <c r="U189" s="305" t="n"/>
      <c r="V189" s="74" t="n"/>
      <c r="W189" s="74" t="n"/>
      <c r="X189" s="74" t="n">
        <v>363</v>
      </c>
      <c r="Y189" s="74" t="n">
        <v>600</v>
      </c>
      <c r="Z189" s="74" t="n">
        <v>449</v>
      </c>
      <c r="AA189" s="74" t="n">
        <v>596</v>
      </c>
      <c r="AB189" s="74" t="n">
        <v>802</v>
      </c>
      <c r="AC189" s="74" t="n">
        <v>802</v>
      </c>
      <c r="AD189" s="74" t="n"/>
      <c r="AE189" s="74" t="n"/>
      <c r="AF189" s="74" t="n">
        <v>700</v>
      </c>
      <c r="AG189" s="325" t="n">
        <v>950</v>
      </c>
      <c r="AH189" s="75">
        <f>AG189</f>
        <v/>
      </c>
      <c r="AI189" s="508" t="n">
        <v>959.7256857855363</v>
      </c>
      <c r="AJ189" s="75" t="n"/>
      <c r="AK189" s="75" t="n"/>
      <c r="AL189" s="267">
        <f>(AH189*T189)*1.05</f>
        <v/>
      </c>
      <c r="AM189" s="267" t="n"/>
      <c r="AN189" s="273" t="n"/>
      <c r="AO189" s="300" t="n">
        <v>43166</v>
      </c>
      <c r="AP189" s="273" t="n">
        <v>2000</v>
      </c>
      <c r="AQ189" s="300" t="n">
        <v>43203</v>
      </c>
      <c r="AR189" s="300" t="n"/>
      <c r="AS189" s="273" t="n"/>
      <c r="AT189" s="273" t="n"/>
      <c r="AU189" s="273" t="n"/>
      <c r="AV189" s="2" t="n"/>
      <c r="AW189" s="2" t="inlineStr">
        <is>
          <t>Prio 2</t>
        </is>
      </c>
      <c r="AX189" s="2" t="n"/>
      <c r="AY189" s="2" t="n"/>
      <c r="AZ189" s="2" t="n"/>
      <c r="BA189" s="2" t="n"/>
      <c r="BB189" s="2" t="n"/>
      <c r="BC189" s="2" t="n"/>
      <c r="BD189" s="2" t="n"/>
      <c r="BE189" s="2" t="n"/>
      <c r="BG189" s="2" t="n">
        <v>2000</v>
      </c>
      <c r="BH189" s="301" t="n">
        <v>43187</v>
      </c>
    </row>
    <row customFormat="1" customHeight="1" hidden="1" ht="15" r="190" s="2">
      <c r="A190" s="549" t="inlineStr">
        <is>
          <t>K180751338-1010104212 JOHN</t>
        </is>
      </c>
      <c r="B190" s="472" t="inlineStr">
        <is>
          <t>K180751338</t>
        </is>
      </c>
      <c r="C190" s="472" t="n">
        <v>1010104212</v>
      </c>
      <c r="D190" s="67" t="inlineStr">
        <is>
          <t>MAW, ASOS</t>
        </is>
      </c>
      <c r="E190" s="311" t="n"/>
      <c r="F190" s="311" t="n"/>
      <c r="G190" s="176" t="inlineStr">
        <is>
          <t>-</t>
        </is>
      </c>
      <c r="H190" s="42" t="inlineStr">
        <is>
          <t>JOHN</t>
        </is>
      </c>
      <c r="I190" s="22" t="inlineStr">
        <is>
          <t>MID BLUE</t>
        </is>
      </c>
      <c r="J190" s="176" t="inlineStr">
        <is>
          <t>ORTA</t>
        </is>
      </c>
      <c r="K190" s="176" t="n">
        <v>9540</v>
      </c>
      <c r="L190" s="176" t="n"/>
      <c r="M190" s="41" t="inlineStr">
        <is>
          <t>CONVENTIONAL</t>
        </is>
      </c>
      <c r="N190" s="42" t="n">
        <v>1</v>
      </c>
      <c r="O190" s="173" t="inlineStr">
        <is>
          <t>JEANS</t>
        </is>
      </c>
      <c r="P190" s="175" t="inlineStr">
        <is>
          <t>MEN</t>
        </is>
      </c>
      <c r="Q190" s="177" t="inlineStr">
        <is>
          <t>ARTLAB</t>
        </is>
      </c>
      <c r="R190" s="177" t="inlineStr">
        <is>
          <t>INTERWASHING</t>
        </is>
      </c>
      <c r="S190" s="178" t="n">
        <v>5.2</v>
      </c>
      <c r="T190" s="304" t="n">
        <v>1.3</v>
      </c>
      <c r="U190" s="305" t="n"/>
      <c r="V190" s="74" t="n"/>
      <c r="W190" s="74" t="n"/>
      <c r="X190" s="74" t="n">
        <v>929</v>
      </c>
      <c r="Y190" s="74" t="n">
        <v>1500</v>
      </c>
      <c r="Z190" s="74" t="n">
        <v>994</v>
      </c>
      <c r="AA190" s="74" t="n">
        <v>1122</v>
      </c>
      <c r="AB190" s="74" t="n">
        <v>1197</v>
      </c>
      <c r="AC190" s="74" t="n">
        <v>1197</v>
      </c>
      <c r="AD190" s="74" t="n"/>
      <c r="AE190" s="74" t="n"/>
      <c r="AF190" s="74" t="n">
        <v>1500</v>
      </c>
      <c r="AG190" s="74" t="n">
        <v>1500</v>
      </c>
      <c r="AH190" s="75">
        <f>AG190</f>
        <v/>
      </c>
      <c r="AI190" s="513">
        <f>1501-700</f>
        <v/>
      </c>
      <c r="AJ190" s="75" t="n"/>
      <c r="AK190" s="75" t="n"/>
      <c r="AL190" s="267">
        <f>(AH190*T190)*1.05</f>
        <v/>
      </c>
      <c r="AM190" s="267" t="n"/>
      <c r="AN190" s="273" t="n"/>
      <c r="AO190" s="300" t="n"/>
      <c r="AP190" s="273" t="n">
        <v>2200</v>
      </c>
      <c r="AQ190" s="300" t="inlineStr">
        <is>
          <t>Orta</t>
        </is>
      </c>
      <c r="AR190" s="300" t="n"/>
      <c r="AS190" s="273" t="n"/>
      <c r="AT190" s="273" t="n"/>
      <c r="AU190" s="273" t="n"/>
      <c r="AV190" s="2" t="n"/>
      <c r="AW190" s="2" t="inlineStr">
        <is>
          <t>Prio 2</t>
        </is>
      </c>
      <c r="AX190" s="2" t="n"/>
      <c r="AY190" s="2" t="n"/>
      <c r="AZ190" s="2" t="n"/>
      <c r="BA190" s="2" t="n"/>
      <c r="BB190" s="2" t="n"/>
      <c r="BC190" s="2" t="n"/>
      <c r="BD190" s="2" t="n"/>
      <c r="BE190" s="2" t="n"/>
      <c r="BG190" s="2" t="n">
        <v>2200</v>
      </c>
      <c r="BH190" s="301" t="n">
        <v>43171</v>
      </c>
    </row>
    <row customFormat="1" customHeight="1" hidden="1" ht="15" r="191" s="2">
      <c r="A191" s="549" t="inlineStr">
        <is>
          <t>K180751410-1010104240 RYAN</t>
        </is>
      </c>
      <c r="B191" s="169" t="inlineStr">
        <is>
          <t>K180751410</t>
        </is>
      </c>
      <c r="C191" s="169" t="n">
        <v>1010104240</v>
      </c>
      <c r="D191" s="67" t="n"/>
      <c r="E191" s="311" t="n"/>
      <c r="F191" s="311" t="n"/>
      <c r="G191" s="176" t="inlineStr">
        <is>
          <t>-</t>
        </is>
      </c>
      <c r="H191" s="42" t="inlineStr">
        <is>
          <t>RYAN</t>
        </is>
      </c>
      <c r="I191" s="22" t="inlineStr">
        <is>
          <t>MID BLUE</t>
        </is>
      </c>
      <c r="J191" s="176" t="inlineStr">
        <is>
          <t>ORTA</t>
        </is>
      </c>
      <c r="K191" s="176" t="n">
        <v>9540</v>
      </c>
      <c r="L191" s="176" t="n"/>
      <c r="M191" s="41" t="inlineStr">
        <is>
          <t>CONVENTIONAL</t>
        </is>
      </c>
      <c r="N191" s="42" t="n">
        <v>1</v>
      </c>
      <c r="O191" s="173" t="inlineStr">
        <is>
          <t>JEANS</t>
        </is>
      </c>
      <c r="P191" s="175" t="inlineStr">
        <is>
          <t>MEN</t>
        </is>
      </c>
      <c r="Q191" s="177" t="inlineStr">
        <is>
          <t>ARTLAB</t>
        </is>
      </c>
      <c r="R191" s="177" t="inlineStr">
        <is>
          <t>INTERWASHING</t>
        </is>
      </c>
      <c r="S191" s="247" t="n">
        <v>5.2</v>
      </c>
      <c r="T191" s="304" t="n">
        <v>1.3</v>
      </c>
      <c r="U191" s="305" t="n"/>
      <c r="V191" s="74" t="n"/>
      <c r="W191" s="74" t="n"/>
      <c r="X191" s="74" t="n">
        <v>56</v>
      </c>
      <c r="Y191" s="74" t="n">
        <v>300</v>
      </c>
      <c r="Z191" s="74" t="n">
        <v>81</v>
      </c>
      <c r="AA191" s="74" t="n">
        <v>157</v>
      </c>
      <c r="AB191" s="74" t="n">
        <v>206</v>
      </c>
      <c r="AC191" s="74" t="n">
        <v>205</v>
      </c>
      <c r="AD191" s="74" t="n"/>
      <c r="AE191" s="74" t="n"/>
      <c r="AF191" s="74" t="n">
        <v>300</v>
      </c>
      <c r="AG191" s="74" t="n">
        <v>300</v>
      </c>
      <c r="AH191" s="75">
        <f>AG191</f>
        <v/>
      </c>
      <c r="AI191" s="508" t="n">
        <v>302.7184466019418</v>
      </c>
      <c r="AJ191" s="75" t="n"/>
      <c r="AK191" s="75" t="n"/>
      <c r="AL191" s="267">
        <f>(AH191*T191)*1.05</f>
        <v/>
      </c>
      <c r="AM191" s="267" t="n"/>
      <c r="AN191" s="273" t="n"/>
      <c r="AO191" s="300" t="n"/>
      <c r="AP191" s="273" t="n"/>
      <c r="AQ191" s="300" t="n"/>
      <c r="AR191" s="300" t="n"/>
      <c r="AS191" s="273" t="n"/>
      <c r="AT191" s="273" t="n"/>
      <c r="AU191" s="273" t="n"/>
      <c r="AV191" s="2" t="n"/>
      <c r="AW191" s="2" t="inlineStr">
        <is>
          <t>Prio 2</t>
        </is>
      </c>
      <c r="AX191" s="2" t="n"/>
      <c r="AY191" s="2" t="n"/>
      <c r="AZ191" s="2" t="n"/>
      <c r="BA191" s="2" t="n"/>
      <c r="BB191" s="2" t="n"/>
      <c r="BC191" s="2" t="n"/>
      <c r="BD191" s="2" t="n"/>
      <c r="BE191" s="2" t="n"/>
      <c r="BH191" s="301" t="n"/>
    </row>
    <row customFormat="1" customHeight="1" hidden="1" ht="15" r="192" s="2">
      <c r="A192" s="549" t="inlineStr">
        <is>
          <t>K180751525-1010104107 JOSHUA</t>
        </is>
      </c>
      <c r="B192" s="169" t="inlineStr">
        <is>
          <t>K180751525</t>
        </is>
      </c>
      <c r="C192" s="169" t="n">
        <v>1010104107</v>
      </c>
      <c r="D192" s="67" t="n"/>
      <c r="E192" s="311" t="n"/>
      <c r="F192" s="311" t="n"/>
      <c r="G192" s="176" t="inlineStr">
        <is>
          <t>-</t>
        </is>
      </c>
      <c r="H192" s="42" t="inlineStr">
        <is>
          <t>JOSHUA</t>
        </is>
      </c>
      <c r="I192" s="173" t="inlineStr">
        <is>
          <t>STONE BLUE</t>
        </is>
      </c>
      <c r="J192" s="176" t="inlineStr">
        <is>
          <t>ORTA</t>
        </is>
      </c>
      <c r="K192" s="176" t="n">
        <v>9540</v>
      </c>
      <c r="L192" s="176" t="n"/>
      <c r="M192" s="41" t="inlineStr">
        <is>
          <t>SEASONAL MAIN</t>
        </is>
      </c>
      <c r="N192" s="42" t="n">
        <v>1</v>
      </c>
      <c r="O192" s="173" t="inlineStr">
        <is>
          <t>JEANS</t>
        </is>
      </c>
      <c r="P192" s="175" t="inlineStr">
        <is>
          <t>MEN</t>
        </is>
      </c>
      <c r="Q192" s="177" t="inlineStr">
        <is>
          <t>ARTLAB</t>
        </is>
      </c>
      <c r="R192" s="177" t="inlineStr">
        <is>
          <t>INTERWASHING</t>
        </is>
      </c>
      <c r="S192" s="178" t="n">
        <v>5.2</v>
      </c>
      <c r="T192" s="21" t="n">
        <v>1.34</v>
      </c>
      <c r="U192" s="305" t="n"/>
      <c r="V192" s="74" t="n"/>
      <c r="W192" s="74" t="n"/>
      <c r="X192" s="74" t="n">
        <v>133</v>
      </c>
      <c r="Y192" s="74" t="n">
        <v>350</v>
      </c>
      <c r="Z192" s="74" t="n">
        <v>133</v>
      </c>
      <c r="AA192" s="74" t="n">
        <v>133</v>
      </c>
      <c r="AB192" s="74" t="n">
        <v>157</v>
      </c>
      <c r="AC192" s="74" t="n">
        <v>157</v>
      </c>
      <c r="AD192" s="74" t="n"/>
      <c r="AE192" s="74" t="n"/>
      <c r="AF192" s="74" t="n">
        <v>350</v>
      </c>
      <c r="AG192" s="312" t="n">
        <v>300</v>
      </c>
      <c r="AH192" s="75">
        <f>AG192</f>
        <v/>
      </c>
      <c r="AI192" s="508" t="n">
        <v>307.3566878980892</v>
      </c>
      <c r="AJ192" s="75" t="n"/>
      <c r="AK192" s="75" t="n"/>
      <c r="AL192" s="267">
        <f>(AH192*T192)*1.05</f>
        <v/>
      </c>
      <c r="AM192" s="267" t="n"/>
      <c r="AN192" s="273" t="n"/>
      <c r="AO192" s="300" t="n"/>
      <c r="AP192" s="273" t="n"/>
      <c r="AQ192" s="300" t="n"/>
      <c r="AR192" s="300" t="n"/>
      <c r="AS192" s="273" t="n"/>
      <c r="AT192" s="273" t="n"/>
      <c r="AU192" s="273" t="n"/>
      <c r="AV192" s="2" t="n"/>
      <c r="AW192" s="2" t="inlineStr">
        <is>
          <t>Prio 2</t>
        </is>
      </c>
      <c r="AX192" s="2" t="n"/>
      <c r="AY192" s="2" t="n"/>
      <c r="AZ192" s="2" t="n"/>
      <c r="BA192" s="2" t="n"/>
      <c r="BB192" s="2" t="n"/>
      <c r="BC192" s="2" t="n"/>
      <c r="BD192" s="2" t="n"/>
      <c r="BE192" s="2" t="n"/>
      <c r="BH192" s="301" t="n"/>
    </row>
    <row customFormat="1" customHeight="1" hidden="1" ht="15" r="193" s="2">
      <c r="A193" s="549" t="inlineStr">
        <is>
          <t>K170751098-1010103463 JAMES</t>
        </is>
      </c>
      <c r="B193" s="472" t="inlineStr">
        <is>
          <t>K170751098</t>
        </is>
      </c>
      <c r="C193" s="472" t="n">
        <v>1010103463</v>
      </c>
      <c r="D193" s="67" t="inlineStr">
        <is>
          <t>ZALANDO</t>
        </is>
      </c>
      <c r="E193" s="311" t="n"/>
      <c r="F193" s="311" t="n"/>
      <c r="G193" s="176" t="inlineStr">
        <is>
          <t>C/O</t>
        </is>
      </c>
      <c r="H193" s="42" t="inlineStr">
        <is>
          <t>JAMES</t>
        </is>
      </c>
      <c r="I193" s="22" t="inlineStr">
        <is>
          <t>DRY COMFORT STRETCH</t>
        </is>
      </c>
      <c r="J193" s="176" t="inlineStr">
        <is>
          <t>ORTA</t>
        </is>
      </c>
      <c r="K193" s="176" t="inlineStr">
        <is>
          <t>9541B-43</t>
        </is>
      </c>
      <c r="L193" s="176" t="n"/>
      <c r="M193" s="41" t="inlineStr">
        <is>
          <t>EVERLASTIN'</t>
        </is>
      </c>
      <c r="N193" s="42" t="n">
        <v>1</v>
      </c>
      <c r="O193" s="173" t="inlineStr">
        <is>
          <t>JEANS</t>
        </is>
      </c>
      <c r="P193" s="244" t="inlineStr">
        <is>
          <t>MEN</t>
        </is>
      </c>
      <c r="Q193" s="177" t="inlineStr">
        <is>
          <t>ARTLAB</t>
        </is>
      </c>
      <c r="R193" s="177" t="inlineStr">
        <is>
          <t>-</t>
        </is>
      </c>
      <c r="S193" s="178" t="inlineStr">
        <is>
          <t>4,8 / 145</t>
        </is>
      </c>
      <c r="T193" s="21" t="n">
        <v>1.24</v>
      </c>
      <c r="U193" s="305" t="n"/>
      <c r="V193" s="74" t="n"/>
      <c r="W193" s="74" t="n"/>
      <c r="X193" s="74" t="n">
        <v>144</v>
      </c>
      <c r="Y193" s="74" t="n">
        <v>200</v>
      </c>
      <c r="Z193" s="74" t="n">
        <v>144</v>
      </c>
      <c r="AA193" s="74" t="n">
        <v>144</v>
      </c>
      <c r="AB193" s="74" t="n">
        <v>225</v>
      </c>
      <c r="AC193" s="74" t="n">
        <v>225</v>
      </c>
      <c r="AD193" s="74" t="n"/>
      <c r="AE193" s="74" t="n"/>
      <c r="AF193" s="74" t="n">
        <v>200</v>
      </c>
      <c r="AG193" s="325" t="n">
        <v>225</v>
      </c>
      <c r="AH193" s="75">
        <f>AG193</f>
        <v/>
      </c>
      <c r="AI193" s="508" t="n">
        <v>225</v>
      </c>
      <c r="AJ193" s="333" t="n">
        <v>0</v>
      </c>
      <c r="AK193" s="75" t="inlineStr">
        <is>
          <t>ZALANDO</t>
        </is>
      </c>
      <c r="AL193" s="267">
        <f>(AI193*T193)*1.05</f>
        <v/>
      </c>
      <c r="AM193" s="267" t="n"/>
      <c r="AN193" s="273" t="n">
        <v>742</v>
      </c>
      <c r="AO193" s="300" t="n"/>
      <c r="AP193" s="273" t="n"/>
      <c r="AQ193" s="300" t="inlineStr">
        <is>
          <t>Orta</t>
        </is>
      </c>
      <c r="AR193" s="300" t="inlineStr">
        <is>
          <t>YES</t>
        </is>
      </c>
      <c r="AS193" s="273" t="n"/>
      <c r="AT193" s="273" t="n"/>
      <c r="AU193" s="273" t="n"/>
      <c r="AV193" s="2" t="n"/>
      <c r="AW193" s="2" t="inlineStr">
        <is>
          <t>Prio 1</t>
        </is>
      </c>
      <c r="AX193" s="2" t="n"/>
      <c r="AY193" s="2" t="n"/>
      <c r="AZ193" s="2" t="n"/>
      <c r="BA193" s="2" t="n"/>
      <c r="BB193" s="2" t="n"/>
      <c r="BC193" s="2" t="n"/>
      <c r="BD193" s="2" t="n"/>
      <c r="BE193" s="2" t="n"/>
      <c r="BG193" s="2" t="n">
        <v>750</v>
      </c>
      <c r="BH193" s="301" t="n">
        <v>43159</v>
      </c>
    </row>
    <row customFormat="1" customHeight="1" hidden="1" ht="15" r="194" s="2">
      <c r="A194" s="549" t="inlineStr">
        <is>
          <t>K170751107-1010103467 CHARLES</t>
        </is>
      </c>
      <c r="B194" s="169" t="inlineStr">
        <is>
          <t>K170751107</t>
        </is>
      </c>
      <c r="C194" s="169" t="n">
        <v>1010103467</v>
      </c>
      <c r="D194" s="67" t="n"/>
      <c r="E194" s="311" t="n"/>
      <c r="F194" s="311" t="n"/>
      <c r="G194" s="176" t="inlineStr">
        <is>
          <t>C/O</t>
        </is>
      </c>
      <c r="H194" s="42" t="inlineStr">
        <is>
          <t>CHARLES</t>
        </is>
      </c>
      <c r="I194" s="173" t="inlineStr">
        <is>
          <t>DRY COMFORT STRETCH</t>
        </is>
      </c>
      <c r="J194" s="176" t="inlineStr">
        <is>
          <t>ORTA</t>
        </is>
      </c>
      <c r="K194" s="176" t="inlineStr">
        <is>
          <t>9541B-43</t>
        </is>
      </c>
      <c r="L194" s="176" t="n"/>
      <c r="M194" s="41" t="inlineStr">
        <is>
          <t>ROYAL CORE</t>
        </is>
      </c>
      <c r="N194" s="42" t="n">
        <v>1</v>
      </c>
      <c r="O194" s="173" t="inlineStr">
        <is>
          <t>JEANS</t>
        </is>
      </c>
      <c r="P194" s="175" t="inlineStr">
        <is>
          <t>MEN</t>
        </is>
      </c>
      <c r="Q194" s="177" t="inlineStr">
        <is>
          <t>ARTLAB</t>
        </is>
      </c>
      <c r="R194" s="177" t="inlineStr">
        <is>
          <t>-</t>
        </is>
      </c>
      <c r="S194" s="178" t="inlineStr">
        <is>
          <t>4,8 / 145</t>
        </is>
      </c>
      <c r="T194" s="21" t="n">
        <v>1.27</v>
      </c>
      <c r="U194" s="305" t="n"/>
      <c r="V194" s="74" t="n"/>
      <c r="W194" s="74" t="n"/>
      <c r="X194" s="74" t="n">
        <v>98</v>
      </c>
      <c r="Y194" s="74" t="n">
        <v>0</v>
      </c>
      <c r="Z194" s="74" t="n">
        <v>114</v>
      </c>
      <c r="AA194" s="74" t="n">
        <v>165</v>
      </c>
      <c r="AB194" s="74" t="n">
        <v>202</v>
      </c>
      <c r="AC194" s="74" t="n">
        <v>202</v>
      </c>
      <c r="AD194" s="74" t="n"/>
      <c r="AE194" s="74" t="n"/>
      <c r="AF194" s="74" t="n">
        <v>300</v>
      </c>
      <c r="AG194" s="312" t="n">
        <v>200</v>
      </c>
      <c r="AH194" s="75">
        <f>AG194</f>
        <v/>
      </c>
      <c r="AI194" s="508" t="n">
        <v>460.1584158415841</v>
      </c>
      <c r="AJ194" s="333" t="n">
        <v>310</v>
      </c>
      <c r="AK194" s="75" t="inlineStr">
        <is>
          <t>STOCK</t>
        </is>
      </c>
      <c r="AL194" s="267">
        <f>(AI194*T194)*1.05</f>
        <v/>
      </c>
      <c r="AM194" s="267" t="n"/>
      <c r="AN194" s="273" t="n"/>
      <c r="AO194" s="300" t="n"/>
      <c r="AP194" s="273" t="n">
        <v>2900</v>
      </c>
      <c r="AQ194" s="300" t="inlineStr">
        <is>
          <t>Orta</t>
        </is>
      </c>
      <c r="AR194" s="300" t="n"/>
      <c r="AS194" s="273" t="n"/>
      <c r="AT194" s="273" t="n"/>
      <c r="AU194" s="273" t="n"/>
      <c r="AV194" s="2" t="n"/>
      <c r="AW194" s="2" t="inlineStr">
        <is>
          <t>Prio 2</t>
        </is>
      </c>
      <c r="AX194" s="2" t="n"/>
      <c r="AY194" s="2" t="n"/>
      <c r="AZ194" s="2" t="n"/>
      <c r="BA194" s="2" t="n"/>
      <c r="BB194" s="2" t="n"/>
      <c r="BC194" s="2" t="n"/>
      <c r="BD194" s="2" t="n"/>
      <c r="BE194" s="2" t="n"/>
      <c r="BG194" s="2" t="n">
        <v>1400</v>
      </c>
      <c r="BH194" s="301" t="n">
        <v>43171</v>
      </c>
    </row>
    <row customFormat="1" customHeight="1" hidden="1" ht="15" r="195" s="2">
      <c r="A195" s="549" t="inlineStr">
        <is>
          <t>K170751420-1010103491 RYAN</t>
        </is>
      </c>
      <c r="B195" s="169" t="inlineStr">
        <is>
          <t>K170751420</t>
        </is>
      </c>
      <c r="C195" s="169" t="n">
        <v>1010103491</v>
      </c>
      <c r="D195" s="67" t="n"/>
      <c r="E195" s="311" t="n"/>
      <c r="F195" s="311" t="n"/>
      <c r="G195" s="176" t="inlineStr">
        <is>
          <t>C/O</t>
        </is>
      </c>
      <c r="H195" s="42" t="inlineStr">
        <is>
          <t>RYAN</t>
        </is>
      </c>
      <c r="I195" s="173" t="inlineStr">
        <is>
          <t>DRY COMFORT STRETCH</t>
        </is>
      </c>
      <c r="J195" s="176" t="inlineStr">
        <is>
          <t>ORTA</t>
        </is>
      </c>
      <c r="K195" s="176" t="inlineStr">
        <is>
          <t>9541B-43</t>
        </is>
      </c>
      <c r="L195" s="176" t="n"/>
      <c r="M195" s="41" t="inlineStr">
        <is>
          <t>ROYAL CORE</t>
        </is>
      </c>
      <c r="N195" s="42" t="n">
        <v>1</v>
      </c>
      <c r="O195" s="173" t="inlineStr">
        <is>
          <t>JEANS</t>
        </is>
      </c>
      <c r="P195" s="175" t="inlineStr">
        <is>
          <t>MEN</t>
        </is>
      </c>
      <c r="Q195" s="177" t="inlineStr">
        <is>
          <t>ARTLAB</t>
        </is>
      </c>
      <c r="R195" s="177" t="inlineStr">
        <is>
          <t>-</t>
        </is>
      </c>
      <c r="S195" s="178" t="inlineStr">
        <is>
          <t>4,8 / 145</t>
        </is>
      </c>
      <c r="T195" s="21" t="n">
        <v>1.23</v>
      </c>
      <c r="U195" s="305" t="n"/>
      <c r="V195" s="74" t="n"/>
      <c r="W195" s="74" t="n"/>
      <c r="X195" s="74" t="n">
        <v>70</v>
      </c>
      <c r="Y195" s="74" t="n">
        <v>0</v>
      </c>
      <c r="Z195" s="74" t="n">
        <v>80</v>
      </c>
      <c r="AA195" s="74" t="n">
        <v>152</v>
      </c>
      <c r="AB195" s="74" t="n">
        <v>179</v>
      </c>
      <c r="AC195" s="74" t="n">
        <v>186</v>
      </c>
      <c r="AD195" s="74" t="n"/>
      <c r="AE195" s="74" t="n"/>
      <c r="AF195" s="74" t="n">
        <v>300</v>
      </c>
      <c r="AG195" s="74" t="n">
        <v>300</v>
      </c>
      <c r="AH195" s="75">
        <f>AG195</f>
        <v/>
      </c>
      <c r="AI195" s="508" t="n">
        <v>534.9677419354839</v>
      </c>
      <c r="AJ195" s="333" t="n">
        <v>63</v>
      </c>
      <c r="AK195" s="75" t="inlineStr">
        <is>
          <t>STOCK</t>
        </is>
      </c>
      <c r="AL195" s="267">
        <f>(AI195*T195)*1.05</f>
        <v/>
      </c>
      <c r="AM195" s="267" t="n"/>
      <c r="AN195" s="273" t="n"/>
      <c r="AO195" s="300" t="n"/>
      <c r="AP195" s="273" t="n"/>
      <c r="AQ195" s="300" t="n"/>
      <c r="AR195" s="300" t="n"/>
      <c r="AS195" s="273" t="n"/>
      <c r="AT195" s="273" t="n"/>
      <c r="AU195" s="273" t="n"/>
      <c r="AV195" s="2" t="n"/>
      <c r="AW195" s="2" t="inlineStr">
        <is>
          <t>Prio 2</t>
        </is>
      </c>
      <c r="AX195" s="2" t="n"/>
      <c r="AY195" s="2" t="n"/>
      <c r="AZ195" s="2" t="n"/>
      <c r="BA195" s="2" t="n"/>
      <c r="BB195" s="2" t="n"/>
      <c r="BC195" s="2" t="n"/>
      <c r="BD195" s="2" t="n"/>
      <c r="BE195" s="2" t="n"/>
      <c r="BG195" s="2" t="n">
        <v>1150</v>
      </c>
      <c r="BH195" s="301" t="n">
        <v>43187</v>
      </c>
    </row>
    <row customFormat="1" customHeight="1" hidden="1" ht="15" r="196" s="2">
      <c r="A196" s="549" t="inlineStr">
        <is>
          <t>K999901103-2010102406 JUNO</t>
        </is>
      </c>
      <c r="B196" s="169" t="inlineStr">
        <is>
          <t>K999901103</t>
        </is>
      </c>
      <c r="C196" s="169" t="n">
        <v>2010102406</v>
      </c>
      <c r="D196" s="67" t="n"/>
      <c r="E196" s="311" t="n"/>
      <c r="F196" s="311" t="n"/>
      <c r="G196" s="176" t="inlineStr">
        <is>
          <t>C/O</t>
        </is>
      </c>
      <c r="H196" s="42" t="inlineStr">
        <is>
          <t>JUNO</t>
        </is>
      </c>
      <c r="I196" s="173" t="inlineStr">
        <is>
          <t>MID INDIGO</t>
        </is>
      </c>
      <c r="J196" s="176" t="inlineStr">
        <is>
          <t>ORTA</t>
        </is>
      </c>
      <c r="K196" s="176" t="inlineStr">
        <is>
          <t>9541B-43</t>
        </is>
      </c>
      <c r="L196" s="176" t="n"/>
      <c r="M196" s="41" t="inlineStr">
        <is>
          <t>ROYAL CORE</t>
        </is>
      </c>
      <c r="N196" s="42" t="n">
        <v>1</v>
      </c>
      <c r="O196" s="173" t="inlineStr">
        <is>
          <t>JEANS</t>
        </is>
      </c>
      <c r="P196" s="175" t="inlineStr">
        <is>
          <t>WOMEN</t>
        </is>
      </c>
      <c r="Q196" s="177" t="inlineStr">
        <is>
          <t>ARTLAB</t>
        </is>
      </c>
      <c r="R196" s="177" t="inlineStr">
        <is>
          <t>INTERWASHING</t>
        </is>
      </c>
      <c r="S196" s="178" t="inlineStr">
        <is>
          <t>4,8 / 145</t>
        </is>
      </c>
      <c r="T196" s="21" t="n">
        <v>1.24</v>
      </c>
      <c r="U196" s="305" t="n"/>
      <c r="V196" s="74" t="n"/>
      <c r="W196" s="74" t="n"/>
      <c r="X196" s="74" t="n">
        <v>130</v>
      </c>
      <c r="Y196" s="74" t="n">
        <v>0</v>
      </c>
      <c r="Z196" s="74" t="n">
        <v>167</v>
      </c>
      <c r="AA196" s="74" t="n">
        <v>267</v>
      </c>
      <c r="AB196" s="74" t="n">
        <v>389</v>
      </c>
      <c r="AC196" s="74" t="n">
        <v>388</v>
      </c>
      <c r="AD196" s="74" t="n"/>
      <c r="AE196" s="74" t="n"/>
      <c r="AF196" s="312" t="n">
        <v>0</v>
      </c>
      <c r="AG196" s="312" t="n">
        <v>300</v>
      </c>
      <c r="AH196" s="75">
        <f>AG196</f>
        <v/>
      </c>
      <c r="AI196" s="508" t="n">
        <v>600</v>
      </c>
      <c r="AJ196" s="333" t="n">
        <v>432</v>
      </c>
      <c r="AK196" s="75" t="inlineStr">
        <is>
          <t>STOCK</t>
        </is>
      </c>
      <c r="AL196" s="267">
        <f>(AI196*T196)*1.05</f>
        <v/>
      </c>
      <c r="AM196" s="267" t="n"/>
      <c r="AN196" s="273" t="n"/>
      <c r="AO196" s="300" t="n"/>
      <c r="AP196" s="273" t="n"/>
      <c r="AQ196" s="300" t="n"/>
      <c r="AR196" s="300" t="n"/>
      <c r="AS196" s="273" t="n"/>
      <c r="AT196" s="273" t="n"/>
      <c r="AU196" s="273" t="n"/>
      <c r="AV196" s="2" t="n"/>
      <c r="AW196" s="2" t="inlineStr">
        <is>
          <t>Prio 2</t>
        </is>
      </c>
      <c r="AX196" s="2" t="n"/>
      <c r="AY196" s="2" t="n"/>
      <c r="AZ196" s="2" t="n"/>
      <c r="BA196" s="2" t="n"/>
      <c r="BB196" s="2" t="n"/>
      <c r="BC196" s="2" t="n"/>
      <c r="BD196" s="2" t="n"/>
      <c r="BE196" s="2" t="n"/>
      <c r="BH196" s="301" t="n"/>
    </row>
    <row customFormat="1" customHeight="1" hidden="1" ht="15" r="197" s="2">
      <c r="A197" s="549" t="inlineStr">
        <is>
          <t>K999901201-2010102409 DIDO</t>
        </is>
      </c>
      <c r="B197" s="169" t="inlineStr">
        <is>
          <t>K999901201</t>
        </is>
      </c>
      <c r="C197" s="169" t="n">
        <v>2010102409</v>
      </c>
      <c r="D197" s="67" t="inlineStr">
        <is>
          <t>ABY</t>
        </is>
      </c>
      <c r="E197" s="311" t="n"/>
      <c r="F197" s="311" t="n"/>
      <c r="G197" s="176" t="inlineStr">
        <is>
          <t>C/O</t>
        </is>
      </c>
      <c r="H197" s="42" t="inlineStr">
        <is>
          <t>DIDO</t>
        </is>
      </c>
      <c r="I197" s="173" t="inlineStr">
        <is>
          <t>RINSE</t>
        </is>
      </c>
      <c r="J197" s="176" t="inlineStr">
        <is>
          <t>ORTA</t>
        </is>
      </c>
      <c r="K197" s="176" t="inlineStr">
        <is>
          <t>9541B-43</t>
        </is>
      </c>
      <c r="L197" s="176" t="n"/>
      <c r="M197" s="41" t="inlineStr">
        <is>
          <t>ROYAL CORE</t>
        </is>
      </c>
      <c r="N197" s="42" t="n">
        <v>1</v>
      </c>
      <c r="O197" s="173" t="inlineStr">
        <is>
          <t>JEANS</t>
        </is>
      </c>
      <c r="P197" s="175" t="inlineStr">
        <is>
          <t>WOMEN</t>
        </is>
      </c>
      <c r="Q197" s="177" t="inlineStr">
        <is>
          <t>ARTLAB</t>
        </is>
      </c>
      <c r="R197" s="177" t="inlineStr">
        <is>
          <t>INTERWASHING</t>
        </is>
      </c>
      <c r="S197" s="178" t="inlineStr">
        <is>
          <t>4,8 / 145</t>
        </is>
      </c>
      <c r="T197" s="21" t="n">
        <v>1.3</v>
      </c>
      <c r="U197" s="305" t="n"/>
      <c r="V197" s="74" t="n"/>
      <c r="W197" s="74" t="n"/>
      <c r="X197" s="74" t="n">
        <v>99</v>
      </c>
      <c r="Y197" s="74" t="n">
        <v>0</v>
      </c>
      <c r="Z197" s="74" t="n">
        <v>108</v>
      </c>
      <c r="AA197" s="74" t="n">
        <v>137</v>
      </c>
      <c r="AB197" s="74" t="n">
        <v>191</v>
      </c>
      <c r="AC197" s="74" t="n">
        <v>176</v>
      </c>
      <c r="AD197" s="74" t="n"/>
      <c r="AE197" s="74" t="n"/>
      <c r="AF197" s="312" t="n">
        <v>0</v>
      </c>
      <c r="AG197" s="312" t="n">
        <v>200</v>
      </c>
      <c r="AH197" s="75">
        <f>AG197</f>
        <v/>
      </c>
      <c r="AI197" s="508" t="n">
        <v>205.3141361256544</v>
      </c>
      <c r="AJ197" s="333" t="n">
        <v>373</v>
      </c>
      <c r="AK197" s="75" t="inlineStr">
        <is>
          <t>STOCK</t>
        </is>
      </c>
      <c r="AL197" s="267">
        <f>(AI197*T197)*1.05</f>
        <v/>
      </c>
      <c r="AM197" s="267" t="n"/>
      <c r="AN197" s="273" t="n"/>
      <c r="AO197" s="300" t="n"/>
      <c r="AP197" s="273" t="n"/>
      <c r="AQ197" s="300" t="n"/>
      <c r="AR197" s="300" t="n"/>
      <c r="AS197" s="273" t="n"/>
      <c r="AT197" s="273" t="n"/>
      <c r="AU197" s="273" t="n"/>
      <c r="AV197" s="2" t="n"/>
      <c r="AW197" s="2" t="inlineStr">
        <is>
          <t>Prio 1</t>
        </is>
      </c>
      <c r="AX197" s="2" t="n"/>
      <c r="AY197" s="2" t="n"/>
      <c r="AZ197" s="2" t="n"/>
      <c r="BA197" s="2" t="n"/>
      <c r="BB197" s="2" t="n"/>
      <c r="BC197" s="2" t="n"/>
      <c r="BD197" s="2" t="n"/>
      <c r="BE197" s="2" t="n"/>
      <c r="BH197" s="301" t="n"/>
    </row>
    <row customFormat="1" customHeight="1" hidden="1" ht="15" r="198" s="2">
      <c r="A198" s="549" t="inlineStr">
        <is>
          <t>K999901301-2010102412 CHRISTINA</t>
        </is>
      </c>
      <c r="B198" s="169" t="inlineStr">
        <is>
          <t>K999901301</t>
        </is>
      </c>
      <c r="C198" s="169" t="n">
        <v>2010102412</v>
      </c>
      <c r="D198" s="67" t="n"/>
      <c r="E198" s="311" t="n"/>
      <c r="F198" s="311" t="n"/>
      <c r="G198" s="176" t="inlineStr">
        <is>
          <t>C/O</t>
        </is>
      </c>
      <c r="H198" s="42" t="inlineStr">
        <is>
          <t>CHRISTINA</t>
        </is>
      </c>
      <c r="I198" s="173" t="inlineStr">
        <is>
          <t>RINSE</t>
        </is>
      </c>
      <c r="J198" s="176" t="inlineStr">
        <is>
          <t>ORTA</t>
        </is>
      </c>
      <c r="K198" s="176" t="inlineStr">
        <is>
          <t>9541B-43</t>
        </is>
      </c>
      <c r="L198" s="176" t="n"/>
      <c r="M198" s="41" t="inlineStr">
        <is>
          <t>ROYAL CORE</t>
        </is>
      </c>
      <c r="N198" s="42" t="n">
        <v>1</v>
      </c>
      <c r="O198" s="173" t="inlineStr">
        <is>
          <t>JEANS</t>
        </is>
      </c>
      <c r="P198" s="175" t="inlineStr">
        <is>
          <t>WOMEN</t>
        </is>
      </c>
      <c r="Q198" s="177" t="inlineStr">
        <is>
          <t>ARTLAB</t>
        </is>
      </c>
      <c r="R198" s="177" t="inlineStr">
        <is>
          <t>INTERWASHING</t>
        </is>
      </c>
      <c r="S198" s="247" t="inlineStr">
        <is>
          <t>4,8 / 145</t>
        </is>
      </c>
      <c r="T198" s="21" t="n">
        <v>1.16</v>
      </c>
      <c r="U198" s="305" t="n"/>
      <c r="V198" s="74" t="n"/>
      <c r="W198" s="74" t="n"/>
      <c r="X198" s="74" t="n">
        <v>120</v>
      </c>
      <c r="Y198" s="74" t="n">
        <v>0</v>
      </c>
      <c r="Z198" s="74" t="n">
        <v>143</v>
      </c>
      <c r="AA198" s="74" t="n">
        <v>175</v>
      </c>
      <c r="AB198" s="74" t="n">
        <v>182</v>
      </c>
      <c r="AC198" s="74" t="n">
        <v>191</v>
      </c>
      <c r="AD198" s="74" t="n"/>
      <c r="AE198" s="74" t="n"/>
      <c r="AF198" s="312" t="n">
        <v>0</v>
      </c>
      <c r="AG198" s="312" t="n">
        <v>200</v>
      </c>
      <c r="AH198" s="75">
        <f>AG198</f>
        <v/>
      </c>
      <c r="AI198" s="508" t="n">
        <v>230</v>
      </c>
      <c r="AJ198" s="333" t="n">
        <v>250</v>
      </c>
      <c r="AK198" s="75" t="inlineStr">
        <is>
          <t>STOCK</t>
        </is>
      </c>
      <c r="AL198" s="267">
        <f>(AI198*T198)*1.05</f>
        <v/>
      </c>
      <c r="AM198" s="267" t="n"/>
      <c r="AN198" s="273" t="n"/>
      <c r="AO198" s="300" t="n"/>
      <c r="AP198" s="273" t="n"/>
      <c r="AQ198" s="300" t="n"/>
      <c r="AR198" s="300" t="n"/>
      <c r="AS198" s="273" t="n"/>
      <c r="AT198" s="273" t="n"/>
      <c r="AU198" s="273" t="n"/>
      <c r="AV198" s="2" t="n"/>
      <c r="AW198" s="2" t="inlineStr">
        <is>
          <t>Prio 2</t>
        </is>
      </c>
      <c r="AX198" s="2" t="n"/>
      <c r="AY198" s="2" t="n"/>
      <c r="AZ198" s="2" t="n"/>
      <c r="BA198" s="2" t="n"/>
      <c r="BB198" s="2" t="n"/>
      <c r="BC198" s="2" t="n"/>
      <c r="BD198" s="2" t="n"/>
      <c r="BE198" s="2" t="n"/>
      <c r="BH198" s="301" t="n"/>
    </row>
    <row customHeight="1" hidden="1" ht="15" r="199" s="510">
      <c r="A199" s="549" t="inlineStr">
        <is>
          <t>K180701811-2010103094 LEILA</t>
        </is>
      </c>
      <c r="B199" s="466" t="inlineStr">
        <is>
          <t>K180701811</t>
        </is>
      </c>
      <c r="C199" s="466" t="n">
        <v>2010103094</v>
      </c>
      <c r="D199" s="453" t="n"/>
      <c r="E199" s="461" t="inlineStr">
        <is>
          <t>xx</t>
        </is>
      </c>
      <c r="F199" s="461" t="n"/>
      <c r="G199" s="457" t="inlineStr">
        <is>
          <t>-</t>
        </is>
      </c>
      <c r="H199" s="455" t="inlineStr">
        <is>
          <t>LEILA</t>
        </is>
      </c>
      <c r="I199" s="466" t="inlineStr">
        <is>
          <t>INDIGO MARBLE</t>
        </is>
      </c>
      <c r="J199" s="457" t="inlineStr">
        <is>
          <t>ORTA</t>
        </is>
      </c>
      <c r="K199" s="457" t="inlineStr">
        <is>
          <t>9560A-50</t>
        </is>
      </c>
      <c r="L199" s="457" t="n"/>
      <c r="M199" s="456" t="inlineStr">
        <is>
          <t>SEASONAL MAIN</t>
        </is>
      </c>
      <c r="N199" s="455" t="n">
        <v>2</v>
      </c>
      <c r="O199" s="466" t="inlineStr">
        <is>
          <t>JEANS</t>
        </is>
      </c>
      <c r="P199" s="463" t="inlineStr">
        <is>
          <t>WOMEN</t>
        </is>
      </c>
      <c r="Q199" s="457" t="inlineStr">
        <is>
          <t>ELLETI GROUP</t>
        </is>
      </c>
      <c r="R199" s="457" t="inlineStr">
        <is>
          <t>ELLETI</t>
        </is>
      </c>
      <c r="S199" s="465" t="inlineStr">
        <is>
          <t>5,35 / 150</t>
        </is>
      </c>
      <c r="T199" s="457" t="n">
        <v>1.3</v>
      </c>
      <c r="U199" s="458" t="n"/>
      <c r="V199" s="310" t="n"/>
      <c r="W199" s="310" t="n"/>
      <c r="X199" s="310" t="n">
        <v>8</v>
      </c>
      <c r="Y199" s="310" t="n">
        <v>0</v>
      </c>
      <c r="Z199" s="310" t="n">
        <v>8</v>
      </c>
      <c r="AA199" s="310" t="n">
        <v>12</v>
      </c>
      <c r="AB199" s="310" t="n">
        <v>12</v>
      </c>
      <c r="AC199" s="310" t="n">
        <v>0</v>
      </c>
      <c r="AD199" s="310" t="n"/>
      <c r="AE199" s="310" t="n"/>
      <c r="AF199" s="310" t="n">
        <v>0</v>
      </c>
      <c r="AG199" s="310" t="inlineStr">
        <is>
          <t>CXLD</t>
        </is>
      </c>
      <c r="AH199" s="308" t="n">
        <v>0</v>
      </c>
      <c r="AI199" s="508" t="inlineStr">
        <is>
          <t>-</t>
        </is>
      </c>
      <c r="AJ199" s="75" t="n"/>
      <c r="AK199" s="75" t="inlineStr">
        <is>
          <t>-</t>
        </is>
      </c>
      <c r="AL199" s="267" t="inlineStr">
        <is>
          <t>-</t>
        </is>
      </c>
      <c r="AM199" s="267" t="n"/>
      <c r="AN199" s="273" t="n">
        <v>650</v>
      </c>
      <c r="AO199" s="300" t="n"/>
      <c r="AP199" s="273" t="n"/>
      <c r="AQ199" s="300" t="inlineStr">
        <is>
          <t>Orta</t>
        </is>
      </c>
      <c r="AR199" s="300" t="inlineStr">
        <is>
          <t>Yes</t>
        </is>
      </c>
      <c r="AS199" s="270" t="inlineStr">
        <is>
          <t>9560 to 100% Org Cotton same way as 9569 = 9575</t>
        </is>
      </c>
      <c r="AT199" s="273" t="n"/>
      <c r="AU199" s="273" t="n"/>
      <c r="AV199" s="2" t="n"/>
      <c r="AW199" s="2" t="inlineStr">
        <is>
          <t>-</t>
        </is>
      </c>
      <c r="AX199" s="2" t="n"/>
      <c r="AY199" s="2" t="n"/>
      <c r="AZ199" s="2" t="n"/>
      <c r="BA199" s="2" t="n"/>
      <c r="BB199" s="2" t="n"/>
      <c r="BC199" s="2" t="n"/>
      <c r="BD199" s="2" t="n"/>
      <c r="BE199" s="2" t="n"/>
      <c r="BF199" s="2" t="n"/>
      <c r="BG199" s="2" t="n">
        <v>650</v>
      </c>
      <c r="BH199" s="301" t="n">
        <v>43159</v>
      </c>
      <c r="BI199" s="2" t="n"/>
    </row>
    <row customHeight="1" hidden="1" ht="15" r="200" s="510">
      <c r="A200" s="549" t="inlineStr">
        <is>
          <t>K180701605-2010103032 ALICE</t>
        </is>
      </c>
      <c r="B200" s="466" t="inlineStr">
        <is>
          <t>K180701605</t>
        </is>
      </c>
      <c r="C200" s="466" t="n">
        <v>2010103032</v>
      </c>
      <c r="D200" s="453" t="n"/>
      <c r="E200" s="461" t="inlineStr">
        <is>
          <t>xx</t>
        </is>
      </c>
      <c r="F200" s="461" t="n"/>
      <c r="G200" s="457" t="inlineStr">
        <is>
          <t>-</t>
        </is>
      </c>
      <c r="H200" s="455" t="inlineStr">
        <is>
          <t>ALICE</t>
        </is>
      </c>
      <c r="I200" s="466" t="inlineStr">
        <is>
          <t>INDIGO MARBLE DESTROYED</t>
        </is>
      </c>
      <c r="J200" s="457" t="inlineStr">
        <is>
          <t>ORTA</t>
        </is>
      </c>
      <c r="K200" s="457" t="inlineStr">
        <is>
          <t>9560A-50</t>
        </is>
      </c>
      <c r="L200" s="457" t="n"/>
      <c r="M200" s="456" t="inlineStr">
        <is>
          <t>SEASONAL MAIN</t>
        </is>
      </c>
      <c r="N200" s="455" t="n">
        <v>1</v>
      </c>
      <c r="O200" s="466" t="inlineStr">
        <is>
          <t>JEANS</t>
        </is>
      </c>
      <c r="P200" s="463" t="inlineStr">
        <is>
          <t>WOMEN</t>
        </is>
      </c>
      <c r="Q200" s="457" t="inlineStr">
        <is>
          <t>ELLETI GROUP</t>
        </is>
      </c>
      <c r="R200" s="457" t="inlineStr">
        <is>
          <t>ELLETI</t>
        </is>
      </c>
      <c r="S200" s="465" t="inlineStr">
        <is>
          <t>5,35 / 150</t>
        </is>
      </c>
      <c r="T200" s="457" t="n">
        <v>1.4</v>
      </c>
      <c r="U200" s="458" t="n"/>
      <c r="V200" s="310" t="n"/>
      <c r="W200" s="310" t="n"/>
      <c r="X200" s="310" t="n">
        <v>0</v>
      </c>
      <c r="Y200" s="310" t="n">
        <v>0</v>
      </c>
      <c r="Z200" s="310" t="n">
        <v>0</v>
      </c>
      <c r="AA200" s="310" t="n">
        <v>0</v>
      </c>
      <c r="AB200" s="310" t="n">
        <v>22</v>
      </c>
      <c r="AC200" s="310" t="n">
        <v>0</v>
      </c>
      <c r="AD200" s="310" t="n"/>
      <c r="AE200" s="310" t="n"/>
      <c r="AF200" s="310" t="n">
        <v>0</v>
      </c>
      <c r="AG200" s="310" t="inlineStr">
        <is>
          <t>CXLD</t>
        </is>
      </c>
      <c r="AH200" s="308" t="n">
        <v>0</v>
      </c>
      <c r="AI200" s="508" t="inlineStr">
        <is>
          <t>-</t>
        </is>
      </c>
      <c r="AJ200" s="75" t="n"/>
      <c r="AK200" s="75" t="inlineStr">
        <is>
          <t>-</t>
        </is>
      </c>
      <c r="AL200" s="267" t="inlineStr">
        <is>
          <t>-</t>
        </is>
      </c>
      <c r="AM200" s="267" t="n"/>
      <c r="AN200" s="273" t="n">
        <v>150</v>
      </c>
      <c r="AO200" s="300" t="n"/>
      <c r="AP200" s="273" t="n"/>
      <c r="AQ200" s="300" t="inlineStr">
        <is>
          <t>Artlab</t>
        </is>
      </c>
      <c r="AR200" s="300" t="n"/>
      <c r="AS200" s="273" t="n"/>
      <c r="AT200" s="273" t="n"/>
      <c r="AU200" s="273" t="n"/>
      <c r="AV200" s="2" t="n"/>
      <c r="AW200" s="2" t="inlineStr">
        <is>
          <t>-</t>
        </is>
      </c>
      <c r="AX200" s="2" t="n"/>
      <c r="AY200" s="2" t="n"/>
      <c r="AZ200" s="2" t="n"/>
      <c r="BA200" s="2" t="n"/>
      <c r="BB200" s="2" t="n"/>
      <c r="BC200" s="2" t="n"/>
      <c r="BD200" s="2" t="n"/>
      <c r="BE200" s="2" t="n"/>
      <c r="BF200" s="2" t="n"/>
      <c r="BG200" s="2" t="n"/>
      <c r="BH200" s="301" t="n"/>
      <c r="BI200" s="2" t="n"/>
    </row>
    <row customHeight="1" hidden="1" ht="15" r="201" s="510">
      <c r="A201" s="549" t="inlineStr">
        <is>
          <t>K180751920-1010104121 THOR</t>
        </is>
      </c>
      <c r="B201" s="466" t="inlineStr">
        <is>
          <t>K180751920</t>
        </is>
      </c>
      <c r="C201" s="466" t="n">
        <v>1010104121</v>
      </c>
      <c r="D201" s="453" t="n"/>
      <c r="E201" s="461" t="inlineStr">
        <is>
          <t>xx</t>
        </is>
      </c>
      <c r="F201" s="461" t="n"/>
      <c r="G201" s="457" t="inlineStr">
        <is>
          <t>-</t>
        </is>
      </c>
      <c r="H201" s="455" t="inlineStr">
        <is>
          <t>THOR</t>
        </is>
      </c>
      <c r="I201" s="466" t="inlineStr">
        <is>
          <t>INDIGO MARBLE DESTROYED</t>
        </is>
      </c>
      <c r="J201" s="457" t="inlineStr">
        <is>
          <t>ORTA</t>
        </is>
      </c>
      <c r="K201" s="457" t="inlineStr">
        <is>
          <t>9560A-50</t>
        </is>
      </c>
      <c r="L201" s="457" t="n"/>
      <c r="M201" s="456" t="inlineStr">
        <is>
          <t>SEASONAL MAIN</t>
        </is>
      </c>
      <c r="N201" s="455" t="n">
        <v>1</v>
      </c>
      <c r="O201" s="466" t="inlineStr">
        <is>
          <t>JEANS</t>
        </is>
      </c>
      <c r="P201" s="463" t="inlineStr">
        <is>
          <t>MEN</t>
        </is>
      </c>
      <c r="Q201" s="457" t="inlineStr">
        <is>
          <t>ELLETI GROUP</t>
        </is>
      </c>
      <c r="R201" s="457" t="inlineStr">
        <is>
          <t>ELLETI</t>
        </is>
      </c>
      <c r="S201" s="465" t="inlineStr">
        <is>
          <t>5,35 / 150</t>
        </is>
      </c>
      <c r="T201" s="457" t="n">
        <v>1.4</v>
      </c>
      <c r="U201" s="458" t="n"/>
      <c r="V201" s="310" t="n"/>
      <c r="W201" s="310" t="n"/>
      <c r="X201" s="310" t="n">
        <v>0</v>
      </c>
      <c r="Y201" s="310" t="n">
        <v>0</v>
      </c>
      <c r="Z201" s="310" t="n">
        <v>0</v>
      </c>
      <c r="AA201" s="310" t="n">
        <v>0</v>
      </c>
      <c r="AB201" s="310" t="n">
        <v>10</v>
      </c>
      <c r="AC201" s="310" t="n">
        <v>0</v>
      </c>
      <c r="AD201" s="310" t="n"/>
      <c r="AE201" s="310" t="n"/>
      <c r="AF201" s="310" t="n">
        <v>0</v>
      </c>
      <c r="AG201" s="310" t="inlineStr">
        <is>
          <t>CXLD</t>
        </is>
      </c>
      <c r="AH201" s="308" t="n">
        <v>0</v>
      </c>
      <c r="AI201" s="508" t="inlineStr">
        <is>
          <t>-</t>
        </is>
      </c>
      <c r="AJ201" s="75" t="n"/>
      <c r="AK201" s="75" t="inlineStr">
        <is>
          <t>-</t>
        </is>
      </c>
      <c r="AL201" s="267" t="inlineStr">
        <is>
          <t>-</t>
        </is>
      </c>
      <c r="AM201" s="267" t="n"/>
      <c r="AN201" s="273" t="n"/>
      <c r="AO201" s="300" t="n"/>
      <c r="AP201" s="273" t="n"/>
      <c r="AQ201" s="300" t="n"/>
      <c r="AR201" s="300" t="n"/>
      <c r="AS201" s="273" t="n"/>
      <c r="AT201" s="273" t="n"/>
      <c r="AU201" s="273" t="n"/>
      <c r="AV201" s="2" t="n"/>
      <c r="AW201" s="2" t="inlineStr">
        <is>
          <t>-</t>
        </is>
      </c>
      <c r="AX201" s="2" t="n"/>
      <c r="AY201" s="2" t="n"/>
      <c r="AZ201" s="2" t="n"/>
      <c r="BA201" s="2" t="n"/>
      <c r="BB201" s="2" t="n"/>
      <c r="BC201" s="2" t="n"/>
      <c r="BD201" s="2" t="n"/>
      <c r="BE201" s="2" t="n"/>
      <c r="BF201" s="2" t="n"/>
      <c r="BG201" s="2" t="n"/>
      <c r="BH201" s="301" t="n"/>
    </row>
    <row customHeight="1" hidden="1" ht="15" r="202" s="510">
      <c r="A202" s="549" t="inlineStr">
        <is>
          <t>K180701615-2010103034 ALICE</t>
        </is>
      </c>
      <c r="B202" s="169" t="inlineStr">
        <is>
          <t>K180701615</t>
        </is>
      </c>
      <c r="C202" s="472" t="n">
        <v>2010103034</v>
      </c>
      <c r="D202" s="67" t="inlineStr">
        <is>
          <t>ASOS</t>
        </is>
      </c>
      <c r="E202" s="311" t="n"/>
      <c r="F202" s="311" t="n"/>
      <c r="G202" s="176" t="inlineStr">
        <is>
          <t>-</t>
        </is>
      </c>
      <c r="H202" s="42" t="inlineStr">
        <is>
          <t>ALICE</t>
        </is>
      </c>
      <c r="I202" s="173" t="inlineStr">
        <is>
          <t>LIGHT VINTAGE</t>
        </is>
      </c>
      <c r="J202" s="176" t="inlineStr">
        <is>
          <t>ORTA</t>
        </is>
      </c>
      <c r="K202" s="176" t="inlineStr">
        <is>
          <t>9560A-50</t>
        </is>
      </c>
      <c r="L202" s="176" t="n"/>
      <c r="M202" s="41" t="inlineStr">
        <is>
          <t>SEASONAL MAIN</t>
        </is>
      </c>
      <c r="N202" s="42" t="n">
        <v>1</v>
      </c>
      <c r="O202" s="173" t="inlineStr">
        <is>
          <t>JEANS</t>
        </is>
      </c>
      <c r="P202" s="175" t="inlineStr">
        <is>
          <t>WOMEN</t>
        </is>
      </c>
      <c r="Q202" s="177" t="inlineStr">
        <is>
          <t>ELLETI GROUP</t>
        </is>
      </c>
      <c r="R202" s="177" t="inlineStr">
        <is>
          <t>ELLETI</t>
        </is>
      </c>
      <c r="S202" s="178" t="inlineStr">
        <is>
          <t>5,35 / 150</t>
        </is>
      </c>
      <c r="T202" s="21" t="n">
        <v>1.4</v>
      </c>
      <c r="U202" s="305" t="n"/>
      <c r="V202" s="74" t="n"/>
      <c r="W202" s="74" t="n"/>
      <c r="X202" s="74" t="n">
        <v>157</v>
      </c>
      <c r="Y202" s="74" t="n">
        <v>350</v>
      </c>
      <c r="Z202" s="74" t="n">
        <v>164</v>
      </c>
      <c r="AA202" s="74" t="n">
        <v>164</v>
      </c>
      <c r="AB202" s="74" t="n">
        <v>205</v>
      </c>
      <c r="AC202" s="74" t="n">
        <v>205</v>
      </c>
      <c r="AD202" s="74" t="n"/>
      <c r="AE202" s="74" t="n"/>
      <c r="AF202" s="74" t="n">
        <v>300</v>
      </c>
      <c r="AG202" s="74" t="n">
        <v>300</v>
      </c>
      <c r="AH202" s="75">
        <f>AG202</f>
        <v/>
      </c>
      <c r="AI202" s="508" t="n">
        <v>300.0000000000001</v>
      </c>
      <c r="AJ202" s="75" t="n"/>
      <c r="AK202" s="75" t="n"/>
      <c r="AL202" s="267">
        <f>(AH202*T202)*1.05</f>
        <v/>
      </c>
      <c r="AM202" s="267" t="n"/>
      <c r="AN202" s="273" t="n"/>
      <c r="AO202" s="300" t="n"/>
      <c r="AP202" s="273" t="n"/>
      <c r="AQ202" s="300" t="n"/>
      <c r="AR202" s="300" t="n"/>
      <c r="AS202" s="273" t="n"/>
      <c r="AT202" s="273" t="n"/>
      <c r="AU202" s="273" t="n"/>
      <c r="AV202" s="2" t="n"/>
      <c r="AW202" s="2" t="inlineStr">
        <is>
          <t>prio 2</t>
        </is>
      </c>
      <c r="AX202" s="2" t="n"/>
      <c r="AY202" s="2" t="n"/>
      <c r="AZ202" s="2" t="n"/>
      <c r="BA202" s="2" t="n"/>
      <c r="BB202" s="2" t="n"/>
      <c r="BC202" s="2" t="n"/>
      <c r="BD202" s="2" t="n"/>
      <c r="BE202" s="2" t="n"/>
      <c r="BF202" s="2" t="n"/>
      <c r="BG202" s="2" t="n"/>
      <c r="BH202" s="301" t="n"/>
      <c r="BI202" s="2" t="n"/>
    </row>
    <row customHeight="1" hidden="1" ht="15" r="203" s="510">
      <c r="A203" s="549" t="inlineStr">
        <is>
          <t>K180701730-2010103038 KIMBERLEY</t>
        </is>
      </c>
      <c r="B203" s="466" t="inlineStr">
        <is>
          <t>K180701730</t>
        </is>
      </c>
      <c r="C203" s="466" t="n">
        <v>2010103038</v>
      </c>
      <c r="D203" s="453" t="n"/>
      <c r="E203" s="461" t="inlineStr">
        <is>
          <t>xx</t>
        </is>
      </c>
      <c r="F203" s="461" t="n"/>
      <c r="G203" s="457" t="inlineStr">
        <is>
          <t>-</t>
        </is>
      </c>
      <c r="H203" s="455" t="inlineStr">
        <is>
          <t>KIMBERLEY</t>
        </is>
      </c>
      <c r="I203" s="466" t="inlineStr">
        <is>
          <t>LIGHT VINTAGE DESTROYED</t>
        </is>
      </c>
      <c r="J203" s="457" t="inlineStr">
        <is>
          <t>ORTA</t>
        </is>
      </c>
      <c r="K203" s="457" t="inlineStr">
        <is>
          <t>9560A-50</t>
        </is>
      </c>
      <c r="L203" s="457" t="n"/>
      <c r="M203" s="456" t="inlineStr">
        <is>
          <t>SEASONAL MAIN</t>
        </is>
      </c>
      <c r="N203" s="455" t="n">
        <v>1</v>
      </c>
      <c r="O203" s="466" t="inlineStr">
        <is>
          <t>JEANS</t>
        </is>
      </c>
      <c r="P203" s="463" t="inlineStr">
        <is>
          <t>WOMEN</t>
        </is>
      </c>
      <c r="Q203" s="457" t="inlineStr">
        <is>
          <t>ELLETI GROUP</t>
        </is>
      </c>
      <c r="R203" s="457" t="inlineStr">
        <is>
          <t>ELLETI</t>
        </is>
      </c>
      <c r="S203" s="459" t="inlineStr">
        <is>
          <t>5,35 / 150</t>
        </is>
      </c>
      <c r="T203" s="457" t="n">
        <v>1.2</v>
      </c>
      <c r="U203" s="458" t="n"/>
      <c r="V203" s="310" t="n"/>
      <c r="W203" s="310" t="n"/>
      <c r="X203" s="310" t="n">
        <v>0</v>
      </c>
      <c r="Y203" s="310" t="n">
        <v>0</v>
      </c>
      <c r="Z203" s="310" t="n">
        <v>0</v>
      </c>
      <c r="AA203" s="310" t="n">
        <v>0</v>
      </c>
      <c r="AB203" s="310" t="n">
        <v>20</v>
      </c>
      <c r="AC203" s="310" t="n">
        <v>0</v>
      </c>
      <c r="AD203" s="310" t="n"/>
      <c r="AE203" s="310" t="n"/>
      <c r="AF203" s="310" t="n">
        <v>0</v>
      </c>
      <c r="AG203" s="310" t="inlineStr">
        <is>
          <t>CXLD</t>
        </is>
      </c>
      <c r="AH203" s="308" t="n">
        <v>0</v>
      </c>
      <c r="AI203" s="508" t="inlineStr">
        <is>
          <t>-</t>
        </is>
      </c>
      <c r="AJ203" s="75" t="n"/>
      <c r="AK203" s="75" t="inlineStr">
        <is>
          <t>-</t>
        </is>
      </c>
      <c r="AL203" s="267" t="inlineStr">
        <is>
          <t>-</t>
        </is>
      </c>
      <c r="AM203" s="267" t="n"/>
      <c r="AN203" s="273" t="n"/>
      <c r="AO203" s="300" t="n"/>
      <c r="AP203" s="273" t="n"/>
      <c r="AQ203" s="300" t="n"/>
      <c r="AR203" s="300" t="n"/>
      <c r="AS203" s="273" t="n"/>
      <c r="AT203" s="273" t="n"/>
      <c r="AU203" s="273" t="n"/>
      <c r="AV203" s="2" t="n"/>
      <c r="AW203" s="2" t="inlineStr">
        <is>
          <t>-</t>
        </is>
      </c>
      <c r="AX203" s="2" t="n"/>
      <c r="AY203" s="2" t="n"/>
      <c r="AZ203" s="2" t="n"/>
      <c r="BA203" s="2" t="n"/>
      <c r="BB203" s="2" t="n"/>
      <c r="BC203" s="2" t="n"/>
      <c r="BD203" s="2" t="n"/>
      <c r="BE203" s="2" t="n"/>
      <c r="BF203" s="2" t="n"/>
      <c r="BG203" s="2" t="n"/>
      <c r="BH203" s="301" t="n"/>
      <c r="BI203" s="2" t="n"/>
    </row>
    <row customHeight="1" hidden="1" ht="15" r="204" s="510">
      <c r="A204" s="549" t="inlineStr">
        <is>
          <t>K180751730-1010104116 LUCIUS</t>
        </is>
      </c>
      <c r="B204" s="169" t="inlineStr">
        <is>
          <t>K180751730</t>
        </is>
      </c>
      <c r="C204" s="169" t="n">
        <v>1010104116</v>
      </c>
      <c r="D204" s="67" t="inlineStr">
        <is>
          <t>ZALANDO</t>
        </is>
      </c>
      <c r="E204" s="311" t="n"/>
      <c r="F204" s="311" t="n"/>
      <c r="G204" s="176" t="inlineStr">
        <is>
          <t>-</t>
        </is>
      </c>
      <c r="H204" s="42" t="inlineStr">
        <is>
          <t>LUCIUS</t>
        </is>
      </c>
      <c r="I204" s="173" t="inlineStr">
        <is>
          <t>LIGHT VINTAGE DESTROYED</t>
        </is>
      </c>
      <c r="J204" s="176" t="inlineStr">
        <is>
          <t>ORTA</t>
        </is>
      </c>
      <c r="K204" s="176" t="inlineStr">
        <is>
          <t>9560A-50</t>
        </is>
      </c>
      <c r="L204" s="176" t="n"/>
      <c r="M204" s="41" t="inlineStr">
        <is>
          <t>SEASONAL MAIN</t>
        </is>
      </c>
      <c r="N204" s="42" t="n">
        <v>1</v>
      </c>
      <c r="O204" s="173" t="inlineStr">
        <is>
          <t>JEANS</t>
        </is>
      </c>
      <c r="P204" s="175" t="inlineStr">
        <is>
          <t>MEN</t>
        </is>
      </c>
      <c r="Q204" s="177" t="inlineStr">
        <is>
          <t>ELLETI GROUP</t>
        </is>
      </c>
      <c r="R204" s="177" t="inlineStr">
        <is>
          <t>ELLETI</t>
        </is>
      </c>
      <c r="S204" s="178" t="inlineStr">
        <is>
          <t>5,35 / 150</t>
        </is>
      </c>
      <c r="T204" s="21" t="n">
        <v>1.39</v>
      </c>
      <c r="U204" s="305" t="n"/>
      <c r="V204" s="74" t="n"/>
      <c r="W204" s="74" t="n"/>
      <c r="X204" s="74" t="n">
        <v>45</v>
      </c>
      <c r="Y204" s="74" t="n">
        <v>150</v>
      </c>
      <c r="Z204" s="74" t="n">
        <v>45</v>
      </c>
      <c r="AA204" s="74" t="n">
        <v>45</v>
      </c>
      <c r="AB204" s="74" t="n">
        <v>45</v>
      </c>
      <c r="AC204" s="74" t="n">
        <v>45</v>
      </c>
      <c r="AD204" s="74" t="n"/>
      <c r="AE204" s="74" t="n"/>
      <c r="AF204" s="74" t="n">
        <v>150</v>
      </c>
      <c r="AG204" s="312" t="n">
        <v>120</v>
      </c>
      <c r="AH204" s="75">
        <f>AG204</f>
        <v/>
      </c>
      <c r="AI204" s="508" t="n">
        <v>138.6666666666667</v>
      </c>
      <c r="AJ204" s="75" t="n"/>
      <c r="AK204" s="75" t="n"/>
      <c r="AL204" s="267">
        <f>(AH204*T204)*1.05</f>
        <v/>
      </c>
      <c r="AM204" s="267" t="n"/>
      <c r="AN204" s="273" t="n"/>
      <c r="AO204" s="300" t="n"/>
      <c r="AP204" s="273" t="n"/>
      <c r="AQ204" s="300" t="n"/>
      <c r="AR204" s="300" t="n"/>
      <c r="AS204" s="273" t="n"/>
      <c r="AT204" s="273" t="n"/>
      <c r="AU204" s="273" t="n"/>
      <c r="AV204" s="2" t="n"/>
      <c r="AW204" s="2" t="inlineStr">
        <is>
          <t>prio 2</t>
        </is>
      </c>
      <c r="AX204" s="2" t="n"/>
      <c r="AY204" s="2" t="n"/>
      <c r="AZ204" s="2" t="n"/>
      <c r="BA204" s="2" t="n"/>
      <c r="BB204" s="2" t="n"/>
      <c r="BC204" s="2" t="n"/>
      <c r="BD204" s="2" t="n"/>
      <c r="BE204" s="2" t="n"/>
      <c r="BF204" s="2" t="n"/>
      <c r="BG204" s="2" t="n"/>
      <c r="BH204" s="301" t="n"/>
    </row>
    <row customHeight="1" hidden="1" ht="15" r="205" s="510">
      <c r="A205" s="549" t="inlineStr">
        <is>
          <t>K180701105-2010103014 JUNO</t>
        </is>
      </c>
      <c r="B205" s="169" t="inlineStr">
        <is>
          <t>K180701105</t>
        </is>
      </c>
      <c r="C205" s="169" t="n">
        <v>2010103014</v>
      </c>
      <c r="D205" s="67" t="n"/>
      <c r="E205" s="311" t="n"/>
      <c r="F205" s="311" t="n"/>
      <c r="G205" s="176" t="inlineStr">
        <is>
          <t>-</t>
        </is>
      </c>
      <c r="H205" s="42" t="inlineStr">
        <is>
          <t>JUNO</t>
        </is>
      </c>
      <c r="I205" s="173" t="inlineStr">
        <is>
          <t>DEEP MIDNIGHT</t>
        </is>
      </c>
      <c r="J205" s="176" t="inlineStr">
        <is>
          <t>ORTA</t>
        </is>
      </c>
      <c r="K205" s="176" t="inlineStr">
        <is>
          <t>9585B-33</t>
        </is>
      </c>
      <c r="L205" s="176" t="n"/>
      <c r="M205" s="41" t="inlineStr">
        <is>
          <t xml:space="preserve">SEASONAL MAIN </t>
        </is>
      </c>
      <c r="N205" s="42" t="n">
        <v>1</v>
      </c>
      <c r="O205" s="173" t="inlineStr">
        <is>
          <t>JEANS</t>
        </is>
      </c>
      <c r="P205" s="175" t="inlineStr">
        <is>
          <t>WOMEN</t>
        </is>
      </c>
      <c r="Q205" s="177" t="inlineStr">
        <is>
          <t>ARTLAB</t>
        </is>
      </c>
      <c r="R205" s="177" t="inlineStr">
        <is>
          <t>INTERWASHING</t>
        </is>
      </c>
      <c r="S205" s="178" t="inlineStr">
        <is>
          <t>5,75 / 127</t>
        </is>
      </c>
      <c r="T205" s="21" t="n">
        <v>1.35</v>
      </c>
      <c r="U205" s="305" t="n"/>
      <c r="V205" s="74" t="n"/>
      <c r="W205" s="74" t="n"/>
      <c r="X205" s="74" t="n">
        <v>146</v>
      </c>
      <c r="Y205" s="74" t="n">
        <v>300</v>
      </c>
      <c r="Z205" s="74" t="n">
        <v>207</v>
      </c>
      <c r="AA205" s="74" t="n">
        <v>365</v>
      </c>
      <c r="AB205" s="74" t="n">
        <v>528</v>
      </c>
      <c r="AC205" s="74" t="n">
        <v>579</v>
      </c>
      <c r="AD205" s="74" t="n"/>
      <c r="AE205" s="74" t="n"/>
      <c r="AF205" s="74" t="n">
        <v>400</v>
      </c>
      <c r="AG205" s="325" t="n">
        <v>650</v>
      </c>
      <c r="AH205" s="75">
        <f>AG205</f>
        <v/>
      </c>
      <c r="AI205" s="508" t="n">
        <v>655.1986183074265</v>
      </c>
      <c r="AJ205" s="75" t="n"/>
      <c r="AK205" s="75" t="n"/>
      <c r="AL205" s="267">
        <f>(AH205*T205)*1.05</f>
        <v/>
      </c>
      <c r="AM205" s="267" t="n"/>
      <c r="AN205" s="273" t="n">
        <v>1700</v>
      </c>
      <c r="AO205" s="300" t="n"/>
      <c r="AP205" s="273" t="n"/>
      <c r="AQ205" s="300" t="inlineStr">
        <is>
          <t>Orta</t>
        </is>
      </c>
      <c r="AR205" s="300" t="n"/>
      <c r="AS205" s="273" t="n"/>
      <c r="AT205" s="273" t="n"/>
      <c r="AU205" s="273" t="n"/>
      <c r="AV205" s="2" t="n"/>
      <c r="AW205" s="2" t="inlineStr">
        <is>
          <t>Prio 2</t>
        </is>
      </c>
      <c r="AX205" s="2" t="n"/>
      <c r="AY205" s="2" t="n"/>
      <c r="AZ205" s="2" t="n"/>
      <c r="BA205" s="2" t="n"/>
      <c r="BB205" s="2" t="n"/>
      <c r="BC205" s="2" t="n"/>
      <c r="BD205" s="2" t="n"/>
      <c r="BE205" s="2" t="n"/>
      <c r="BF205" s="2" t="n"/>
      <c r="BG205" s="2" t="n">
        <v>1700</v>
      </c>
      <c r="BH205" s="301" t="n">
        <v>43159</v>
      </c>
      <c r="BI205" s="2" t="n"/>
    </row>
    <row customHeight="1" hidden="1" ht="15" r="206" s="510">
      <c r="A206" s="549" t="inlineStr">
        <is>
          <t>K180751215-1010104093 CHARLES</t>
        </is>
      </c>
      <c r="B206" s="169" t="inlineStr">
        <is>
          <t>K180751215</t>
        </is>
      </c>
      <c r="C206" s="472" t="n">
        <v>1010104093</v>
      </c>
      <c r="D206" s="67" t="inlineStr">
        <is>
          <t>ZALANDO</t>
        </is>
      </c>
      <c r="E206" s="311" t="n"/>
      <c r="F206" s="311" t="n"/>
      <c r="G206" s="176" t="inlineStr">
        <is>
          <t>-</t>
        </is>
      </c>
      <c r="H206" s="42" t="inlineStr">
        <is>
          <t>CHARLES</t>
        </is>
      </c>
      <c r="I206" s="173" t="inlineStr">
        <is>
          <t>DEEP MIDNIGHT</t>
        </is>
      </c>
      <c r="J206" s="176" t="inlineStr">
        <is>
          <t>ORTA</t>
        </is>
      </c>
      <c r="K206" s="176" t="inlineStr">
        <is>
          <t>9585B-33</t>
        </is>
      </c>
      <c r="L206" s="176" t="n"/>
      <c r="M206" s="41" t="inlineStr">
        <is>
          <t>SEASONAL MAIN</t>
        </is>
      </c>
      <c r="N206" s="42" t="n">
        <v>2</v>
      </c>
      <c r="O206" s="173" t="inlineStr">
        <is>
          <t>JEANS</t>
        </is>
      </c>
      <c r="P206" s="175" t="inlineStr">
        <is>
          <t>MEN</t>
        </is>
      </c>
      <c r="Q206" s="177" t="inlineStr">
        <is>
          <t>ARTLAB</t>
        </is>
      </c>
      <c r="R206" s="177" t="inlineStr">
        <is>
          <t>INTERWASHING</t>
        </is>
      </c>
      <c r="S206" s="247" t="inlineStr">
        <is>
          <t>5,75 / 127</t>
        </is>
      </c>
      <c r="T206" s="21" t="n">
        <v>1.66</v>
      </c>
      <c r="U206" s="305" t="n"/>
      <c r="V206" s="74" t="n"/>
      <c r="W206" s="74" t="n"/>
      <c r="X206" s="74" t="n">
        <v>257</v>
      </c>
      <c r="Y206" s="74" t="n">
        <v>400</v>
      </c>
      <c r="Z206" s="74" t="n">
        <v>307</v>
      </c>
      <c r="AA206" s="74" t="n">
        <v>399</v>
      </c>
      <c r="AB206" s="74" t="n">
        <v>456</v>
      </c>
      <c r="AC206" s="74" t="n">
        <v>481</v>
      </c>
      <c r="AD206" s="74" t="n"/>
      <c r="AE206" s="74" t="n"/>
      <c r="AF206" s="74" t="n">
        <v>500</v>
      </c>
      <c r="AG206" s="325" t="n">
        <v>600</v>
      </c>
      <c r="AH206" s="75">
        <f>AG206</f>
        <v/>
      </c>
      <c r="AI206" s="508" t="n">
        <v>600.0247933884297</v>
      </c>
      <c r="AJ206" s="75" t="n"/>
      <c r="AK206" s="75" t="n"/>
      <c r="AL206" s="267">
        <f>(AH206*T206)*1.05</f>
        <v/>
      </c>
      <c r="AM206" s="267" t="n"/>
      <c r="AN206" s="273" t="n"/>
      <c r="AO206" s="300" t="n">
        <v>43166</v>
      </c>
      <c r="AP206" s="273" t="n">
        <v>3000</v>
      </c>
      <c r="AQ206" s="300" t="n">
        <v>43210</v>
      </c>
      <c r="AR206" s="300" t="inlineStr">
        <is>
          <t>Yes</t>
        </is>
      </c>
      <c r="AS206" s="273" t="n"/>
      <c r="AT206" s="273" t="n"/>
      <c r="AU206" s="273" t="n"/>
      <c r="AV206" s="2" t="n"/>
      <c r="AW206" s="2" t="inlineStr">
        <is>
          <t>Prio 2</t>
        </is>
      </c>
      <c r="AX206" s="2" t="n"/>
      <c r="AY206" s="2" t="n"/>
      <c r="AZ206" s="2" t="n"/>
      <c r="BA206" s="2" t="n"/>
      <c r="BB206" s="2" t="n"/>
      <c r="BC206" s="2" t="n"/>
      <c r="BD206" s="2" t="n"/>
      <c r="BE206" s="2" t="n"/>
      <c r="BF206" s="2" t="n"/>
      <c r="BG206" s="2" t="n">
        <v>1600</v>
      </c>
      <c r="BH206" s="301" t="n">
        <v>43171</v>
      </c>
      <c r="BI206" s="2" t="n"/>
    </row>
    <row customHeight="1" hidden="1" ht="15" r="207" s="510">
      <c r="A207" s="549" t="inlineStr">
        <is>
          <t>K180751415-1010104241 RYAN</t>
        </is>
      </c>
      <c r="B207" s="169" t="inlineStr">
        <is>
          <t>K180751415</t>
        </is>
      </c>
      <c r="C207" s="169" t="n">
        <v>1010104241</v>
      </c>
      <c r="D207" s="67" t="n"/>
      <c r="E207" s="311" t="n"/>
      <c r="F207" s="311" t="n"/>
      <c r="G207" s="176" t="inlineStr">
        <is>
          <t>-</t>
        </is>
      </c>
      <c r="H207" s="42" t="inlineStr">
        <is>
          <t>RYAN</t>
        </is>
      </c>
      <c r="I207" s="22" t="inlineStr">
        <is>
          <t>DEEP MIDNIGHT</t>
        </is>
      </c>
      <c r="J207" s="176" t="inlineStr">
        <is>
          <t>ORTA</t>
        </is>
      </c>
      <c r="K207" s="176" t="inlineStr">
        <is>
          <t>9585B-33</t>
        </is>
      </c>
      <c r="L207" s="176" t="n"/>
      <c r="M207" s="41" t="inlineStr">
        <is>
          <t>SEASONAL MAIN</t>
        </is>
      </c>
      <c r="N207" s="42" t="n">
        <v>1</v>
      </c>
      <c r="O207" s="173" t="inlineStr">
        <is>
          <t>JEANS</t>
        </is>
      </c>
      <c r="P207" s="175" t="inlineStr">
        <is>
          <t>MEN</t>
        </is>
      </c>
      <c r="Q207" s="177" t="inlineStr">
        <is>
          <t>ARTLAB</t>
        </is>
      </c>
      <c r="R207" s="177" t="inlineStr">
        <is>
          <t>INTERWASHING</t>
        </is>
      </c>
      <c r="S207" s="247" t="inlineStr">
        <is>
          <t>5,75 / 127</t>
        </is>
      </c>
      <c r="T207" s="304" t="n">
        <v>1.72</v>
      </c>
      <c r="U207" s="305" t="n"/>
      <c r="V207" s="74" t="n"/>
      <c r="W207" s="74" t="n"/>
      <c r="X207" s="74" t="n">
        <v>28</v>
      </c>
      <c r="Y207" s="74" t="n">
        <v>0</v>
      </c>
      <c r="Z207" s="74" t="n">
        <v>38</v>
      </c>
      <c r="AA207" s="74" t="n">
        <v>96</v>
      </c>
      <c r="AB207" s="74" t="n">
        <v>136</v>
      </c>
      <c r="AC207" s="74" t="n">
        <v>132</v>
      </c>
      <c r="AD207" s="74" t="n"/>
      <c r="AE207" s="74" t="n"/>
      <c r="AF207" s="74" t="n">
        <v>200</v>
      </c>
      <c r="AG207" s="74" t="n">
        <v>200</v>
      </c>
      <c r="AH207" s="75">
        <f>AG207</f>
        <v/>
      </c>
      <c r="AI207" s="508" t="n">
        <v>203.4848484848485</v>
      </c>
      <c r="AJ207" s="75" t="n"/>
      <c r="AK207" s="75" t="n"/>
      <c r="AL207" s="267">
        <f>(AH207*T207)*1.05</f>
        <v/>
      </c>
      <c r="AM207" s="267" t="n"/>
      <c r="AN207" s="273" t="n">
        <v>1375</v>
      </c>
      <c r="AO207" s="300" t="n"/>
      <c r="AP207" s="273" t="n"/>
      <c r="AQ207" s="300" t="inlineStr">
        <is>
          <t>Orta</t>
        </is>
      </c>
      <c r="AR207" s="300" t="n"/>
      <c r="AS207" s="273" t="n"/>
      <c r="AT207" s="273" t="n"/>
      <c r="AU207" s="273" t="n"/>
      <c r="AV207" s="2" t="n"/>
      <c r="AW207" s="2" t="inlineStr">
        <is>
          <t>Prio 2</t>
        </is>
      </c>
      <c r="AX207" s="2" t="n"/>
      <c r="AY207" s="2" t="n"/>
      <c r="AZ207" s="2" t="n"/>
      <c r="BA207" s="2" t="n"/>
      <c r="BB207" s="2" t="n"/>
      <c r="BC207" s="2" t="n"/>
      <c r="BD207" s="2" t="n"/>
      <c r="BE207" s="2" t="n"/>
      <c r="BF207" s="2" t="n"/>
      <c r="BG207" s="2" t="n">
        <v>1375</v>
      </c>
      <c r="BH207" s="301" t="n">
        <v>43171</v>
      </c>
    </row>
    <row customHeight="1" hidden="1" ht="15" r="208" s="510">
      <c r="A208" s="549" t="inlineStr">
        <is>
          <t>K170701111-2010102512 JUNO</t>
        </is>
      </c>
      <c r="B208" s="169" t="inlineStr">
        <is>
          <t>K170701111</t>
        </is>
      </c>
      <c r="C208" s="169" t="n">
        <v>2010102512</v>
      </c>
      <c r="D208" s="67" t="inlineStr">
        <is>
          <t>ABY</t>
        </is>
      </c>
      <c r="E208" s="311" t="n"/>
      <c r="F208" s="311" t="n"/>
      <c r="G208" s="176" t="inlineStr">
        <is>
          <t>C/O</t>
        </is>
      </c>
      <c r="H208" s="42" t="inlineStr">
        <is>
          <t>JUNO</t>
        </is>
      </c>
      <c r="I208" s="173" t="inlineStr">
        <is>
          <t>MIDNIGHT OVERDYE</t>
        </is>
      </c>
      <c r="J208" s="176" t="inlineStr">
        <is>
          <t>ORTA</t>
        </is>
      </c>
      <c r="K208" s="176" t="inlineStr">
        <is>
          <t>9585B-33</t>
        </is>
      </c>
      <c r="L208" s="176" t="inlineStr">
        <is>
          <t>8251 Carbon black OD</t>
        </is>
      </c>
      <c r="M208" s="41" t="inlineStr">
        <is>
          <t>ROYAL CORE</t>
        </is>
      </c>
      <c r="N208" s="42" t="n">
        <v>1</v>
      </c>
      <c r="O208" s="173" t="inlineStr">
        <is>
          <t>JEANS</t>
        </is>
      </c>
      <c r="P208" s="175" t="inlineStr">
        <is>
          <t>WOMEN</t>
        </is>
      </c>
      <c r="Q208" s="177" t="inlineStr">
        <is>
          <t>ARTLAB</t>
        </is>
      </c>
      <c r="R208" s="177" t="inlineStr">
        <is>
          <t>INTERWASHING</t>
        </is>
      </c>
      <c r="S208" s="178" t="inlineStr">
        <is>
          <t>5,75 / 127</t>
        </is>
      </c>
      <c r="T208" s="21" t="n">
        <v>1.4</v>
      </c>
      <c r="U208" s="305" t="n"/>
      <c r="V208" s="74" t="n"/>
      <c r="W208" s="74" t="n"/>
      <c r="X208" s="74" t="n">
        <v>44</v>
      </c>
      <c r="Y208" s="74" t="n">
        <v>0</v>
      </c>
      <c r="Z208" s="74" t="n">
        <v>44</v>
      </c>
      <c r="AA208" s="74" t="n">
        <v>157</v>
      </c>
      <c r="AB208" s="74" t="n">
        <v>248</v>
      </c>
      <c r="AC208" s="74" t="n">
        <v>253</v>
      </c>
      <c r="AD208" s="74" t="n"/>
      <c r="AE208" s="74" t="n"/>
      <c r="AF208" s="74" t="n">
        <v>350</v>
      </c>
      <c r="AG208" s="74" t="n">
        <v>350</v>
      </c>
      <c r="AH208" s="75">
        <f>AG208</f>
        <v/>
      </c>
      <c r="AI208" s="513">
        <f>350+344</f>
        <v/>
      </c>
      <c r="AJ208" s="333" t="n">
        <v>103</v>
      </c>
      <c r="AK208" s="75" t="inlineStr">
        <is>
          <t>2nd late added PO</t>
        </is>
      </c>
      <c r="AL208" s="267">
        <f>(AI208*T208)*1.05</f>
        <v/>
      </c>
      <c r="AM208" s="267" t="n"/>
      <c r="AN208" s="273" t="n"/>
      <c r="AO208" s="300" t="n"/>
      <c r="AP208" s="273" t="n"/>
      <c r="AQ208" s="300" t="n"/>
      <c r="AR208" s="300" t="n"/>
      <c r="AS208" s="273" t="n"/>
      <c r="AT208" s="273" t="n"/>
      <c r="AU208" s="273" t="n"/>
      <c r="AV208" s="2" t="n"/>
      <c r="AW208" s="2" t="inlineStr">
        <is>
          <t>Prio 1</t>
        </is>
      </c>
      <c r="AX208" s="2" t="n"/>
      <c r="AY208" s="2" t="n"/>
      <c r="AZ208" s="2" t="n"/>
      <c r="BA208" s="2" t="n"/>
      <c r="BB208" s="2" t="n"/>
      <c r="BC208" s="2" t="n"/>
      <c r="BD208" s="2" t="n"/>
      <c r="BE208" s="2" t="n"/>
      <c r="BF208" s="2" t="n"/>
      <c r="BG208" s="2" t="n">
        <v>350</v>
      </c>
      <c r="BH208" s="301" t="n"/>
    </row>
    <row customHeight="1" hidden="1" ht="15" r="209" s="510">
      <c r="A209" s="549" t="inlineStr">
        <is>
          <t>K170701203-2010102522 CHRISTINA</t>
        </is>
      </c>
      <c r="B209" s="169" t="inlineStr">
        <is>
          <t>K170701203</t>
        </is>
      </c>
      <c r="C209" s="201" t="n">
        <v>2010102522</v>
      </c>
      <c r="D209" s="67" t="n"/>
      <c r="E209" s="311" t="n"/>
      <c r="F209" s="311" t="n"/>
      <c r="G209" s="176" t="inlineStr">
        <is>
          <t>C/O</t>
        </is>
      </c>
      <c r="H209" s="42" t="inlineStr">
        <is>
          <t>CHRISTINA</t>
        </is>
      </c>
      <c r="I209" s="203" t="inlineStr">
        <is>
          <t>MIDNIGHT OVERDYE</t>
        </is>
      </c>
      <c r="J209" s="202" t="inlineStr">
        <is>
          <t>ORTA</t>
        </is>
      </c>
      <c r="K209" s="176" t="inlineStr">
        <is>
          <t>9585B-33</t>
        </is>
      </c>
      <c r="L209" s="176" t="inlineStr">
        <is>
          <t>8251 Carbon black OD</t>
        </is>
      </c>
      <c r="M209" s="41" t="inlineStr">
        <is>
          <t>ROYAL CORE</t>
        </is>
      </c>
      <c r="N209" s="42" t="n">
        <v>1</v>
      </c>
      <c r="O209" s="173" t="inlineStr">
        <is>
          <t>JEANS</t>
        </is>
      </c>
      <c r="P209" s="175" t="inlineStr">
        <is>
          <t>WOMEN</t>
        </is>
      </c>
      <c r="Q209" s="246" t="inlineStr">
        <is>
          <t>ARTLAB</t>
        </is>
      </c>
      <c r="R209" s="246" t="inlineStr">
        <is>
          <t>INTERWASHING</t>
        </is>
      </c>
      <c r="S209" s="178" t="inlineStr">
        <is>
          <t>5,75 / 127</t>
        </is>
      </c>
      <c r="T209" s="21" t="n">
        <v>1.35</v>
      </c>
      <c r="U209" s="305" t="n"/>
      <c r="V209" s="74" t="n"/>
      <c r="W209" s="74" t="n"/>
      <c r="X209" s="74" t="n">
        <v>130</v>
      </c>
      <c r="Y209" s="74" t="n">
        <v>0</v>
      </c>
      <c r="Z209" s="74" t="n">
        <v>170</v>
      </c>
      <c r="AA209" s="74" t="n">
        <v>222</v>
      </c>
      <c r="AB209" s="74" t="n">
        <v>300</v>
      </c>
      <c r="AC209" s="74" t="n">
        <v>284</v>
      </c>
      <c r="AD209" s="74" t="n"/>
      <c r="AE209" s="74" t="n"/>
      <c r="AF209" s="74" t="n">
        <v>400</v>
      </c>
      <c r="AG209" s="74" t="n">
        <v>400</v>
      </c>
      <c r="AH209" s="75">
        <f>AG209</f>
        <v/>
      </c>
      <c r="AI209" s="508" t="n">
        <v>525.0000000000001</v>
      </c>
      <c r="AJ209" s="333" t="n">
        <v>277</v>
      </c>
      <c r="AK209" s="75" t="n"/>
      <c r="AL209" s="267">
        <f>(AI209*T209)*1.05</f>
        <v/>
      </c>
      <c r="AM209" s="267" t="n"/>
      <c r="AN209" s="273" t="n"/>
      <c r="AO209" s="300" t="n"/>
      <c r="AP209" s="273" t="n"/>
      <c r="AQ209" s="300" t="n"/>
      <c r="AR209" s="300" t="n"/>
      <c r="AS209" s="273" t="n"/>
      <c r="AT209" s="273" t="n"/>
      <c r="AU209" s="273" t="n"/>
      <c r="AV209" s="2" t="n"/>
      <c r="AW209" s="2" t="inlineStr">
        <is>
          <t>Prio 1</t>
        </is>
      </c>
      <c r="AX209" s="2" t="n"/>
      <c r="AY209" s="2" t="n"/>
      <c r="AZ209" s="2" t="n"/>
      <c r="BA209" s="2" t="n"/>
      <c r="BB209" s="2" t="n"/>
      <c r="BC209" s="2" t="n"/>
      <c r="BD209" s="2" t="n"/>
      <c r="BE209" s="2" t="n"/>
      <c r="BF209" s="2" t="n"/>
      <c r="BG209" s="2" t="n"/>
      <c r="BH209" s="301" t="n"/>
    </row>
    <row customHeight="1" hidden="1" ht="15" r="210" s="510">
      <c r="A210" s="549" t="inlineStr">
        <is>
          <t>K170751210-1010103482 JOHN</t>
        </is>
      </c>
      <c r="B210" s="169" t="inlineStr">
        <is>
          <t>K170751210</t>
        </is>
      </c>
      <c r="C210" s="201" t="n">
        <v>1010103482</v>
      </c>
      <c r="D210" s="67" t="inlineStr">
        <is>
          <t>ASOS</t>
        </is>
      </c>
      <c r="E210" s="311" t="n"/>
      <c r="F210" s="311" t="n"/>
      <c r="G210" s="176" t="inlineStr">
        <is>
          <t>C/O</t>
        </is>
      </c>
      <c r="H210" s="42" t="inlineStr">
        <is>
          <t>JOHN</t>
        </is>
      </c>
      <c r="I210" s="203" t="inlineStr">
        <is>
          <t>MIDNIGHT OVERDYE</t>
        </is>
      </c>
      <c r="J210" s="176" t="inlineStr">
        <is>
          <t>ORTA</t>
        </is>
      </c>
      <c r="K210" s="176" t="inlineStr">
        <is>
          <t>9585B-33</t>
        </is>
      </c>
      <c r="L210" s="176" t="inlineStr">
        <is>
          <t>8251 Carbon black OD</t>
        </is>
      </c>
      <c r="M210" s="41" t="inlineStr">
        <is>
          <t>ROYAL CORE</t>
        </is>
      </c>
      <c r="N210" s="42" t="n">
        <v>1</v>
      </c>
      <c r="O210" s="173" t="inlineStr">
        <is>
          <t>JEANS</t>
        </is>
      </c>
      <c r="P210" s="175" t="inlineStr">
        <is>
          <t>MEN</t>
        </is>
      </c>
      <c r="Q210" s="177" t="inlineStr">
        <is>
          <t>ARTLAB</t>
        </is>
      </c>
      <c r="R210" s="177" t="inlineStr">
        <is>
          <t>INTERWASHING</t>
        </is>
      </c>
      <c r="S210" s="178" t="inlineStr">
        <is>
          <t>5,75 / 127</t>
        </is>
      </c>
      <c r="T210" s="21" t="n">
        <v>1.72</v>
      </c>
      <c r="U210" s="305" t="n"/>
      <c r="V210" s="74" t="n"/>
      <c r="W210" s="74" t="n"/>
      <c r="X210" s="74" t="n">
        <v>216</v>
      </c>
      <c r="Y210" s="74" t="n">
        <v>0</v>
      </c>
      <c r="Z210" s="74" t="n">
        <v>246</v>
      </c>
      <c r="AA210" s="74" t="n">
        <v>394</v>
      </c>
      <c r="AB210" s="74" t="n">
        <v>480</v>
      </c>
      <c r="AC210" s="74" t="n">
        <v>480</v>
      </c>
      <c r="AD210" s="74" t="n"/>
      <c r="AE210" s="74" t="n"/>
      <c r="AF210" s="74" t="n">
        <v>500</v>
      </c>
      <c r="AG210" s="325" t="n">
        <v>650</v>
      </c>
      <c r="AH210" s="75">
        <f>AG210</f>
        <v/>
      </c>
      <c r="AI210" s="508" t="n">
        <v>654.2708333333334</v>
      </c>
      <c r="AJ210" s="333" t="n">
        <v>360</v>
      </c>
      <c r="AK210" s="75" t="n"/>
      <c r="AL210" s="267">
        <f>(AI210*T210)*1.05</f>
        <v/>
      </c>
      <c r="AM210" s="267" t="n"/>
      <c r="AN210" s="273" t="n"/>
      <c r="AO210" s="300" t="n"/>
      <c r="AP210" s="273" t="n"/>
      <c r="AQ210" s="300" t="n"/>
      <c r="AR210" s="300" t="n"/>
      <c r="AS210" s="273" t="n"/>
      <c r="AT210" s="273" t="n"/>
      <c r="AU210" s="273" t="n"/>
      <c r="AV210" s="2" t="n"/>
      <c r="AW210" s="2" t="inlineStr">
        <is>
          <t>Prio 1</t>
        </is>
      </c>
      <c r="AX210" s="2" t="n"/>
      <c r="AY210" s="2" t="n"/>
      <c r="AZ210" s="2" t="n"/>
      <c r="BA210" s="2" t="n"/>
      <c r="BB210" s="2" t="n"/>
      <c r="BC210" s="2" t="n"/>
      <c r="BD210" s="2" t="n"/>
      <c r="BE210" s="2" t="n"/>
      <c r="BF210" s="2" t="n"/>
      <c r="BG210" s="2" t="n"/>
      <c r="BH210" s="301" t="n"/>
    </row>
    <row customHeight="1" ht="15" r="211" s="510">
      <c r="A211" s="549" t="inlineStr">
        <is>
          <t>K170101403-2010102531 MARIE</t>
        </is>
      </c>
      <c r="B211" s="22" t="inlineStr">
        <is>
          <t>K170101403</t>
        </is>
      </c>
      <c r="C211" s="241" t="n">
        <v>2010102531</v>
      </c>
      <c r="D211" s="67" t="inlineStr">
        <is>
          <t>ZALANDO</t>
        </is>
      </c>
      <c r="E211" s="311" t="n"/>
      <c r="F211" s="311" t="n"/>
      <c r="G211" s="176" t="inlineStr">
        <is>
          <t>C/O</t>
        </is>
      </c>
      <c r="H211" s="42" t="inlineStr">
        <is>
          <t>MARIE</t>
        </is>
      </c>
      <c r="I211" s="568" t="inlineStr">
        <is>
          <t>GLORY BLUE 6 MONTHS</t>
        </is>
      </c>
      <c r="J211" s="176" t="inlineStr">
        <is>
          <t>ORTA</t>
        </is>
      </c>
      <c r="K211" s="176" t="inlineStr">
        <is>
          <t>9586A-46 i-Core glory Polar</t>
        </is>
      </c>
      <c r="L211" s="176" t="n"/>
      <c r="M211" s="41" t="inlineStr">
        <is>
          <t>SEASONAL MAIN</t>
        </is>
      </c>
      <c r="N211" s="42" t="n">
        <v>1</v>
      </c>
      <c r="O211" s="173" t="inlineStr">
        <is>
          <t>JEANS</t>
        </is>
      </c>
      <c r="P211" s="175" t="inlineStr">
        <is>
          <t>WOMEN</t>
        </is>
      </c>
      <c r="Q211" s="177" t="inlineStr">
        <is>
          <t>ARTLAB</t>
        </is>
      </c>
      <c r="R211" s="177" t="inlineStr">
        <is>
          <t>INTERWASHING</t>
        </is>
      </c>
      <c r="S211" s="178" t="n">
        <v>5.25</v>
      </c>
      <c r="T211" s="21" t="n">
        <v>1.35</v>
      </c>
      <c r="U211" s="305" t="n"/>
      <c r="V211" s="74" t="n"/>
      <c r="W211" s="74" t="n"/>
      <c r="X211" s="74" t="n">
        <v>0</v>
      </c>
      <c r="Y211" s="74" t="n">
        <v>0</v>
      </c>
      <c r="Z211" s="74" t="n">
        <v>198</v>
      </c>
      <c r="AA211" s="74" t="n">
        <v>198</v>
      </c>
      <c r="AB211" s="74" t="n">
        <v>198</v>
      </c>
      <c r="AC211" s="74" t="n">
        <v>198</v>
      </c>
      <c r="AD211" s="74" t="n"/>
      <c r="AE211" s="74" t="n"/>
      <c r="AF211" s="74" t="n">
        <v>250</v>
      </c>
      <c r="AG211" s="312" t="n">
        <v>200</v>
      </c>
      <c r="AH211" s="75">
        <f>AG211</f>
        <v/>
      </c>
      <c r="AI211" s="508" t="n">
        <v>217.6767676767677</v>
      </c>
      <c r="AJ211" s="333" t="n">
        <v>0</v>
      </c>
      <c r="AK211" s="75" t="inlineStr">
        <is>
          <t>ZALANDO</t>
        </is>
      </c>
      <c r="AL211" s="267">
        <f>(AI211*T211)*1.05</f>
        <v/>
      </c>
      <c r="AM211" s="267" t="n"/>
      <c r="AN211" s="273" t="n">
        <v>183</v>
      </c>
      <c r="AO211" s="300" t="n"/>
      <c r="AP211" s="273" t="n"/>
      <c r="AQ211" s="300" t="inlineStr">
        <is>
          <t>ArtLab</t>
        </is>
      </c>
      <c r="AR211" s="300" t="inlineStr">
        <is>
          <t>NO</t>
        </is>
      </c>
      <c r="AS211" s="273" t="n"/>
      <c r="AT211" s="273" t="n"/>
      <c r="AU211" s="273" t="n"/>
      <c r="AV211" s="2" t="n"/>
      <c r="AW211" s="2" t="inlineStr">
        <is>
          <t>Prio 1</t>
        </is>
      </c>
      <c r="AX211" s="2" t="n"/>
      <c r="AY211" s="2" t="n"/>
      <c r="AZ211" s="2" t="n"/>
      <c r="BA211" s="2" t="n"/>
      <c r="BB211" s="2" t="n"/>
      <c r="BC211" s="2" t="n"/>
      <c r="BD211" s="2" t="n"/>
      <c r="BE211" s="2" t="n"/>
      <c r="BF211" s="2" t="n"/>
      <c r="BG211" s="2" t="n">
        <v>600</v>
      </c>
      <c r="BH211" s="301" t="n">
        <v>43159</v>
      </c>
      <c r="BI211" s="2" t="n"/>
    </row>
    <row customHeight="1" hidden="1" ht="15" r="212" s="510">
      <c r="A212" s="549" t="inlineStr">
        <is>
          <t>K180700060-2010103044 FOLASADE</t>
        </is>
      </c>
      <c r="B212" s="169" t="inlineStr">
        <is>
          <t>K180700060</t>
        </is>
      </c>
      <c r="C212" s="169" t="n">
        <v>2010103044</v>
      </c>
      <c r="D212" s="67" t="inlineStr">
        <is>
          <t>ZALANDO</t>
        </is>
      </c>
      <c r="E212" s="311" t="n"/>
      <c r="F212" s="311" t="n"/>
      <c r="G212" s="176" t="inlineStr">
        <is>
          <t>-</t>
        </is>
      </c>
      <c r="H212" s="42" t="inlineStr">
        <is>
          <t>FOLASADE</t>
        </is>
      </c>
      <c r="I212" s="173" t="inlineStr">
        <is>
          <t>VEGGIE DENIM</t>
        </is>
      </c>
      <c r="J212" s="176" t="inlineStr">
        <is>
          <t>ORTA</t>
        </is>
      </c>
      <c r="K212" s="176" t="inlineStr">
        <is>
          <t>9588A-40 Veggie warp denim</t>
        </is>
      </c>
      <c r="L212" s="176" t="n"/>
      <c r="M212" s="41" t="n"/>
      <c r="N212" s="42" t="n">
        <v>2</v>
      </c>
      <c r="O212" s="173" t="inlineStr">
        <is>
          <t>PANTS</t>
        </is>
      </c>
      <c r="P212" s="175" t="inlineStr">
        <is>
          <t>WOMEN</t>
        </is>
      </c>
      <c r="Q212" s="177" t="inlineStr">
        <is>
          <t>EDWARD JEANS</t>
        </is>
      </c>
      <c r="R212" s="177" t="inlineStr">
        <is>
          <t>ALEXANDROS</t>
        </is>
      </c>
      <c r="S212" s="215" t="inlineStr">
        <is>
          <t>6,30 / 148</t>
        </is>
      </c>
      <c r="T212" s="21" t="n">
        <v>1.45</v>
      </c>
      <c r="U212" s="305" t="n"/>
      <c r="V212" s="74" t="n"/>
      <c r="W212" s="74" t="n"/>
      <c r="X212" s="74" t="n">
        <v>102</v>
      </c>
      <c r="Y212" s="74" t="n">
        <v>150</v>
      </c>
      <c r="Z212" s="74" t="n">
        <v>102</v>
      </c>
      <c r="AA212" s="74" t="n">
        <v>119</v>
      </c>
      <c r="AB212" s="74" t="n">
        <v>134</v>
      </c>
      <c r="AC212" s="74" t="n">
        <v>122</v>
      </c>
      <c r="AD212" s="74" t="n"/>
      <c r="AE212" s="74" t="n"/>
      <c r="AF212" s="74" t="n">
        <v>170</v>
      </c>
      <c r="AG212" s="74" t="n">
        <v>170</v>
      </c>
      <c r="AH212" s="75">
        <f>AG212</f>
        <v/>
      </c>
      <c r="AI212" s="508" t="n">
        <v>174.8507462686567</v>
      </c>
      <c r="AJ212" s="75" t="n"/>
      <c r="AK212" s="75" t="n"/>
      <c r="AL212" s="267">
        <f>(AH212*T212)*1.05</f>
        <v/>
      </c>
      <c r="AM212" s="267" t="n"/>
      <c r="AN212" s="273" t="n">
        <v>1100</v>
      </c>
      <c r="AO212" s="300" t="n"/>
      <c r="AP212" s="273" t="n"/>
      <c r="AQ212" s="300" t="inlineStr">
        <is>
          <t>Orta</t>
        </is>
      </c>
      <c r="AR212" s="300" t="inlineStr">
        <is>
          <t>SS19</t>
        </is>
      </c>
      <c r="AS212" s="273" t="n"/>
      <c r="AT212" s="273" t="n"/>
      <c r="AU212" s="273" t="n"/>
      <c r="AV212" s="2" t="n"/>
      <c r="AW212" s="2" t="n"/>
      <c r="AX212" s="2" t="n"/>
      <c r="AY212" s="2" t="n"/>
      <c r="AZ212" s="2" t="n"/>
      <c r="BA212" s="2" t="n"/>
      <c r="BB212" s="2" t="n"/>
      <c r="BC212" s="2" t="n"/>
      <c r="BD212" s="2" t="n"/>
      <c r="BE212" s="2" t="n"/>
      <c r="BF212" s="2" t="n"/>
      <c r="BG212" s="2" t="n">
        <v>300</v>
      </c>
      <c r="BH212" s="301" t="n"/>
      <c r="BI212" s="2" t="n"/>
    </row>
    <row customHeight="1" hidden="1" ht="15" r="213" s="510">
      <c r="A213" s="549" t="inlineStr">
        <is>
          <t>K180702065-2060100862 ANTIOPE FLARE</t>
        </is>
      </c>
      <c r="B213" s="169" t="inlineStr">
        <is>
          <t>K180702065</t>
        </is>
      </c>
      <c r="C213" s="169" t="n">
        <v>2060100862</v>
      </c>
      <c r="D213" s="67" t="inlineStr">
        <is>
          <t>ASOS</t>
        </is>
      </c>
      <c r="E213" s="311" t="n"/>
      <c r="F213" s="311" t="n"/>
      <c r="G213" s="176" t="inlineStr">
        <is>
          <t>-</t>
        </is>
      </c>
      <c r="H213" s="42" t="inlineStr">
        <is>
          <t>ANTIOPE FLARE</t>
        </is>
      </c>
      <c r="I213" s="173" t="inlineStr">
        <is>
          <t>MID SHADE</t>
        </is>
      </c>
      <c r="J213" s="176" t="inlineStr">
        <is>
          <t>ORTA</t>
        </is>
      </c>
      <c r="K213" s="176" t="inlineStr">
        <is>
          <t>9588A-40 Veggie warp denim</t>
        </is>
      </c>
      <c r="L213" s="176" t="inlineStr">
        <is>
          <t>RR5509 Yesterday preshrunk organic</t>
        </is>
      </c>
      <c r="M213" s="41" t="n"/>
      <c r="N213" s="42" t="n">
        <v>1</v>
      </c>
      <c r="O213" s="173" t="inlineStr">
        <is>
          <t>JACKET</t>
        </is>
      </c>
      <c r="P213" s="175" t="inlineStr">
        <is>
          <t>WOMEN</t>
        </is>
      </c>
      <c r="Q213" s="177" t="inlineStr">
        <is>
          <t>ARTLAB</t>
        </is>
      </c>
      <c r="R213" s="177" t="inlineStr">
        <is>
          <t>INTERWASHING</t>
        </is>
      </c>
      <c r="S213" s="215" t="inlineStr">
        <is>
          <t>6,30 / 148</t>
        </is>
      </c>
      <c r="T213" s="21" t="n">
        <v>1.25</v>
      </c>
      <c r="U213" s="305" t="n"/>
      <c r="V213" s="74" t="n"/>
      <c r="W213" s="74" t="n"/>
      <c r="X213" s="74" t="n">
        <v>68</v>
      </c>
      <c r="Y213" s="74" t="n">
        <v>150</v>
      </c>
      <c r="Z213" s="74" t="n">
        <v>68</v>
      </c>
      <c r="AA213" s="74" t="n">
        <v>101</v>
      </c>
      <c r="AB213" s="74" t="n">
        <v>124</v>
      </c>
      <c r="AC213" s="74" t="n">
        <v>124</v>
      </c>
      <c r="AD213" s="74" t="n"/>
      <c r="AE213" s="74" t="n"/>
      <c r="AF213" s="74" t="n">
        <v>150</v>
      </c>
      <c r="AG213" s="74" t="n">
        <v>150</v>
      </c>
      <c r="AH213" s="75">
        <f>AG213</f>
        <v/>
      </c>
      <c r="AI213" s="508" t="n">
        <v>150</v>
      </c>
      <c r="AJ213" s="75" t="n"/>
      <c r="AK213" s="75" t="n"/>
      <c r="AL213" s="267">
        <f>(AH213*T213)*1.05</f>
        <v/>
      </c>
      <c r="AM213" s="267" t="n"/>
      <c r="AN213" s="273" t="n"/>
      <c r="AO213" s="300" t="n"/>
      <c r="AP213" s="273" t="n"/>
      <c r="AQ213" s="300" t="n"/>
      <c r="AR213" s="300" t="n"/>
      <c r="AS213" s="273" t="n"/>
      <c r="AT213" s="273" t="n"/>
      <c r="AU213" s="273" t="n"/>
      <c r="AV213" s="2" t="n"/>
      <c r="AW213" s="2" t="inlineStr">
        <is>
          <t>prio 2</t>
        </is>
      </c>
      <c r="AX213" s="2" t="n"/>
      <c r="AY213" s="2" t="n"/>
      <c r="AZ213" s="2" t="n"/>
      <c r="BA213" s="2" t="n"/>
      <c r="BB213" s="2" t="n"/>
      <c r="BC213" s="2" t="n"/>
      <c r="BD213" s="2" t="n"/>
      <c r="BE213" s="2" t="n"/>
      <c r="BF213" s="2" t="n"/>
      <c r="BG213" s="2" t="n">
        <v>300</v>
      </c>
      <c r="BH213" s="301" t="n">
        <v>43171</v>
      </c>
      <c r="BI213" s="2" t="n"/>
    </row>
    <row customHeight="1" hidden="1" ht="15" r="214" s="510">
      <c r="A214" s="549" t="inlineStr">
        <is>
          <t>K180799055-5109900834 KOI CARP DOLL</t>
        </is>
      </c>
      <c r="B214" s="467" t="inlineStr">
        <is>
          <t>K180799055</t>
        </is>
      </c>
      <c r="C214" s="467" t="n">
        <v>5109900834</v>
      </c>
      <c r="D214" s="453" t="n"/>
      <c r="E214" s="560" t="inlineStr">
        <is>
          <t>xx</t>
        </is>
      </c>
      <c r="F214" s="461" t="n"/>
      <c r="G214" s="468" t="inlineStr">
        <is>
          <t>-</t>
        </is>
      </c>
      <c r="H214" s="455" t="inlineStr">
        <is>
          <t>KOI CARP DOLL</t>
        </is>
      </c>
      <c r="I214" s="236" t="inlineStr">
        <is>
          <t>VEGGIE DENIM INDIGO</t>
        </is>
      </c>
      <c r="J214" s="468" t="inlineStr">
        <is>
          <t>ORTA</t>
        </is>
      </c>
      <c r="K214" s="468" t="inlineStr">
        <is>
          <t>9588A-40 Veggie warp denim, recycled filling Frankenhuis</t>
        </is>
      </c>
      <c r="L214" s="468" t="n"/>
      <c r="M214" s="456" t="n"/>
      <c r="N214" s="455" t="n">
        <v>1</v>
      </c>
      <c r="O214" s="236" t="inlineStr">
        <is>
          <t>ACCESSORIES</t>
        </is>
      </c>
      <c r="P214" s="469" t="inlineStr">
        <is>
          <t>UNISEX</t>
        </is>
      </c>
      <c r="Q214" s="468" t="inlineStr">
        <is>
          <t>CARTHAGO</t>
        </is>
      </c>
      <c r="R214" s="468" t="inlineStr">
        <is>
          <t>-</t>
        </is>
      </c>
      <c r="S214" s="459" t="inlineStr">
        <is>
          <t>6,30 / 148</t>
        </is>
      </c>
      <c r="T214" s="457" t="inlineStr">
        <is>
          <t>-</t>
        </is>
      </c>
      <c r="U214" s="458" t="n"/>
      <c r="V214" s="310" t="n"/>
      <c r="W214" s="310" t="n"/>
      <c r="X214" s="310" t="n">
        <v>2</v>
      </c>
      <c r="Y214" s="310" t="n">
        <v>0</v>
      </c>
      <c r="Z214" s="310" t="n">
        <v>2</v>
      </c>
      <c r="AA214" s="310" t="n">
        <v>4</v>
      </c>
      <c r="AB214" s="310" t="n">
        <v>10</v>
      </c>
      <c r="AC214" s="310" t="n">
        <v>11</v>
      </c>
      <c r="AD214" s="310" t="n"/>
      <c r="AE214" s="310" t="n"/>
      <c r="AF214" s="310" t="n">
        <v>100</v>
      </c>
      <c r="AG214" s="310" t="inlineStr">
        <is>
          <t>CXLD</t>
        </is>
      </c>
      <c r="AH214" s="75">
        <f>AG214</f>
        <v/>
      </c>
      <c r="AI214" s="513" t="inlineStr">
        <is>
          <t>-</t>
        </is>
      </c>
      <c r="AJ214" s="75" t="n"/>
      <c r="AK214" s="75" t="n"/>
      <c r="AL214" s="267" t="inlineStr">
        <is>
          <t>-</t>
        </is>
      </c>
      <c r="AM214" s="267" t="n"/>
      <c r="AN214" s="273" t="n"/>
      <c r="AO214" s="300" t="n"/>
      <c r="AP214" s="273" t="n"/>
      <c r="AQ214" s="300" t="n"/>
      <c r="AR214" s="300" t="n"/>
      <c r="AS214" s="273" t="n"/>
      <c r="AT214" s="273" t="n"/>
      <c r="AU214" s="273" t="n"/>
      <c r="AV214" s="2" t="n"/>
      <c r="AW214" s="2" t="n"/>
      <c r="AX214" s="2" t="n"/>
      <c r="AY214" s="2" t="n"/>
      <c r="AZ214" s="2" t="n"/>
      <c r="BA214" s="2" t="n"/>
      <c r="BB214" s="2" t="n"/>
      <c r="BC214" s="2" t="n"/>
      <c r="BD214" s="2" t="n"/>
      <c r="BE214" s="2" t="n"/>
      <c r="BF214" s="2" t="n"/>
      <c r="BG214" s="2" t="n"/>
      <c r="BH214" s="301" t="n"/>
    </row>
    <row customHeight="1" hidden="1" ht="15" r="215" s="510">
      <c r="A215" s="549" t="inlineStr">
        <is>
          <t>K180701710-2010103035 KIMBERLEY</t>
        </is>
      </c>
      <c r="B215" s="169" t="inlineStr">
        <is>
          <t>K180701710</t>
        </is>
      </c>
      <c r="C215" s="169" t="n">
        <v>2010103035</v>
      </c>
      <c r="D215" s="67" t="n"/>
      <c r="E215" s="311" t="n"/>
      <c r="F215" s="311" t="n"/>
      <c r="G215" s="176" t="inlineStr">
        <is>
          <t>-</t>
        </is>
      </c>
      <c r="H215" s="42" t="inlineStr">
        <is>
          <t>KIMBERLEY</t>
        </is>
      </c>
      <c r="I215" s="173" t="inlineStr">
        <is>
          <t>EPIC BLACK STONE</t>
        </is>
      </c>
      <c r="J215" s="176" t="inlineStr">
        <is>
          <t>ORTA</t>
        </is>
      </c>
      <c r="K215" s="21" t="inlineStr">
        <is>
          <t>-</t>
        </is>
      </c>
      <c r="L215" s="176" t="inlineStr">
        <is>
          <t>8731A-47 EPIC OVERDYE PRESH&amp;KEWED</t>
        </is>
      </c>
      <c r="M215" s="41" t="inlineStr">
        <is>
          <t>CONVENTIONAL</t>
        </is>
      </c>
      <c r="N215" s="42" t="n">
        <v>2</v>
      </c>
      <c r="O215" s="173" t="inlineStr">
        <is>
          <t>JEANS</t>
        </is>
      </c>
      <c r="P215" s="175" t="inlineStr">
        <is>
          <t>WOMEN</t>
        </is>
      </c>
      <c r="Q215" s="177" t="inlineStr">
        <is>
          <t>ARTLAB</t>
        </is>
      </c>
      <c r="R215" s="177" t="inlineStr">
        <is>
          <t>INTERWASHING</t>
        </is>
      </c>
      <c r="S215" s="178" t="inlineStr">
        <is>
          <t>5,75 / 147</t>
        </is>
      </c>
      <c r="T215" s="21" t="n">
        <v>1.18</v>
      </c>
      <c r="U215" s="305" t="n"/>
      <c r="V215" s="74" t="n"/>
      <c r="W215" s="74" t="n"/>
      <c r="X215" s="74" t="n">
        <v>61</v>
      </c>
      <c r="Y215" s="74" t="n">
        <v>150</v>
      </c>
      <c r="Z215" s="74" t="n">
        <v>69</v>
      </c>
      <c r="AA215" s="74" t="n">
        <v>88</v>
      </c>
      <c r="AB215" s="74" t="n">
        <v>129</v>
      </c>
      <c r="AC215" s="74" t="n">
        <v>113</v>
      </c>
      <c r="AD215" s="74" t="n"/>
      <c r="AE215" s="74" t="n"/>
      <c r="AF215" s="74" t="n">
        <v>150</v>
      </c>
      <c r="AG215" s="74" t="n">
        <v>150</v>
      </c>
      <c r="AH215" s="308">
        <f>AG215</f>
        <v/>
      </c>
      <c r="AI215" s="508" t="n">
        <v>159.9302325581395</v>
      </c>
      <c r="AJ215" s="75" t="n"/>
      <c r="AK215" s="452" t="inlineStr">
        <is>
          <t>CXL!!</t>
        </is>
      </c>
      <c r="AL215" s="267">
        <f>(AH215*T215)*1.05</f>
        <v/>
      </c>
      <c r="AM215" s="267" t="n"/>
      <c r="AN215" s="273" t="n"/>
      <c r="AO215" s="300" t="n">
        <v>43166</v>
      </c>
      <c r="AP215" s="303" t="n">
        <v>896</v>
      </c>
      <c r="AQ215" s="300" t="inlineStr">
        <is>
          <t>Orta</t>
        </is>
      </c>
      <c r="AR215" s="300" t="n"/>
      <c r="AS215" s="273" t="inlineStr">
        <is>
          <t>NON ORGANIC!!</t>
        </is>
      </c>
      <c r="AT215" s="273" t="n"/>
      <c r="AU215" s="273" t="n"/>
      <c r="AV215" s="2" t="n"/>
      <c r="AW215" s="2" t="inlineStr">
        <is>
          <t>Prio 2</t>
        </is>
      </c>
      <c r="AX215" s="2" t="n"/>
      <c r="AY215" s="2" t="n"/>
      <c r="AZ215" s="2" t="n"/>
      <c r="BA215" s="2" t="n"/>
      <c r="BB215" s="2" t="n"/>
      <c r="BC215" s="2" t="n"/>
      <c r="BD215" s="2" t="n"/>
      <c r="BE215" s="2" t="n"/>
      <c r="BF215" s="2" t="n"/>
      <c r="BG215" s="2" t="n">
        <v>896</v>
      </c>
      <c r="BH215" s="301" t="n">
        <v>43171</v>
      </c>
      <c r="BI215" s="2" t="n"/>
    </row>
    <row customHeight="1" hidden="1" ht="15" r="216" s="510">
      <c r="A216" s="549" t="inlineStr">
        <is>
          <t>K180701731-2010103097 KIMBERLEY</t>
        </is>
      </c>
      <c r="B216" s="472" t="inlineStr">
        <is>
          <t>K180701731</t>
        </is>
      </c>
      <c r="C216" s="472" t="n">
        <v>2010103097</v>
      </c>
      <c r="D216" s="67" t="inlineStr">
        <is>
          <t>MAW</t>
        </is>
      </c>
      <c r="E216" s="311" t="n"/>
      <c r="F216" s="311" t="n"/>
      <c r="G216" s="176" t="inlineStr">
        <is>
          <t>-</t>
        </is>
      </c>
      <c r="H216" s="42" t="inlineStr">
        <is>
          <t>KIMBERLEY</t>
        </is>
      </c>
      <c r="I216" s="173" t="inlineStr">
        <is>
          <t>EPIC BLUE BLACK</t>
        </is>
      </c>
      <c r="J216" s="176" t="inlineStr">
        <is>
          <t>ORTA</t>
        </is>
      </c>
      <c r="K216" s="21" t="inlineStr">
        <is>
          <t>-</t>
        </is>
      </c>
      <c r="L216" s="176" t="inlineStr">
        <is>
          <t>8731A-47 EPIC OVERDYE PRESH&amp;KEWED</t>
        </is>
      </c>
      <c r="M216" s="41" t="inlineStr">
        <is>
          <t>CONVENTIONAL</t>
        </is>
      </c>
      <c r="N216" s="42" t="n">
        <v>1</v>
      </c>
      <c r="O216" s="173" t="inlineStr">
        <is>
          <t>JEANS</t>
        </is>
      </c>
      <c r="P216" s="175" t="inlineStr">
        <is>
          <t>WOMEN</t>
        </is>
      </c>
      <c r="Q216" s="177" t="inlineStr">
        <is>
          <t>ARTLAB</t>
        </is>
      </c>
      <c r="R216" s="177" t="inlineStr">
        <is>
          <t>INTERWASHING</t>
        </is>
      </c>
      <c r="S216" s="178" t="inlineStr">
        <is>
          <t>5,75 / 147</t>
        </is>
      </c>
      <c r="T216" s="21" t="n">
        <v>1.18</v>
      </c>
      <c r="U216" s="305" t="n"/>
      <c r="V216" s="74" t="n"/>
      <c r="W216" s="74" t="n"/>
      <c r="X216" s="74" t="n">
        <v>317</v>
      </c>
      <c r="Y216" s="74" t="n">
        <v>600</v>
      </c>
      <c r="Z216" s="74" t="n">
        <v>317</v>
      </c>
      <c r="AA216" s="74" t="n">
        <v>323</v>
      </c>
      <c r="AB216" s="74" t="n">
        <v>323</v>
      </c>
      <c r="AC216" s="74" t="n">
        <v>328</v>
      </c>
      <c r="AD216" s="74" t="n"/>
      <c r="AE216" s="74" t="n"/>
      <c r="AF216" s="74" t="n">
        <v>600</v>
      </c>
      <c r="AG216" s="312" t="n">
        <v>500</v>
      </c>
      <c r="AH216" s="308">
        <f>AG216</f>
        <v/>
      </c>
      <c r="AI216" s="508" t="n">
        <v>499.5727554179567</v>
      </c>
      <c r="AJ216" s="75" t="n"/>
      <c r="AK216" s="452" t="inlineStr">
        <is>
          <t>CXL!!</t>
        </is>
      </c>
      <c r="AL216" s="267">
        <f>(AH216*T216)*1.05</f>
        <v/>
      </c>
      <c r="AM216" s="267" t="n"/>
      <c r="AN216" s="273" t="n"/>
      <c r="AO216" s="300" t="n"/>
      <c r="AP216" s="273" t="n"/>
      <c r="AQ216" s="300" t="n"/>
      <c r="AR216" s="300" t="n"/>
      <c r="AS216" s="273" t="inlineStr">
        <is>
          <t>NON ORGANIC!!</t>
        </is>
      </c>
      <c r="AT216" s="273" t="n"/>
      <c r="AU216" s="273" t="n"/>
      <c r="AV216" s="2" t="n"/>
      <c r="AW216" s="2" t="inlineStr">
        <is>
          <t>Prio 2</t>
        </is>
      </c>
      <c r="AX216" s="2" t="n"/>
      <c r="AY216" s="2" t="n"/>
      <c r="AZ216" s="2" t="n"/>
      <c r="BA216" s="2" t="n"/>
      <c r="BB216" s="2" t="n"/>
      <c r="BC216" s="2" t="n"/>
      <c r="BD216" s="2" t="n"/>
      <c r="BE216" s="2" t="n"/>
      <c r="BF216" s="2" t="n"/>
      <c r="BG216" s="2" t="n"/>
      <c r="BH216" s="301" t="n"/>
      <c r="BI216" s="2" t="n"/>
    </row>
    <row customHeight="1" hidden="1" ht="15" r="217" s="510">
      <c r="A217" s="549" t="inlineStr">
        <is>
          <t>K180752025-1060300198 HOWEL WORKER</t>
        </is>
      </c>
      <c r="B217" s="169" t="inlineStr">
        <is>
          <t>K180752025</t>
        </is>
      </c>
      <c r="C217" s="169" t="n">
        <v>1060300198</v>
      </c>
      <c r="D217" s="67" t="n"/>
      <c r="E217" s="311" t="n"/>
      <c r="F217" s="311" t="n"/>
      <c r="G217" s="176" t="inlineStr">
        <is>
          <t>-</t>
        </is>
      </c>
      <c r="H217" s="42" t="inlineStr">
        <is>
          <t>HOWEL WORKER</t>
        </is>
      </c>
      <c r="I217" s="173" t="inlineStr">
        <is>
          <t>KINGS OF INDIGO</t>
        </is>
      </c>
      <c r="J217" s="176" t="inlineStr">
        <is>
          <t xml:space="preserve">ORTA </t>
        </is>
      </c>
      <c r="K217" s="176" t="inlineStr">
        <is>
          <t>9588A-40 Veggie warp denim</t>
        </is>
      </c>
      <c r="L217" s="176" t="inlineStr">
        <is>
          <t>8353A-40 Veggie denim</t>
        </is>
      </c>
      <c r="M217" s="41" t="n"/>
      <c r="N217" s="42" t="n">
        <v>2</v>
      </c>
      <c r="O217" s="173" t="inlineStr">
        <is>
          <t>OUTERWEAR</t>
        </is>
      </c>
      <c r="P217" s="175" t="inlineStr">
        <is>
          <t>MEN</t>
        </is>
      </c>
      <c r="Q217" s="177" t="inlineStr">
        <is>
          <t>ARTLAB</t>
        </is>
      </c>
      <c r="R217" s="246" t="inlineStr">
        <is>
          <t>-</t>
        </is>
      </c>
      <c r="S217" s="215" t="inlineStr">
        <is>
          <t>6,30 / 148</t>
        </is>
      </c>
      <c r="T217" s="21" t="n">
        <v>2.09</v>
      </c>
      <c r="U217" s="305" t="n"/>
      <c r="V217" s="74" t="n"/>
      <c r="W217" s="74" t="n"/>
      <c r="X217" s="74" t="n">
        <v>5</v>
      </c>
      <c r="Y217" s="74" t="n">
        <v>0</v>
      </c>
      <c r="Z217" s="74" t="n">
        <v>5</v>
      </c>
      <c r="AA217" s="74" t="n">
        <v>8</v>
      </c>
      <c r="AB217" s="74" t="n">
        <v>8</v>
      </c>
      <c r="AC217" s="74" t="n">
        <v>8</v>
      </c>
      <c r="AD217" s="74" t="n"/>
      <c r="AE217" s="74" t="n"/>
      <c r="AF217" s="74" t="n">
        <v>25</v>
      </c>
      <c r="AG217" s="325" t="n">
        <v>28</v>
      </c>
      <c r="AH217" s="75">
        <f>AG217</f>
        <v/>
      </c>
      <c r="AI217" s="508" t="n">
        <v>34</v>
      </c>
      <c r="AJ217" s="75" t="n"/>
      <c r="AK217" s="317" t="n">
        <v>28</v>
      </c>
      <c r="AL217" s="267">
        <f>(AH217*T217)*1.05</f>
        <v/>
      </c>
      <c r="AM217" s="267" t="n"/>
      <c r="AN217" s="273" t="n"/>
      <c r="AO217" s="300" t="n"/>
      <c r="AP217" s="273" t="n"/>
      <c r="AQ217" s="300" t="n"/>
      <c r="AR217" s="300" t="n"/>
      <c r="AS217" s="273" t="n"/>
      <c r="AT217" s="273" t="n"/>
      <c r="AU217" s="273" t="n"/>
      <c r="AV217" s="2" t="n"/>
      <c r="AW217" s="2" t="inlineStr">
        <is>
          <t>ASAP</t>
        </is>
      </c>
      <c r="AX217" s="2" t="n"/>
      <c r="AY217" s="2" t="n"/>
      <c r="AZ217" s="2" t="n"/>
      <c r="BA217" s="2" t="n"/>
      <c r="BB217" s="2" t="n"/>
      <c r="BC217" s="2" t="n"/>
      <c r="BD217" s="2" t="n"/>
      <c r="BE217" s="2" t="n"/>
      <c r="BF217" s="2" t="n"/>
      <c r="BG217" s="2" t="n"/>
      <c r="BH217" s="301" t="n"/>
      <c r="BI217" s="2" t="n"/>
    </row>
    <row customHeight="1" hidden="1" ht="15" r="218" s="510">
      <c r="A218" s="549" t="inlineStr">
        <is>
          <t>K180750055-1010104091 MAXIMILIAN WORKER</t>
        </is>
      </c>
      <c r="B218" s="169" t="inlineStr">
        <is>
          <t>K180750055</t>
        </is>
      </c>
      <c r="C218" s="169" t="n">
        <v>1010104091</v>
      </c>
      <c r="D218" s="67" t="n"/>
      <c r="E218" s="311" t="n"/>
      <c r="F218" s="311" t="n"/>
      <c r="G218" s="176" t="inlineStr">
        <is>
          <t>-</t>
        </is>
      </c>
      <c r="H218" s="42" t="inlineStr">
        <is>
          <t>MAXIMILIAN WORKER</t>
        </is>
      </c>
      <c r="I218" s="173" t="inlineStr">
        <is>
          <t>KINGS OF INDIGO</t>
        </is>
      </c>
      <c r="J218" s="176" t="inlineStr">
        <is>
          <t xml:space="preserve">ORTA </t>
        </is>
      </c>
      <c r="K218" s="176" t="inlineStr">
        <is>
          <t>9588A-40 Veggie warp denim</t>
        </is>
      </c>
      <c r="L218" s="176" t="inlineStr">
        <is>
          <t>8353A-40 Veggie denim</t>
        </is>
      </c>
      <c r="M218" s="41" t="n"/>
      <c r="N218" s="42" t="n">
        <v>2</v>
      </c>
      <c r="O218" s="173" t="inlineStr">
        <is>
          <t>PANTS</t>
        </is>
      </c>
      <c r="P218" s="175" t="inlineStr">
        <is>
          <t>MEN</t>
        </is>
      </c>
      <c r="Q218" s="177" t="inlineStr">
        <is>
          <t>ARTLAB</t>
        </is>
      </c>
      <c r="R218" s="177" t="inlineStr">
        <is>
          <t>-</t>
        </is>
      </c>
      <c r="S218" s="215" t="inlineStr">
        <is>
          <t>6,30 / 148</t>
        </is>
      </c>
      <c r="T218" s="21" t="n">
        <v>1.72</v>
      </c>
      <c r="U218" s="305" t="n"/>
      <c r="V218" s="74" t="n"/>
      <c r="W218" s="74" t="n"/>
      <c r="X218" s="74" t="n">
        <v>0</v>
      </c>
      <c r="Y218" s="74" t="n">
        <v>0</v>
      </c>
      <c r="Z218" s="74" t="n">
        <v>0</v>
      </c>
      <c r="AA218" s="74" t="n">
        <v>0</v>
      </c>
      <c r="AB218" s="74" t="n">
        <v>0</v>
      </c>
      <c r="AC218" s="312" t="n">
        <v>20</v>
      </c>
      <c r="AD218" s="74" t="n"/>
      <c r="AE218" s="74" t="n"/>
      <c r="AF218" s="312" t="n">
        <v>0</v>
      </c>
      <c r="AG218" s="325" t="n">
        <v>20</v>
      </c>
      <c r="AH218" s="75">
        <f>AG218</f>
        <v/>
      </c>
      <c r="AI218" s="508" t="n">
        <v>20</v>
      </c>
      <c r="AJ218" s="75" t="n"/>
      <c r="AK218" s="317" t="n">
        <v>20</v>
      </c>
      <c r="AL218" s="267">
        <f>(AH218*T218)*1.05</f>
        <v/>
      </c>
      <c r="AM218" s="267" t="n"/>
      <c r="AN218" s="273" t="n"/>
      <c r="AO218" s="300" t="n"/>
      <c r="AP218" s="273" t="n"/>
      <c r="AQ218" s="300" t="n"/>
      <c r="AR218" s="300" t="n"/>
      <c r="AS218" s="273" t="n"/>
      <c r="AT218" s="273" t="n"/>
      <c r="AU218" s="273" t="n"/>
      <c r="AV218" s="2" t="n"/>
      <c r="AW218" s="2" t="inlineStr">
        <is>
          <t>ASAP</t>
        </is>
      </c>
      <c r="AX218" s="2" t="n"/>
      <c r="AY218" s="2" t="n"/>
      <c r="AZ218" s="2" t="n"/>
      <c r="BA218" s="2" t="n"/>
      <c r="BB218" s="2" t="n"/>
      <c r="BC218" s="2" t="n"/>
      <c r="BD218" s="2" t="n"/>
      <c r="BE218" s="2" t="n"/>
      <c r="BF218" s="2" t="n"/>
      <c r="BG218" s="2" t="n"/>
      <c r="BH218" s="301" t="n"/>
      <c r="BI218" s="2" t="n"/>
    </row>
    <row customHeight="1" hidden="1" ht="15" r="219" s="510">
      <c r="A219" s="549" t="inlineStr">
        <is>
          <t>K180750025-1010104088 KHANH</t>
        </is>
      </c>
      <c r="B219" s="466" t="inlineStr">
        <is>
          <t>K180750025</t>
        </is>
      </c>
      <c r="C219" s="466" t="n">
        <v>1010104088</v>
      </c>
      <c r="D219" s="453" t="n"/>
      <c r="E219" s="461" t="inlineStr">
        <is>
          <t>xx</t>
        </is>
      </c>
      <c r="F219" s="461" t="n"/>
      <c r="G219" s="457" t="inlineStr">
        <is>
          <t>-</t>
        </is>
      </c>
      <c r="H219" s="455" t="inlineStr">
        <is>
          <t>KHANH</t>
        </is>
      </c>
      <c r="I219" s="466" t="inlineStr">
        <is>
          <t>VEGGIE DENIM</t>
        </is>
      </c>
      <c r="J219" s="457" t="inlineStr">
        <is>
          <t xml:space="preserve">ORTA </t>
        </is>
      </c>
      <c r="K219" s="457" t="inlineStr">
        <is>
          <t>9588A-40 Veggie warp denim</t>
        </is>
      </c>
      <c r="L219" s="457" t="inlineStr">
        <is>
          <t>8353A-40 Veggie denim</t>
        </is>
      </c>
      <c r="M219" s="456" t="n"/>
      <c r="N219" s="455" t="n">
        <v>2</v>
      </c>
      <c r="O219" s="466" t="inlineStr">
        <is>
          <t>PANTS</t>
        </is>
      </c>
      <c r="P219" s="463" t="inlineStr">
        <is>
          <t>MEN</t>
        </is>
      </c>
      <c r="Q219" s="457" t="inlineStr">
        <is>
          <t>ARTLAB</t>
        </is>
      </c>
      <c r="R219" s="457" t="inlineStr">
        <is>
          <t>INTERWASHING</t>
        </is>
      </c>
      <c r="S219" s="459" t="inlineStr">
        <is>
          <t>6,30 / 148</t>
        </is>
      </c>
      <c r="T219" s="457" t="n">
        <v>1.8</v>
      </c>
      <c r="U219" s="458" t="n"/>
      <c r="V219" s="310" t="n"/>
      <c r="W219" s="310" t="n"/>
      <c r="X219" s="310" t="n">
        <v>18</v>
      </c>
      <c r="Y219" s="310" t="n">
        <v>0</v>
      </c>
      <c r="Z219" s="310" t="n">
        <v>18</v>
      </c>
      <c r="AA219" s="310" t="n">
        <v>18</v>
      </c>
      <c r="AB219" s="310" t="n">
        <v>23</v>
      </c>
      <c r="AC219" s="310" t="n">
        <v>0</v>
      </c>
      <c r="AD219" s="310" t="n"/>
      <c r="AE219" s="310" t="n"/>
      <c r="AF219" s="310" t="n">
        <v>0</v>
      </c>
      <c r="AG219" s="310" t="inlineStr">
        <is>
          <t>CXLD</t>
        </is>
      </c>
      <c r="AH219" s="308" t="n">
        <v>0</v>
      </c>
      <c r="AI219" s="508" t="inlineStr">
        <is>
          <t>-</t>
        </is>
      </c>
      <c r="AJ219" s="75" t="n"/>
      <c r="AK219" s="75" t="inlineStr">
        <is>
          <t>-</t>
        </is>
      </c>
      <c r="AL219" s="267" t="inlineStr">
        <is>
          <t>-</t>
        </is>
      </c>
      <c r="AM219" s="267" t="n"/>
      <c r="AN219" s="273" t="n"/>
      <c r="AO219" s="300" t="n"/>
      <c r="AP219" s="273" t="n"/>
      <c r="AQ219" s="300" t="n"/>
      <c r="AR219" s="300" t="n"/>
      <c r="AS219" s="273" t="n"/>
      <c r="AT219" s="273" t="n"/>
      <c r="AU219" s="273" t="n"/>
      <c r="AV219" s="2" t="n"/>
      <c r="AW219" s="2" t="inlineStr">
        <is>
          <t>-</t>
        </is>
      </c>
      <c r="AX219" s="2" t="n"/>
      <c r="AY219" s="2" t="n"/>
      <c r="AZ219" s="2" t="n"/>
      <c r="BA219" s="2" t="n"/>
      <c r="BB219" s="2" t="n"/>
      <c r="BC219" s="2" t="n"/>
      <c r="BD219" s="2" t="n"/>
      <c r="BE219" s="2" t="n"/>
      <c r="BF219" s="2" t="n"/>
      <c r="BG219" s="2" t="n"/>
      <c r="BH219" s="301" t="n"/>
      <c r="BI219" s="2" t="n"/>
    </row>
    <row customHeight="1" hidden="1" ht="15" r="220" s="510">
      <c r="A220" s="549" t="inlineStr">
        <is>
          <t>K180700075-2010103013 LEILA RUFFLE FLARE</t>
        </is>
      </c>
      <c r="B220" s="466" t="inlineStr">
        <is>
          <t>K180700075</t>
        </is>
      </c>
      <c r="C220" s="466" t="n">
        <v>2010103013</v>
      </c>
      <c r="D220" s="453" t="n"/>
      <c r="E220" s="461" t="inlineStr">
        <is>
          <t>xx</t>
        </is>
      </c>
      <c r="F220" s="461" t="n"/>
      <c r="G220" s="457" t="inlineStr">
        <is>
          <t>-</t>
        </is>
      </c>
      <c r="H220" s="455" t="inlineStr">
        <is>
          <t>LEILA RUFFLE FLARE</t>
        </is>
      </c>
      <c r="I220" s="466" t="inlineStr">
        <is>
          <t>MID SHADE</t>
        </is>
      </c>
      <c r="J220" s="457" t="inlineStr">
        <is>
          <t xml:space="preserve">ORTA </t>
        </is>
      </c>
      <c r="K220" s="457" t="inlineStr">
        <is>
          <t>9588A-40 Veggie warp denim</t>
        </is>
      </c>
      <c r="L220" s="457" t="inlineStr">
        <is>
          <t>RR5509 Yesterday preshrunk organic</t>
        </is>
      </c>
      <c r="M220" s="456" t="n"/>
      <c r="N220" s="455" t="n">
        <v>1</v>
      </c>
      <c r="O220" s="466" t="inlineStr">
        <is>
          <t>PANTS</t>
        </is>
      </c>
      <c r="P220" s="463" t="inlineStr">
        <is>
          <t>WOMEN</t>
        </is>
      </c>
      <c r="Q220" s="457" t="inlineStr">
        <is>
          <t>ARTLAB</t>
        </is>
      </c>
      <c r="R220" s="457" t="inlineStr">
        <is>
          <t>INTERWASHING</t>
        </is>
      </c>
      <c r="S220" s="459" t="inlineStr">
        <is>
          <t>6,30 / 148</t>
        </is>
      </c>
      <c r="T220" s="457" t="n">
        <v>1.69</v>
      </c>
      <c r="U220" s="458" t="n"/>
      <c r="V220" s="310" t="n"/>
      <c r="W220" s="310" t="n"/>
      <c r="X220" s="310" t="n">
        <v>0</v>
      </c>
      <c r="Y220" s="310" t="n">
        <v>0</v>
      </c>
      <c r="Z220" s="310" t="n">
        <v>0</v>
      </c>
      <c r="AA220" s="310" t="n">
        <v>0</v>
      </c>
      <c r="AB220" s="310" t="n">
        <v>0</v>
      </c>
      <c r="AC220" s="310" t="n">
        <v>0</v>
      </c>
      <c r="AD220" s="310" t="n"/>
      <c r="AE220" s="310" t="n"/>
      <c r="AF220" s="310" t="n">
        <v>0</v>
      </c>
      <c r="AG220" s="310" t="inlineStr">
        <is>
          <t>CXLD</t>
        </is>
      </c>
      <c r="AH220" s="308" t="n">
        <v>0</v>
      </c>
      <c r="AI220" s="508" t="inlineStr">
        <is>
          <t>-</t>
        </is>
      </c>
      <c r="AJ220" s="75" t="n"/>
      <c r="AK220" s="75" t="inlineStr">
        <is>
          <t>-</t>
        </is>
      </c>
      <c r="AL220" s="267" t="inlineStr">
        <is>
          <t>-</t>
        </is>
      </c>
      <c r="AM220" s="267" t="n"/>
      <c r="AN220" s="273" t="n"/>
      <c r="AO220" s="300" t="n"/>
      <c r="AP220" s="273" t="n"/>
      <c r="AQ220" s="300" t="n"/>
      <c r="AR220" s="300" t="n"/>
      <c r="AS220" s="273" t="n"/>
      <c r="AT220" s="273" t="n"/>
      <c r="AU220" s="273" t="n"/>
      <c r="AV220" s="2" t="n"/>
      <c r="AW220" s="2" t="inlineStr">
        <is>
          <t>-</t>
        </is>
      </c>
      <c r="AX220" s="2" t="n"/>
      <c r="AY220" s="2" t="n"/>
      <c r="AZ220" s="2" t="n"/>
      <c r="BA220" s="2" t="n"/>
      <c r="BB220" s="2" t="n"/>
      <c r="BC220" s="2" t="n"/>
      <c r="BD220" s="2" t="n"/>
      <c r="BE220" s="2" t="n"/>
      <c r="BF220" s="2" t="n"/>
      <c r="BG220" s="2" t="n"/>
      <c r="BH220" s="301" t="n"/>
      <c r="BI220" s="2" t="n"/>
    </row>
    <row customHeight="1" hidden="1" ht="15" r="221" s="510">
      <c r="A221" s="549" t="inlineStr">
        <is>
          <t>K180702045-2050600001 BASILIA</t>
        </is>
      </c>
      <c r="B221" s="169" t="inlineStr">
        <is>
          <t>K180702045</t>
        </is>
      </c>
      <c r="C221" s="169" t="n">
        <v>2050600001</v>
      </c>
      <c r="D221" s="67" t="inlineStr">
        <is>
          <t>ZALANDO</t>
        </is>
      </c>
      <c r="E221" s="311" t="n"/>
      <c r="F221" s="311" t="n"/>
      <c r="G221" s="176" t="inlineStr">
        <is>
          <t>-</t>
        </is>
      </c>
      <c r="H221" s="42" t="inlineStr">
        <is>
          <t>BASILIA</t>
        </is>
      </c>
      <c r="I221" s="173" t="inlineStr">
        <is>
          <t>VEGGIE DENIM</t>
        </is>
      </c>
      <c r="J221" s="176" t="inlineStr">
        <is>
          <t xml:space="preserve">ORTA </t>
        </is>
      </c>
      <c r="K221" s="176" t="inlineStr">
        <is>
          <t>9588A-40 Veggie warp denim</t>
        </is>
      </c>
      <c r="L221" s="176" t="n"/>
      <c r="M221" s="41" t="n"/>
      <c r="N221" s="42" t="n">
        <v>2</v>
      </c>
      <c r="O221" s="173" t="inlineStr">
        <is>
          <t>JACKET</t>
        </is>
      </c>
      <c r="P221" s="175" t="inlineStr">
        <is>
          <t>WOMEN</t>
        </is>
      </c>
      <c r="Q221" s="177" t="inlineStr">
        <is>
          <t>COLLAGE</t>
        </is>
      </c>
      <c r="R221" s="281" t="inlineStr">
        <is>
          <t>ARAMPATZHS  NIKOLAOS &amp; SIA O.E.</t>
        </is>
      </c>
      <c r="S221" s="215" t="inlineStr">
        <is>
          <t>6,30 / 148</t>
        </is>
      </c>
      <c r="T221" s="21" t="n">
        <v>1.65</v>
      </c>
      <c r="U221" s="305" t="n">
        <v>1</v>
      </c>
      <c r="V221" s="74" t="n"/>
      <c r="W221" s="74" t="n"/>
      <c r="X221" s="74" t="n">
        <v>45</v>
      </c>
      <c r="Y221" s="74" t="n">
        <v>100</v>
      </c>
      <c r="Z221" s="74" t="n">
        <v>45</v>
      </c>
      <c r="AA221" s="74" t="n">
        <v>45</v>
      </c>
      <c r="AB221" s="74" t="n">
        <v>45</v>
      </c>
      <c r="AC221" s="74" t="n">
        <v>45</v>
      </c>
      <c r="AD221" s="74" t="n"/>
      <c r="AE221" s="74" t="n"/>
      <c r="AF221" s="74" t="n">
        <v>100</v>
      </c>
      <c r="AG221" s="74" t="n">
        <v>100</v>
      </c>
      <c r="AH221" s="75">
        <f>AG221</f>
        <v/>
      </c>
      <c r="AI221" s="508" t="n">
        <v>100</v>
      </c>
      <c r="AJ221" s="75" t="n"/>
      <c r="AK221" s="75" t="n"/>
      <c r="AL221" s="267">
        <f>(AH221*T221)*1.05</f>
        <v/>
      </c>
      <c r="AM221" s="267" t="n"/>
      <c r="AN221" s="273" t="n"/>
      <c r="AO221" s="300" t="n"/>
      <c r="AP221" s="273" t="n"/>
      <c r="AQ221" s="300" t="n"/>
      <c r="AR221" s="300" t="n"/>
      <c r="AS221" s="273" t="n"/>
      <c r="AT221" s="273" t="n"/>
      <c r="AU221" s="273" t="n"/>
      <c r="AV221" s="2" t="n"/>
      <c r="AW221" s="2" t="n"/>
      <c r="AX221" s="2" t="n"/>
      <c r="AY221" s="2" t="n"/>
      <c r="AZ221" s="2" t="n"/>
      <c r="BA221" s="2" t="n"/>
      <c r="BB221" s="2" t="n"/>
      <c r="BC221" s="2" t="n"/>
      <c r="BD221" s="2" t="n"/>
      <c r="BE221" s="2" t="n"/>
      <c r="BF221" s="2" t="n"/>
      <c r="BG221" s="2" t="n">
        <v>200</v>
      </c>
      <c r="BH221" s="301" t="n">
        <v>43178</v>
      </c>
      <c r="BI221" s="2" t="n"/>
    </row>
    <row customHeight="1" hidden="1" ht="15" r="222" s="510">
      <c r="A222" s="549" t="inlineStr">
        <is>
          <t>K180752060-1050400266 TILL</t>
        </is>
      </c>
      <c r="B222" s="169" t="inlineStr">
        <is>
          <t>K180752060</t>
        </is>
      </c>
      <c r="C222" s="169" t="n">
        <v>1050400266</v>
      </c>
      <c r="D222" s="67" t="inlineStr">
        <is>
          <t>ASOS</t>
        </is>
      </c>
      <c r="E222" s="311" t="inlineStr">
        <is>
          <t>Pending</t>
        </is>
      </c>
      <c r="F222" s="311" t="n"/>
      <c r="G222" s="176" t="inlineStr">
        <is>
          <t>-</t>
        </is>
      </c>
      <c r="H222" s="42" t="inlineStr">
        <is>
          <t>TILL</t>
        </is>
      </c>
      <c r="I222" s="173" t="inlineStr">
        <is>
          <t>DARK PINE</t>
        </is>
      </c>
      <c r="J222" s="176" t="inlineStr">
        <is>
          <t>ROYO</t>
        </is>
      </c>
      <c r="K222" s="304" t="inlineStr">
        <is>
          <t>CHEMAc, 70583</t>
        </is>
      </c>
      <c r="L222" s="176" t="inlineStr">
        <is>
          <t>CHANTAL-M-RQT DARKPINE P.19-5212/A - 70583</t>
        </is>
      </c>
      <c r="M222" s="41" t="n"/>
      <c r="N222" s="42" t="n">
        <v>2</v>
      </c>
      <c r="O222" s="173" t="inlineStr">
        <is>
          <t>JACKET</t>
        </is>
      </c>
      <c r="P222" s="175" t="inlineStr">
        <is>
          <t>MEN</t>
        </is>
      </c>
      <c r="Q222" s="177" t="inlineStr">
        <is>
          <t>ARTLAB</t>
        </is>
      </c>
      <c r="R222" s="177" t="inlineStr">
        <is>
          <t>BLUE &amp; DYE</t>
        </is>
      </c>
      <c r="S222" s="178" t="n">
        <v>6.15</v>
      </c>
      <c r="T222" s="21" t="n">
        <v>1.5</v>
      </c>
      <c r="U222" s="305" t="n"/>
      <c r="V222" s="74" t="n"/>
      <c r="W222" s="74" t="n"/>
      <c r="X222" s="74" t="n">
        <v>0</v>
      </c>
      <c r="Y222" s="74" t="n">
        <v>150</v>
      </c>
      <c r="Z222" s="74" t="n">
        <v>7</v>
      </c>
      <c r="AA222" s="74" t="n">
        <v>134</v>
      </c>
      <c r="AB222" s="74" t="n">
        <v>134</v>
      </c>
      <c r="AC222" s="74" t="n">
        <v>134</v>
      </c>
      <c r="AD222" s="74" t="n"/>
      <c r="AE222" s="74" t="n"/>
      <c r="AF222" s="74" t="n">
        <v>170</v>
      </c>
      <c r="AG222" s="74" t="n">
        <v>170</v>
      </c>
      <c r="AH222" s="75" t="n">
        <v>275</v>
      </c>
      <c r="AI222" s="508" t="n">
        <v>275</v>
      </c>
      <c r="AJ222" s="75" t="n"/>
      <c r="AK222" s="308" t="inlineStr">
        <is>
          <t>PLUS 105pcs!</t>
        </is>
      </c>
      <c r="AL222" s="267">
        <f>(AH222*T222)*1.05</f>
        <v/>
      </c>
      <c r="AM222" s="267" t="n"/>
      <c r="AN222" s="273" t="n"/>
      <c r="AO222" s="300" t="n">
        <v>43167</v>
      </c>
      <c r="AP222" s="303" t="n">
        <v>900</v>
      </c>
      <c r="AQ222" s="300" t="n">
        <v>43203</v>
      </c>
      <c r="AR222" s="300" t="n"/>
      <c r="AS222" s="273" t="inlineStr">
        <is>
          <t>MOQ ISSUE</t>
        </is>
      </c>
      <c r="AT222" s="273" t="n"/>
      <c r="AU222" s="273" t="n"/>
      <c r="AV222" s="2" t="n"/>
      <c r="AW222" s="2" t="inlineStr">
        <is>
          <t>Prio 2</t>
        </is>
      </c>
      <c r="AX222" s="2" t="n"/>
      <c r="AY222" s="2" t="n"/>
      <c r="AZ222" s="2" t="n"/>
      <c r="BA222" s="2" t="n"/>
      <c r="BB222" s="2" t="n"/>
      <c r="BC222" s="2" t="n"/>
      <c r="BD222" s="2" t="n"/>
      <c r="BE222" s="2" t="n"/>
      <c r="BF222" s="2" t="n"/>
      <c r="BG222" s="2" t="n">
        <v>900</v>
      </c>
      <c r="BH222" s="301" t="n">
        <v>43173</v>
      </c>
      <c r="BI222" s="2" t="n"/>
    </row>
    <row customHeight="1" hidden="1" ht="15" r="223" s="510">
      <c r="A223" s="549" t="inlineStr">
        <is>
          <t>K180751905-1010200012 THOR CROPPED</t>
        </is>
      </c>
      <c r="B223" s="169" t="inlineStr">
        <is>
          <t>K180751905</t>
        </is>
      </c>
      <c r="C223" s="169" t="n">
        <v>1010200012</v>
      </c>
      <c r="D223" s="67" t="inlineStr">
        <is>
          <t>ASOS</t>
        </is>
      </c>
      <c r="E223" s="311" t="inlineStr">
        <is>
          <t>Pending</t>
        </is>
      </c>
      <c r="F223" s="311" t="n"/>
      <c r="G223" s="176" t="inlineStr">
        <is>
          <t>-</t>
        </is>
      </c>
      <c r="H223" s="42" t="inlineStr">
        <is>
          <t>THOR CROPPED</t>
        </is>
      </c>
      <c r="I223" s="173" t="inlineStr">
        <is>
          <t>DARK PINE</t>
        </is>
      </c>
      <c r="J223" s="176" t="inlineStr">
        <is>
          <t>ROYO</t>
        </is>
      </c>
      <c r="K223" s="304" t="inlineStr">
        <is>
          <t>CHEMAc, 70583</t>
        </is>
      </c>
      <c r="L223" s="176" t="inlineStr">
        <is>
          <t>CHANTAL-M-RQT DARKPINE P.19-5212/A - 70583</t>
        </is>
      </c>
      <c r="M223" s="41" t="inlineStr">
        <is>
          <t>SEASONAL MAIN</t>
        </is>
      </c>
      <c r="N223" s="42" t="n">
        <v>1</v>
      </c>
      <c r="O223" s="173" t="inlineStr">
        <is>
          <t>JEANS</t>
        </is>
      </c>
      <c r="P223" s="175" t="inlineStr">
        <is>
          <t>MEN</t>
        </is>
      </c>
      <c r="Q223" s="177" t="inlineStr">
        <is>
          <t>ARTLAB</t>
        </is>
      </c>
      <c r="R223" s="177" t="inlineStr">
        <is>
          <t>BLUE &amp; DYE</t>
        </is>
      </c>
      <c r="S223" s="178" t="n">
        <v>6.15</v>
      </c>
      <c r="T223" s="21" t="n">
        <v>1.28</v>
      </c>
      <c r="U223" s="305" t="n"/>
      <c r="V223" s="74" t="n"/>
      <c r="W223" s="74" t="n"/>
      <c r="X223" s="74" t="n">
        <v>0</v>
      </c>
      <c r="Y223" s="74" t="n">
        <v>150</v>
      </c>
      <c r="Z223" s="74" t="n">
        <v>6</v>
      </c>
      <c r="AA223" s="74" t="n">
        <v>112</v>
      </c>
      <c r="AB223" s="74" t="n">
        <v>112</v>
      </c>
      <c r="AC223" s="74" t="n">
        <v>112</v>
      </c>
      <c r="AD223" s="74" t="n"/>
      <c r="AE223" s="74" t="n"/>
      <c r="AF223" s="74" t="n">
        <v>150</v>
      </c>
      <c r="AG223" s="325" t="n">
        <v>180</v>
      </c>
      <c r="AH223" s="75" t="n">
        <v>325</v>
      </c>
      <c r="AI223" s="508" t="n">
        <v>325</v>
      </c>
      <c r="AJ223" s="75" t="n"/>
      <c r="AK223" s="308" t="inlineStr">
        <is>
          <t>PLUS 145pcs!</t>
        </is>
      </c>
      <c r="AL223" s="267">
        <f>(AH223*T223)*1.05</f>
        <v/>
      </c>
      <c r="AM223" s="267" t="n"/>
      <c r="AN223" s="273" t="n"/>
      <c r="AO223" s="300" t="n"/>
      <c r="AP223" s="273" t="n"/>
      <c r="AQ223" s="300" t="n"/>
      <c r="AR223" s="300" t="n"/>
      <c r="AS223" s="273" t="n"/>
      <c r="AT223" s="273" t="n"/>
      <c r="AU223" s="273" t="n"/>
      <c r="AV223" s="2" t="n"/>
      <c r="AW223" s="2" t="inlineStr">
        <is>
          <t>Prio 2</t>
        </is>
      </c>
      <c r="AX223" s="2" t="n"/>
      <c r="AY223" s="2" t="n"/>
      <c r="AZ223" s="2" t="n"/>
      <c r="BA223" s="2" t="n"/>
      <c r="BB223" s="2" t="n"/>
      <c r="BC223" s="2" t="n"/>
      <c r="BD223" s="2" t="n"/>
      <c r="BE223" s="2" t="n"/>
      <c r="BF223" s="2" t="n"/>
      <c r="BG223" s="2" t="n"/>
      <c r="BH223" s="301" t="n"/>
    </row>
    <row customHeight="1" hidden="1" ht="15" r="224" s="510">
      <c r="A224" s="549" t="inlineStr">
        <is>
          <t>K180752065-1050400267 TILL</t>
        </is>
      </c>
      <c r="B224" s="466" t="inlineStr">
        <is>
          <t>K180752065</t>
        </is>
      </c>
      <c r="C224" s="466" t="n">
        <v>1050400267</v>
      </c>
      <c r="D224" s="453" t="n"/>
      <c r="E224" s="461" t="inlineStr">
        <is>
          <t>xx</t>
        </is>
      </c>
      <c r="F224" s="461" t="n"/>
      <c r="G224" s="457" t="inlineStr">
        <is>
          <t>-</t>
        </is>
      </c>
      <c r="H224" s="455" t="inlineStr">
        <is>
          <t>TILL</t>
        </is>
      </c>
      <c r="I224" s="466" t="inlineStr">
        <is>
          <t>RICH CARAMEL</t>
        </is>
      </c>
      <c r="J224" s="457" t="inlineStr">
        <is>
          <t>ROYO</t>
        </is>
      </c>
      <c r="K224" s="457" t="n"/>
      <c r="L224" s="457" t="inlineStr">
        <is>
          <t>CHANTAL-M-RQT RICH CARAMEL P.18-1160/C  - 70640</t>
        </is>
      </c>
      <c r="M224" s="456" t="n"/>
      <c r="N224" s="455" t="n">
        <v>1</v>
      </c>
      <c r="O224" s="466" t="inlineStr">
        <is>
          <t>JACKET</t>
        </is>
      </c>
      <c r="P224" s="463" t="inlineStr">
        <is>
          <t>MEN</t>
        </is>
      </c>
      <c r="Q224" s="457" t="inlineStr">
        <is>
          <t>ARTLAB</t>
        </is>
      </c>
      <c r="R224" s="457" t="inlineStr">
        <is>
          <t>-</t>
        </is>
      </c>
      <c r="S224" s="465" t="n">
        <v>6.15</v>
      </c>
      <c r="T224" s="457" t="n">
        <v>1.49</v>
      </c>
      <c r="U224" s="458" t="n"/>
      <c r="V224" s="310" t="n"/>
      <c r="W224" s="310" t="n"/>
      <c r="X224" s="310" t="n">
        <v>0</v>
      </c>
      <c r="Y224" s="310" t="n">
        <v>0</v>
      </c>
      <c r="Z224" s="310" t="n">
        <v>4</v>
      </c>
      <c r="AA224" s="310" t="n">
        <v>9</v>
      </c>
      <c r="AB224" s="310" t="n">
        <v>9</v>
      </c>
      <c r="AC224" s="310" t="n">
        <v>0</v>
      </c>
      <c r="AD224" s="310" t="n"/>
      <c r="AE224" s="310" t="n"/>
      <c r="AF224" s="310" t="n">
        <v>0</v>
      </c>
      <c r="AG224" s="310" t="inlineStr">
        <is>
          <t>CXLD</t>
        </is>
      </c>
      <c r="AH224" s="308" t="n">
        <v>0</v>
      </c>
      <c r="AI224" s="508" t="inlineStr">
        <is>
          <t>-</t>
        </is>
      </c>
      <c r="AJ224" s="75" t="n"/>
      <c r="AK224" s="75" t="inlineStr">
        <is>
          <t>-</t>
        </is>
      </c>
      <c r="AL224" s="267" t="inlineStr">
        <is>
          <t>-</t>
        </is>
      </c>
      <c r="AM224" s="267" t="n"/>
      <c r="AN224" s="273" t="n"/>
      <c r="AO224" s="300" t="n"/>
      <c r="AP224" s="273" t="n"/>
      <c r="AQ224" s="300" t="n"/>
      <c r="AR224" s="300" t="n"/>
      <c r="AS224" s="273" t="n"/>
      <c r="AT224" s="273" t="n"/>
      <c r="AU224" s="273" t="n"/>
      <c r="AV224" s="2" t="n"/>
      <c r="AW224" s="2" t="inlineStr">
        <is>
          <t>-</t>
        </is>
      </c>
      <c r="AX224" s="2" t="n"/>
      <c r="AY224" s="2" t="n"/>
      <c r="AZ224" s="2" t="n"/>
      <c r="BA224" s="2" t="n"/>
      <c r="BB224" s="2" t="n"/>
      <c r="BC224" s="2" t="n"/>
      <c r="BD224" s="2" t="n"/>
      <c r="BE224" s="2" t="n"/>
      <c r="BF224" s="2" t="n"/>
      <c r="BG224" s="2" t="n"/>
      <c r="BH224" s="301" t="n"/>
      <c r="BI224" s="2" t="n"/>
    </row>
    <row customHeight="1" hidden="1" ht="15" r="225" s="510">
      <c r="A225" s="549" t="inlineStr">
        <is>
          <t>K180751910-1010200013 THOR CROPPED</t>
        </is>
      </c>
      <c r="B225" s="466" t="inlineStr">
        <is>
          <t>K180751910</t>
        </is>
      </c>
      <c r="C225" s="466" t="n">
        <v>1010200013</v>
      </c>
      <c r="D225" s="453" t="n"/>
      <c r="E225" s="461" t="inlineStr">
        <is>
          <t>xx</t>
        </is>
      </c>
      <c r="F225" s="461" t="n"/>
      <c r="G225" s="457" t="inlineStr">
        <is>
          <t>-</t>
        </is>
      </c>
      <c r="H225" s="455" t="inlineStr">
        <is>
          <t>THOR CROPPED</t>
        </is>
      </c>
      <c r="I225" s="466" t="inlineStr">
        <is>
          <t>RICH CARAMEL</t>
        </is>
      </c>
      <c r="J225" s="457" t="inlineStr">
        <is>
          <t>ROYO</t>
        </is>
      </c>
      <c r="K225" s="457" t="n"/>
      <c r="L225" s="457" t="inlineStr">
        <is>
          <t>CHANTAL-M-RQT RICH CARAMEL P.18-1160/C  - 70640</t>
        </is>
      </c>
      <c r="M225" s="456" t="inlineStr">
        <is>
          <t>SEASONAL MAIN</t>
        </is>
      </c>
      <c r="N225" s="455" t="n">
        <v>1</v>
      </c>
      <c r="O225" s="466" t="inlineStr">
        <is>
          <t>JEANS</t>
        </is>
      </c>
      <c r="P225" s="463" t="inlineStr">
        <is>
          <t>MEN</t>
        </is>
      </c>
      <c r="Q225" s="457" t="inlineStr">
        <is>
          <t>ARTLAB</t>
        </is>
      </c>
      <c r="R225" s="457" t="inlineStr">
        <is>
          <t>-</t>
        </is>
      </c>
      <c r="S225" s="459" t="n">
        <v>6.15</v>
      </c>
      <c r="T225" s="457" t="n">
        <v>1.28</v>
      </c>
      <c r="U225" s="458" t="n"/>
      <c r="V225" s="310" t="n"/>
      <c r="W225" s="310" t="n"/>
      <c r="X225" s="310" t="n">
        <v>0</v>
      </c>
      <c r="Y225" s="310" t="n">
        <v>0</v>
      </c>
      <c r="Z225" s="310" t="n">
        <v>4</v>
      </c>
      <c r="AA225" s="310" t="n">
        <v>9</v>
      </c>
      <c r="AB225" s="310" t="n">
        <v>9</v>
      </c>
      <c r="AC225" s="310" t="n">
        <v>0</v>
      </c>
      <c r="AD225" s="310" t="n"/>
      <c r="AE225" s="310" t="n"/>
      <c r="AF225" s="310" t="n">
        <v>0</v>
      </c>
      <c r="AG225" s="310" t="inlineStr">
        <is>
          <t>CXLD</t>
        </is>
      </c>
      <c r="AH225" s="308" t="n">
        <v>0</v>
      </c>
      <c r="AI225" s="508" t="inlineStr">
        <is>
          <t>-</t>
        </is>
      </c>
      <c r="AJ225" s="75" t="n"/>
      <c r="AK225" s="75" t="inlineStr">
        <is>
          <t>-</t>
        </is>
      </c>
      <c r="AL225" s="267" t="inlineStr">
        <is>
          <t>-</t>
        </is>
      </c>
      <c r="AM225" s="267" t="n"/>
      <c r="AN225" s="273" t="n"/>
      <c r="AO225" s="300" t="n"/>
      <c r="AP225" s="273" t="n"/>
      <c r="AQ225" s="300" t="n"/>
      <c r="AR225" s="300" t="n"/>
      <c r="AS225" s="273" t="n"/>
      <c r="AT225" s="273" t="n"/>
      <c r="AU225" s="273" t="n"/>
      <c r="AV225" s="2" t="n"/>
      <c r="AW225" s="2" t="inlineStr">
        <is>
          <t>-</t>
        </is>
      </c>
      <c r="AX225" s="2" t="n"/>
      <c r="AY225" s="2" t="n"/>
      <c r="AZ225" s="2" t="n"/>
      <c r="BA225" s="2" t="n"/>
      <c r="BB225" s="2" t="n"/>
      <c r="BC225" s="2" t="n"/>
      <c r="BD225" s="2" t="n"/>
      <c r="BE225" s="2" t="n"/>
      <c r="BF225" s="2" t="n"/>
      <c r="BG225" s="2" t="n"/>
      <c r="BH225" s="301" t="n"/>
    </row>
    <row customHeight="1" hidden="1" ht="15" r="226" s="510">
      <c r="A226" s="549" t="inlineStr">
        <is>
          <t>K180750005-1010104086 JARRELL</t>
        </is>
      </c>
      <c r="B226" s="169" t="inlineStr">
        <is>
          <t>K180750005</t>
        </is>
      </c>
      <c r="C226" s="169" t="n">
        <v>1010104086</v>
      </c>
      <c r="D226" s="67" t="inlineStr">
        <is>
          <t>ZALANDO</t>
        </is>
      </c>
      <c r="E226" s="311" t="n"/>
      <c r="F226" s="311" t="n"/>
      <c r="G226" s="176" t="inlineStr">
        <is>
          <t>-</t>
        </is>
      </c>
      <c r="H226" s="42" t="inlineStr">
        <is>
          <t>JARRELL</t>
        </is>
      </c>
      <c r="I226" s="173" t="inlineStr">
        <is>
          <t xml:space="preserve">DENIM </t>
        </is>
      </c>
      <c r="J226" s="176" t="inlineStr">
        <is>
          <t>ROYO</t>
        </is>
      </c>
      <c r="K226" s="21" t="inlineStr">
        <is>
          <t>CIDREN CRUDO - 31410</t>
        </is>
      </c>
      <c r="L226" s="176" t="n"/>
      <c r="M226" s="41" t="n"/>
      <c r="N226" s="42" t="n">
        <v>1</v>
      </c>
      <c r="O226" s="173" t="inlineStr">
        <is>
          <t>PANTS</t>
        </is>
      </c>
      <c r="P226" s="175" t="inlineStr">
        <is>
          <t>MEN</t>
        </is>
      </c>
      <c r="Q226" s="177" t="inlineStr">
        <is>
          <t>ARTLAB</t>
        </is>
      </c>
      <c r="R226" s="177" t="inlineStr">
        <is>
          <t>-</t>
        </is>
      </c>
      <c r="S226" s="176" t="inlineStr">
        <is>
          <t>5,51?? / 162</t>
        </is>
      </c>
      <c r="T226" s="21" t="n">
        <v>1.2</v>
      </c>
      <c r="U226" s="305" t="n"/>
      <c r="V226" s="74" t="n"/>
      <c r="W226" s="74" t="n"/>
      <c r="X226" s="74" t="n">
        <v>54</v>
      </c>
      <c r="Y226" s="74" t="n">
        <v>0</v>
      </c>
      <c r="Z226" s="74" t="n">
        <v>54</v>
      </c>
      <c r="AA226" s="74" t="n">
        <v>54</v>
      </c>
      <c r="AB226" s="74" t="n">
        <v>54</v>
      </c>
      <c r="AC226" s="74" t="n">
        <v>37</v>
      </c>
      <c r="AD226" s="74" t="n"/>
      <c r="AE226" s="74" t="n"/>
      <c r="AF226" s="74" t="n">
        <v>150</v>
      </c>
      <c r="AG226" s="312" t="n">
        <v>100</v>
      </c>
      <c r="AH226" s="75">
        <f>AG226</f>
        <v/>
      </c>
      <c r="AI226" s="508" t="n">
        <v>102.5925925925926</v>
      </c>
      <c r="AJ226" s="75" t="n"/>
      <c r="AK226" s="75" t="n"/>
      <c r="AL226" s="267">
        <f>(AH226*T226)*1.05</f>
        <v/>
      </c>
      <c r="AM226" s="267" t="n"/>
      <c r="AN226" s="273" t="n"/>
      <c r="AO226" s="300" t="n">
        <v>43167</v>
      </c>
      <c r="AP226" s="273" t="n">
        <v>750</v>
      </c>
      <c r="AQ226" s="300" t="n">
        <v>43203</v>
      </c>
      <c r="AR226" s="300" t="inlineStr">
        <is>
          <t>YES</t>
        </is>
      </c>
      <c r="AS226" s="316" t="inlineStr">
        <is>
          <t>MOQ issue</t>
        </is>
      </c>
      <c r="AT226" s="273" t="n"/>
      <c r="AU226" s="273" t="n"/>
      <c r="AV226" s="2" t="n"/>
      <c r="AW226" s="2" t="inlineStr">
        <is>
          <t>Prio 2</t>
        </is>
      </c>
      <c r="AX226" s="2" t="n"/>
      <c r="AY226" s="2" t="n"/>
      <c r="AZ226" s="2" t="n"/>
      <c r="BA226" s="2" t="n"/>
      <c r="BB226" s="2" t="n"/>
      <c r="BC226" s="2" t="n"/>
      <c r="BD226" s="2" t="n"/>
      <c r="BE226" s="2" t="n"/>
      <c r="BF226" s="2" t="n"/>
      <c r="BG226" s="2" t="n">
        <v>750</v>
      </c>
      <c r="BH226" s="301" t="n">
        <v>43173</v>
      </c>
      <c r="BI226" s="2" t="n"/>
    </row>
    <row customHeight="1" hidden="1" ht="15" r="227" s="510">
      <c r="A227" s="549" t="inlineStr">
        <is>
          <t>K180799010-5100500061 TOTE BAG FISH</t>
        </is>
      </c>
      <c r="B227" s="169" t="inlineStr">
        <is>
          <t>K180799010</t>
        </is>
      </c>
      <c r="C227" s="169" t="n">
        <v>5100500061</v>
      </c>
      <c r="D227" s="67" t="n"/>
      <c r="E227" s="311" t="n"/>
      <c r="F227" s="311" t="n"/>
      <c r="G227" s="176" t="inlineStr">
        <is>
          <t>-</t>
        </is>
      </c>
      <c r="H227" s="42" t="inlineStr">
        <is>
          <t>TOTE BAG FISH</t>
        </is>
      </c>
      <c r="I227" s="173" t="inlineStr">
        <is>
          <t>DRY</t>
        </is>
      </c>
      <c r="J227" s="176" t="inlineStr">
        <is>
          <t>ROYO</t>
        </is>
      </c>
      <c r="K227" s="21" t="inlineStr">
        <is>
          <t>CIDREN CRUDO - 31410</t>
        </is>
      </c>
      <c r="L227" s="176" t="n"/>
      <c r="M227" s="41" t="n"/>
      <c r="N227" s="42" t="n">
        <v>1</v>
      </c>
      <c r="O227" s="173" t="inlineStr">
        <is>
          <t>ACCESSORIES</t>
        </is>
      </c>
      <c r="P227" s="175" t="inlineStr">
        <is>
          <t>UNISEX</t>
        </is>
      </c>
      <c r="Q227" s="177" t="inlineStr">
        <is>
          <t>ARTLAB</t>
        </is>
      </c>
      <c r="R227" s="177" t="inlineStr">
        <is>
          <t>-</t>
        </is>
      </c>
      <c r="S227" s="176" t="inlineStr">
        <is>
          <t>5,51?? / 162</t>
        </is>
      </c>
      <c r="T227" s="21" t="n">
        <v>0.35</v>
      </c>
      <c r="U227" s="305" t="n"/>
      <c r="V227" s="74" t="n"/>
      <c r="W227" s="74" t="n"/>
      <c r="X227" s="74" t="n">
        <v>30</v>
      </c>
      <c r="Y227" s="74" t="n">
        <v>0</v>
      </c>
      <c r="Z227" s="74" t="n">
        <v>32</v>
      </c>
      <c r="AA227" s="74" t="n">
        <v>38</v>
      </c>
      <c r="AB227" s="74" t="n">
        <v>47</v>
      </c>
      <c r="AC227" s="74" t="n">
        <v>49</v>
      </c>
      <c r="AD227" s="74" t="n"/>
      <c r="AE227" s="74" t="n"/>
      <c r="AF227" s="74" t="n">
        <v>100</v>
      </c>
      <c r="AG227" s="74" t="n">
        <v>100</v>
      </c>
      <c r="AH227" s="75">
        <f>AG227</f>
        <v/>
      </c>
      <c r="AI227" s="508" t="n">
        <v>100</v>
      </c>
      <c r="AJ227" s="75" t="n"/>
      <c r="AK227" s="75" t="n"/>
      <c r="AL227" s="267">
        <f>(AH227*T227)*1.05</f>
        <v/>
      </c>
      <c r="AM227" s="267" t="n"/>
      <c r="AN227" s="273" t="n"/>
      <c r="AO227" s="300" t="n"/>
      <c r="AP227" s="273" t="n"/>
      <c r="AQ227" s="300" t="n"/>
      <c r="AR227" s="300" t="n"/>
      <c r="AS227" s="273" t="n"/>
      <c r="AT227" s="273" t="n"/>
      <c r="AU227" s="273" t="n"/>
      <c r="AV227" s="2" t="n"/>
      <c r="AW227" s="2" t="inlineStr">
        <is>
          <t>Prio 2</t>
        </is>
      </c>
      <c r="AX227" s="2" t="n"/>
      <c r="AY227" s="2" t="n"/>
      <c r="AZ227" s="2" t="n"/>
      <c r="BA227" s="2" t="n"/>
      <c r="BB227" s="2" t="n"/>
      <c r="BC227" s="2" t="n"/>
      <c r="BD227" s="2" t="n"/>
      <c r="BE227" s="2" t="n"/>
      <c r="BF227" s="2" t="n"/>
      <c r="BG227" s="2" t="n"/>
      <c r="BH227" s="301" t="n"/>
    </row>
    <row customHeight="1" hidden="1" ht="15" r="228" s="510">
      <c r="A228" s="549" t="inlineStr">
        <is>
          <t>K180799015-5100500062 TOTE BAG KINGS OF INDIGO</t>
        </is>
      </c>
      <c r="B228" s="466" t="inlineStr">
        <is>
          <t>K180799015</t>
        </is>
      </c>
      <c r="C228" s="466" t="n">
        <v>5100500062</v>
      </c>
      <c r="D228" s="453" t="n"/>
      <c r="E228" s="461" t="inlineStr">
        <is>
          <t>xx</t>
        </is>
      </c>
      <c r="F228" s="461" t="n"/>
      <c r="G228" s="457" t="inlineStr">
        <is>
          <t>-</t>
        </is>
      </c>
      <c r="H228" s="455" t="inlineStr">
        <is>
          <t>TOTE BAG KINGS OF INDIGO</t>
        </is>
      </c>
      <c r="I228" s="466" t="inlineStr">
        <is>
          <t>DRY</t>
        </is>
      </c>
      <c r="J228" s="457" t="inlineStr">
        <is>
          <t>ROYO</t>
        </is>
      </c>
      <c r="K228" s="457" t="inlineStr">
        <is>
          <t>CIDREN CRUDO - 31410</t>
        </is>
      </c>
      <c r="L228" s="457" t="n"/>
      <c r="M228" s="456" t="n"/>
      <c r="N228" s="455" t="n">
        <v>1</v>
      </c>
      <c r="O228" s="466" t="inlineStr">
        <is>
          <t>ACCESSORIES</t>
        </is>
      </c>
      <c r="P228" s="463" t="inlineStr">
        <is>
          <t>UNISEX</t>
        </is>
      </c>
      <c r="Q228" s="457" t="inlineStr">
        <is>
          <t>ARTLAB</t>
        </is>
      </c>
      <c r="R228" s="457" t="inlineStr">
        <is>
          <t>-</t>
        </is>
      </c>
      <c r="S228" s="457" t="inlineStr">
        <is>
          <t>5,51?? / 162</t>
        </is>
      </c>
      <c r="T228" s="457" t="n">
        <v>0.35</v>
      </c>
      <c r="U228" s="458" t="n"/>
      <c r="V228" s="310" t="n"/>
      <c r="W228" s="310" t="n"/>
      <c r="X228" s="310" t="n">
        <v>4</v>
      </c>
      <c r="Y228" s="310" t="n">
        <v>0</v>
      </c>
      <c r="Z228" s="310" t="n">
        <v>4</v>
      </c>
      <c r="AA228" s="310" t="n">
        <v>4</v>
      </c>
      <c r="AB228" s="310" t="n">
        <v>6</v>
      </c>
      <c r="AC228" s="310" t="n">
        <v>0</v>
      </c>
      <c r="AD228" s="310" t="n"/>
      <c r="AE228" s="310" t="n"/>
      <c r="AF228" s="310" t="n">
        <v>0</v>
      </c>
      <c r="AG228" s="310" t="inlineStr">
        <is>
          <t>CXLD</t>
        </is>
      </c>
      <c r="AH228" s="308" t="n">
        <v>0</v>
      </c>
      <c r="AI228" s="508" t="inlineStr">
        <is>
          <t>-</t>
        </is>
      </c>
      <c r="AJ228" s="75" t="n"/>
      <c r="AK228" s="75" t="inlineStr">
        <is>
          <t>-</t>
        </is>
      </c>
      <c r="AL228" s="267" t="inlineStr">
        <is>
          <t>-</t>
        </is>
      </c>
      <c r="AM228" s="267" t="n"/>
      <c r="AN228" s="273" t="n"/>
      <c r="AO228" s="300" t="n"/>
      <c r="AP228" s="273" t="n"/>
      <c r="AQ228" s="300" t="n"/>
      <c r="AR228" s="300" t="n"/>
      <c r="AS228" s="273" t="n"/>
      <c r="AT228" s="273" t="n"/>
      <c r="AU228" s="273" t="n"/>
      <c r="AV228" s="2" t="n"/>
      <c r="AW228" s="2" t="inlineStr">
        <is>
          <t>-</t>
        </is>
      </c>
      <c r="AX228" s="2" t="n"/>
      <c r="AY228" s="2" t="n"/>
      <c r="AZ228" s="2" t="n"/>
      <c r="BA228" s="2" t="n"/>
      <c r="BB228" s="2" t="n"/>
      <c r="BC228" s="2" t="n"/>
      <c r="BD228" s="2" t="n"/>
      <c r="BE228" s="2" t="n"/>
      <c r="BF228" s="2" t="n"/>
      <c r="BG228" s="2" t="n"/>
      <c r="BH228" s="301" t="n"/>
    </row>
    <row customHeight="1" hidden="1" ht="15" r="229" s="510">
      <c r="A229" s="549" t="inlineStr">
        <is>
          <t>K180799060-5109900835 KOI DOLL</t>
        </is>
      </c>
      <c r="B229" s="22" t="inlineStr">
        <is>
          <t>K180799060</t>
        </is>
      </c>
      <c r="C229" s="22" t="n">
        <v>5109900835</v>
      </c>
      <c r="D229" s="67" t="n"/>
      <c r="E229" s="560" t="n"/>
      <c r="F229" s="311" t="n"/>
      <c r="G229" s="21" t="inlineStr">
        <is>
          <t>-</t>
        </is>
      </c>
      <c r="H229" s="42" t="inlineStr">
        <is>
          <t>KOI DOLL</t>
        </is>
      </c>
      <c r="I229" s="22" t="inlineStr">
        <is>
          <t>INDIGO</t>
        </is>
      </c>
      <c r="J229" s="21" t="inlineStr">
        <is>
          <t>ROYO</t>
        </is>
      </c>
      <c r="K229" s="21" t="n"/>
      <c r="L229" s="21" t="inlineStr">
        <is>
          <t>CIDREN CRUDO - 31410</t>
        </is>
      </c>
      <c r="M229" s="41" t="n"/>
      <c r="N229" s="42" t="n">
        <v>1</v>
      </c>
      <c r="O229" s="22" t="inlineStr">
        <is>
          <t>ACCESSORIES</t>
        </is>
      </c>
      <c r="P229" s="244" t="inlineStr">
        <is>
          <t>UNISEX</t>
        </is>
      </c>
      <c r="Q229" s="21" t="inlineStr">
        <is>
          <t>CARTHAGO</t>
        </is>
      </c>
      <c r="R229" s="21" t="inlineStr">
        <is>
          <t>-</t>
        </is>
      </c>
      <c r="S229" s="21" t="inlineStr">
        <is>
          <t>5,51?? / 162</t>
        </is>
      </c>
      <c r="T229" s="21" t="inlineStr">
        <is>
          <t>-</t>
        </is>
      </c>
      <c r="U229" s="305" t="n"/>
      <c r="V229" s="74" t="n"/>
      <c r="W229" s="74" t="n"/>
      <c r="X229" s="74" t="n">
        <v>2</v>
      </c>
      <c r="Y229" s="74" t="n">
        <v>0</v>
      </c>
      <c r="Z229" s="74" t="n">
        <v>2</v>
      </c>
      <c r="AA229" s="74" t="n">
        <v>2</v>
      </c>
      <c r="AB229" s="74" t="n">
        <v>6</v>
      </c>
      <c r="AC229" s="74" t="n">
        <v>0</v>
      </c>
      <c r="AD229" s="74" t="n"/>
      <c r="AE229" s="74" t="n"/>
      <c r="AF229" s="74" t="n">
        <v>0</v>
      </c>
      <c r="AG229" s="74" t="n">
        <v>100</v>
      </c>
      <c r="AH229" s="75" t="n">
        <v>100</v>
      </c>
      <c r="AI229" s="508" t="n">
        <v>100</v>
      </c>
      <c r="AJ229" s="75" t="n"/>
      <c r="AK229" s="75" t="inlineStr">
        <is>
          <t>-</t>
        </is>
      </c>
      <c r="AL229" s="267" t="inlineStr">
        <is>
          <t>-</t>
        </is>
      </c>
      <c r="AM229" s="267" t="n"/>
      <c r="AN229" s="273" t="n"/>
      <c r="AO229" s="300" t="n"/>
      <c r="AP229" s="273" t="n"/>
      <c r="AQ229" s="300" t="n"/>
      <c r="AR229" s="300" t="n"/>
      <c r="AS229" s="273" t="n"/>
      <c r="AT229" s="273" t="n"/>
      <c r="AU229" s="273" t="n"/>
      <c r="AV229" s="2" t="n"/>
      <c r="AW229" s="2" t="n"/>
      <c r="AX229" s="2" t="n"/>
      <c r="AY229" s="2" t="n"/>
      <c r="AZ229" s="2" t="n"/>
      <c r="BA229" s="2" t="n"/>
      <c r="BB229" s="2" t="n"/>
      <c r="BC229" s="2" t="n"/>
      <c r="BD229" s="2" t="n"/>
      <c r="BE229" s="2" t="n"/>
      <c r="BF229" s="2" t="n"/>
      <c r="BG229" s="2" t="n"/>
      <c r="BH229" s="301" t="n"/>
    </row>
    <row customHeight="1" hidden="1" ht="15" r="230" s="510">
      <c r="A230" s="549" t="inlineStr">
        <is>
          <t>K180701705-2010103054 KIMBERLEY</t>
        </is>
      </c>
      <c r="B230" s="169" t="inlineStr">
        <is>
          <t>K180701705</t>
        </is>
      </c>
      <c r="C230" s="169" t="n">
        <v>2010103054</v>
      </c>
      <c r="D230" s="67" t="n"/>
      <c r="E230" s="311" t="n"/>
      <c r="F230" s="311" t="n"/>
      <c r="G230" s="176" t="inlineStr">
        <is>
          <t>-</t>
        </is>
      </c>
      <c r="H230" s="42" t="inlineStr">
        <is>
          <t>KIMBERLEY</t>
        </is>
      </c>
      <c r="I230" s="173" t="inlineStr">
        <is>
          <t>RECYCLED DRY</t>
        </is>
      </c>
      <c r="J230" s="176" t="inlineStr">
        <is>
          <t>ROYO</t>
        </is>
      </c>
      <c r="K230" s="21" t="inlineStr">
        <is>
          <t>CIDREN CRUDO - 31410</t>
        </is>
      </c>
      <c r="L230" s="176" t="n"/>
      <c r="M230" s="41" t="inlineStr">
        <is>
          <t>EVERLASTIN'</t>
        </is>
      </c>
      <c r="N230" s="42" t="n">
        <v>1</v>
      </c>
      <c r="O230" s="173" t="inlineStr">
        <is>
          <t>JEANS</t>
        </is>
      </c>
      <c r="P230" s="175" t="inlineStr">
        <is>
          <t>WOMEN</t>
        </is>
      </c>
      <c r="Q230" s="217" t="inlineStr">
        <is>
          <t>ARTLAB</t>
        </is>
      </c>
      <c r="R230" s="177" t="inlineStr">
        <is>
          <t>-</t>
        </is>
      </c>
      <c r="S230" s="176" t="inlineStr">
        <is>
          <t>5,51?? / 162</t>
        </is>
      </c>
      <c r="T230" s="304" t="n">
        <v>1.3</v>
      </c>
      <c r="U230" s="305" t="n"/>
      <c r="V230" s="74" t="n"/>
      <c r="W230" s="74" t="n"/>
      <c r="X230" s="74" t="n">
        <v>54</v>
      </c>
      <c r="Y230" s="74" t="n">
        <v>150</v>
      </c>
      <c r="Z230" s="74" t="n">
        <v>54</v>
      </c>
      <c r="AA230" s="74" t="n">
        <v>71</v>
      </c>
      <c r="AB230" s="74" t="n">
        <v>116</v>
      </c>
      <c r="AC230" s="74" t="n">
        <v>110</v>
      </c>
      <c r="AD230" s="74" t="n"/>
      <c r="AE230" s="74" t="n"/>
      <c r="AF230" s="74" t="n">
        <v>150</v>
      </c>
      <c r="AG230" s="74" t="n">
        <v>150</v>
      </c>
      <c r="AH230" s="75">
        <f>AG230</f>
        <v/>
      </c>
      <c r="AI230" s="508" t="n">
        <v>154.0862068965517</v>
      </c>
      <c r="AJ230" s="75" t="n"/>
      <c r="AK230" s="75" t="n"/>
      <c r="AL230" s="267">
        <f>(AH230*T230)*1.05</f>
        <v/>
      </c>
      <c r="AM230" s="267" t="n"/>
      <c r="AN230" s="273" t="n"/>
      <c r="AO230" s="300" t="n"/>
      <c r="AP230" s="273" t="n"/>
      <c r="AQ230" s="300" t="n"/>
      <c r="AR230" s="300" t="n"/>
      <c r="AS230" s="273" t="n"/>
      <c r="AT230" s="273" t="n"/>
      <c r="AU230" s="273" t="n"/>
      <c r="AV230" s="2" t="n"/>
      <c r="AW230" s="2" t="inlineStr">
        <is>
          <t>Prio 2</t>
        </is>
      </c>
      <c r="AX230" s="2" t="n"/>
      <c r="AY230" s="2" t="n"/>
      <c r="AZ230" s="2" t="n"/>
      <c r="BA230" s="2" t="n"/>
      <c r="BB230" s="2" t="n"/>
      <c r="BC230" s="2" t="n"/>
      <c r="BD230" s="2" t="n"/>
      <c r="BE230" s="2" t="n"/>
      <c r="BF230" s="2" t="n"/>
      <c r="BG230" s="2" t="n"/>
      <c r="BH230" s="301" t="n"/>
      <c r="BI230" s="2" t="n"/>
    </row>
    <row customHeight="1" hidden="1" ht="15" r="231" s="510">
      <c r="A231" s="549" t="inlineStr">
        <is>
          <t>K180751930-1010104123 THOR</t>
        </is>
      </c>
      <c r="B231" s="466" t="inlineStr">
        <is>
          <t>K180751930</t>
        </is>
      </c>
      <c r="C231" s="466" t="n">
        <v>1010104123</v>
      </c>
      <c r="D231" s="453" t="n"/>
      <c r="E231" s="461" t="inlineStr">
        <is>
          <t>xx</t>
        </is>
      </c>
      <c r="F231" s="461" t="n"/>
      <c r="G231" s="457" t="inlineStr">
        <is>
          <t>-</t>
        </is>
      </c>
      <c r="H231" s="455" t="inlineStr">
        <is>
          <t>THOR</t>
        </is>
      </c>
      <c r="I231" s="466" t="inlineStr">
        <is>
          <t>DARK MARBLE</t>
        </is>
      </c>
      <c r="J231" s="457" t="inlineStr">
        <is>
          <t>ROYO</t>
        </is>
      </c>
      <c r="K231" s="457" t="inlineStr">
        <is>
          <t>CIDREN CRUDO - 31410</t>
        </is>
      </c>
      <c r="L231" s="457" t="n"/>
      <c r="M231" s="456" t="inlineStr">
        <is>
          <t>SEASONAL MAIN</t>
        </is>
      </c>
      <c r="N231" s="455" t="n">
        <v>1</v>
      </c>
      <c r="O231" s="466" t="inlineStr">
        <is>
          <t>JEANS</t>
        </is>
      </c>
      <c r="P231" s="463" t="inlineStr">
        <is>
          <t>MEN</t>
        </is>
      </c>
      <c r="Q231" s="457" t="inlineStr">
        <is>
          <t>ELLETI GROUP</t>
        </is>
      </c>
      <c r="R231" s="457" t="inlineStr">
        <is>
          <t>MARTELLI</t>
        </is>
      </c>
      <c r="S231" s="460" t="inlineStr">
        <is>
          <t>5,51?? / 162</t>
        </is>
      </c>
      <c r="T231" s="457" t="n">
        <v>1.21</v>
      </c>
      <c r="U231" s="458" t="n"/>
      <c r="V231" s="310" t="n"/>
      <c r="W231" s="310" t="n"/>
      <c r="X231" s="310" t="n">
        <v>0</v>
      </c>
      <c r="Y231" s="310" t="n">
        <v>0</v>
      </c>
      <c r="Z231" s="310" t="n">
        <v>6</v>
      </c>
      <c r="AA231" s="310" t="n">
        <v>6</v>
      </c>
      <c r="AB231" s="310" t="n">
        <v>12</v>
      </c>
      <c r="AC231" s="310" t="n">
        <v>0</v>
      </c>
      <c r="AD231" s="310" t="n"/>
      <c r="AE231" s="310" t="n"/>
      <c r="AF231" s="310" t="n">
        <v>0</v>
      </c>
      <c r="AG231" s="310" t="inlineStr">
        <is>
          <t>CXLD</t>
        </is>
      </c>
      <c r="AH231" s="308" t="n">
        <v>0</v>
      </c>
      <c r="AI231" s="508" t="inlineStr">
        <is>
          <t>-</t>
        </is>
      </c>
      <c r="AJ231" s="75" t="n"/>
      <c r="AK231" s="75" t="inlineStr">
        <is>
          <t>-</t>
        </is>
      </c>
      <c r="AL231" s="267" t="inlineStr">
        <is>
          <t>-</t>
        </is>
      </c>
      <c r="AM231" s="267" t="n"/>
      <c r="AN231" s="273" t="n"/>
      <c r="AO231" s="300" t="n"/>
      <c r="AP231" s="273" t="n"/>
      <c r="AQ231" s="300" t="n"/>
      <c r="AR231" s="300" t="n"/>
      <c r="AS231" s="273" t="n"/>
      <c r="AT231" s="273" t="n"/>
      <c r="AU231" s="273" t="n"/>
      <c r="AV231" s="2" t="n"/>
      <c r="AW231" s="2" t="inlineStr">
        <is>
          <t>-</t>
        </is>
      </c>
      <c r="AX231" s="2" t="n"/>
      <c r="AY231" s="2" t="n"/>
      <c r="AZ231" s="2" t="n"/>
      <c r="BA231" s="2" t="n"/>
      <c r="BB231" s="2" t="n"/>
      <c r="BC231" s="2" t="n"/>
      <c r="BD231" s="2" t="n"/>
      <c r="BE231" s="2" t="n"/>
      <c r="BF231" s="2" t="n"/>
      <c r="BG231" s="2" t="n"/>
      <c r="BH231" s="301" t="n"/>
    </row>
    <row customHeight="1" hidden="1" ht="15" r="232" s="510">
      <c r="A232" s="549" t="inlineStr">
        <is>
          <t>K180751225-1010104095 CHARLES</t>
        </is>
      </c>
      <c r="B232" s="169" t="inlineStr">
        <is>
          <t>K180751225</t>
        </is>
      </c>
      <c r="C232" s="472" t="n">
        <v>1010104095</v>
      </c>
      <c r="D232" s="67" t="n"/>
      <c r="E232" s="311" t="n"/>
      <c r="F232" s="311" t="n"/>
      <c r="G232" s="176" t="inlineStr">
        <is>
          <t>-</t>
        </is>
      </c>
      <c r="H232" s="42" t="inlineStr">
        <is>
          <t>CHARLES</t>
        </is>
      </c>
      <c r="I232" s="173" t="inlineStr">
        <is>
          <t>DUSTY BLUE</t>
        </is>
      </c>
      <c r="J232" s="176" t="inlineStr">
        <is>
          <t>ROYO</t>
        </is>
      </c>
      <c r="K232" s="176" t="inlineStr">
        <is>
          <t>MAPLE 314</t>
        </is>
      </c>
      <c r="L232" s="176" t="n"/>
      <c r="M232" s="41" t="inlineStr">
        <is>
          <t>SEASONAL MAIN</t>
        </is>
      </c>
      <c r="N232" s="42" t="n">
        <v>1</v>
      </c>
      <c r="O232" s="173" t="inlineStr">
        <is>
          <t>JEANS</t>
        </is>
      </c>
      <c r="P232" s="175" t="inlineStr">
        <is>
          <t>MEN</t>
        </is>
      </c>
      <c r="Q232" s="177" t="inlineStr">
        <is>
          <t>ARTLAB</t>
        </is>
      </c>
      <c r="R232" s="177" t="inlineStr">
        <is>
          <t>INTERWASHING</t>
        </is>
      </c>
      <c r="S232" s="247" t="inlineStr">
        <is>
          <t>5,15 / 134</t>
        </is>
      </c>
      <c r="T232" s="21" t="n">
        <v>1.6</v>
      </c>
      <c r="U232" s="305" t="n"/>
      <c r="V232" s="74" t="n"/>
      <c r="W232" s="74" t="n"/>
      <c r="X232" s="74" t="n">
        <v>155</v>
      </c>
      <c r="Y232" s="74" t="n">
        <v>400</v>
      </c>
      <c r="Z232" s="74" t="n">
        <v>180</v>
      </c>
      <c r="AA232" s="74" t="n">
        <v>224</v>
      </c>
      <c r="AB232" s="74" t="n">
        <v>232</v>
      </c>
      <c r="AC232" s="74" t="n">
        <v>232</v>
      </c>
      <c r="AD232" s="74" t="n"/>
      <c r="AE232" s="74" t="n"/>
      <c r="AF232" s="74" t="n">
        <v>400</v>
      </c>
      <c r="AG232" s="74" t="n">
        <v>400</v>
      </c>
      <c r="AH232" s="75">
        <f>AG232</f>
        <v/>
      </c>
      <c r="AI232" s="508" t="n">
        <v>406.551724137931</v>
      </c>
      <c r="AJ232" s="75" t="n"/>
      <c r="AK232" s="75" t="n"/>
      <c r="AL232" s="267">
        <f>(AH232*T232)*1.05</f>
        <v/>
      </c>
      <c r="AM232" s="267" t="n"/>
      <c r="AN232" s="273" t="n">
        <v>2600</v>
      </c>
      <c r="AO232" s="300" t="n"/>
      <c r="AP232" s="273" t="n"/>
      <c r="AQ232" s="300" t="inlineStr">
        <is>
          <t>Royo</t>
        </is>
      </c>
      <c r="AR232" s="300" t="inlineStr">
        <is>
          <t>YES</t>
        </is>
      </c>
      <c r="AS232" s="273" t="inlineStr">
        <is>
          <t>L/O fabric stock issue!</t>
        </is>
      </c>
      <c r="AT232" s="273" t="n"/>
      <c r="AU232" s="273" t="n"/>
      <c r="AV232" s="2" t="n"/>
      <c r="AW232" s="2" t="inlineStr">
        <is>
          <t>Prio 2</t>
        </is>
      </c>
      <c r="AX232" s="2" t="n"/>
      <c r="AY232" s="2" t="n"/>
      <c r="AZ232" s="2" t="n"/>
      <c r="BA232" s="2" t="n"/>
      <c r="BB232" s="2" t="n"/>
      <c r="BC232" s="2" t="n"/>
      <c r="BD232" s="2" t="n"/>
      <c r="BE232" s="2" t="n"/>
      <c r="BF232" s="2" t="n"/>
      <c r="BG232" s="2" t="n">
        <v>1000</v>
      </c>
      <c r="BH232" s="301" t="n">
        <v>43159</v>
      </c>
      <c r="BI232" s="2" t="n"/>
    </row>
    <row customHeight="1" hidden="1" ht="15" r="233" s="510">
      <c r="A233" s="549" t="inlineStr">
        <is>
          <t>K170751206-1010103643 JOHN</t>
        </is>
      </c>
      <c r="B233" s="169" t="inlineStr">
        <is>
          <t>K170751206</t>
        </is>
      </c>
      <c r="C233" s="472" t="n">
        <v>1010103643</v>
      </c>
      <c r="D233" s="67" t="n"/>
      <c r="E233" s="311" t="n"/>
      <c r="F233" s="311" t="n"/>
      <c r="G233" s="176" t="inlineStr">
        <is>
          <t>C/O</t>
        </is>
      </c>
      <c r="H233" s="42" t="inlineStr">
        <is>
          <t>JOHN</t>
        </is>
      </c>
      <c r="I233" s="173" t="inlineStr">
        <is>
          <t>DUSTY MID SHADE</t>
        </is>
      </c>
      <c r="J233" s="176" t="inlineStr">
        <is>
          <t>ROYO</t>
        </is>
      </c>
      <c r="K233" s="176" t="inlineStr">
        <is>
          <t>MAPLE 314</t>
        </is>
      </c>
      <c r="L233" s="176" t="n"/>
      <c r="M233" s="41" t="inlineStr">
        <is>
          <t>SEASONAL MAIN</t>
        </is>
      </c>
      <c r="N233" s="42" t="n">
        <v>1</v>
      </c>
      <c r="O233" s="173" t="inlineStr">
        <is>
          <t>JEANS</t>
        </is>
      </c>
      <c r="P233" s="175" t="inlineStr">
        <is>
          <t>MEN</t>
        </is>
      </c>
      <c r="Q233" s="177" t="inlineStr">
        <is>
          <t>ARTLAB</t>
        </is>
      </c>
      <c r="R233" s="177" t="inlineStr">
        <is>
          <t>INTERWASHING</t>
        </is>
      </c>
      <c r="S233" s="178" t="inlineStr">
        <is>
          <t>5,15 / 134</t>
        </is>
      </c>
      <c r="T233" s="21" t="n">
        <v>1.52</v>
      </c>
      <c r="U233" s="305" t="n"/>
      <c r="V233" s="74" t="n"/>
      <c r="W233" s="74" t="n"/>
      <c r="X233" s="74" t="n">
        <v>53</v>
      </c>
      <c r="Y233" s="74" t="n">
        <v>0</v>
      </c>
      <c r="Z233" s="74" t="n">
        <v>53</v>
      </c>
      <c r="AA233" s="74" t="n">
        <v>53</v>
      </c>
      <c r="AB233" s="74" t="n">
        <v>71</v>
      </c>
      <c r="AC233" s="74" t="n">
        <v>71</v>
      </c>
      <c r="AD233" s="74" t="n"/>
      <c r="AE233" s="74" t="n"/>
      <c r="AF233" s="74" t="n">
        <v>200</v>
      </c>
      <c r="AG233" s="74" t="n">
        <v>200</v>
      </c>
      <c r="AH233" s="75">
        <f>AG233</f>
        <v/>
      </c>
      <c r="AI233" s="508" t="n">
        <v>234.516129032258</v>
      </c>
      <c r="AJ233" s="333" t="n">
        <v>260</v>
      </c>
      <c r="AK233" s="75" t="inlineStr">
        <is>
          <t>STOCK</t>
        </is>
      </c>
      <c r="AL233" s="267">
        <f>(AI233*T233)*1.05</f>
        <v/>
      </c>
      <c r="AM233" s="267" t="n"/>
      <c r="AN233" s="273" t="n">
        <v>120</v>
      </c>
      <c r="AO233" s="300" t="n"/>
      <c r="AP233" s="273" t="n"/>
      <c r="AQ233" s="300" t="inlineStr">
        <is>
          <t>Artlab</t>
        </is>
      </c>
      <c r="AR233" s="300" t="n"/>
      <c r="AS233" s="273" t="n"/>
      <c r="AT233" s="273" t="n"/>
      <c r="AU233" s="273" t="n"/>
      <c r="AV233" s="2" t="n"/>
      <c r="AW233" s="2" t="inlineStr">
        <is>
          <t>Prio 2</t>
        </is>
      </c>
      <c r="AX233" s="2" t="n"/>
      <c r="AY233" s="2" t="n"/>
      <c r="AZ233" s="2" t="n"/>
      <c r="BA233" s="2" t="n"/>
      <c r="BB233" s="2" t="n"/>
      <c r="BC233" s="2" t="n"/>
      <c r="BD233" s="2" t="n"/>
      <c r="BE233" s="2" t="n"/>
      <c r="BF233" s="2" t="n"/>
      <c r="BG233" s="2" t="n"/>
      <c r="BH233" s="301" t="n"/>
      <c r="BI233" s="2" t="n"/>
    </row>
    <row customHeight="1" hidden="1" ht="15" r="234" s="510">
      <c r="A234" s="549" t="inlineStr">
        <is>
          <t>K180751610-1010104127 DANIEL</t>
        </is>
      </c>
      <c r="B234" s="466" t="inlineStr">
        <is>
          <t>K180751610</t>
        </is>
      </c>
      <c r="C234" s="466" t="n">
        <v>1010104127</v>
      </c>
      <c r="D234" s="453" t="n"/>
      <c r="E234" s="461" t="inlineStr">
        <is>
          <t>xx</t>
        </is>
      </c>
      <c r="F234" s="461" t="n"/>
      <c r="G234" s="457" t="inlineStr">
        <is>
          <t>-</t>
        </is>
      </c>
      <c r="H234" s="455" t="inlineStr">
        <is>
          <t>DANIEL</t>
        </is>
      </c>
      <c r="I234" s="466" t="inlineStr">
        <is>
          <t>COATED DRY</t>
        </is>
      </c>
      <c r="J234" s="457" t="inlineStr">
        <is>
          <t>ROYO</t>
        </is>
      </c>
      <c r="K234" s="457" t="inlineStr">
        <is>
          <t>WILLOW -TPX - 31629</t>
        </is>
      </c>
      <c r="L234" s="457" t="n"/>
      <c r="M234" s="456" t="inlineStr">
        <is>
          <t>EVERLASTIN'</t>
        </is>
      </c>
      <c r="N234" s="455" t="n">
        <v>1</v>
      </c>
      <c r="O234" s="466" t="inlineStr">
        <is>
          <t>JEANS</t>
        </is>
      </c>
      <c r="P234" s="463" t="inlineStr">
        <is>
          <t>MEN</t>
        </is>
      </c>
      <c r="Q234" s="457" t="inlineStr">
        <is>
          <t>ARTLAB</t>
        </is>
      </c>
      <c r="R234" s="457" t="inlineStr">
        <is>
          <t>-</t>
        </is>
      </c>
      <c r="S234" s="459" t="inlineStr">
        <is>
          <t>5,6 / 140</t>
        </is>
      </c>
      <c r="T234" s="457" t="n">
        <v>1.3</v>
      </c>
      <c r="U234" s="458" t="n"/>
      <c r="V234" s="310" t="n"/>
      <c r="W234" s="310" t="n"/>
      <c r="X234" s="310" t="n">
        <v>19</v>
      </c>
      <c r="Y234" s="310" t="n">
        <v>0</v>
      </c>
      <c r="Z234" s="310" t="n">
        <v>19</v>
      </c>
      <c r="AA234" s="310" t="n">
        <v>19</v>
      </c>
      <c r="AB234" s="310" t="n">
        <v>19</v>
      </c>
      <c r="AC234" s="310" t="n">
        <v>0</v>
      </c>
      <c r="AD234" s="310" t="n"/>
      <c r="AE234" s="310" t="n"/>
      <c r="AF234" s="310" t="n">
        <v>0</v>
      </c>
      <c r="AG234" s="310" t="inlineStr">
        <is>
          <t>CXLD</t>
        </is>
      </c>
      <c r="AH234" s="308" t="n">
        <v>0</v>
      </c>
      <c r="AI234" s="508" t="inlineStr">
        <is>
          <t>-</t>
        </is>
      </c>
      <c r="AJ234" s="75" t="n"/>
      <c r="AK234" s="75" t="inlineStr">
        <is>
          <t>-</t>
        </is>
      </c>
      <c r="AL234" s="267" t="inlineStr">
        <is>
          <t>-</t>
        </is>
      </c>
      <c r="AM234" s="267" t="n"/>
      <c r="AN234" s="303" t="n">
        <v>100</v>
      </c>
      <c r="AO234" s="300" t="n"/>
      <c r="AQ234" s="316" t="inlineStr">
        <is>
          <t>Artlab</t>
        </is>
      </c>
      <c r="AR234" s="300" t="inlineStr">
        <is>
          <t>NO</t>
        </is>
      </c>
      <c r="AS234" s="273" t="n"/>
      <c r="AT234" s="273" t="n"/>
      <c r="AU234" s="273" t="n"/>
      <c r="AV234" s="2" t="n"/>
      <c r="AW234" s="2" t="inlineStr">
        <is>
          <t>-</t>
        </is>
      </c>
      <c r="AX234" s="2" t="n"/>
      <c r="AY234" s="2" t="n"/>
      <c r="AZ234" s="2" t="n"/>
      <c r="BA234" s="2" t="n"/>
      <c r="BB234" s="2" t="n"/>
      <c r="BC234" s="2" t="n"/>
      <c r="BD234" s="2" t="n"/>
      <c r="BE234" s="2" t="n"/>
      <c r="BF234" s="2" t="n"/>
      <c r="BG234" s="2" t="n">
        <v>5000</v>
      </c>
      <c r="BH234" s="301" t="n">
        <v>43173</v>
      </c>
    </row>
    <row customHeight="1" hidden="1" ht="15" r="235" s="510">
      <c r="A235" s="549" t="inlineStr">
        <is>
          <t>K180701410-2010103030 DIDO</t>
        </is>
      </c>
      <c r="B235" s="169" t="inlineStr">
        <is>
          <t>K180701410</t>
        </is>
      </c>
      <c r="C235" s="169" t="n">
        <v>2010103030</v>
      </c>
      <c r="D235" s="67" t="n"/>
      <c r="E235" s="311" t="n"/>
      <c r="F235" s="311" t="n"/>
      <c r="G235" s="176" t="inlineStr">
        <is>
          <t>-</t>
        </is>
      </c>
      <c r="H235" s="42" t="inlineStr">
        <is>
          <t>DIDO</t>
        </is>
      </c>
      <c r="I235" s="173" t="inlineStr">
        <is>
          <t>COATED DUST</t>
        </is>
      </c>
      <c r="J235" s="176" t="inlineStr">
        <is>
          <t>ROYO</t>
        </is>
      </c>
      <c r="K235" s="176" t="inlineStr">
        <is>
          <t>WILLOW -TPX - 31629</t>
        </is>
      </c>
      <c r="L235" s="176" t="n"/>
      <c r="M235" s="41" t="inlineStr">
        <is>
          <t>CONVENTIONAL</t>
        </is>
      </c>
      <c r="N235" s="42" t="n">
        <v>1</v>
      </c>
      <c r="O235" s="173" t="inlineStr">
        <is>
          <t>JEANS</t>
        </is>
      </c>
      <c r="P235" s="175" t="inlineStr">
        <is>
          <t>WOMEN</t>
        </is>
      </c>
      <c r="Q235" s="177" t="inlineStr">
        <is>
          <t>ARTLAB</t>
        </is>
      </c>
      <c r="R235" s="177" t="inlineStr">
        <is>
          <t>INTERWASHING</t>
        </is>
      </c>
      <c r="S235" s="178" t="inlineStr">
        <is>
          <t>5,6 / 140</t>
        </is>
      </c>
      <c r="T235" s="21" t="n">
        <v>1.22</v>
      </c>
      <c r="U235" s="305" t="n"/>
      <c r="V235" s="74" t="n"/>
      <c r="W235" s="74" t="n"/>
      <c r="X235" s="74" t="n">
        <v>48</v>
      </c>
      <c r="Y235" s="74" t="n">
        <v>200</v>
      </c>
      <c r="Z235" s="74" t="n">
        <v>48</v>
      </c>
      <c r="AA235" s="74" t="n">
        <v>135</v>
      </c>
      <c r="AB235" s="74" t="n">
        <v>149</v>
      </c>
      <c r="AC235" s="74" t="n">
        <v>149</v>
      </c>
      <c r="AD235" s="74" t="n"/>
      <c r="AE235" s="74" t="n"/>
      <c r="AF235" s="74" t="n">
        <v>200</v>
      </c>
      <c r="AG235" s="74" t="n">
        <v>200</v>
      </c>
      <c r="AH235" s="75">
        <f>AG235</f>
        <v/>
      </c>
      <c r="AI235" s="508" t="n">
        <v>199.8926174496644</v>
      </c>
      <c r="AJ235" s="75" t="n"/>
      <c r="AK235" s="75" t="n"/>
      <c r="AL235" s="267">
        <f>(AH235*T235)*1.05</f>
        <v/>
      </c>
      <c r="AM235" s="267" t="n"/>
      <c r="AN235" s="273" t="n"/>
      <c r="AO235" s="300" t="n">
        <v>43167</v>
      </c>
      <c r="AP235" s="273" t="n">
        <v>5000</v>
      </c>
      <c r="AQ235" s="300" t="n">
        <v>43224</v>
      </c>
      <c r="AR235" s="300" t="n"/>
      <c r="AS235" s="273" t="n"/>
      <c r="AT235" s="273" t="n"/>
      <c r="AU235" s="273" t="n"/>
      <c r="AV235" s="2" t="n"/>
      <c r="AW235" s="2" t="inlineStr">
        <is>
          <t>ASAP</t>
        </is>
      </c>
      <c r="AX235" s="2" t="n"/>
      <c r="AY235" s="2" t="n"/>
      <c r="AZ235" s="2" t="n"/>
      <c r="BA235" s="2" t="n"/>
      <c r="BB235" s="2" t="n"/>
      <c r="BC235" s="2" t="n"/>
      <c r="BD235" s="2" t="n"/>
      <c r="BE235" s="2" t="n"/>
      <c r="BF235" s="2" t="n"/>
      <c r="BG235" s="2" t="n"/>
      <c r="BH235" s="301" t="n"/>
      <c r="BI235" s="2" t="n"/>
    </row>
    <row customHeight="1" hidden="1" ht="15" r="236" s="510">
      <c r="A236" s="549" t="inlineStr">
        <is>
          <t>K180751336-1010104210 JOHN</t>
        </is>
      </c>
      <c r="B236" s="472" t="inlineStr">
        <is>
          <t>K180751336</t>
        </is>
      </c>
      <c r="C236" s="472" t="n">
        <v>1010104210</v>
      </c>
      <c r="D236" s="67" t="inlineStr">
        <is>
          <t>MAW</t>
        </is>
      </c>
      <c r="E236" s="311" t="n"/>
      <c r="F236" s="311" t="n"/>
      <c r="G236" s="176" t="inlineStr">
        <is>
          <t>-</t>
        </is>
      </c>
      <c r="H236" s="42" t="inlineStr">
        <is>
          <t>JOHN</t>
        </is>
      </c>
      <c r="I236" s="22" t="inlineStr">
        <is>
          <t>COATED DUST</t>
        </is>
      </c>
      <c r="J236" s="176" t="inlineStr">
        <is>
          <t>ROYO</t>
        </is>
      </c>
      <c r="K236" s="176" t="inlineStr">
        <is>
          <t>WILLOW -TPX - 31629</t>
        </is>
      </c>
      <c r="L236" s="176" t="n"/>
      <c r="M236" s="41" t="inlineStr">
        <is>
          <t>CONVENTIONAL</t>
        </is>
      </c>
      <c r="N236" s="42" t="n">
        <v>1</v>
      </c>
      <c r="O236" s="173" t="inlineStr">
        <is>
          <t>JEANS</t>
        </is>
      </c>
      <c r="P236" s="175" t="inlineStr">
        <is>
          <t>MEN</t>
        </is>
      </c>
      <c r="Q236" s="177" t="inlineStr">
        <is>
          <t>ARTLAB</t>
        </is>
      </c>
      <c r="R236" s="177" t="inlineStr">
        <is>
          <t>INTERWASHING</t>
        </is>
      </c>
      <c r="S236" s="178" t="inlineStr">
        <is>
          <t>5,6 / 140</t>
        </is>
      </c>
      <c r="T236" s="21" t="n">
        <v>1.45</v>
      </c>
      <c r="U236" s="305" t="n"/>
      <c r="V236" s="74" t="n"/>
      <c r="W236" s="74" t="n"/>
      <c r="X236" s="74" t="n">
        <v>664</v>
      </c>
      <c r="Y236" s="74" t="n">
        <v>1000</v>
      </c>
      <c r="Z236" s="74" t="n">
        <v>707</v>
      </c>
      <c r="AA236" s="74" t="n">
        <v>727</v>
      </c>
      <c r="AB236" s="74" t="n">
        <v>736</v>
      </c>
      <c r="AC236" s="74" t="n">
        <v>741</v>
      </c>
      <c r="AD236" s="74" t="n"/>
      <c r="AE236" s="74" t="n"/>
      <c r="AF236" s="74" t="n">
        <v>1000</v>
      </c>
      <c r="AG236" s="74" t="n">
        <v>1000</v>
      </c>
      <c r="AH236" s="75">
        <f>AG236</f>
        <v/>
      </c>
      <c r="AI236" s="513">
        <f>1000-550</f>
        <v/>
      </c>
      <c r="AJ236" s="75" t="n"/>
      <c r="AK236" s="75" t="n"/>
      <c r="AL236" s="267">
        <f>(AH236*T236)*1.05</f>
        <v/>
      </c>
      <c r="AM236" s="267" t="n"/>
      <c r="AN236" s="273" t="n"/>
      <c r="AO236" s="572" t="n">
        <v>43269</v>
      </c>
      <c r="AP236" s="316" t="n">
        <v>500</v>
      </c>
      <c r="AQ236" s="300" t="n"/>
      <c r="AR236" s="300" t="n"/>
      <c r="AS236" s="273" t="inlineStr">
        <is>
          <t>CXLD the 500 due to MAW CXLD order!</t>
        </is>
      </c>
      <c r="AT236" s="273" t="n"/>
      <c r="AU236" s="273" t="n"/>
      <c r="AV236" s="2" t="n"/>
      <c r="AW236" s="2" t="inlineStr">
        <is>
          <t>ASAP</t>
        </is>
      </c>
      <c r="AX236" s="2" t="n"/>
      <c r="AY236" s="2" t="n"/>
      <c r="AZ236" s="2" t="n"/>
      <c r="BA236" s="2" t="n"/>
      <c r="BB236" s="2" t="n"/>
      <c r="BC236" s="2" t="n"/>
      <c r="BD236" s="2" t="n"/>
      <c r="BE236" s="2" t="n"/>
      <c r="BF236" s="2" t="n"/>
      <c r="BG236" s="2" t="n"/>
      <c r="BH236" s="301" t="n"/>
    </row>
    <row customHeight="1" hidden="1" ht="15" r="237" s="510">
      <c r="A237" s="549" t="inlineStr">
        <is>
          <t>K180751115-1010104238 JAMES</t>
        </is>
      </c>
      <c r="B237" s="169" t="inlineStr">
        <is>
          <t>K180751115</t>
        </is>
      </c>
      <c r="C237" s="472" t="n">
        <v>1010104238</v>
      </c>
      <c r="D237" s="67" t="inlineStr">
        <is>
          <t>ZALANDO</t>
        </is>
      </c>
      <c r="E237" s="311" t="n"/>
      <c r="F237" s="311" t="n"/>
      <c r="G237" s="176" t="inlineStr">
        <is>
          <t>-</t>
        </is>
      </c>
      <c r="H237" s="42" t="inlineStr">
        <is>
          <t>JAMES</t>
        </is>
      </c>
      <c r="I237" s="22" t="inlineStr">
        <is>
          <t>COATED DUST DESTROYED</t>
        </is>
      </c>
      <c r="J237" s="176" t="inlineStr">
        <is>
          <t>ROYO</t>
        </is>
      </c>
      <c r="K237" s="176" t="inlineStr">
        <is>
          <t>WILLOW -TPX - 31629</t>
        </is>
      </c>
      <c r="L237" s="176" t="n"/>
      <c r="M237" s="41" t="inlineStr">
        <is>
          <t>CONVENTIONAL</t>
        </is>
      </c>
      <c r="N237" s="42" t="n">
        <v>1</v>
      </c>
      <c r="O237" s="22" t="inlineStr">
        <is>
          <t>JEANS</t>
        </is>
      </c>
      <c r="P237" s="244" t="inlineStr">
        <is>
          <t>MEN</t>
        </is>
      </c>
      <c r="Q237" s="177" t="inlineStr">
        <is>
          <t>ARTLAB</t>
        </is>
      </c>
      <c r="R237" s="225" t="inlineStr">
        <is>
          <t>INTERWASHING</t>
        </is>
      </c>
      <c r="S237" s="178" t="inlineStr">
        <is>
          <t>5,6 / 140</t>
        </is>
      </c>
      <c r="T237" s="304" t="n">
        <v>1.3</v>
      </c>
      <c r="U237" s="305" t="n"/>
      <c r="V237" s="74" t="n"/>
      <c r="W237" s="74" t="n"/>
      <c r="X237" s="74" t="n">
        <v>85</v>
      </c>
      <c r="Y237" s="74" t="n">
        <v>200</v>
      </c>
      <c r="Z237" s="74" t="n">
        <v>85</v>
      </c>
      <c r="AA237" s="74" t="n">
        <v>85</v>
      </c>
      <c r="AB237" s="74" t="n">
        <v>200</v>
      </c>
      <c r="AC237" s="74" t="n">
        <v>200</v>
      </c>
      <c r="AD237" s="74" t="n"/>
      <c r="AE237" s="74" t="n"/>
      <c r="AF237" s="74" t="n">
        <v>200</v>
      </c>
      <c r="AG237" s="74" t="n">
        <v>200</v>
      </c>
      <c r="AH237" s="75">
        <f>AG237</f>
        <v/>
      </c>
      <c r="AI237" s="508" t="n">
        <v>205</v>
      </c>
      <c r="AJ237" s="75" t="n"/>
      <c r="AK237" s="75" t="n"/>
      <c r="AL237" s="267">
        <f>(AH237*T237)*1.05</f>
        <v/>
      </c>
      <c r="AM237" s="267" t="n"/>
      <c r="AN237" s="273" t="n"/>
      <c r="AO237" s="300" t="n"/>
      <c r="AP237" s="273" t="n"/>
      <c r="AQ237" s="300" t="n"/>
      <c r="AR237" s="300" t="n"/>
      <c r="AS237" s="273" t="n"/>
      <c r="AT237" s="273" t="n"/>
      <c r="AU237" s="273" t="n"/>
      <c r="AV237" s="2" t="n"/>
      <c r="AW237" s="2" t="inlineStr">
        <is>
          <t>ASAP</t>
        </is>
      </c>
      <c r="AX237" s="2" t="n"/>
      <c r="AY237" s="2" t="n"/>
      <c r="AZ237" s="2" t="n"/>
      <c r="BA237" s="2" t="n"/>
      <c r="BB237" s="2" t="n"/>
      <c r="BC237" s="2" t="n"/>
      <c r="BD237" s="2" t="n"/>
      <c r="BE237" s="2" t="n"/>
      <c r="BF237" s="2" t="n"/>
      <c r="BG237" s="2" t="n"/>
      <c r="BH237" s="301" t="n"/>
      <c r="BI237" s="2" t="n"/>
    </row>
    <row customHeight="1" hidden="1" ht="15" r="238" s="510">
      <c r="A238" s="549" t="inlineStr">
        <is>
          <t>K180701165-2010103020 JUNO HIGH</t>
        </is>
      </c>
      <c r="B238" s="466" t="inlineStr">
        <is>
          <t>K180701165</t>
        </is>
      </c>
      <c r="C238" s="466" t="n">
        <v>2010103020</v>
      </c>
      <c r="D238" s="453" t="n"/>
      <c r="E238" s="461" t="inlineStr">
        <is>
          <t>xx</t>
        </is>
      </c>
      <c r="F238" s="461" t="n"/>
      <c r="G238" s="457" t="inlineStr">
        <is>
          <t>-</t>
        </is>
      </c>
      <c r="H238" s="455" t="inlineStr">
        <is>
          <t>JUNO HIGH</t>
        </is>
      </c>
      <c r="I238" s="466" t="inlineStr">
        <is>
          <t>COATED MIDNIGHT</t>
        </is>
      </c>
      <c r="J238" s="457" t="inlineStr">
        <is>
          <t>ROYO</t>
        </is>
      </c>
      <c r="K238" s="457" t="inlineStr">
        <is>
          <t>WILLOW -TPX - 31629</t>
        </is>
      </c>
      <c r="L238" s="457" t="n"/>
      <c r="M238" s="456" t="inlineStr">
        <is>
          <t>SEASONAL MAIN</t>
        </is>
      </c>
      <c r="N238" s="455" t="n">
        <v>1</v>
      </c>
      <c r="O238" s="466" t="inlineStr">
        <is>
          <t>JEANS</t>
        </is>
      </c>
      <c r="P238" s="463" t="inlineStr">
        <is>
          <t>WOMEN</t>
        </is>
      </c>
      <c r="Q238" s="457" t="inlineStr">
        <is>
          <t>ELLETI GROUP</t>
        </is>
      </c>
      <c r="R238" s="457" t="inlineStr">
        <is>
          <t>MARTELLI</t>
        </is>
      </c>
      <c r="S238" s="459" t="inlineStr">
        <is>
          <t>5,6 / 140</t>
        </is>
      </c>
      <c r="T238" s="457" t="n">
        <v>1.1</v>
      </c>
      <c r="U238" s="458" t="n"/>
      <c r="V238" s="310" t="n"/>
      <c r="W238" s="310" t="n"/>
      <c r="X238" s="310" t="n">
        <v>12</v>
      </c>
      <c r="Y238" s="310" t="n">
        <v>0</v>
      </c>
      <c r="Z238" s="310" t="n">
        <v>12</v>
      </c>
      <c r="AA238" s="310" t="n">
        <v>12</v>
      </c>
      <c r="AB238" s="310" t="n">
        <v>12</v>
      </c>
      <c r="AC238" s="310" t="n">
        <v>0</v>
      </c>
      <c r="AD238" s="310" t="n"/>
      <c r="AE238" s="310" t="n"/>
      <c r="AF238" s="310" t="n">
        <v>0</v>
      </c>
      <c r="AG238" s="310" t="inlineStr">
        <is>
          <t>CXLD</t>
        </is>
      </c>
      <c r="AH238" s="308" t="n">
        <v>0</v>
      </c>
      <c r="AI238" s="508" t="inlineStr">
        <is>
          <t>-</t>
        </is>
      </c>
      <c r="AJ238" s="75" t="n"/>
      <c r="AK238" s="75" t="inlineStr">
        <is>
          <t>-</t>
        </is>
      </c>
      <c r="AL238" s="267" t="inlineStr">
        <is>
          <t>-</t>
        </is>
      </c>
      <c r="AM238" s="267" t="n"/>
      <c r="AN238" s="273" t="n"/>
      <c r="AO238" s="300" t="n"/>
      <c r="AP238" s="273" t="n"/>
      <c r="AQ238" s="300" t="n"/>
      <c r="AR238" s="300" t="n"/>
      <c r="AS238" s="273" t="n"/>
      <c r="AT238" s="273" t="n"/>
      <c r="AU238" s="273" t="n"/>
      <c r="AV238" s="2" t="n"/>
      <c r="AW238" s="2" t="inlineStr">
        <is>
          <t>-</t>
        </is>
      </c>
      <c r="AX238" s="2" t="n"/>
      <c r="AY238" s="2" t="n"/>
      <c r="AZ238" s="2" t="n"/>
      <c r="BA238" s="2" t="n"/>
      <c r="BB238" s="2" t="n"/>
      <c r="BC238" s="2" t="n"/>
      <c r="BD238" s="2" t="n"/>
      <c r="BE238" s="2" t="n"/>
      <c r="BF238" s="2" t="n"/>
      <c r="BG238" s="2" t="n"/>
      <c r="BH238" s="301" t="n"/>
      <c r="BI238" s="2" t="n"/>
    </row>
    <row customHeight="1" hidden="1" ht="15" r="239" s="510">
      <c r="A239" s="549" t="inlineStr">
        <is>
          <t>K180701405-2010103029 DIDO</t>
        </is>
      </c>
      <c r="B239" s="169" t="inlineStr">
        <is>
          <t>K180701405</t>
        </is>
      </c>
      <c r="C239" s="169" t="n">
        <v>2010103029</v>
      </c>
      <c r="D239" s="67" t="inlineStr">
        <is>
          <t>ZALANDO</t>
        </is>
      </c>
      <c r="E239" s="311" t="n"/>
      <c r="F239" s="311" t="n"/>
      <c r="G239" s="176" t="inlineStr">
        <is>
          <t>-</t>
        </is>
      </c>
      <c r="H239" s="42" t="inlineStr">
        <is>
          <t>DIDO</t>
        </is>
      </c>
      <c r="I239" s="173" t="inlineStr">
        <is>
          <t>COATED NIGHT</t>
        </is>
      </c>
      <c r="J239" s="176" t="inlineStr">
        <is>
          <t>ROYO</t>
        </is>
      </c>
      <c r="K239" s="176" t="inlineStr">
        <is>
          <t>WILLOW -TPX - 31629</t>
        </is>
      </c>
      <c r="L239" s="176" t="n"/>
      <c r="M239" s="41" t="inlineStr">
        <is>
          <t>SEASONAL MAIN</t>
        </is>
      </c>
      <c r="N239" s="42" t="n">
        <v>2</v>
      </c>
      <c r="O239" s="173" t="inlineStr">
        <is>
          <t>JEANS</t>
        </is>
      </c>
      <c r="P239" s="175" t="inlineStr">
        <is>
          <t>WOMEN</t>
        </is>
      </c>
      <c r="Q239" s="177" t="inlineStr">
        <is>
          <t>ARTLAB</t>
        </is>
      </c>
      <c r="R239" s="177" t="inlineStr">
        <is>
          <t>INTERWASHING</t>
        </is>
      </c>
      <c r="S239" s="178" t="inlineStr">
        <is>
          <t>5,6 / 140</t>
        </is>
      </c>
      <c r="T239" s="21" t="n">
        <v>1.22</v>
      </c>
      <c r="U239" s="305" t="n"/>
      <c r="V239" s="74" t="n"/>
      <c r="W239" s="74" t="n"/>
      <c r="X239" s="74" t="n">
        <v>231</v>
      </c>
      <c r="Y239" s="74" t="n">
        <v>400</v>
      </c>
      <c r="Z239" s="74" t="n">
        <v>231</v>
      </c>
      <c r="AA239" s="74" t="n">
        <v>274</v>
      </c>
      <c r="AB239" s="74" t="n">
        <v>334</v>
      </c>
      <c r="AC239" s="74" t="n">
        <v>334</v>
      </c>
      <c r="AD239" s="74" t="n"/>
      <c r="AE239" s="74" t="n"/>
      <c r="AF239" s="74" t="n">
        <v>400</v>
      </c>
      <c r="AG239" s="74" t="n">
        <v>400</v>
      </c>
      <c r="AH239" s="75">
        <f>AG239</f>
        <v/>
      </c>
      <c r="AI239" s="508" t="n">
        <v>410.2814371257484</v>
      </c>
      <c r="AJ239" s="75" t="n"/>
      <c r="AK239" s="75" t="n"/>
      <c r="AL239" s="267">
        <f>(AH239*T239)*1.05</f>
        <v/>
      </c>
      <c r="AM239" s="267" t="n"/>
      <c r="AN239" s="273" t="n"/>
      <c r="AO239" s="300" t="n"/>
      <c r="AP239" s="273" t="n"/>
      <c r="AQ239" s="300" t="n"/>
      <c r="AR239" s="300" t="n"/>
      <c r="AS239" s="273" t="n"/>
      <c r="AT239" s="273" t="n"/>
      <c r="AU239" s="273" t="n"/>
      <c r="AV239" s="2" t="n"/>
      <c r="AW239" s="2" t="inlineStr">
        <is>
          <t>ASAP</t>
        </is>
      </c>
      <c r="AX239" s="2" t="n"/>
      <c r="AY239" s="2" t="n"/>
      <c r="AZ239" s="2" t="n"/>
      <c r="BA239" s="2" t="n"/>
      <c r="BB239" s="2" t="n"/>
      <c r="BC239" s="2" t="n"/>
      <c r="BD239" s="2" t="n"/>
      <c r="BE239" s="2" t="n"/>
      <c r="BF239" s="2" t="n"/>
      <c r="BG239" s="2" t="n"/>
      <c r="BH239" s="301" t="n"/>
      <c r="BI239" s="2" t="n"/>
    </row>
    <row customHeight="1" hidden="1" ht="15" r="240" s="510">
      <c r="A240" s="549" t="inlineStr">
        <is>
          <t>K180751337-1010104211 JOHN</t>
        </is>
      </c>
      <c r="B240" s="472" t="inlineStr">
        <is>
          <t>K180751337</t>
        </is>
      </c>
      <c r="C240" s="472" t="n">
        <v>1010104211</v>
      </c>
      <c r="D240" s="67" t="inlineStr">
        <is>
          <t>ASOS</t>
        </is>
      </c>
      <c r="E240" s="311" t="n"/>
      <c r="F240" s="311" t="n"/>
      <c r="G240" s="176" t="inlineStr">
        <is>
          <t>-</t>
        </is>
      </c>
      <c r="H240" s="42" t="inlineStr">
        <is>
          <t>JOHN</t>
        </is>
      </c>
      <c r="I240" s="22" t="inlineStr">
        <is>
          <t>COATED NIGHT</t>
        </is>
      </c>
      <c r="J240" s="176" t="inlineStr">
        <is>
          <t>ROYO</t>
        </is>
      </c>
      <c r="K240" s="176" t="inlineStr">
        <is>
          <t>WILLOW -TPX - 31629</t>
        </is>
      </c>
      <c r="L240" s="176" t="n"/>
      <c r="M240" s="41" t="inlineStr">
        <is>
          <t>SEASONAL MAIN</t>
        </is>
      </c>
      <c r="N240" s="42" t="n">
        <v>1</v>
      </c>
      <c r="O240" s="173" t="inlineStr">
        <is>
          <t>JEANS</t>
        </is>
      </c>
      <c r="P240" s="175" t="inlineStr">
        <is>
          <t>MEN</t>
        </is>
      </c>
      <c r="Q240" s="177" t="inlineStr">
        <is>
          <t>ARTLAB</t>
        </is>
      </c>
      <c r="R240" s="177" t="inlineStr">
        <is>
          <t>INTERWASHING</t>
        </is>
      </c>
      <c r="S240" s="178" t="inlineStr">
        <is>
          <t>5,6 / 140</t>
        </is>
      </c>
      <c r="T240" s="304" t="n">
        <v>1.3</v>
      </c>
      <c r="U240" s="305" t="n"/>
      <c r="V240" s="74" t="n"/>
      <c r="W240" s="74" t="n"/>
      <c r="X240" s="74" t="n">
        <v>59</v>
      </c>
      <c r="Y240" s="74" t="n">
        <v>0</v>
      </c>
      <c r="Z240" s="74" t="n">
        <v>93</v>
      </c>
      <c r="AA240" s="74" t="n">
        <v>144</v>
      </c>
      <c r="AB240" s="74" t="n">
        <v>153</v>
      </c>
      <c r="AC240" s="74" t="n">
        <v>161</v>
      </c>
      <c r="AD240" s="74" t="n"/>
      <c r="AE240" s="74" t="n"/>
      <c r="AF240" s="74" t="n">
        <v>200</v>
      </c>
      <c r="AG240" s="325" t="n">
        <v>250</v>
      </c>
      <c r="AH240" s="75">
        <f>AG240</f>
        <v/>
      </c>
      <c r="AI240" s="508" t="n">
        <v>256.7320261437908</v>
      </c>
      <c r="AJ240" s="75" t="n"/>
      <c r="AK240" s="75" t="n"/>
      <c r="AL240" s="267">
        <f>(AH240*T240)*1.05</f>
        <v/>
      </c>
      <c r="AM240" s="267" t="n"/>
      <c r="AN240" s="273" t="n"/>
      <c r="AO240" s="300" t="n"/>
      <c r="AP240" s="273" t="n"/>
      <c r="AQ240" s="300" t="n"/>
      <c r="AR240" s="300" t="n"/>
      <c r="AS240" s="273" t="n"/>
      <c r="AT240" s="273" t="n"/>
      <c r="AU240" s="273" t="n"/>
      <c r="AV240" s="2" t="n"/>
      <c r="AW240" s="2" t="inlineStr">
        <is>
          <t>ASAP</t>
        </is>
      </c>
      <c r="AX240" s="2" t="n"/>
      <c r="AY240" s="2" t="n"/>
      <c r="AZ240" s="2" t="n"/>
      <c r="BA240" s="2" t="n"/>
      <c r="BB240" s="2" t="n"/>
      <c r="BC240" s="2" t="n"/>
      <c r="BD240" s="2" t="n"/>
      <c r="BE240" s="2" t="n"/>
      <c r="BF240" s="2" t="n"/>
      <c r="BG240" s="2" t="n"/>
      <c r="BH240" s="301" t="n"/>
    </row>
    <row customHeight="1" hidden="1" ht="15" r="241" s="510">
      <c r="A241" s="549" t="inlineStr">
        <is>
          <t>K180751510-1010104104 JOSHUA</t>
        </is>
      </c>
      <c r="B241" s="169" t="inlineStr">
        <is>
          <t>K180751510</t>
        </is>
      </c>
      <c r="C241" s="169" t="n">
        <v>1010104104</v>
      </c>
      <c r="D241" s="67" t="n"/>
      <c r="E241" s="311" t="n"/>
      <c r="F241" s="311" t="n"/>
      <c r="G241" s="176" t="inlineStr">
        <is>
          <t>-</t>
        </is>
      </c>
      <c r="H241" s="42" t="inlineStr">
        <is>
          <t>JOSHUA</t>
        </is>
      </c>
      <c r="I241" s="173" t="inlineStr">
        <is>
          <t>COATED NIGHT</t>
        </is>
      </c>
      <c r="J241" s="176" t="inlineStr">
        <is>
          <t>ROYO</t>
        </is>
      </c>
      <c r="K241" s="21" t="inlineStr">
        <is>
          <t>WILLOW -TPX - 31629</t>
        </is>
      </c>
      <c r="L241" s="176" t="n"/>
      <c r="M241" s="41" t="inlineStr">
        <is>
          <t>SEASONAL MAIN</t>
        </is>
      </c>
      <c r="N241" s="42" t="n">
        <v>1</v>
      </c>
      <c r="O241" s="173" t="inlineStr">
        <is>
          <t>JEANS</t>
        </is>
      </c>
      <c r="P241" s="175" t="inlineStr">
        <is>
          <t>MEN</t>
        </is>
      </c>
      <c r="Q241" s="177" t="inlineStr">
        <is>
          <t>ARTLAB</t>
        </is>
      </c>
      <c r="R241" s="177" t="inlineStr">
        <is>
          <t>INTERWASHING</t>
        </is>
      </c>
      <c r="S241" s="178" t="inlineStr">
        <is>
          <t>5,6 / 140</t>
        </is>
      </c>
      <c r="T241" s="21" t="n">
        <v>1.3</v>
      </c>
      <c r="U241" s="305" t="n"/>
      <c r="V241" s="74" t="n"/>
      <c r="W241" s="74" t="n"/>
      <c r="X241" s="74" t="n">
        <v>99</v>
      </c>
      <c r="Y241" s="74" t="n">
        <v>300</v>
      </c>
      <c r="Z241" s="74" t="n">
        <v>110</v>
      </c>
      <c r="AA241" s="74" t="n">
        <v>162</v>
      </c>
      <c r="AB241" s="74" t="n">
        <v>186</v>
      </c>
      <c r="AC241" s="74" t="n">
        <v>193</v>
      </c>
      <c r="AD241" s="74" t="n"/>
      <c r="AE241" s="74" t="n"/>
      <c r="AF241" s="74" t="n">
        <v>250</v>
      </c>
      <c r="AG241" s="74" t="n">
        <v>250</v>
      </c>
      <c r="AH241" s="75">
        <f>AG241</f>
        <v/>
      </c>
      <c r="AI241" s="508" t="n">
        <v>250.0103092783505</v>
      </c>
      <c r="AJ241" s="75" t="n"/>
      <c r="AK241" s="75" t="n"/>
      <c r="AL241" s="267">
        <f>(AH241*T241)*1.05</f>
        <v/>
      </c>
      <c r="AM241" s="267" t="n"/>
      <c r="AN241" s="273" t="n"/>
      <c r="AO241" s="300" t="n"/>
      <c r="AP241" s="273" t="n"/>
      <c r="AQ241" s="300" t="n"/>
      <c r="AR241" s="300" t="n"/>
      <c r="AS241" s="273" t="n"/>
      <c r="AT241" s="273" t="n"/>
      <c r="AU241" s="273" t="n"/>
      <c r="AV241" s="2" t="n"/>
      <c r="AW241" s="2" t="inlineStr">
        <is>
          <t>ASAP</t>
        </is>
      </c>
      <c r="AX241" s="2" t="n"/>
      <c r="AY241" s="2" t="n"/>
      <c r="AZ241" s="2" t="n"/>
      <c r="BA241" s="2" t="n"/>
      <c r="BB241" s="2" t="n"/>
      <c r="BC241" s="2" t="n"/>
      <c r="BD241" s="2" t="n"/>
      <c r="BE241" s="2" t="n"/>
      <c r="BF241" s="2" t="n"/>
      <c r="BG241" s="2" t="n"/>
      <c r="BH241" s="301" t="n"/>
    </row>
    <row customHeight="1" hidden="1" ht="15" r="242" s="510">
      <c r="A242" s="549" t="inlineStr">
        <is>
          <t>K180701110-2010103047 JUNO</t>
        </is>
      </c>
      <c r="B242" s="169" t="inlineStr">
        <is>
          <t>K180701110</t>
        </is>
      </c>
      <c r="C242" s="169" t="n">
        <v>2010103047</v>
      </c>
      <c r="D242" s="67" t="n"/>
      <c r="E242" s="311" t="n"/>
      <c r="F242" s="311" t="n"/>
      <c r="G242" s="176" t="inlineStr">
        <is>
          <t>-</t>
        </is>
      </c>
      <c r="H242" s="42" t="inlineStr">
        <is>
          <t>JUNO</t>
        </is>
      </c>
      <c r="I242" s="173" t="inlineStr">
        <is>
          <t>COATED RINSE</t>
        </is>
      </c>
      <c r="J242" s="176" t="inlineStr">
        <is>
          <t>ROYO</t>
        </is>
      </c>
      <c r="K242" s="21" t="inlineStr">
        <is>
          <t>WILLOW -TPX - 31629</t>
        </is>
      </c>
      <c r="L242" s="176" t="n"/>
      <c r="M242" s="41" t="inlineStr">
        <is>
          <t>SEASONAL MAIN</t>
        </is>
      </c>
      <c r="N242" s="42" t="n">
        <v>1</v>
      </c>
      <c r="O242" s="173" t="inlineStr">
        <is>
          <t>JEANS</t>
        </is>
      </c>
      <c r="P242" s="175" t="inlineStr">
        <is>
          <t>WOMEN</t>
        </is>
      </c>
      <c r="Q242" s="217" t="inlineStr">
        <is>
          <t>ARTLAB</t>
        </is>
      </c>
      <c r="R242" s="217" t="inlineStr">
        <is>
          <t>INTERWASHING</t>
        </is>
      </c>
      <c r="S242" s="178" t="inlineStr">
        <is>
          <t>5,6 / 140</t>
        </is>
      </c>
      <c r="T242" s="304" t="n">
        <v>1.3</v>
      </c>
      <c r="U242" s="305" t="n"/>
      <c r="V242" s="74" t="n"/>
      <c r="W242" s="74" t="n"/>
      <c r="X242" s="74" t="n">
        <v>56</v>
      </c>
      <c r="Y242" s="74" t="n">
        <v>0</v>
      </c>
      <c r="Z242" s="74" t="n">
        <v>56</v>
      </c>
      <c r="AA242" s="74" t="n">
        <v>90</v>
      </c>
      <c r="AB242" s="74" t="n">
        <v>142</v>
      </c>
      <c r="AC242" s="74" t="n">
        <v>122</v>
      </c>
      <c r="AD242" s="74" t="n"/>
      <c r="AE242" s="74" t="n"/>
      <c r="AF242" s="74" t="n">
        <v>150</v>
      </c>
      <c r="AG242" s="325" t="n">
        <v>200</v>
      </c>
      <c r="AH242" s="75">
        <f>AG242</f>
        <v/>
      </c>
      <c r="AI242" s="508" t="n">
        <v>204.056338028169</v>
      </c>
      <c r="AJ242" s="75" t="n"/>
      <c r="AK242" s="75" t="n"/>
      <c r="AL242" s="267">
        <f>(AH242*T242)*1.05</f>
        <v/>
      </c>
      <c r="AM242" s="267" t="n"/>
      <c r="AN242" s="273" t="n"/>
      <c r="AO242" s="300" t="n"/>
      <c r="AP242" s="273" t="n"/>
      <c r="AQ242" s="300" t="n"/>
      <c r="AR242" s="300" t="n"/>
      <c r="AS242" s="273" t="n"/>
      <c r="AT242" s="273" t="n"/>
      <c r="AU242" s="273" t="n"/>
      <c r="AV242" s="2" t="n"/>
      <c r="AW242" s="2" t="inlineStr">
        <is>
          <t>ASAP</t>
        </is>
      </c>
      <c r="AX242" s="2" t="n"/>
      <c r="AY242" s="2" t="n"/>
      <c r="AZ242" s="2" t="n"/>
      <c r="BA242" s="2" t="n"/>
      <c r="BB242" s="2" t="n"/>
      <c r="BC242" s="2" t="n"/>
      <c r="BD242" s="2" t="n"/>
      <c r="BE242" s="2" t="n"/>
      <c r="BF242" s="2" t="n"/>
      <c r="BG242" s="2" t="n"/>
      <c r="BH242" s="301" t="n"/>
      <c r="BI242" s="2" t="n"/>
    </row>
    <row customHeight="1" hidden="1" ht="15" r="243" s="510">
      <c r="A243" s="549" t="inlineStr">
        <is>
          <t>K180701170-2010103021 JUNO HIGH</t>
        </is>
      </c>
      <c r="B243" s="169" t="inlineStr">
        <is>
          <t>K180701170</t>
        </is>
      </c>
      <c r="C243" s="169" t="n">
        <v>2010103021</v>
      </c>
      <c r="D243" s="67" t="n"/>
      <c r="E243" s="311" t="n"/>
      <c r="F243" s="311" t="n"/>
      <c r="G243" s="176" t="inlineStr">
        <is>
          <t>-</t>
        </is>
      </c>
      <c r="H243" s="42" t="inlineStr">
        <is>
          <t>JUNO HIGH</t>
        </is>
      </c>
      <c r="I243" s="173" t="inlineStr">
        <is>
          <t>COATED VINTAGE</t>
        </is>
      </c>
      <c r="J243" s="176" t="inlineStr">
        <is>
          <t>ROYO</t>
        </is>
      </c>
      <c r="K243" s="176" t="inlineStr">
        <is>
          <t>WILLOW -TPX - 31629</t>
        </is>
      </c>
      <c r="L243" s="176" t="n"/>
      <c r="M243" s="41" t="inlineStr">
        <is>
          <t>SEASONAL MAIN</t>
        </is>
      </c>
      <c r="N243" s="42" t="n">
        <v>1</v>
      </c>
      <c r="O243" s="173" t="inlineStr">
        <is>
          <t>JEANS</t>
        </is>
      </c>
      <c r="P243" s="175" t="inlineStr">
        <is>
          <t>WOMEN</t>
        </is>
      </c>
      <c r="Q243" s="177" t="inlineStr">
        <is>
          <t>ARTLAB</t>
        </is>
      </c>
      <c r="R243" s="177" t="inlineStr">
        <is>
          <t>INTERWASHING</t>
        </is>
      </c>
      <c r="S243" s="178" t="inlineStr">
        <is>
          <t>5,6 / 140</t>
        </is>
      </c>
      <c r="T243" s="21" t="n">
        <v>1.3</v>
      </c>
      <c r="U243" s="305" t="n"/>
      <c r="V243" s="74" t="n"/>
      <c r="W243" s="74" t="n"/>
      <c r="X243" s="74" t="n">
        <v>113</v>
      </c>
      <c r="Y243" s="74" t="n">
        <v>300</v>
      </c>
      <c r="Z243" s="74" t="n">
        <v>136</v>
      </c>
      <c r="AA243" s="74" t="n">
        <v>160</v>
      </c>
      <c r="AB243" s="74" t="n">
        <v>219</v>
      </c>
      <c r="AC243" s="74" t="n">
        <v>233</v>
      </c>
      <c r="AD243" s="74" t="n"/>
      <c r="AE243" s="74" t="n"/>
      <c r="AF243" s="74" t="n">
        <v>300</v>
      </c>
      <c r="AG243" s="74" t="n">
        <v>300</v>
      </c>
      <c r="AH243" s="75">
        <f>AG243</f>
        <v/>
      </c>
      <c r="AI243" s="508" t="n">
        <v>305.082191780822</v>
      </c>
      <c r="AJ243" s="75" t="n"/>
      <c r="AK243" s="75" t="n"/>
      <c r="AL243" s="267">
        <f>(AH243*T243)*1.05</f>
        <v/>
      </c>
      <c r="AM243" s="267" t="n"/>
      <c r="AN243" s="273" t="n"/>
      <c r="AO243" s="300" t="n"/>
      <c r="AP243" s="273" t="n"/>
      <c r="AQ243" s="300" t="n"/>
      <c r="AR243" s="300" t="n"/>
      <c r="AS243" s="273" t="n"/>
      <c r="AT243" s="273" t="n"/>
      <c r="AU243" s="273" t="n"/>
      <c r="AV243" s="2" t="n"/>
      <c r="AW243" s="2" t="inlineStr">
        <is>
          <t>ASAP</t>
        </is>
      </c>
      <c r="AX243" s="2" t="n"/>
      <c r="AY243" s="2" t="n"/>
      <c r="AZ243" s="2" t="n"/>
      <c r="BA243" s="2" t="n"/>
      <c r="BB243" s="2" t="n"/>
      <c r="BC243" s="2" t="n"/>
      <c r="BD243" s="2" t="n"/>
      <c r="BE243" s="2" t="n"/>
      <c r="BF243" s="2" t="n"/>
      <c r="BG243" s="2" t="n"/>
      <c r="BH243" s="301" t="n"/>
      <c r="BI243" s="2" t="n"/>
    </row>
    <row customHeight="1" hidden="1" ht="15" r="244" s="510">
      <c r="A244" s="549" t="inlineStr">
        <is>
          <t>K180751220-1010104094 CHARLES</t>
        </is>
      </c>
      <c r="B244" s="169" t="inlineStr">
        <is>
          <t>K180751220</t>
        </is>
      </c>
      <c r="C244" s="472" t="n">
        <v>1010104094</v>
      </c>
      <c r="D244" s="67" t="inlineStr">
        <is>
          <t>ZALANDO</t>
        </is>
      </c>
      <c r="E244" s="311" t="n"/>
      <c r="F244" s="311" t="n"/>
      <c r="G244" s="176" t="inlineStr">
        <is>
          <t>-</t>
        </is>
      </c>
      <c r="H244" s="42" t="inlineStr">
        <is>
          <t>CHARLES</t>
        </is>
      </c>
      <c r="I244" s="173" t="inlineStr">
        <is>
          <t>COATED VINTAGE</t>
        </is>
      </c>
      <c r="J244" s="176" t="inlineStr">
        <is>
          <t>ROYO</t>
        </is>
      </c>
      <c r="K244" s="176" t="inlineStr">
        <is>
          <t>WILLOW -TPX - 31629</t>
        </is>
      </c>
      <c r="L244" s="176" t="n"/>
      <c r="M244" s="41" t="inlineStr">
        <is>
          <t>SEASONAL MAIN</t>
        </is>
      </c>
      <c r="N244" s="42" t="n">
        <v>1</v>
      </c>
      <c r="O244" s="173" t="inlineStr">
        <is>
          <t>JEANS</t>
        </is>
      </c>
      <c r="P244" s="175" t="inlineStr">
        <is>
          <t>MEN</t>
        </is>
      </c>
      <c r="Q244" s="177" t="inlineStr">
        <is>
          <t>ARTLAB</t>
        </is>
      </c>
      <c r="R244" s="177" t="inlineStr">
        <is>
          <t>INTERWASHING</t>
        </is>
      </c>
      <c r="S244" s="178" t="inlineStr">
        <is>
          <t>5,6 / 140</t>
        </is>
      </c>
      <c r="T244" s="21" t="n">
        <v>1.5</v>
      </c>
      <c r="U244" s="305" t="n"/>
      <c r="V244" s="74" t="n"/>
      <c r="W244" s="74" t="n"/>
      <c r="X244" s="74" t="n">
        <v>213</v>
      </c>
      <c r="Y244" s="74" t="n">
        <v>400</v>
      </c>
      <c r="Z244" s="74" t="n">
        <v>249</v>
      </c>
      <c r="AA244" s="74" t="n">
        <v>290</v>
      </c>
      <c r="AB244" s="74" t="n">
        <v>368</v>
      </c>
      <c r="AC244" s="74" t="n">
        <v>382</v>
      </c>
      <c r="AD244" s="74" t="n"/>
      <c r="AE244" s="74" t="n"/>
      <c r="AF244" s="74" t="n">
        <v>400</v>
      </c>
      <c r="AG244" s="325" t="n">
        <v>450</v>
      </c>
      <c r="AH244" s="75">
        <f>AG244</f>
        <v/>
      </c>
      <c r="AI244" s="508" t="n">
        <v>456.8351063829787</v>
      </c>
      <c r="AJ244" s="75" t="n"/>
      <c r="AK244" s="75" t="n"/>
      <c r="AL244" s="267">
        <f>(AH244*T244)*1.05</f>
        <v/>
      </c>
      <c r="AM244" s="267" t="n"/>
      <c r="AN244" s="273" t="n"/>
      <c r="AO244" s="300" t="n"/>
      <c r="AP244" s="273" t="n"/>
      <c r="AQ244" s="300" t="n"/>
      <c r="AR244" s="300" t="n"/>
      <c r="AS244" s="273" t="n"/>
      <c r="AT244" s="273" t="n"/>
      <c r="AU244" s="273" t="n"/>
      <c r="AV244" s="2" t="n"/>
      <c r="AW244" s="2" t="inlineStr">
        <is>
          <t>ASAP</t>
        </is>
      </c>
      <c r="AX244" s="2" t="n"/>
      <c r="AY244" s="2" t="n"/>
      <c r="AZ244" s="2" t="n"/>
      <c r="BA244" s="2" t="n"/>
      <c r="BB244" s="2" t="n"/>
      <c r="BC244" s="2" t="n"/>
      <c r="BD244" s="2" t="n"/>
      <c r="BE244" s="2" t="n"/>
      <c r="BF244" s="2" t="n"/>
      <c r="BG244" s="2" t="n"/>
      <c r="BH244" s="301" t="n"/>
      <c r="BI244" s="2" t="n"/>
    </row>
    <row customHeight="1" hidden="1" ht="15" r="245" s="510">
      <c r="A245" s="549" t="inlineStr">
        <is>
          <t>K180701115-2010103015 JUNO</t>
        </is>
      </c>
      <c r="B245" s="169" t="inlineStr">
        <is>
          <t>K180701115</t>
        </is>
      </c>
      <c r="C245" s="169" t="n">
        <v>2010103015</v>
      </c>
      <c r="D245" s="67" t="inlineStr">
        <is>
          <t>SB, ABY</t>
        </is>
      </c>
      <c r="E245" s="311" t="n"/>
      <c r="F245" s="311" t="n"/>
      <c r="G245" s="176" t="inlineStr">
        <is>
          <t>-</t>
        </is>
      </c>
      <c r="H245" s="42" t="inlineStr">
        <is>
          <t>JUNO</t>
        </is>
      </c>
      <c r="I245" s="173" t="inlineStr">
        <is>
          <t>DEEP VINTAGE</t>
        </is>
      </c>
      <c r="J245" s="176" t="inlineStr">
        <is>
          <t>ROYO</t>
        </is>
      </c>
      <c r="K245" s="21" t="inlineStr">
        <is>
          <t>WILLOW -TPX - 31629</t>
        </is>
      </c>
      <c r="L245" s="176" t="n"/>
      <c r="M245" s="41" t="inlineStr">
        <is>
          <t>SEASONAL MAIN</t>
        </is>
      </c>
      <c r="N245" s="42" t="n">
        <v>2</v>
      </c>
      <c r="O245" s="173" t="inlineStr">
        <is>
          <t>JEANS</t>
        </is>
      </c>
      <c r="P245" s="175" t="inlineStr">
        <is>
          <t>WOMEN</t>
        </is>
      </c>
      <c r="Q245" s="177" t="inlineStr">
        <is>
          <t>ARTLAB</t>
        </is>
      </c>
      <c r="R245" s="177" t="inlineStr">
        <is>
          <t>INTERWASHING</t>
        </is>
      </c>
      <c r="S245" s="178" t="inlineStr">
        <is>
          <t>5,6 / 140</t>
        </is>
      </c>
      <c r="T245" s="21" t="n">
        <v>1.28</v>
      </c>
      <c r="U245" s="305" t="n"/>
      <c r="V245" s="74" t="n"/>
      <c r="W245" s="74" t="n"/>
      <c r="X245" s="74" t="n">
        <v>296</v>
      </c>
      <c r="Y245" s="74" t="n">
        <v>450</v>
      </c>
      <c r="Z245" s="74" t="n">
        <v>317</v>
      </c>
      <c r="AA245" s="74" t="n">
        <v>336</v>
      </c>
      <c r="AB245" s="74" t="n">
        <v>376</v>
      </c>
      <c r="AC245" s="74" t="n">
        <v>366</v>
      </c>
      <c r="AD245" s="74" t="n"/>
      <c r="AE245" s="74" t="n"/>
      <c r="AF245" s="74" t="n">
        <v>450</v>
      </c>
      <c r="AG245" s="74" t="n">
        <v>450</v>
      </c>
      <c r="AH245" s="75">
        <f>AG245</f>
        <v/>
      </c>
      <c r="AI245" s="508" t="n">
        <v>449.5283018867925</v>
      </c>
      <c r="AJ245" s="75" t="n"/>
      <c r="AK245" s="75" t="n"/>
      <c r="AL245" s="267">
        <f>(AH245*T245)*1.05</f>
        <v/>
      </c>
      <c r="AM245" s="267" t="n"/>
      <c r="AN245" s="273" t="n"/>
      <c r="AO245" s="300" t="n"/>
      <c r="AP245" s="273" t="n"/>
      <c r="AQ245" s="300" t="n"/>
      <c r="AR245" s="300" t="n"/>
      <c r="AS245" s="273" t="n"/>
      <c r="AT245" s="273" t="n"/>
      <c r="AU245" s="273" t="n"/>
      <c r="AV245" s="2" t="n"/>
      <c r="AW245" s="2" t="inlineStr">
        <is>
          <t>ASAP</t>
        </is>
      </c>
      <c r="AX245" s="2" t="n"/>
      <c r="AY245" s="2" t="n"/>
      <c r="AZ245" s="2" t="n"/>
      <c r="BA245" s="2" t="n"/>
      <c r="BB245" s="2" t="n"/>
      <c r="BC245" s="2" t="n"/>
      <c r="BD245" s="2" t="n"/>
      <c r="BE245" s="2" t="n"/>
      <c r="BF245" s="2" t="n"/>
      <c r="BG245" s="2" t="n"/>
      <c r="BH245" s="301" t="n"/>
      <c r="BI245" s="2" t="n"/>
    </row>
    <row customHeight="1" hidden="1" ht="15" r="246" s="510">
      <c r="A246" s="549" t="inlineStr">
        <is>
          <t>K180701120-2010103016 JUNO</t>
        </is>
      </c>
      <c r="B246" s="466" t="inlineStr">
        <is>
          <t>K180701120</t>
        </is>
      </c>
      <c r="C246" s="466" t="n">
        <v>2010103016</v>
      </c>
      <c r="D246" s="453" t="n"/>
      <c r="E246" s="461" t="inlineStr">
        <is>
          <t>xx</t>
        </is>
      </c>
      <c r="F246" s="461" t="n"/>
      <c r="G246" s="457" t="inlineStr">
        <is>
          <t>-</t>
        </is>
      </c>
      <c r="H246" s="455" t="inlineStr">
        <is>
          <t>JUNO</t>
        </is>
      </c>
      <c r="I246" s="466" t="inlineStr">
        <is>
          <t>VINTAGE TINT</t>
        </is>
      </c>
      <c r="J246" s="457" t="inlineStr">
        <is>
          <t>ROYO</t>
        </is>
      </c>
      <c r="K246" s="457" t="inlineStr">
        <is>
          <t>WILLOW -TPX - 31629</t>
        </is>
      </c>
      <c r="L246" s="457" t="n"/>
      <c r="M246" s="456" t="inlineStr">
        <is>
          <t>SEASONAL MAIN</t>
        </is>
      </c>
      <c r="N246" s="455" t="n">
        <v>1</v>
      </c>
      <c r="O246" s="466" t="inlineStr">
        <is>
          <t>JEANS</t>
        </is>
      </c>
      <c r="P246" s="463" t="inlineStr">
        <is>
          <t>WOMEN</t>
        </is>
      </c>
      <c r="Q246" s="457" t="inlineStr">
        <is>
          <t>ELLETI GROUP</t>
        </is>
      </c>
      <c r="R246" s="457" t="inlineStr">
        <is>
          <t>ELLETI</t>
        </is>
      </c>
      <c r="S246" s="459" t="inlineStr">
        <is>
          <t>5,6 / 140</t>
        </is>
      </c>
      <c r="T246" s="457" t="n">
        <v>1.28</v>
      </c>
      <c r="U246" s="458" t="n"/>
      <c r="V246" s="310" t="n"/>
      <c r="W246" s="310" t="n"/>
      <c r="X246" s="310" t="n">
        <v>14</v>
      </c>
      <c r="Y246" s="310" t="n">
        <v>0</v>
      </c>
      <c r="Z246" s="310" t="n">
        <v>14</v>
      </c>
      <c r="AA246" s="310" t="n">
        <v>37</v>
      </c>
      <c r="AB246" s="310" t="n">
        <v>61</v>
      </c>
      <c r="AC246" s="310" t="n">
        <v>0</v>
      </c>
      <c r="AD246" s="310" t="n"/>
      <c r="AE246" s="310" t="n"/>
      <c r="AF246" s="310" t="n">
        <v>0</v>
      </c>
      <c r="AG246" s="310" t="inlineStr">
        <is>
          <t>CXLD</t>
        </is>
      </c>
      <c r="AH246" s="308" t="n">
        <v>0</v>
      </c>
      <c r="AI246" s="508" t="inlineStr">
        <is>
          <t>-</t>
        </is>
      </c>
      <c r="AJ246" s="75" t="n"/>
      <c r="AK246" s="75" t="inlineStr">
        <is>
          <t>-</t>
        </is>
      </c>
      <c r="AL246" s="267" t="inlineStr">
        <is>
          <t>-</t>
        </is>
      </c>
      <c r="AM246" s="267" t="n"/>
      <c r="AN246" s="273" t="n"/>
      <c r="AO246" s="300" t="n"/>
      <c r="AP246" s="273" t="n"/>
      <c r="AQ246" s="300" t="n"/>
      <c r="AR246" s="300" t="n"/>
      <c r="AS246" s="273" t="n"/>
      <c r="AT246" s="273" t="n"/>
      <c r="AU246" s="273" t="n"/>
      <c r="AV246" s="2" t="n"/>
      <c r="AW246" s="2" t="inlineStr">
        <is>
          <t>-</t>
        </is>
      </c>
      <c r="AX246" s="2" t="n"/>
      <c r="AY246" s="2" t="n"/>
      <c r="AZ246" s="2" t="n"/>
      <c r="BA246" s="2" t="n"/>
      <c r="BB246" s="2" t="n"/>
      <c r="BC246" s="2" t="n"/>
      <c r="BD246" s="2" t="n"/>
      <c r="BE246" s="2" t="n"/>
      <c r="BF246" s="2" t="n"/>
      <c r="BG246" s="2" t="n"/>
      <c r="BH246" s="301" t="n"/>
      <c r="BI246" s="2" t="n"/>
    </row>
    <row customHeight="1" hidden="1" ht="15" r="247" s="510">
      <c r="A247" s="549" t="inlineStr">
        <is>
          <t>K180752050-1050300179 TILL</t>
        </is>
      </c>
      <c r="B247" s="169" t="inlineStr">
        <is>
          <t>K180752050</t>
        </is>
      </c>
      <c r="C247" s="169" t="n">
        <v>1050300179</v>
      </c>
      <c r="D247" s="67" t="inlineStr">
        <is>
          <t>ZALANDO, ASOS, ABY</t>
        </is>
      </c>
      <c r="E247" s="311" t="n"/>
      <c r="F247" s="311" t="n"/>
      <c r="G247" s="176" t="inlineStr">
        <is>
          <t>-</t>
        </is>
      </c>
      <c r="H247" s="42" t="inlineStr">
        <is>
          <t>TILL</t>
        </is>
      </c>
      <c r="I247" s="173" t="inlineStr">
        <is>
          <t>DENIM SHERPA</t>
        </is>
      </c>
      <c r="J247" s="21" t="inlineStr">
        <is>
          <t>ROYO / TESSILE FIORENTINA</t>
        </is>
      </c>
      <c r="K247" s="21" t="inlineStr">
        <is>
          <t>CIDREN CRUDO - 31410 + 15833 COLOR 5771 OFF WHITE (sherpa)</t>
        </is>
      </c>
      <c r="L247" s="176" t="n"/>
      <c r="M247" s="41" t="n"/>
      <c r="N247" s="42" t="n">
        <v>2</v>
      </c>
      <c r="O247" s="173" t="inlineStr">
        <is>
          <t>JACKET</t>
        </is>
      </c>
      <c r="P247" s="175" t="inlineStr">
        <is>
          <t>MEN</t>
        </is>
      </c>
      <c r="Q247" s="177" t="inlineStr">
        <is>
          <t>ARTLAB</t>
        </is>
      </c>
      <c r="R247" s="177" t="inlineStr">
        <is>
          <t>-</t>
        </is>
      </c>
      <c r="S247" s="176" t="inlineStr">
        <is>
          <t>5,51?? / 162</t>
        </is>
      </c>
      <c r="T247" s="21" t="n">
        <v>1.17</v>
      </c>
      <c r="U247" s="305" t="n">
        <v>1.15</v>
      </c>
      <c r="V247" s="74" t="n"/>
      <c r="W247" s="74" t="n"/>
      <c r="X247" s="74" t="n">
        <v>76</v>
      </c>
      <c r="Y247" s="74" t="n">
        <v>200</v>
      </c>
      <c r="Z247" s="74" t="n">
        <v>80</v>
      </c>
      <c r="AA247" s="74" t="n">
        <v>154</v>
      </c>
      <c r="AB247" s="74" t="n">
        <v>162</v>
      </c>
      <c r="AC247" s="74" t="n">
        <v>173</v>
      </c>
      <c r="AD247" s="74" t="n"/>
      <c r="AE247" s="74" t="n"/>
      <c r="AF247" s="74" t="n">
        <v>200</v>
      </c>
      <c r="AG247" s="325" t="n">
        <v>195</v>
      </c>
      <c r="AH247" s="75">
        <f>AG247</f>
        <v/>
      </c>
      <c r="AI247" s="508" t="n">
        <v>195</v>
      </c>
      <c r="AJ247" s="75" t="n"/>
      <c r="AK247" s="75" t="n"/>
      <c r="AL247" s="267">
        <f>(AH247*T247)*1.05</f>
        <v/>
      </c>
      <c r="AM247" s="307">
        <f>(AH247*U247)*1.05</f>
        <v/>
      </c>
      <c r="AN247" s="273" t="n"/>
      <c r="AO247" s="300" t="n"/>
      <c r="AP247" s="273" t="n"/>
      <c r="AQ247" s="300" t="n"/>
      <c r="AR247" s="300" t="n"/>
      <c r="AS247" s="273" t="inlineStr">
        <is>
          <t>500m sherpa off white</t>
        </is>
      </c>
      <c r="AT247" s="273" t="n"/>
      <c r="AU247" s="273" t="n"/>
      <c r="AV247" s="2" t="n"/>
      <c r="AW247" s="2" t="inlineStr">
        <is>
          <t>ASAP</t>
        </is>
      </c>
      <c r="AX247" s="2" t="n"/>
      <c r="AY247" s="2" t="n"/>
      <c r="AZ247" s="2" t="n"/>
      <c r="BA247" s="2" t="n"/>
      <c r="BB247" s="2" t="n"/>
      <c r="BC247" s="2" t="n"/>
      <c r="BD247" s="2" t="n"/>
      <c r="BE247" s="2" t="n"/>
      <c r="BF247" s="2" t="n"/>
      <c r="BG247" s="2" t="n"/>
      <c r="BH247" s="301" t="n"/>
      <c r="BI247" s="2" t="n">
        <v>515</v>
      </c>
      <c r="BJ247" s="517" t="n">
        <v>43188</v>
      </c>
    </row>
    <row customHeight="1" hidden="1" ht="15" r="248" s="510">
      <c r="A248" s="549" t="inlineStr">
        <is>
          <t>K180702084-2050300230 TILL</t>
        </is>
      </c>
      <c r="B248" s="472" t="inlineStr">
        <is>
          <t>K180702084</t>
        </is>
      </c>
      <c r="C248" s="472" t="n">
        <v>2050300230</v>
      </c>
      <c r="D248" s="67" t="inlineStr">
        <is>
          <t>ASOS</t>
        </is>
      </c>
      <c r="E248" s="311" t="n"/>
      <c r="F248" s="311" t="n"/>
      <c r="G248" s="176" t="inlineStr">
        <is>
          <t>-</t>
        </is>
      </c>
      <c r="H248" s="42" t="inlineStr">
        <is>
          <t>TILL</t>
        </is>
      </c>
      <c r="I248" s="173" t="inlineStr">
        <is>
          <t>DENIM SHERPA</t>
        </is>
      </c>
      <c r="J248" s="21" t="inlineStr">
        <is>
          <t>ROYO / TESSILE FIORENTINA</t>
        </is>
      </c>
      <c r="K248" s="21" t="inlineStr">
        <is>
          <t>CIDREN CRUDO - 31410 + 15833 COLOR 5771 OFF WHITE (sherpa)</t>
        </is>
      </c>
      <c r="L248" s="176" t="n"/>
      <c r="M248" s="41" t="n"/>
      <c r="N248" s="42" t="n">
        <v>2</v>
      </c>
      <c r="O248" s="173" t="inlineStr">
        <is>
          <t>JACKET</t>
        </is>
      </c>
      <c r="P248" s="175" t="inlineStr">
        <is>
          <t>WOMEN</t>
        </is>
      </c>
      <c r="Q248" s="177" t="inlineStr">
        <is>
          <t>ARTLAB</t>
        </is>
      </c>
      <c r="R248" s="177" t="inlineStr">
        <is>
          <t>-</t>
        </is>
      </c>
      <c r="S248" s="176" t="inlineStr">
        <is>
          <t>5,51?? / 162</t>
        </is>
      </c>
      <c r="T248" s="21" t="n">
        <v>1.17</v>
      </c>
      <c r="U248" s="305" t="n">
        <v>1.15</v>
      </c>
      <c r="V248" s="74" t="n"/>
      <c r="W248" s="74" t="n"/>
      <c r="X248" s="74" t="n">
        <v>0</v>
      </c>
      <c r="Y248" s="74" t="n">
        <v>0</v>
      </c>
      <c r="Z248" s="74" t="n">
        <v>0</v>
      </c>
      <c r="AA248" s="74" t="n">
        <v>0</v>
      </c>
      <c r="AB248" s="74" t="n">
        <v>0</v>
      </c>
      <c r="AC248" s="312" t="n">
        <v>30</v>
      </c>
      <c r="AD248" s="74" t="n"/>
      <c r="AE248" s="74" t="n"/>
      <c r="AF248" s="312" t="n">
        <v>0</v>
      </c>
      <c r="AG248" s="325" t="n">
        <v>30</v>
      </c>
      <c r="AH248" s="75">
        <f>AG248</f>
        <v/>
      </c>
      <c r="AI248" s="508" t="n">
        <v>30</v>
      </c>
      <c r="AJ248" s="75" t="n"/>
      <c r="AK248" s="452" t="inlineStr">
        <is>
          <t>Split W/M ASOS??</t>
        </is>
      </c>
      <c r="AL248" s="267">
        <f>(AH248*T248)*1.05</f>
        <v/>
      </c>
      <c r="AM248" s="307">
        <f>(AH248*U248)*1.05</f>
        <v/>
      </c>
      <c r="AN248" s="273" t="n"/>
      <c r="AO248" s="300" t="n"/>
      <c r="AP248" s="273" t="n"/>
      <c r="AQ248" s="300" t="n"/>
      <c r="AR248" s="300" t="n"/>
      <c r="AS248" s="316" t="inlineStr">
        <is>
          <t>Check Splt ASOS!</t>
        </is>
      </c>
      <c r="AT248" s="273" t="n"/>
      <c r="AU248" s="273" t="n"/>
      <c r="AV248" s="2" t="n"/>
      <c r="AW248" s="2" t="inlineStr">
        <is>
          <t>ASAP</t>
        </is>
      </c>
      <c r="AX248" s="2" t="n"/>
      <c r="AY248" s="2" t="n"/>
      <c r="AZ248" s="2" t="n"/>
      <c r="BA248" s="2" t="n"/>
      <c r="BB248" s="2" t="n"/>
      <c r="BC248" s="2" t="n"/>
      <c r="BD248" s="2" t="n"/>
      <c r="BE248" s="2" t="n"/>
      <c r="BF248" s="2" t="n"/>
      <c r="BG248" s="2" t="n"/>
      <c r="BH248" s="301" t="n"/>
      <c r="BI248" s="2" t="n"/>
    </row>
    <row customHeight="1" hidden="1" ht="15" r="249" s="510">
      <c r="A249" s="549" t="inlineStr">
        <is>
          <t>K180750050-1010104090 MAXIMILIAN WORKER</t>
        </is>
      </c>
      <c r="B249" s="169" t="inlineStr">
        <is>
          <t>K180750050</t>
        </is>
      </c>
      <c r="C249" s="169" t="n">
        <v>1010104090</v>
      </c>
      <c r="D249" s="67" t="inlineStr">
        <is>
          <t>ZALANDO</t>
        </is>
      </c>
      <c r="E249" s="311" t="n"/>
      <c r="F249" s="311" t="n"/>
      <c r="G249" s="176" t="inlineStr">
        <is>
          <t>-</t>
        </is>
      </c>
      <c r="H249" s="42" t="inlineStr">
        <is>
          <t>MAXIMILIAN WORKER</t>
        </is>
      </c>
      <c r="I249" s="173" t="inlineStr">
        <is>
          <t>DENIM SHERPA</t>
        </is>
      </c>
      <c r="J249" s="21" t="inlineStr">
        <is>
          <t>ROYO / TESSILE FIORENTINA</t>
        </is>
      </c>
      <c r="K249" s="21" t="inlineStr">
        <is>
          <t>CIDREN CRUDO - 31410 + 15833 COLOR 5771 OFF WHITE (sherpa)</t>
        </is>
      </c>
      <c r="L249" s="176" t="n"/>
      <c r="M249" s="41" t="n"/>
      <c r="N249" s="42" t="n">
        <v>2</v>
      </c>
      <c r="O249" s="173" t="inlineStr">
        <is>
          <t>PANTS</t>
        </is>
      </c>
      <c r="P249" s="175" t="inlineStr">
        <is>
          <t>MEN</t>
        </is>
      </c>
      <c r="Q249" s="177" t="inlineStr">
        <is>
          <t>ARTLAB</t>
        </is>
      </c>
      <c r="R249" s="177" t="inlineStr">
        <is>
          <t>-</t>
        </is>
      </c>
      <c r="S249" s="176" t="inlineStr">
        <is>
          <t>5,51?? / 162</t>
        </is>
      </c>
      <c r="T249" s="21" t="n">
        <v>1.49</v>
      </c>
      <c r="U249" s="305" t="n">
        <v>1.49</v>
      </c>
      <c r="V249" s="74" t="n"/>
      <c r="W249" s="74" t="n"/>
      <c r="X249" s="74" t="n">
        <v>18</v>
      </c>
      <c r="Y249" s="74" t="n">
        <v>100</v>
      </c>
      <c r="Z249" s="74" t="n">
        <v>18</v>
      </c>
      <c r="AA249" s="74" t="n">
        <v>18</v>
      </c>
      <c r="AB249" s="74" t="n">
        <v>25</v>
      </c>
      <c r="AC249" s="74" t="n">
        <v>25</v>
      </c>
      <c r="AD249" s="74" t="n"/>
      <c r="AE249" s="74" t="n"/>
      <c r="AF249" s="74" t="n">
        <v>100</v>
      </c>
      <c r="AG249" s="312" t="n">
        <v>25</v>
      </c>
      <c r="AH249" s="75">
        <f>AG249</f>
        <v/>
      </c>
      <c r="AI249" s="508" t="n">
        <v>32</v>
      </c>
      <c r="AJ249" s="75" t="n"/>
      <c r="AK249" s="317" t="n">
        <v>25</v>
      </c>
      <c r="AL249" s="267">
        <f>(AH249*T249)*1.05</f>
        <v/>
      </c>
      <c r="AM249" s="307">
        <f>(AH249*U249)*1.05</f>
        <v/>
      </c>
      <c r="AN249" s="273" t="n"/>
      <c r="AO249" s="300" t="n"/>
      <c r="AP249" s="273" t="n"/>
      <c r="AQ249" s="300" t="n"/>
      <c r="AR249" s="300" t="n"/>
      <c r="AS249" s="273" t="n"/>
      <c r="AT249" s="273" t="n"/>
      <c r="AU249" s="273" t="n"/>
      <c r="AV249" s="2" t="n"/>
      <c r="AW249" s="2" t="inlineStr">
        <is>
          <t>ASAP</t>
        </is>
      </c>
      <c r="AX249" s="2" t="n"/>
      <c r="AY249" s="2" t="n"/>
      <c r="AZ249" s="2" t="n"/>
      <c r="BA249" s="2" t="n"/>
      <c r="BB249" s="2" t="n"/>
      <c r="BC249" s="2" t="n"/>
      <c r="BD249" s="2" t="n"/>
      <c r="BE249" s="2" t="n"/>
      <c r="BF249" s="2" t="n"/>
      <c r="BG249" s="2" t="n"/>
      <c r="BH249" s="301" t="n"/>
      <c r="BI249" s="2" t="n"/>
    </row>
    <row customHeight="1" hidden="1" ht="15" r="250" s="510">
      <c r="A250" s="549" t="inlineStr">
        <is>
          <t>K180702040-2060200440 VIOLANTE</t>
        </is>
      </c>
      <c r="B250" s="466" t="inlineStr">
        <is>
          <t>K180702040</t>
        </is>
      </c>
      <c r="C250" s="466" t="n">
        <v>2060200440</v>
      </c>
      <c r="D250" s="453" t="n"/>
      <c r="E250" s="461" t="inlineStr">
        <is>
          <t>xx</t>
        </is>
      </c>
      <c r="F250" s="461" t="n"/>
      <c r="G250" s="457" t="inlineStr">
        <is>
          <t>-</t>
        </is>
      </c>
      <c r="H250" s="455" t="inlineStr">
        <is>
          <t>VIOLANTE</t>
        </is>
      </c>
      <c r="I250" s="466" t="inlineStr">
        <is>
          <t>DARK PINE</t>
        </is>
      </c>
      <c r="J250" s="457" t="inlineStr">
        <is>
          <t>ROYO / UNITIN</t>
        </is>
      </c>
      <c r="K250" s="457" t="inlineStr">
        <is>
          <t>CHEMAc, 70583</t>
        </is>
      </c>
      <c r="L250" s="457" t="inlineStr">
        <is>
          <t>CHANTAL-M-RQT DARKPINE P.19-5212/A - 70583</t>
        </is>
      </c>
      <c r="M250" s="456" t="n"/>
      <c r="N250" s="455" t="n">
        <v>2</v>
      </c>
      <c r="O250" s="466" t="inlineStr">
        <is>
          <t>JACKET</t>
        </is>
      </c>
      <c r="P250" s="463" t="inlineStr">
        <is>
          <t>WOMEN</t>
        </is>
      </c>
      <c r="Q250" s="457" t="inlineStr">
        <is>
          <t>ARTLAB</t>
        </is>
      </c>
      <c r="R250" s="457" t="inlineStr">
        <is>
          <t>-</t>
        </is>
      </c>
      <c r="S250" s="459" t="inlineStr">
        <is>
          <t xml:space="preserve"> / 7.15 Unitin</t>
        </is>
      </c>
      <c r="T250" s="457" t="n">
        <v>1.65</v>
      </c>
      <c r="U250" s="458" t="n"/>
      <c r="V250" s="310" t="n"/>
      <c r="W250" s="310" t="n"/>
      <c r="X250" s="310" t="n">
        <v>8</v>
      </c>
      <c r="Y250" s="310" t="n">
        <v>0</v>
      </c>
      <c r="Z250" s="310" t="n">
        <v>8</v>
      </c>
      <c r="AA250" s="310" t="n">
        <v>8</v>
      </c>
      <c r="AB250" s="310" t="n">
        <v>12</v>
      </c>
      <c r="AC250" s="310" t="n">
        <v>0</v>
      </c>
      <c r="AD250" s="310" t="n"/>
      <c r="AE250" s="310" t="n"/>
      <c r="AF250" s="310" t="n">
        <v>0</v>
      </c>
      <c r="AG250" s="310" t="inlineStr">
        <is>
          <t>CXLD</t>
        </is>
      </c>
      <c r="AH250" s="308" t="n">
        <v>0</v>
      </c>
      <c r="AI250" s="508" t="inlineStr">
        <is>
          <t>-</t>
        </is>
      </c>
      <c r="AJ250" s="75" t="n"/>
      <c r="AK250" s="75" t="inlineStr">
        <is>
          <t>-</t>
        </is>
      </c>
      <c r="AL250" s="267" t="inlineStr">
        <is>
          <t>-</t>
        </is>
      </c>
      <c r="AM250" s="307">
        <f>(AH250*U250)*1.05</f>
        <v/>
      </c>
      <c r="AN250" s="273" t="n"/>
      <c r="AO250" s="300" t="n"/>
      <c r="AP250" s="273" t="n"/>
      <c r="AQ250" s="300" t="n"/>
      <c r="AR250" s="300" t="n"/>
      <c r="AS250" s="273" t="n"/>
      <c r="AT250" s="273" t="n"/>
      <c r="AU250" s="273" t="n"/>
      <c r="AV250" s="2" t="n"/>
      <c r="AW250" s="2" t="inlineStr">
        <is>
          <t>-</t>
        </is>
      </c>
      <c r="AX250" s="2" t="n"/>
      <c r="AY250" s="2" t="n"/>
      <c r="AZ250" s="2" t="n"/>
      <c r="BA250" s="2" t="n"/>
      <c r="BB250" s="2" t="n"/>
      <c r="BC250" s="2" t="n"/>
      <c r="BD250" s="2" t="n"/>
      <c r="BE250" s="2" t="n"/>
      <c r="BF250" s="2" t="n"/>
      <c r="BG250" s="2" t="n"/>
      <c r="BH250" s="301" t="n"/>
      <c r="BI250" s="2" t="n"/>
    </row>
    <row customHeight="1" hidden="1" ht="15" r="251" s="510">
      <c r="A251" s="549" t="inlineStr">
        <is>
          <t>K180752040-1060400051 COPAGAN</t>
        </is>
      </c>
      <c r="B251" s="169" t="inlineStr">
        <is>
          <t>K180752040</t>
        </is>
      </c>
      <c r="C251" s="169" t="n">
        <v>1060400051</v>
      </c>
      <c r="D251" s="67" t="n"/>
      <c r="E251" s="311" t="n"/>
      <c r="F251" s="311" t="n"/>
      <c r="G251" s="176" t="inlineStr">
        <is>
          <t>-</t>
        </is>
      </c>
      <c r="H251" s="42" t="inlineStr">
        <is>
          <t>COPAGAN</t>
        </is>
      </c>
      <c r="I251" s="173" t="inlineStr">
        <is>
          <t>CORDOVAN</t>
        </is>
      </c>
      <c r="J251" s="176" t="n"/>
      <c r="K251" s="176" t="inlineStr">
        <is>
          <t>RIBSTOP: 100% Recycled Polyester</t>
        </is>
      </c>
      <c r="L251" s="176" t="n"/>
      <c r="M251" s="41" t="n"/>
      <c r="N251" s="42" t="n">
        <v>2</v>
      </c>
      <c r="O251" s="173" t="inlineStr">
        <is>
          <t>OUTERWEAR</t>
        </is>
      </c>
      <c r="P251" s="175" t="inlineStr">
        <is>
          <t>MEN</t>
        </is>
      </c>
      <c r="Q251" s="177" t="inlineStr">
        <is>
          <t>EXTRAVIE SRL</t>
        </is>
      </c>
      <c r="R251" s="177" t="n"/>
      <c r="S251" s="178" t="n"/>
      <c r="T251" s="21" t="n">
        <v>1.07</v>
      </c>
      <c r="U251" s="305" t="n">
        <v>0.96</v>
      </c>
      <c r="V251" s="74" t="n"/>
      <c r="W251" s="74" t="n"/>
      <c r="X251" s="74" t="n">
        <v>34</v>
      </c>
      <c r="Y251" s="74" t="n">
        <v>0</v>
      </c>
      <c r="Z251" s="74" t="n">
        <v>34</v>
      </c>
      <c r="AA251" s="74" t="n">
        <v>38</v>
      </c>
      <c r="AB251" s="74" t="n">
        <v>45</v>
      </c>
      <c r="AC251" s="74" t="n">
        <v>47</v>
      </c>
      <c r="AD251" s="74" t="n"/>
      <c r="AE251" s="74" t="n"/>
      <c r="AF251" s="74" t="n">
        <v>100</v>
      </c>
      <c r="AG251" s="74" t="n">
        <v>100</v>
      </c>
      <c r="AH251" s="75">
        <f>AG251</f>
        <v/>
      </c>
      <c r="AI251" s="508" t="n">
        <v>110.0212765957447</v>
      </c>
      <c r="AJ251" s="75" t="n"/>
      <c r="AK251" s="75" t="n"/>
      <c r="AL251" s="267">
        <f>(AH251*T251)*1.05</f>
        <v/>
      </c>
      <c r="AM251" s="267" t="n"/>
      <c r="AN251" s="273" t="n"/>
      <c r="AO251" s="300" t="n"/>
      <c r="AP251" s="273" t="n"/>
      <c r="AQ251" s="300" t="n"/>
      <c r="AR251" s="300" t="n"/>
      <c r="AS251" s="273" t="n"/>
      <c r="AT251" s="273" t="n"/>
      <c r="AU251" s="273" t="n"/>
      <c r="AV251" s="2" t="n"/>
      <c r="AW251" s="2" t="n"/>
      <c r="AX251" s="2" t="n"/>
      <c r="AY251" s="2" t="n"/>
      <c r="AZ251" s="2" t="n"/>
      <c r="BA251" s="2" t="n"/>
      <c r="BB251" s="2" t="n"/>
      <c r="BC251" s="2" t="n"/>
      <c r="BD251" s="2" t="n"/>
      <c r="BE251" s="2" t="n"/>
      <c r="BF251" s="2" t="n"/>
      <c r="BG251" s="2" t="n"/>
      <c r="BH251" s="301" t="n"/>
      <c r="BI251" s="2" t="n"/>
    </row>
    <row customHeight="1" hidden="1" ht="15" r="252" s="510">
      <c r="A252" s="549" t="inlineStr">
        <is>
          <t>K180702010-2020300014 VLATKA</t>
        </is>
      </c>
      <c r="B252" s="169" t="inlineStr">
        <is>
          <t>K180702010</t>
        </is>
      </c>
      <c r="C252" s="169" t="n">
        <v>2020300014</v>
      </c>
      <c r="D252" s="67" t="inlineStr">
        <is>
          <t>ZALANDO, ASOS, ABY</t>
        </is>
      </c>
      <c r="E252" s="311" t="n"/>
      <c r="F252" s="311" t="n"/>
      <c r="G252" s="176" t="inlineStr">
        <is>
          <t>-</t>
        </is>
      </c>
      <c r="H252" s="42" t="inlineStr">
        <is>
          <t>VLATKA</t>
        </is>
      </c>
      <c r="I252" s="173" t="inlineStr">
        <is>
          <t>CORDOVAN</t>
        </is>
      </c>
      <c r="J252" s="176" t="n"/>
      <c r="K252" s="21" t="inlineStr">
        <is>
          <t>RIBSTOP: 100% Recycled Polyester</t>
        </is>
      </c>
      <c r="L252" s="176" t="n"/>
      <c r="M252" s="41" t="n"/>
      <c r="N252" s="42" t="n">
        <v>2</v>
      </c>
      <c r="O252" s="173" t="inlineStr">
        <is>
          <t>OUTERWEAR</t>
        </is>
      </c>
      <c r="P252" s="175" t="inlineStr">
        <is>
          <t>WOMEN</t>
        </is>
      </c>
      <c r="Q252" s="177" t="inlineStr">
        <is>
          <t>EXTRAVIE SRL</t>
        </is>
      </c>
      <c r="R252" s="217" t="inlineStr">
        <is>
          <t>-</t>
        </is>
      </c>
      <c r="S252" s="178" t="n"/>
      <c r="T252" s="21" t="n">
        <v>2.28</v>
      </c>
      <c r="U252" s="305" t="n">
        <v>1.8</v>
      </c>
      <c r="V252" s="74" t="n"/>
      <c r="W252" s="74" t="n"/>
      <c r="X252" s="74" t="n">
        <v>160</v>
      </c>
      <c r="Y252" s="74" t="n">
        <v>300</v>
      </c>
      <c r="Z252" s="74" t="n">
        <v>170</v>
      </c>
      <c r="AA252" s="74" t="n">
        <v>191</v>
      </c>
      <c r="AB252" s="74" t="n">
        <v>234</v>
      </c>
      <c r="AC252" s="74" t="n">
        <v>231</v>
      </c>
      <c r="AD252" s="74" t="n"/>
      <c r="AE252" s="74" t="n"/>
      <c r="AF252" s="74" t="n">
        <v>250</v>
      </c>
      <c r="AG252" s="325" t="n">
        <v>325</v>
      </c>
      <c r="AH252" s="75">
        <f>AG252</f>
        <v/>
      </c>
      <c r="AI252" s="508" t="n">
        <v>325</v>
      </c>
      <c r="AJ252" s="75" t="n"/>
      <c r="AK252" s="75" t="n"/>
      <c r="AL252" s="267">
        <f>(AH252*T252)*1.05</f>
        <v/>
      </c>
      <c r="AM252" s="307">
        <f>(AH252*U252)*1.05</f>
        <v/>
      </c>
      <c r="AN252" s="273" t="n"/>
      <c r="AO252" s="300" t="n"/>
      <c r="AP252" s="273" t="n"/>
      <c r="AQ252" s="300" t="n"/>
      <c r="AR252" s="300" t="n"/>
      <c r="AS252" s="273" t="n"/>
      <c r="AT252" s="273" t="n"/>
      <c r="AU252" s="273" t="n"/>
      <c r="AV252" s="2" t="n"/>
      <c r="AW252" s="2" t="n"/>
      <c r="AX252" s="2" t="n"/>
      <c r="AY252" s="2" t="n"/>
      <c r="AZ252" s="2" t="n"/>
      <c r="BA252" s="2" t="n"/>
      <c r="BB252" s="2" t="n"/>
      <c r="BC252" s="2" t="n"/>
      <c r="BD252" s="2" t="n"/>
      <c r="BE252" s="2" t="n"/>
      <c r="BF252" s="2" t="n"/>
      <c r="BG252" s="2" t="n"/>
      <c r="BH252" s="301" t="n"/>
      <c r="BI252" s="2" t="n"/>
    </row>
    <row customHeight="1" hidden="1" ht="15" r="253" s="510">
      <c r="A253" s="549" t="inlineStr">
        <is>
          <t>K180752035-1060200181 BOURBON</t>
        </is>
      </c>
      <c r="B253" s="169" t="inlineStr">
        <is>
          <t>K180752035</t>
        </is>
      </c>
      <c r="C253" s="169" t="n">
        <v>1060200181</v>
      </c>
      <c r="D253" s="67" t="n"/>
      <c r="E253" s="311" t="n"/>
      <c r="F253" s="311" t="n"/>
      <c r="G253" s="176" t="inlineStr">
        <is>
          <t>-</t>
        </is>
      </c>
      <c r="H253" s="42" t="inlineStr">
        <is>
          <t>BOURBON</t>
        </is>
      </c>
      <c r="I253" s="173" t="inlineStr">
        <is>
          <t>DARK PINE</t>
        </is>
      </c>
      <c r="J253" s="176" t="n"/>
      <c r="K253" s="176" t="inlineStr">
        <is>
          <t>RIBSTOP: 100% Recycled Polyester</t>
        </is>
      </c>
      <c r="L253" s="176" t="n"/>
      <c r="M253" s="41" t="n"/>
      <c r="N253" s="42" t="n">
        <v>2</v>
      </c>
      <c r="O253" s="173" t="inlineStr">
        <is>
          <t>OUTERWEAR</t>
        </is>
      </c>
      <c r="P253" s="175" t="inlineStr">
        <is>
          <t>MEN</t>
        </is>
      </c>
      <c r="Q253" s="177" t="inlineStr">
        <is>
          <t>EXTRAVIE SRL</t>
        </is>
      </c>
      <c r="R253" s="177" t="n"/>
      <c r="S253" s="178" t="n"/>
      <c r="T253" s="21" t="n">
        <v>2.16</v>
      </c>
      <c r="U253" s="305" t="n">
        <v>1.85</v>
      </c>
      <c r="V253" s="74" t="n"/>
      <c r="W253" s="74" t="n"/>
      <c r="X253" s="74" t="n">
        <v>94</v>
      </c>
      <c r="Y253" s="74" t="n">
        <v>200</v>
      </c>
      <c r="Z253" s="74" t="n">
        <v>94</v>
      </c>
      <c r="AA253" s="74" t="n">
        <v>131</v>
      </c>
      <c r="AB253" s="74" t="n">
        <v>149</v>
      </c>
      <c r="AC253" s="74" t="n">
        <v>152</v>
      </c>
      <c r="AD253" s="74" t="n"/>
      <c r="AE253" s="74" t="n"/>
      <c r="AF253" s="74" t="n">
        <v>200</v>
      </c>
      <c r="AG253" s="74" t="n">
        <v>200</v>
      </c>
      <c r="AH253" s="75">
        <f>AG253</f>
        <v/>
      </c>
      <c r="AI253" s="508" t="n">
        <v>204.7019867549669</v>
      </c>
      <c r="AJ253" s="75" t="n"/>
      <c r="AK253" s="75" t="n"/>
      <c r="AL253" s="267">
        <f>(AH253*T253)*1.05</f>
        <v/>
      </c>
      <c r="AM253" s="307">
        <f>(AH253*U253)*1.05</f>
        <v/>
      </c>
      <c r="AN253" s="273" t="n"/>
      <c r="AO253" s="300" t="n"/>
      <c r="AP253" s="273" t="n"/>
      <c r="AQ253" s="300" t="n"/>
      <c r="AR253" s="300" t="n"/>
      <c r="AS253" s="273" t="n"/>
      <c r="AT253" s="273" t="n"/>
      <c r="AU253" s="273" t="n"/>
      <c r="AV253" s="2" t="n"/>
      <c r="AW253" s="2" t="n"/>
      <c r="AX253" s="2" t="n"/>
      <c r="AY253" s="2" t="n"/>
      <c r="AZ253" s="2" t="n"/>
      <c r="BA253" s="2" t="n"/>
      <c r="BB253" s="2" t="n"/>
      <c r="BC253" s="2" t="n"/>
      <c r="BD253" s="2" t="n"/>
      <c r="BE253" s="2" t="n"/>
      <c r="BF253" s="2" t="n"/>
      <c r="BG253" s="2" t="n"/>
      <c r="BH253" s="301" t="n"/>
      <c r="BI253" s="2" t="n"/>
    </row>
    <row customHeight="1" hidden="1" ht="15" r="254" s="510">
      <c r="A254" s="549" t="inlineStr">
        <is>
          <t>K180702020-2020100019 ZHENGA</t>
        </is>
      </c>
      <c r="B254" s="169" t="inlineStr">
        <is>
          <t>K180702020</t>
        </is>
      </c>
      <c r="C254" s="169" t="n">
        <v>2020100019</v>
      </c>
      <c r="D254" s="67" t="inlineStr">
        <is>
          <t>ZALANDO, ASOS, SB</t>
        </is>
      </c>
      <c r="E254" s="311" t="n"/>
      <c r="F254" s="311" t="n"/>
      <c r="G254" s="176" t="inlineStr">
        <is>
          <t>-</t>
        </is>
      </c>
      <c r="H254" s="42" t="inlineStr">
        <is>
          <t>ZHENGA</t>
        </is>
      </c>
      <c r="I254" s="173" t="inlineStr">
        <is>
          <t>RICH CARAMEL</t>
        </is>
      </c>
      <c r="J254" s="176" t="n"/>
      <c r="K254" s="21" t="inlineStr">
        <is>
          <t>RIBSTOP: 100% Recycled Polyester</t>
        </is>
      </c>
      <c r="L254" s="176" t="n"/>
      <c r="M254" s="41" t="n"/>
      <c r="N254" s="42" t="n">
        <v>2</v>
      </c>
      <c r="O254" s="173" t="inlineStr">
        <is>
          <t>OUTERWEAR</t>
        </is>
      </c>
      <c r="P254" s="175" t="inlineStr">
        <is>
          <t>WOMEN</t>
        </is>
      </c>
      <c r="Q254" s="177" t="inlineStr">
        <is>
          <t>EXTRAVIE SRL</t>
        </is>
      </c>
      <c r="R254" s="217" t="inlineStr">
        <is>
          <t>-</t>
        </is>
      </c>
      <c r="S254" s="178" t="n"/>
      <c r="T254" s="21" t="n">
        <v>1.7</v>
      </c>
      <c r="U254" s="305" t="n">
        <v>1.46</v>
      </c>
      <c r="V254" s="74" t="n"/>
      <c r="W254" s="74" t="n"/>
      <c r="X254" s="74" t="n">
        <v>234</v>
      </c>
      <c r="Y254" s="74" t="n">
        <v>400</v>
      </c>
      <c r="Z254" s="74" t="n">
        <v>243</v>
      </c>
      <c r="AA254" s="74" t="n">
        <v>266</v>
      </c>
      <c r="AB254" s="74" t="n">
        <v>301</v>
      </c>
      <c r="AC254" s="74" t="n">
        <v>309</v>
      </c>
      <c r="AD254" s="74" t="n"/>
      <c r="AE254" s="74" t="n"/>
      <c r="AF254" s="74" t="n">
        <v>350</v>
      </c>
      <c r="AG254" s="325" t="n">
        <v>400</v>
      </c>
      <c r="AH254" s="75">
        <f>AG254</f>
        <v/>
      </c>
      <c r="AI254" s="508" t="n">
        <v>400</v>
      </c>
      <c r="AJ254" s="75" t="n"/>
      <c r="AK254" s="75" t="n"/>
      <c r="AL254" s="267">
        <f>(AH254*T254)*1.05</f>
        <v/>
      </c>
      <c r="AM254" s="307">
        <f>(AH254*U254)*1.05</f>
        <v/>
      </c>
      <c r="AN254" s="273" t="n"/>
      <c r="AO254" s="300" t="n"/>
      <c r="AP254" s="273" t="n"/>
      <c r="AQ254" s="300" t="n"/>
      <c r="AR254" s="300" t="n"/>
      <c r="AS254" s="273" t="n"/>
      <c r="AT254" s="273" t="n"/>
      <c r="AU254" s="273" t="n"/>
      <c r="AV254" s="2" t="n"/>
      <c r="AW254" s="2" t="n"/>
      <c r="AX254" s="2" t="n"/>
      <c r="AY254" s="2" t="n"/>
      <c r="AZ254" s="2" t="n"/>
      <c r="BA254" s="2" t="n"/>
      <c r="BB254" s="2" t="n"/>
      <c r="BC254" s="2" t="n"/>
      <c r="BD254" s="2" t="n"/>
      <c r="BE254" s="2" t="n"/>
      <c r="BF254" s="2" t="n"/>
      <c r="BG254" s="2" t="n"/>
      <c r="BH254" s="301" t="n"/>
      <c r="BI254" s="2" t="n"/>
    </row>
    <row customHeight="1" hidden="1" ht="15" r="255" s="510">
      <c r="A255" s="549" t="inlineStr">
        <is>
          <t>K180752030-1060200180 BOURBON</t>
        </is>
      </c>
      <c r="B255" s="169" t="inlineStr">
        <is>
          <t>K180752030</t>
        </is>
      </c>
      <c r="C255" s="169" t="n">
        <v>1060200180</v>
      </c>
      <c r="D255" s="67" t="inlineStr">
        <is>
          <t>ZALANDO</t>
        </is>
      </c>
      <c r="E255" s="311" t="n"/>
      <c r="F255" s="311" t="n"/>
      <c r="G255" s="176" t="inlineStr">
        <is>
          <t>-</t>
        </is>
      </c>
      <c r="H255" s="42" t="inlineStr">
        <is>
          <t>BOURBON</t>
        </is>
      </c>
      <c r="I255" s="173" t="inlineStr">
        <is>
          <t>NAVY</t>
        </is>
      </c>
      <c r="J255" s="176" t="n"/>
      <c r="K255" s="21" t="inlineStr">
        <is>
          <t xml:space="preserve">RIBSTOP: 100% Recycled Polyester </t>
        </is>
      </c>
      <c r="L255" s="176" t="n"/>
      <c r="M255" s="41" t="n"/>
      <c r="N255" s="42" t="n">
        <v>2</v>
      </c>
      <c r="O255" s="173" t="inlineStr">
        <is>
          <t>OUTERWEAR</t>
        </is>
      </c>
      <c r="P255" s="175" t="inlineStr">
        <is>
          <t>MEN</t>
        </is>
      </c>
      <c r="Q255" s="177" t="inlineStr">
        <is>
          <t>EXTRAVIE SRL</t>
        </is>
      </c>
      <c r="R255" s="177" t="n"/>
      <c r="S255" s="178" t="n"/>
      <c r="T255" s="21" t="n">
        <v>2.16</v>
      </c>
      <c r="U255" s="305" t="n">
        <v>1.85</v>
      </c>
      <c r="V255" s="74" t="n"/>
      <c r="W255" s="74" t="n"/>
      <c r="X255" s="74" t="n">
        <v>81</v>
      </c>
      <c r="Y255" s="74" t="n">
        <v>150</v>
      </c>
      <c r="Z255" s="74" t="n">
        <v>87</v>
      </c>
      <c r="AA255" s="74" t="n">
        <v>87</v>
      </c>
      <c r="AB255" s="74" t="n">
        <v>99</v>
      </c>
      <c r="AC255" s="74" t="n">
        <v>99</v>
      </c>
      <c r="AD255" s="74" t="n"/>
      <c r="AE255" s="74" t="n"/>
      <c r="AF255" s="74" t="n">
        <v>150</v>
      </c>
      <c r="AG255" s="325" t="n">
        <v>200</v>
      </c>
      <c r="AH255" s="75">
        <f>AG255</f>
        <v/>
      </c>
      <c r="AI255" s="508" t="n">
        <v>202.979797979798</v>
      </c>
      <c r="AJ255" s="75" t="n"/>
      <c r="AK255" s="75" t="n"/>
      <c r="AL255" s="267">
        <f>(AH255*T255)*1.05</f>
        <v/>
      </c>
      <c r="AM255" s="307">
        <f>(AH255*U255)*1.05</f>
        <v/>
      </c>
      <c r="AN255" s="273" t="n"/>
      <c r="AO255" s="300" t="n"/>
      <c r="AP255" s="273" t="n"/>
      <c r="AQ255" s="300" t="n"/>
      <c r="AR255" s="300" t="n"/>
      <c r="AS255" s="273" t="n"/>
      <c r="AT255" s="273" t="n"/>
      <c r="AU255" s="273" t="n"/>
      <c r="AV255" s="2" t="n"/>
      <c r="AW255" s="2" t="n"/>
      <c r="AX255" s="2" t="n"/>
      <c r="AY255" s="2" t="n"/>
      <c r="AZ255" s="2" t="n"/>
      <c r="BA255" s="2" t="n"/>
      <c r="BB255" s="2" t="n"/>
      <c r="BC255" s="2" t="n"/>
      <c r="BD255" s="2" t="n"/>
      <c r="BE255" s="2" t="n"/>
      <c r="BF255" s="2" t="n"/>
      <c r="BG255" s="2" t="n"/>
      <c r="BH255" s="301" t="n"/>
      <c r="BI255" s="2" t="n"/>
    </row>
    <row customHeight="1" hidden="1" ht="15" r="256" s="510">
      <c r="A256" s="549" t="inlineStr">
        <is>
          <t>K180753025-1090103541 EGBERT</t>
        </is>
      </c>
      <c r="B256" s="169" t="inlineStr">
        <is>
          <t>K180753025</t>
        </is>
      </c>
      <c r="C256" s="169" t="n">
        <v>1090103541</v>
      </c>
      <c r="D256" s="67" t="inlineStr">
        <is>
          <t>ZALANDO, ASOS</t>
        </is>
      </c>
      <c r="E256" s="311" t="n"/>
      <c r="F256" s="311" t="n"/>
      <c r="G256" s="176" t="inlineStr">
        <is>
          <t>-</t>
        </is>
      </c>
      <c r="H256" s="42" t="inlineStr">
        <is>
          <t>EGBERT</t>
        </is>
      </c>
      <c r="I256" s="173" t="inlineStr">
        <is>
          <t>NAVY SHERPA</t>
        </is>
      </c>
      <c r="J256" s="176" t="inlineStr">
        <is>
          <t>TESSILE FIORENTINA</t>
        </is>
      </c>
      <c r="K256" s="21" t="inlineStr">
        <is>
          <t xml:space="preserve">15833 COLOR 3018 NAVY + details: GH14550 DNM-EW </t>
        </is>
      </c>
      <c r="L256" s="176" t="n"/>
      <c r="M256" s="41" t="n"/>
      <c r="N256" s="42" t="n">
        <v>2</v>
      </c>
      <c r="O256" s="173" t="inlineStr">
        <is>
          <t>OVERSHIRT</t>
        </is>
      </c>
      <c r="P256" s="175" t="inlineStr">
        <is>
          <t>MEN</t>
        </is>
      </c>
      <c r="Q256" s="177" t="inlineStr">
        <is>
          <t>EXTRAVIE SRL</t>
        </is>
      </c>
      <c r="R256" s="217" t="n"/>
      <c r="S256" s="178" t="inlineStr">
        <is>
          <t>6,8 / 150</t>
        </is>
      </c>
      <c r="T256" s="21" t="n">
        <v>1.12</v>
      </c>
      <c r="U256" s="305" t="n">
        <v>0.19</v>
      </c>
      <c r="V256" s="74" t="n"/>
      <c r="W256" s="74" t="n"/>
      <c r="X256" s="74" t="n">
        <v>86</v>
      </c>
      <c r="Y256" s="74" t="n">
        <v>250</v>
      </c>
      <c r="Z256" s="74" t="n">
        <v>96</v>
      </c>
      <c r="AA256" s="74" t="n">
        <v>216</v>
      </c>
      <c r="AB256" s="74" t="n">
        <v>243</v>
      </c>
      <c r="AC256" s="74" t="n">
        <v>252</v>
      </c>
      <c r="AD256" s="74" t="n"/>
      <c r="AE256" s="74" t="n"/>
      <c r="AF256" s="312" t="n">
        <v>250</v>
      </c>
      <c r="AG256" s="325" t="n">
        <v>325</v>
      </c>
      <c r="AH256" s="75">
        <f>AG256</f>
        <v/>
      </c>
      <c r="AI256" s="508" t="n">
        <v>329.4960317460317</v>
      </c>
      <c r="AJ256" s="75" t="n"/>
      <c r="AK256" s="75" t="n"/>
      <c r="AL256" s="267">
        <f>(AH256*T256)*1.05</f>
        <v/>
      </c>
      <c r="AM256" s="307">
        <f>(AH256*U256)*1.05</f>
        <v/>
      </c>
      <c r="AN256" s="273" t="n"/>
      <c r="AO256" s="300" t="n"/>
      <c r="AP256" s="273" t="n"/>
      <c r="AQ256" s="300" t="n"/>
      <c r="AR256" s="300" t="n"/>
      <c r="AS256" s="273" t="n"/>
      <c r="AT256" s="273" t="n"/>
      <c r="AU256" s="273" t="n"/>
      <c r="AV256" s="2" t="n"/>
      <c r="AW256" s="2" t="n"/>
      <c r="AX256" s="2" t="n"/>
      <c r="AY256" s="2" t="n"/>
      <c r="AZ256" s="2" t="n"/>
      <c r="BA256" s="2" t="n"/>
      <c r="BB256" s="2" t="n"/>
      <c r="BC256" s="2" t="n"/>
      <c r="BD256" s="2" t="n"/>
      <c r="BE256" s="2" t="n"/>
      <c r="BF256" s="2" t="n"/>
      <c r="BG256" s="2" t="n">
        <v>380</v>
      </c>
      <c r="BH256" s="301" t="n">
        <v>43188</v>
      </c>
      <c r="BI256" s="2" t="n"/>
    </row>
    <row customHeight="1" hidden="1" ht="15" r="257" s="510">
      <c r="A257" s="549" t="inlineStr">
        <is>
          <t>K180752110-1050200098 ETIENNE</t>
        </is>
      </c>
      <c r="B257" s="169" t="inlineStr">
        <is>
          <t>K180752110</t>
        </is>
      </c>
      <c r="C257" s="169" t="n">
        <v>1050200098</v>
      </c>
      <c r="D257" s="67" t="inlineStr">
        <is>
          <t>ZALANDO, ASOS</t>
        </is>
      </c>
      <c r="E257" s="311" t="n"/>
      <c r="F257" s="311" t="n"/>
      <c r="G257" s="176" t="inlineStr">
        <is>
          <t>-</t>
        </is>
      </c>
      <c r="H257" s="42" t="inlineStr">
        <is>
          <t>ETIENNE</t>
        </is>
      </c>
      <c r="I257" s="173" t="inlineStr">
        <is>
          <t>OFF WHITE SHERPA</t>
        </is>
      </c>
      <c r="J257" s="176" t="inlineStr">
        <is>
          <t>TESSILE FIORENTINA</t>
        </is>
      </c>
      <c r="K257" s="176" t="inlineStr">
        <is>
          <t xml:space="preserve">15833 COLOR 5771 OFF WHITE + details: GH14550 DNM-EW </t>
        </is>
      </c>
      <c r="L257" s="176" t="n"/>
      <c r="M257" s="41" t="n"/>
      <c r="N257" s="42" t="n">
        <v>2</v>
      </c>
      <c r="O257" s="173" t="inlineStr">
        <is>
          <t>VEST</t>
        </is>
      </c>
      <c r="P257" s="175" t="inlineStr">
        <is>
          <t>MEN</t>
        </is>
      </c>
      <c r="Q257" s="177" t="inlineStr">
        <is>
          <t>EXTRAVIE SRL</t>
        </is>
      </c>
      <c r="R257" s="177" t="n"/>
      <c r="S257" s="178" t="inlineStr">
        <is>
          <t>6,8 / 150</t>
        </is>
      </c>
      <c r="T257" s="21" t="n">
        <v>0.66</v>
      </c>
      <c r="U257" s="305" t="n">
        <v>0.19</v>
      </c>
      <c r="V257" s="74" t="n"/>
      <c r="W257" s="74" t="n"/>
      <c r="X257" s="74" t="n">
        <v>49</v>
      </c>
      <c r="Y257" s="74" t="n">
        <v>200</v>
      </c>
      <c r="Z257" s="74" t="n">
        <v>49</v>
      </c>
      <c r="AA257" s="74" t="n">
        <v>129</v>
      </c>
      <c r="AB257" s="74" t="n">
        <v>152</v>
      </c>
      <c r="AC257" s="74" t="n">
        <v>172</v>
      </c>
      <c r="AD257" s="74" t="n"/>
      <c r="AE257" s="74" t="n"/>
      <c r="AF257" s="74" t="n">
        <v>170</v>
      </c>
      <c r="AG257" s="325" t="n">
        <v>225</v>
      </c>
      <c r="AH257" s="75">
        <f>AG257</f>
        <v/>
      </c>
      <c r="AI257" s="508" t="n">
        <v>229.65625</v>
      </c>
      <c r="AJ257" s="75" t="n"/>
      <c r="AK257" s="75" t="n"/>
      <c r="AL257" s="267">
        <f>(AH257*T257)*1.05</f>
        <v/>
      </c>
      <c r="AM257" s="307">
        <f>(AH257*U257)*1.05</f>
        <v/>
      </c>
      <c r="AN257" s="273" t="n"/>
      <c r="AO257" s="300" t="n"/>
      <c r="AP257" s="273" t="n"/>
      <c r="AQ257" s="300" t="n"/>
      <c r="AR257" s="300" t="n"/>
      <c r="AS257" s="273" t="n"/>
      <c r="AT257" s="273" t="n"/>
      <c r="AU257" s="273" t="n"/>
      <c r="AV257" s="2" t="n"/>
      <c r="AW257" s="2" t="n"/>
      <c r="AX257" s="2" t="n"/>
      <c r="AY257" s="2" t="n"/>
      <c r="AZ257" s="2" t="n"/>
      <c r="BA257" s="2" t="n"/>
      <c r="BB257" s="2" t="n"/>
      <c r="BC257" s="2" t="n"/>
      <c r="BD257" s="2" t="n"/>
      <c r="BE257" s="2" t="n"/>
      <c r="BF257" s="2" t="n"/>
      <c r="BG257" s="2" t="n">
        <v>160</v>
      </c>
      <c r="BH257" s="301" t="n">
        <v>43188</v>
      </c>
      <c r="BI257" s="2" t="n"/>
    </row>
    <row customHeight="1" hidden="1" ht="15" r="258" s="510">
      <c r="A258" s="549" t="inlineStr">
        <is>
          <t>K180702075-2060200444 SHOTOKU</t>
        </is>
      </c>
      <c r="B258" s="169" t="inlineStr">
        <is>
          <t>K180702075</t>
        </is>
      </c>
      <c r="C258" s="169" t="n">
        <v>2060200444</v>
      </c>
      <c r="D258" s="67" t="n"/>
      <c r="E258" s="311" t="n"/>
      <c r="F258" s="311" t="n"/>
      <c r="G258" s="176" t="inlineStr">
        <is>
          <t>-</t>
        </is>
      </c>
      <c r="H258" s="42" t="inlineStr">
        <is>
          <t>SHOTOKU</t>
        </is>
      </c>
      <c r="I258" s="173" t="inlineStr">
        <is>
          <t>PATCH WORK SHERPA</t>
        </is>
      </c>
      <c r="J258" s="176" t="inlineStr">
        <is>
          <t>TESSILE FIORENTINA</t>
        </is>
      </c>
      <c r="K258" s="21" t="inlineStr">
        <is>
          <t>OLD STOCK DENIM + 15833 COLOR 5771 OFF WHITE (sherpa)</t>
        </is>
      </c>
      <c r="L258" s="176" t="n"/>
      <c r="M258" s="41" t="n"/>
      <c r="N258" s="42" t="n">
        <v>2</v>
      </c>
      <c r="O258" s="173" t="inlineStr">
        <is>
          <t>JACKET</t>
        </is>
      </c>
      <c r="P258" s="175" t="inlineStr">
        <is>
          <t>WOMEN</t>
        </is>
      </c>
      <c r="Q258" s="177" t="inlineStr">
        <is>
          <t>ARTLAB</t>
        </is>
      </c>
      <c r="R258" s="177" t="inlineStr">
        <is>
          <t>-</t>
        </is>
      </c>
      <c r="S258" s="178" t="n"/>
      <c r="T258" s="21" t="n">
        <v>2.04</v>
      </c>
      <c r="U258" s="305" t="n">
        <v>2.04</v>
      </c>
      <c r="V258" s="74" t="n"/>
      <c r="W258" s="74" t="n"/>
      <c r="X258" s="74" t="n">
        <v>25</v>
      </c>
      <c r="Y258" s="74" t="n">
        <v>0</v>
      </c>
      <c r="Z258" s="74" t="n">
        <v>28</v>
      </c>
      <c r="AA258" s="74" t="n">
        <v>31</v>
      </c>
      <c r="AB258" s="74" t="n">
        <v>42</v>
      </c>
      <c r="AC258" s="74" t="n">
        <v>51</v>
      </c>
      <c r="AD258" s="74" t="n"/>
      <c r="AE258" s="74" t="n"/>
      <c r="AF258" s="74" t="n">
        <v>70</v>
      </c>
      <c r="AG258" s="325" t="n">
        <v>100</v>
      </c>
      <c r="AH258" s="75">
        <f>AG258</f>
        <v/>
      </c>
      <c r="AI258" s="508" t="n">
        <v>100</v>
      </c>
      <c r="AJ258" s="75" t="n"/>
      <c r="AK258" s="75" t="n"/>
      <c r="AL258" s="267">
        <f>(AH258*T258)*1.05</f>
        <v/>
      </c>
      <c r="AM258" s="267">
        <f>(AH258*U258)*1.05</f>
        <v/>
      </c>
      <c r="AN258" s="273" t="n"/>
      <c r="AO258" s="300" t="n"/>
      <c r="AP258" s="273" t="n"/>
      <c r="AQ258" s="300" t="n"/>
      <c r="AR258" s="300" t="n"/>
      <c r="AS258" s="273" t="n"/>
      <c r="AT258" s="273" t="n"/>
      <c r="AU258" s="273" t="n"/>
      <c r="AV258" s="2" t="n"/>
      <c r="AW258" s="2" t="inlineStr">
        <is>
          <t>ASAP</t>
        </is>
      </c>
      <c r="AX258" s="2" t="n"/>
      <c r="AY258" s="2" t="n"/>
      <c r="AZ258" s="2" t="n"/>
      <c r="BA258" s="2" t="n"/>
      <c r="BB258" s="2" t="n"/>
      <c r="BC258" s="2" t="n"/>
      <c r="BD258" s="2" t="n"/>
      <c r="BE258" s="2" t="n"/>
      <c r="BF258" s="2" t="n"/>
      <c r="BG258" s="2" t="n"/>
      <c r="BH258" s="301" t="n"/>
      <c r="BI258" s="2" t="n"/>
    </row>
    <row customHeight="1" hidden="1" ht="15" r="259" s="510">
      <c r="A259" s="549" t="inlineStr">
        <is>
          <t>K180702070-2060300137 AINE</t>
        </is>
      </c>
      <c r="B259" s="169" t="inlineStr">
        <is>
          <t>K180702070</t>
        </is>
      </c>
      <c r="C259" s="169" t="n">
        <v>2060300137</v>
      </c>
      <c r="D259" s="67" t="inlineStr">
        <is>
          <t>ASOS</t>
        </is>
      </c>
      <c r="E259" s="311" t="n"/>
      <c r="F259" s="311" t="n"/>
      <c r="G259" s="176" t="inlineStr">
        <is>
          <t>-</t>
        </is>
      </c>
      <c r="H259" s="42" t="inlineStr">
        <is>
          <t>AINE</t>
        </is>
      </c>
      <c r="I259" s="173" t="inlineStr">
        <is>
          <t>BLUE BLACK</t>
        </is>
      </c>
      <c r="J259" s="176" t="inlineStr">
        <is>
          <t>TEXTILE SANTADERINA</t>
        </is>
      </c>
      <c r="K259" s="21" t="inlineStr">
        <is>
          <t>11166 BLUE BLACK (COLOUR 901) : Lenzing certif. nr: 11608792</t>
        </is>
      </c>
      <c r="L259" s="176" t="n"/>
      <c r="M259" s="41" t="n"/>
      <c r="N259" s="42" t="n">
        <v>2</v>
      </c>
      <c r="O259" s="173" t="inlineStr">
        <is>
          <t>JACKET</t>
        </is>
      </c>
      <c r="P259" s="175" t="inlineStr">
        <is>
          <t>WOMEN</t>
        </is>
      </c>
      <c r="Q259" s="177" t="inlineStr">
        <is>
          <t>EDWARD JEANS</t>
        </is>
      </c>
      <c r="R259" s="177" t="inlineStr">
        <is>
          <t>ALEXANDROS</t>
        </is>
      </c>
      <c r="S259" s="178" t="n">
        <v>4.1</v>
      </c>
      <c r="T259" s="21" t="n">
        <v>2.6</v>
      </c>
      <c r="U259" s="305" t="n"/>
      <c r="V259" s="74" t="n"/>
      <c r="W259" s="74" t="n"/>
      <c r="X259" s="74" t="n">
        <v>114</v>
      </c>
      <c r="Y259" s="74" t="n">
        <v>250</v>
      </c>
      <c r="Z259" s="74" t="n">
        <v>114</v>
      </c>
      <c r="AA259" s="74" t="n">
        <v>136</v>
      </c>
      <c r="AB259" s="74" t="n">
        <v>143</v>
      </c>
      <c r="AC259" s="74" t="n">
        <v>151</v>
      </c>
      <c r="AD259" s="74" t="n"/>
      <c r="AE259" s="74" t="n"/>
      <c r="AF259" s="74" t="n">
        <v>250</v>
      </c>
      <c r="AG259" s="312" t="n">
        <v>200</v>
      </c>
      <c r="AH259" s="75">
        <f>AG259</f>
        <v/>
      </c>
      <c r="AI259" s="508" t="n">
        <v>200</v>
      </c>
      <c r="AJ259" s="75" t="n"/>
      <c r="AK259" s="75" t="n"/>
      <c r="AL259" s="267">
        <f>(AH259*T259)*1.05</f>
        <v/>
      </c>
      <c r="AM259" s="267" t="n"/>
      <c r="AN259" s="273" t="n"/>
      <c r="AO259" s="300" t="n">
        <v>43167</v>
      </c>
      <c r="AP259" s="273" t="n">
        <v>450</v>
      </c>
      <c r="AQ259" s="300" t="inlineStr">
        <is>
          <t>TS</t>
        </is>
      </c>
      <c r="AR259" s="300" t="n"/>
      <c r="AS259" s="273" t="n"/>
      <c r="AT259" s="273" t="n"/>
      <c r="AU259" s="273" t="n"/>
      <c r="AV259" s="2" t="n"/>
      <c r="AW259" s="2" t="n"/>
      <c r="AX259" s="2" t="n"/>
      <c r="AY259" s="2" t="n"/>
      <c r="AZ259" s="2" t="n"/>
      <c r="BA259" s="2" t="n"/>
      <c r="BB259" s="2" t="n"/>
      <c r="BC259" s="2" t="n"/>
      <c r="BD259" s="2" t="n"/>
      <c r="BE259" s="2" t="n"/>
      <c r="BF259" s="2" t="n"/>
      <c r="BG259" s="2" t="n">
        <v>450</v>
      </c>
      <c r="BH259" s="301" t="n"/>
      <c r="BI259" s="2" t="n"/>
    </row>
    <row customHeight="1" hidden="1" ht="15" r="260" s="510">
      <c r="A260" s="549" t="inlineStr">
        <is>
          <t>K170700030-2010800345 STEPHANIE</t>
        </is>
      </c>
      <c r="B260" s="169" t="inlineStr">
        <is>
          <t>K170700030</t>
        </is>
      </c>
      <c r="C260" s="169" t="n">
        <v>2010800345</v>
      </c>
      <c r="D260" s="67" t="n"/>
      <c r="E260" s="311" t="n"/>
      <c r="F260" s="311" t="n"/>
      <c r="G260" s="176" t="inlineStr">
        <is>
          <t>C/O</t>
        </is>
      </c>
      <c r="H260" s="42" t="inlineStr">
        <is>
          <t>STEPHANIE</t>
        </is>
      </c>
      <c r="I260" s="173" t="inlineStr">
        <is>
          <t>BLUE BLACK</t>
        </is>
      </c>
      <c r="J260" s="176" t="inlineStr">
        <is>
          <t>TEXTILE SANTADERINA</t>
        </is>
      </c>
      <c r="K260" s="21" t="inlineStr">
        <is>
          <t>11166 BLUE BLACK (COLOUR 901) : Lenzing certif. nr: 11608792</t>
        </is>
      </c>
      <c r="L260" s="176" t="n"/>
      <c r="M260" s="41" t="inlineStr">
        <is>
          <t>ROYAL CORE</t>
        </is>
      </c>
      <c r="N260" s="42" t="n">
        <v>1</v>
      </c>
      <c r="O260" s="173" t="inlineStr">
        <is>
          <t>JUMPSUIT</t>
        </is>
      </c>
      <c r="P260" s="175" t="inlineStr">
        <is>
          <t>WOMEN</t>
        </is>
      </c>
      <c r="Q260" s="177" t="inlineStr">
        <is>
          <t>EDWARD JEANS</t>
        </is>
      </c>
      <c r="R260" s="177" t="inlineStr">
        <is>
          <t>ALEXANDROS</t>
        </is>
      </c>
      <c r="S260" s="178" t="n">
        <v>4.1</v>
      </c>
      <c r="T260" s="21" t="n">
        <v>2.35</v>
      </c>
      <c r="U260" s="305" t="n"/>
      <c r="V260" s="74" t="n"/>
      <c r="W260" s="74" t="n"/>
      <c r="X260" s="74" t="n">
        <v>24</v>
      </c>
      <c r="Y260" s="74" t="n">
        <v>0</v>
      </c>
      <c r="Z260" s="74" t="n">
        <v>24</v>
      </c>
      <c r="AA260" s="74" t="n">
        <v>36</v>
      </c>
      <c r="AB260" s="74" t="n">
        <v>74</v>
      </c>
      <c r="AC260" s="74" t="n">
        <v>74</v>
      </c>
      <c r="AD260" s="74" t="n"/>
      <c r="AE260" s="74" t="n"/>
      <c r="AF260" s="74" t="n">
        <v>0</v>
      </c>
      <c r="AG260" s="74" t="n">
        <v>0</v>
      </c>
      <c r="AH260" s="75">
        <f>AG260</f>
        <v/>
      </c>
      <c r="AI260" s="513" t="n">
        <v>250</v>
      </c>
      <c r="AJ260" s="333" t="n">
        <v>172</v>
      </c>
      <c r="AK260" s="75" t="inlineStr">
        <is>
          <t>STOCK</t>
        </is>
      </c>
      <c r="AL260" s="267">
        <f>(AI260*T260)*1.05</f>
        <v/>
      </c>
      <c r="AM260" s="267" t="n"/>
      <c r="AN260" s="273" t="n">
        <v>400</v>
      </c>
      <c r="AP260" s="273" t="n"/>
      <c r="AQ260" s="300" t="inlineStr">
        <is>
          <t>Edward</t>
        </is>
      </c>
      <c r="AR260" s="300" t="n"/>
      <c r="AS260" s="273" t="n"/>
      <c r="AT260" s="273" t="n"/>
      <c r="AU260" s="273" t="n"/>
      <c r="AV260" s="2" t="n"/>
      <c r="AW260" s="2" t="n"/>
      <c r="AX260" s="2" t="n"/>
      <c r="AY260" s="2" t="n"/>
      <c r="AZ260" s="2" t="n"/>
      <c r="BA260" s="2" t="n"/>
      <c r="BB260" s="2" t="n"/>
      <c r="BC260" s="2" t="n"/>
      <c r="BD260" s="2" t="n"/>
      <c r="BE260" s="2" t="n"/>
      <c r="BF260" s="2" t="n"/>
      <c r="BG260" s="2" t="n"/>
      <c r="BH260" s="301" t="n"/>
    </row>
    <row customHeight="1" hidden="1" ht="15" r="261" s="510">
      <c r="A261" s="549" t="inlineStr">
        <is>
          <t>K170707050-2020501600 JULIANA</t>
        </is>
      </c>
      <c r="B261" s="169" t="inlineStr">
        <is>
          <t>K170707050</t>
        </is>
      </c>
      <c r="C261" s="169" t="n">
        <v>2020501600</v>
      </c>
      <c r="D261" s="67" t="n"/>
      <c r="E261" s="311" t="n"/>
      <c r="F261" s="311" t="n"/>
      <c r="G261" s="176" t="inlineStr">
        <is>
          <t>C/O</t>
        </is>
      </c>
      <c r="H261" s="42" t="inlineStr">
        <is>
          <t>JULIANA</t>
        </is>
      </c>
      <c r="I261" s="173" t="inlineStr">
        <is>
          <t>BLUE BLACK</t>
        </is>
      </c>
      <c r="J261" s="176" t="inlineStr">
        <is>
          <t>TEXTILE SANTADERINA</t>
        </is>
      </c>
      <c r="K261" s="21" t="inlineStr">
        <is>
          <t>11166 BLUE BLACK (COLOUR 901) : Lenzing certif. nr: 11608792</t>
        </is>
      </c>
      <c r="L261" s="176" t="n"/>
      <c r="M261" s="41" t="inlineStr">
        <is>
          <t>ROYAL CORE</t>
        </is>
      </c>
      <c r="N261" s="42" t="n">
        <v>1</v>
      </c>
      <c r="O261" s="173" t="inlineStr">
        <is>
          <t>WOVEN DRESS</t>
        </is>
      </c>
      <c r="P261" s="175" t="inlineStr">
        <is>
          <t>WOMEN</t>
        </is>
      </c>
      <c r="Q261" s="177" t="inlineStr">
        <is>
          <t>EDWARD JEANS</t>
        </is>
      </c>
      <c r="R261" s="177" t="inlineStr">
        <is>
          <t>ALEXANDROS</t>
        </is>
      </c>
      <c r="S261" s="178" t="n">
        <v>4.1</v>
      </c>
      <c r="T261" s="21" t="n">
        <v>1.8</v>
      </c>
      <c r="U261" s="305" t="n"/>
      <c r="V261" s="74" t="n"/>
      <c r="W261" s="74" t="n"/>
      <c r="X261" s="74" t="n">
        <v>41</v>
      </c>
      <c r="Y261" s="74" t="n">
        <v>0</v>
      </c>
      <c r="Z261" s="74" t="n">
        <v>46</v>
      </c>
      <c r="AA261" s="74" t="n">
        <v>68</v>
      </c>
      <c r="AB261" s="74" t="n">
        <v>123</v>
      </c>
      <c r="AC261" s="74" t="n">
        <v>123</v>
      </c>
      <c r="AD261" s="74" t="n"/>
      <c r="AE261" s="74" t="n"/>
      <c r="AF261" s="74" t="n">
        <v>0</v>
      </c>
      <c r="AG261" s="312" t="n">
        <v>150</v>
      </c>
      <c r="AH261" s="75">
        <f>AG261</f>
        <v/>
      </c>
      <c r="AI261" s="508" t="n">
        <v>150</v>
      </c>
      <c r="AJ261" s="333" t="n">
        <v>154</v>
      </c>
      <c r="AK261" s="75" t="inlineStr">
        <is>
          <t>STOCK</t>
        </is>
      </c>
      <c r="AL261" s="267">
        <f>(AI261*T261)*1.05</f>
        <v/>
      </c>
      <c r="AM261" s="267" t="n"/>
      <c r="AN261" s="273" t="n"/>
      <c r="AO261" s="300" t="n">
        <v>43248</v>
      </c>
      <c r="AP261" s="273" t="n">
        <v>625</v>
      </c>
      <c r="AQ261" s="300" t="inlineStr">
        <is>
          <t>TS</t>
        </is>
      </c>
      <c r="AR261" s="300" t="n"/>
      <c r="AS261" s="273" t="n"/>
      <c r="AT261" s="273" t="n"/>
      <c r="AU261" s="273" t="n"/>
      <c r="AV261" s="2" t="n"/>
      <c r="AW261" s="2" t="n"/>
      <c r="AX261" s="2" t="n"/>
      <c r="AY261" s="2" t="n"/>
      <c r="AZ261" s="2" t="n"/>
      <c r="BA261" s="2" t="n"/>
      <c r="BB261" s="2" t="n"/>
      <c r="BC261" s="2" t="n"/>
      <c r="BD261" s="2" t="n"/>
      <c r="BE261" s="2" t="n"/>
      <c r="BF261" s="2" t="n"/>
      <c r="BG261" s="2" t="n">
        <v>625</v>
      </c>
      <c r="BH261" s="301" t="n"/>
    </row>
    <row customHeight="1" hidden="1" ht="15" r="262" s="510">
      <c r="A262" s="549" t="inlineStr">
        <is>
          <t>K180702025-2060300138 ARNALDA</t>
        </is>
      </c>
      <c r="B262" s="466" t="inlineStr">
        <is>
          <t>K180702025</t>
        </is>
      </c>
      <c r="C262" s="466" t="n">
        <v>2060300138</v>
      </c>
      <c r="D262" s="453" t="n"/>
      <c r="E262" s="461" t="inlineStr">
        <is>
          <t>xx</t>
        </is>
      </c>
      <c r="F262" s="461" t="n"/>
      <c r="G262" s="457" t="inlineStr">
        <is>
          <t>-</t>
        </is>
      </c>
      <c r="H262" s="455" t="inlineStr">
        <is>
          <t>ARNALDA</t>
        </is>
      </c>
      <c r="I262" s="466" t="inlineStr">
        <is>
          <t>HEAVY INDIGO DENIM TENCEL</t>
        </is>
      </c>
      <c r="J262" s="457" t="inlineStr">
        <is>
          <t>TEXTILE SANTADERINA</t>
        </is>
      </c>
      <c r="K262" s="457" t="inlineStr">
        <is>
          <t>12548 BLUE DENIM</t>
        </is>
      </c>
      <c r="L262" s="457" t="n"/>
      <c r="M262" s="456" t="n"/>
      <c r="N262" s="455" t="n">
        <v>2</v>
      </c>
      <c r="O262" s="466" t="inlineStr">
        <is>
          <t>JACKET</t>
        </is>
      </c>
      <c r="P262" s="463" t="inlineStr">
        <is>
          <t>WOMEN</t>
        </is>
      </c>
      <c r="Q262" s="457" t="inlineStr">
        <is>
          <t>COLLAGE</t>
        </is>
      </c>
      <c r="R262" s="457" t="inlineStr">
        <is>
          <t>ARAMPATZHS  NIKOLAOS &amp; SIA O.E.</t>
        </is>
      </c>
      <c r="S262" s="459" t="n"/>
      <c r="T262" s="457" t="n">
        <v>2.2</v>
      </c>
      <c r="U262" s="458" t="n"/>
      <c r="V262" s="310" t="n"/>
      <c r="W262" s="310" t="n"/>
      <c r="X262" s="310" t="n">
        <v>9</v>
      </c>
      <c r="Y262" s="310" t="n">
        <v>0</v>
      </c>
      <c r="Z262" s="310" t="n">
        <v>12</v>
      </c>
      <c r="AA262" s="310" t="n">
        <v>20</v>
      </c>
      <c r="AB262" s="310" t="n">
        <v>74</v>
      </c>
      <c r="AC262" s="312" t="n">
        <v>0</v>
      </c>
      <c r="AD262" s="310" t="n"/>
      <c r="AE262" s="310" t="n"/>
      <c r="AF262" s="310" t="n">
        <v>0</v>
      </c>
      <c r="AG262" s="310" t="inlineStr">
        <is>
          <t>CXLD</t>
        </is>
      </c>
      <c r="AH262" s="313" t="n">
        <v>150</v>
      </c>
      <c r="AI262" s="513" t="inlineStr">
        <is>
          <t>-</t>
        </is>
      </c>
      <c r="AJ262" s="75" t="n"/>
      <c r="AK262" s="75" t="inlineStr">
        <is>
          <t>-</t>
        </is>
      </c>
      <c r="AL262" s="267">
        <f>(AH262*T262)*1.05</f>
        <v/>
      </c>
      <c r="AM262" s="267" t="n"/>
      <c r="AN262" s="273" t="n"/>
      <c r="AO262" s="300" t="n"/>
      <c r="AP262" s="273" t="n"/>
      <c r="AQ262" s="300" t="n"/>
      <c r="AR262" s="300" t="n"/>
      <c r="AS262" s="273" t="n"/>
      <c r="AT262" s="273" t="n"/>
      <c r="AU262" s="273" t="n"/>
      <c r="AV262" s="2" t="n"/>
      <c r="AW262" s="2" t="n"/>
      <c r="AX262" s="2" t="n"/>
      <c r="AY262" s="2" t="n"/>
      <c r="AZ262" s="2" t="n"/>
      <c r="BA262" s="2" t="n"/>
      <c r="BB262" s="2" t="n"/>
      <c r="BC262" s="2" t="n"/>
      <c r="BD262" s="2" t="n"/>
      <c r="BE262" s="2" t="n"/>
      <c r="BF262" s="2" t="n"/>
      <c r="BG262" s="2" t="n"/>
      <c r="BH262" s="301" t="n"/>
      <c r="BI262" s="2" t="n"/>
    </row>
    <row customHeight="1" hidden="1" ht="15" r="263" s="510">
      <c r="A263" s="549" t="inlineStr">
        <is>
          <t xml:space="preserve">K180703040-2090101664 DIDRIKA </t>
        </is>
      </c>
      <c r="B263" s="466" t="inlineStr">
        <is>
          <t>K180703040</t>
        </is>
      </c>
      <c r="C263" s="466" t="n">
        <v>2090101664</v>
      </c>
      <c r="D263" s="453" t="n"/>
      <c r="E263" s="461" t="inlineStr">
        <is>
          <t>xx</t>
        </is>
      </c>
      <c r="F263" s="461" t="n"/>
      <c r="G263" s="457" t="inlineStr">
        <is>
          <t>-</t>
        </is>
      </c>
      <c r="H263" s="455" t="inlineStr">
        <is>
          <t xml:space="preserve">DIDRIKA </t>
        </is>
      </c>
      <c r="I263" s="466" t="inlineStr">
        <is>
          <t>COLLEGIATE RED</t>
        </is>
      </c>
      <c r="J263" s="457" t="inlineStr">
        <is>
          <t>TEXTILE SANTADERINA</t>
        </is>
      </c>
      <c r="K263" s="457" t="inlineStr">
        <is>
          <t>REFIBRA: 7712</t>
        </is>
      </c>
      <c r="L263" s="457" t="n"/>
      <c r="M263" s="456" t="n"/>
      <c r="N263" s="455" t="n">
        <v>1</v>
      </c>
      <c r="O263" s="466" t="inlineStr">
        <is>
          <t>SHIRT L/S</t>
        </is>
      </c>
      <c r="P263" s="463" t="inlineStr">
        <is>
          <t>WOMEN</t>
        </is>
      </c>
      <c r="Q263" s="457" t="inlineStr">
        <is>
          <t>COLLAGE</t>
        </is>
      </c>
      <c r="R263" s="457" t="inlineStr">
        <is>
          <t>ARAMPATZHS  NIKOLAOS &amp; SIA O.E.</t>
        </is>
      </c>
      <c r="S263" s="459" t="n">
        <v>4.3</v>
      </c>
      <c r="T263" s="457" t="n">
        <v>1.35</v>
      </c>
      <c r="U263" s="458" t="n"/>
      <c r="V263" s="310" t="n"/>
      <c r="W263" s="310" t="n"/>
      <c r="X263" s="310" t="n">
        <v>14</v>
      </c>
      <c r="Y263" s="310" t="n">
        <v>0</v>
      </c>
      <c r="Z263" s="310" t="n">
        <v>14</v>
      </c>
      <c r="AA263" s="310" t="n">
        <v>20</v>
      </c>
      <c r="AB263" s="310" t="n">
        <v>31</v>
      </c>
      <c r="AC263" s="310" t="n">
        <v>0</v>
      </c>
      <c r="AD263" s="310" t="n"/>
      <c r="AE263" s="310" t="n"/>
      <c r="AF263" s="310" t="n">
        <v>0</v>
      </c>
      <c r="AG263" s="310" t="inlineStr">
        <is>
          <t>CXLD</t>
        </is>
      </c>
      <c r="AH263" s="308" t="n">
        <v>0</v>
      </c>
      <c r="AI263" s="508" t="inlineStr">
        <is>
          <t>-</t>
        </is>
      </c>
      <c r="AJ263" s="75" t="n"/>
      <c r="AK263" s="75" t="inlineStr">
        <is>
          <t>-</t>
        </is>
      </c>
      <c r="AL263" s="267" t="inlineStr">
        <is>
          <t>-</t>
        </is>
      </c>
      <c r="AM263" s="267" t="n"/>
      <c r="AN263" s="273" t="n"/>
      <c r="AO263" s="300" t="n">
        <v>43167</v>
      </c>
      <c r="AP263" s="273" t="n">
        <v>1650</v>
      </c>
      <c r="AQ263" s="300" t="n">
        <v>43189</v>
      </c>
      <c r="AR263" s="300" t="n"/>
      <c r="AS263" s="273" t="n"/>
      <c r="AT263" s="273" t="n"/>
      <c r="AU263" s="273" t="n"/>
      <c r="AV263" s="2" t="n"/>
      <c r="AW263" s="2" t="n"/>
      <c r="AX263" s="2" t="n"/>
      <c r="AY263" s="2" t="n"/>
      <c r="AZ263" s="2" t="n"/>
      <c r="BA263" s="2" t="n"/>
      <c r="BB263" s="2" t="n"/>
      <c r="BC263" s="2" t="n"/>
      <c r="BD263" s="2" t="n"/>
      <c r="BE263" s="2" t="n"/>
      <c r="BF263" s="2" t="n"/>
      <c r="BG263" s="2" t="n">
        <v>600</v>
      </c>
      <c r="BH263" s="301" t="n">
        <v>43178</v>
      </c>
      <c r="BI263" s="2" t="n"/>
    </row>
    <row customHeight="1" hidden="1" ht="15" r="264" s="510">
      <c r="A264" s="549" t="inlineStr">
        <is>
          <t>K180702030-2060300139 ARNALDA</t>
        </is>
      </c>
      <c r="B264" s="466" t="inlineStr">
        <is>
          <t>K180702030</t>
        </is>
      </c>
      <c r="C264" s="466" t="n">
        <v>2060300139</v>
      </c>
      <c r="D264" s="453" t="n"/>
      <c r="E264" s="461" t="inlineStr">
        <is>
          <t>xx</t>
        </is>
      </c>
      <c r="F264" s="461" t="n"/>
      <c r="G264" s="457" t="inlineStr">
        <is>
          <t>-</t>
        </is>
      </c>
      <c r="H264" s="455" t="inlineStr">
        <is>
          <t>ARNALDA</t>
        </is>
      </c>
      <c r="I264" s="466" t="inlineStr">
        <is>
          <t>CORDOVAN</t>
        </is>
      </c>
      <c r="J264" s="457" t="inlineStr">
        <is>
          <t>TEXTILE SANTADERINA</t>
        </is>
      </c>
      <c r="K264" s="457" t="inlineStr">
        <is>
          <t>REFIBRA: 7712</t>
        </is>
      </c>
      <c r="L264" s="457" t="n"/>
      <c r="M264" s="456" t="n"/>
      <c r="N264" s="455" t="n">
        <v>2</v>
      </c>
      <c r="O264" s="466" t="inlineStr">
        <is>
          <t>JACKET</t>
        </is>
      </c>
      <c r="P264" s="463" t="inlineStr">
        <is>
          <t>WOMEN</t>
        </is>
      </c>
      <c r="Q264" s="457" t="inlineStr">
        <is>
          <t>COLLAGE</t>
        </is>
      </c>
      <c r="R264" s="457" t="inlineStr">
        <is>
          <t>ARAMPATZHS  NIKOLAOS &amp; SIA O.E.</t>
        </is>
      </c>
      <c r="S264" s="459" t="n">
        <v>4.3</v>
      </c>
      <c r="T264" s="457" t="n">
        <v>2.2</v>
      </c>
      <c r="U264" s="458" t="n"/>
      <c r="V264" s="310" t="n"/>
      <c r="W264" s="310" t="n"/>
      <c r="X264" s="310" t="n">
        <v>6</v>
      </c>
      <c r="Y264" s="310" t="n">
        <v>0</v>
      </c>
      <c r="Z264" s="310" t="n">
        <v>6</v>
      </c>
      <c r="AA264" s="310" t="n">
        <v>7</v>
      </c>
      <c r="AB264" s="310" t="n">
        <v>4</v>
      </c>
      <c r="AC264" s="310" t="n">
        <v>0</v>
      </c>
      <c r="AD264" s="310" t="n"/>
      <c r="AE264" s="310" t="n"/>
      <c r="AF264" s="310" t="n">
        <v>0</v>
      </c>
      <c r="AG264" s="310" t="inlineStr">
        <is>
          <t>CXLD</t>
        </is>
      </c>
      <c r="AH264" s="308" t="n">
        <v>0</v>
      </c>
      <c r="AI264" s="508" t="inlineStr">
        <is>
          <t>-</t>
        </is>
      </c>
      <c r="AJ264" s="75" t="n"/>
      <c r="AK264" s="75" t="inlineStr">
        <is>
          <t>-</t>
        </is>
      </c>
      <c r="AL264" s="267" t="inlineStr">
        <is>
          <t>-</t>
        </is>
      </c>
      <c r="AM264" s="267" t="n"/>
      <c r="AN264" s="273" t="n"/>
      <c r="AO264" s="300" t="n"/>
      <c r="AP264" s="273" t="n"/>
      <c r="AQ264" s="300" t="n"/>
      <c r="AR264" s="300" t="n"/>
      <c r="AS264" s="273" t="n"/>
      <c r="AT264" s="273" t="n"/>
      <c r="AU264" s="273" t="n"/>
      <c r="AV264" s="2" t="n"/>
      <c r="AW264" s="2" t="n"/>
      <c r="AX264" s="2" t="n"/>
      <c r="AY264" s="2" t="n"/>
      <c r="AZ264" s="2" t="n"/>
      <c r="BA264" s="2" t="n"/>
      <c r="BB264" s="2" t="n"/>
      <c r="BC264" s="2" t="n"/>
      <c r="BD264" s="2" t="n"/>
      <c r="BE264" s="2" t="n"/>
      <c r="BF264" s="2" t="n"/>
      <c r="BG264" s="2" t="n"/>
      <c r="BH264" s="301" t="n"/>
      <c r="BI264" s="2" t="n"/>
    </row>
    <row customHeight="1" hidden="1" ht="15" r="265" s="510">
      <c r="A265" s="549" t="inlineStr">
        <is>
          <t>K180707010-2020600134 SENECA</t>
        </is>
      </c>
      <c r="B265" s="169" t="inlineStr">
        <is>
          <t>K180707010</t>
        </is>
      </c>
      <c r="C265" s="169" t="n">
        <v>2020600134</v>
      </c>
      <c r="D265" s="67" t="n"/>
      <c r="E265" s="311" t="n"/>
      <c r="F265" s="311" t="n"/>
      <c r="G265" s="176" t="inlineStr">
        <is>
          <t>-</t>
        </is>
      </c>
      <c r="H265" s="42" t="inlineStr">
        <is>
          <t>SENECA</t>
        </is>
      </c>
      <c r="I265" s="173" t="inlineStr">
        <is>
          <t>CORDOVAN</t>
        </is>
      </c>
      <c r="J265" s="176" t="inlineStr">
        <is>
          <t>TEXTILE SANTADERINA</t>
        </is>
      </c>
      <c r="K265" s="176" t="inlineStr">
        <is>
          <t>REFIBRA: 7712</t>
        </is>
      </c>
      <c r="L265" s="176" t="n"/>
      <c r="M265" s="41" t="n"/>
      <c r="N265" s="42" t="n">
        <v>2</v>
      </c>
      <c r="O265" s="173" t="inlineStr">
        <is>
          <t>DRESS</t>
        </is>
      </c>
      <c r="P265" s="175" t="inlineStr">
        <is>
          <t>WOMEN</t>
        </is>
      </c>
      <c r="Q265" s="177" t="inlineStr">
        <is>
          <t>EDWARD JEANS</t>
        </is>
      </c>
      <c r="R265" s="177" t="inlineStr">
        <is>
          <t>ALEXANDROS</t>
        </is>
      </c>
      <c r="S265" s="178" t="n">
        <v>4.3</v>
      </c>
      <c r="T265" s="21" t="n">
        <v>1.7</v>
      </c>
      <c r="U265" s="305" t="n"/>
      <c r="V265" s="74" t="n"/>
      <c r="W265" s="74" t="n"/>
      <c r="X265" s="74" t="n">
        <v>17</v>
      </c>
      <c r="Y265" s="74" t="n">
        <v>0</v>
      </c>
      <c r="Z265" s="74" t="n">
        <v>17</v>
      </c>
      <c r="AA265" s="74" t="n">
        <v>30</v>
      </c>
      <c r="AB265" s="74" t="n">
        <v>48</v>
      </c>
      <c r="AC265" s="74" t="n">
        <v>53</v>
      </c>
      <c r="AD265" s="74" t="n"/>
      <c r="AE265" s="74" t="n"/>
      <c r="AF265" s="312" t="n">
        <v>0</v>
      </c>
      <c r="AG265" s="312" t="n">
        <v>100</v>
      </c>
      <c r="AH265" s="75">
        <f>AG265</f>
        <v/>
      </c>
      <c r="AI265" s="508" t="n">
        <v>100</v>
      </c>
      <c r="AJ265" s="75" t="n"/>
      <c r="AK265" s="452" t="inlineStr">
        <is>
          <t>TBA</t>
        </is>
      </c>
      <c r="AL265" s="267">
        <f>(AH265*T265)*1.05</f>
        <v/>
      </c>
      <c r="AM265" s="267" t="n"/>
      <c r="AN265" s="273" t="n"/>
      <c r="AO265" s="300" t="n"/>
      <c r="AP265" s="273" t="n"/>
      <c r="AQ265" s="300" t="n"/>
      <c r="AR265" s="300" t="n"/>
      <c r="AS265" s="273" t="n"/>
      <c r="AT265" s="273" t="n"/>
      <c r="AU265" s="273" t="n"/>
      <c r="AV265" s="2" t="n"/>
      <c r="AW265" s="2" t="n"/>
      <c r="AX265" s="2" t="n"/>
      <c r="AY265" s="2" t="n"/>
      <c r="AZ265" s="2" t="n"/>
      <c r="BA265" s="2" t="n"/>
      <c r="BB265" s="2" t="n"/>
      <c r="BC265" s="2" t="n"/>
      <c r="BD265" s="2" t="n"/>
      <c r="BE265" s="2" t="n"/>
      <c r="BF265" s="2" t="n"/>
      <c r="BG265" s="2" t="n">
        <v>1050</v>
      </c>
      <c r="BH265" s="301" t="n"/>
      <c r="BI265" s="2" t="n"/>
    </row>
    <row customHeight="1" hidden="1" ht="15" r="266" s="510">
      <c r="A266" s="549" t="inlineStr">
        <is>
          <t>K180707035-2020501942 PRISCILLA</t>
        </is>
      </c>
      <c r="B266" s="169" t="inlineStr">
        <is>
          <t>K180707035</t>
        </is>
      </c>
      <c r="C266" s="169" t="n">
        <v>2020501942</v>
      </c>
      <c r="D266" s="67" t="n"/>
      <c r="E266" s="311" t="n"/>
      <c r="F266" s="311" t="n"/>
      <c r="G266" s="176" t="inlineStr">
        <is>
          <t>-</t>
        </is>
      </c>
      <c r="H266" s="42" t="inlineStr">
        <is>
          <t>PRISCILLA</t>
        </is>
      </c>
      <c r="I266" s="173" t="inlineStr">
        <is>
          <t>CORDOVAN</t>
        </is>
      </c>
      <c r="J266" s="176" t="inlineStr">
        <is>
          <t>TEXTILE SANTADERINA</t>
        </is>
      </c>
      <c r="K266" s="176" t="inlineStr">
        <is>
          <t>REFIBRA: 7712</t>
        </is>
      </c>
      <c r="L266" s="176" t="n"/>
      <c r="M266" s="41" t="n"/>
      <c r="N266" s="42" t="n">
        <v>2</v>
      </c>
      <c r="O266" s="173" t="inlineStr">
        <is>
          <t>DRESS</t>
        </is>
      </c>
      <c r="P266" s="175" t="inlineStr">
        <is>
          <t>WOMEN</t>
        </is>
      </c>
      <c r="Q266" s="177" t="inlineStr">
        <is>
          <t>COLLAGE</t>
        </is>
      </c>
      <c r="R266" s="281" t="inlineStr">
        <is>
          <t>ARAMPATZHS  NIKOLAOS &amp; SIA O.E.</t>
        </is>
      </c>
      <c r="S266" s="178" t="n">
        <v>4.3</v>
      </c>
      <c r="T266" s="21" t="n">
        <v>1.6</v>
      </c>
      <c r="U266" s="305" t="n"/>
      <c r="V266" s="74" t="n"/>
      <c r="W266" s="74" t="n"/>
      <c r="X266" s="74" t="n">
        <v>25</v>
      </c>
      <c r="Y266" s="74" t="n">
        <v>0</v>
      </c>
      <c r="Z266" s="74" t="n">
        <v>25</v>
      </c>
      <c r="AA266" s="74" t="n">
        <v>37</v>
      </c>
      <c r="AB266" s="74" t="n">
        <v>40</v>
      </c>
      <c r="AC266" s="74" t="n">
        <v>40</v>
      </c>
      <c r="AD266" s="74" t="n"/>
      <c r="AE266" s="74" t="n"/>
      <c r="AF266" s="312" t="n">
        <v>0</v>
      </c>
      <c r="AG266" s="312" t="n">
        <v>100</v>
      </c>
      <c r="AH266" s="75">
        <f>AG266</f>
        <v/>
      </c>
      <c r="AI266" s="508" t="n">
        <v>100</v>
      </c>
      <c r="AJ266" s="75" t="n"/>
      <c r="AK266" s="452" t="inlineStr">
        <is>
          <t>TBA</t>
        </is>
      </c>
      <c r="AL266" s="267">
        <f>(AH266*T266)*1.05</f>
        <v/>
      </c>
      <c r="AM266" s="267" t="n"/>
      <c r="AN266" s="273" t="n"/>
      <c r="AO266" s="300" t="n"/>
      <c r="AP266" s="273" t="n"/>
      <c r="AQ266" s="300" t="n"/>
      <c r="AR266" s="300" t="n"/>
      <c r="AS266" s="273" t="n"/>
      <c r="AT266" s="273" t="n"/>
      <c r="AU266" s="273" t="n"/>
      <c r="AV266" s="2" t="n"/>
      <c r="AW266" s="2" t="n"/>
      <c r="AX266" s="2" t="n"/>
      <c r="AY266" s="2" t="n"/>
      <c r="AZ266" s="2" t="n"/>
      <c r="BA266" s="2" t="n"/>
      <c r="BB266" s="2" t="n"/>
      <c r="BC266" s="2" t="n"/>
      <c r="BD266" s="2" t="n"/>
      <c r="BE266" s="2" t="n"/>
      <c r="BF266" s="2" t="n"/>
      <c r="BG266" s="2" t="n"/>
      <c r="BH266" s="301" t="n"/>
      <c r="BI266" s="2" t="n"/>
    </row>
    <row customHeight="1" hidden="1" ht="15" r="267" s="510">
      <c r="A267" s="549" t="inlineStr">
        <is>
          <t>K180700005-2010800380 JANELLE</t>
        </is>
      </c>
      <c r="B267" s="169" t="inlineStr">
        <is>
          <t>K180700005</t>
        </is>
      </c>
      <c r="C267" s="169" t="n">
        <v>2010800380</v>
      </c>
      <c r="D267" s="67" t="n"/>
      <c r="E267" s="311" t="n"/>
      <c r="F267" s="311" t="n"/>
      <c r="G267" s="176" t="inlineStr">
        <is>
          <t>-</t>
        </is>
      </c>
      <c r="H267" s="42" t="inlineStr">
        <is>
          <t>JANELLE</t>
        </is>
      </c>
      <c r="I267" s="173" t="inlineStr">
        <is>
          <t>FROSTED FIG</t>
        </is>
      </c>
      <c r="J267" s="176" t="inlineStr">
        <is>
          <t>TEXTILE SANTADERINA</t>
        </is>
      </c>
      <c r="K267" s="176" t="inlineStr">
        <is>
          <t>REFIBRA: 7712</t>
        </is>
      </c>
      <c r="L267" s="176" t="n"/>
      <c r="M267" s="41" t="n"/>
      <c r="N267" s="42" t="n">
        <v>2</v>
      </c>
      <c r="O267" s="173" t="inlineStr">
        <is>
          <t>JUMPSUIT</t>
        </is>
      </c>
      <c r="P267" s="175" t="inlineStr">
        <is>
          <t>WOMEN</t>
        </is>
      </c>
      <c r="Q267" s="177" t="inlineStr">
        <is>
          <t>EDWARD JEANS</t>
        </is>
      </c>
      <c r="R267" s="177" t="inlineStr">
        <is>
          <t>ALEXANDROS</t>
        </is>
      </c>
      <c r="S267" s="178" t="n">
        <v>4.3</v>
      </c>
      <c r="T267" s="21" t="n">
        <v>2.5</v>
      </c>
      <c r="U267" s="305" t="n"/>
      <c r="V267" s="74" t="n"/>
      <c r="W267" s="74" t="n"/>
      <c r="X267" s="74" t="n">
        <v>19</v>
      </c>
      <c r="Y267" s="74" t="n">
        <v>0</v>
      </c>
      <c r="Z267" s="74" t="n">
        <v>22</v>
      </c>
      <c r="AA267" s="74" t="n">
        <v>28</v>
      </c>
      <c r="AB267" s="74" t="n">
        <v>28</v>
      </c>
      <c r="AC267" s="74" t="n">
        <v>33</v>
      </c>
      <c r="AD267" s="74" t="n"/>
      <c r="AE267" s="74" t="n"/>
      <c r="AF267" s="312" t="n">
        <v>0</v>
      </c>
      <c r="AG267" s="312" t="n">
        <v>100</v>
      </c>
      <c r="AH267" s="75">
        <f>AG267</f>
        <v/>
      </c>
      <c r="AI267" s="508" t="n">
        <v>100</v>
      </c>
      <c r="AJ267" s="75" t="n"/>
      <c r="AK267" s="452" t="inlineStr">
        <is>
          <t>TBA</t>
        </is>
      </c>
      <c r="AL267" s="267">
        <f>(AH267*T267)*1.05</f>
        <v/>
      </c>
      <c r="AM267" s="267" t="n"/>
      <c r="AN267" s="273" t="n"/>
      <c r="AO267" s="300" t="n"/>
      <c r="AP267" s="273" t="n"/>
      <c r="AQ267" s="300" t="n"/>
      <c r="AR267" s="300" t="n"/>
      <c r="AS267" s="273" t="n"/>
      <c r="AT267" s="273" t="n"/>
      <c r="AU267" s="273" t="n"/>
      <c r="AV267" s="2" t="n"/>
      <c r="AW267" s="2" t="n"/>
      <c r="AX267" s="2" t="n"/>
      <c r="AY267" s="2" t="n"/>
      <c r="AZ267" s="2" t="n"/>
      <c r="BA267" s="2" t="n"/>
      <c r="BB267" s="2" t="n"/>
      <c r="BC267" s="2" t="n"/>
      <c r="BD267" s="2" t="n"/>
      <c r="BE267" s="2" t="n"/>
      <c r="BF267" s="2" t="n"/>
      <c r="BG267" s="2" t="n"/>
      <c r="BH267" s="301" t="n"/>
      <c r="BI267" s="2" t="n"/>
    </row>
    <row customHeight="1" hidden="1" ht="15" r="268" s="510">
      <c r="A268" s="549" t="inlineStr">
        <is>
          <t>K180707015-2020600135 SENECA</t>
        </is>
      </c>
      <c r="B268" s="169" t="inlineStr">
        <is>
          <t>K180707015</t>
        </is>
      </c>
      <c r="C268" s="169" t="n">
        <v>2020600135</v>
      </c>
      <c r="D268" s="67" t="n"/>
      <c r="E268" s="311" t="n"/>
      <c r="F268" s="311" t="n"/>
      <c r="G268" s="176" t="inlineStr">
        <is>
          <t>-</t>
        </is>
      </c>
      <c r="H268" s="42" t="inlineStr">
        <is>
          <t>SENECA</t>
        </is>
      </c>
      <c r="I268" s="173" t="inlineStr">
        <is>
          <t>FROSTED FIG</t>
        </is>
      </c>
      <c r="J268" s="176" t="inlineStr">
        <is>
          <t>TEXTILE SANTADERINA</t>
        </is>
      </c>
      <c r="K268" s="176" t="inlineStr">
        <is>
          <t>REFIBRA: 7712</t>
        </is>
      </c>
      <c r="L268" s="176" t="n"/>
      <c r="M268" s="41" t="n"/>
      <c r="N268" s="42" t="n">
        <v>2</v>
      </c>
      <c r="O268" s="173" t="inlineStr">
        <is>
          <t>DRESS</t>
        </is>
      </c>
      <c r="P268" s="175" t="inlineStr">
        <is>
          <t>WOMEN</t>
        </is>
      </c>
      <c r="Q268" s="177" t="inlineStr">
        <is>
          <t>EDWARD JEANS</t>
        </is>
      </c>
      <c r="R268" s="177" t="inlineStr">
        <is>
          <t>ALEXANDROS</t>
        </is>
      </c>
      <c r="S268" s="178" t="n">
        <v>4.3</v>
      </c>
      <c r="T268" s="21" t="n">
        <v>1.7</v>
      </c>
      <c r="U268" s="305" t="n"/>
      <c r="V268" s="74" t="n"/>
      <c r="W268" s="74" t="n"/>
      <c r="X268" s="74" t="n">
        <v>17</v>
      </c>
      <c r="Y268" s="74" t="n">
        <v>0</v>
      </c>
      <c r="Z268" s="74" t="n">
        <v>17</v>
      </c>
      <c r="AA268" s="74" t="n">
        <v>30</v>
      </c>
      <c r="AB268" s="74" t="n">
        <v>43</v>
      </c>
      <c r="AC268" s="74" t="n">
        <v>47</v>
      </c>
      <c r="AD268" s="74" t="n"/>
      <c r="AE268" s="74" t="n"/>
      <c r="AF268" s="312" t="n">
        <v>0</v>
      </c>
      <c r="AG268" s="312" t="n">
        <v>100</v>
      </c>
      <c r="AH268" s="75">
        <f>AG268</f>
        <v/>
      </c>
      <c r="AI268" s="508" t="n">
        <v>99.99999999999999</v>
      </c>
      <c r="AJ268" s="75" t="n"/>
      <c r="AK268" s="452" t="inlineStr">
        <is>
          <t>TBA</t>
        </is>
      </c>
      <c r="AL268" s="267">
        <f>(AH268*T268)*1.05</f>
        <v/>
      </c>
      <c r="AM268" s="267" t="n"/>
      <c r="AN268" s="273" t="n"/>
      <c r="AO268" s="300" t="n"/>
      <c r="AP268" s="273" t="n"/>
      <c r="AQ268" s="300" t="n"/>
      <c r="AR268" s="300" t="n"/>
      <c r="AS268" s="273" t="n"/>
      <c r="AT268" s="273" t="n"/>
      <c r="AU268" s="273" t="n"/>
      <c r="AV268" s="2" t="n"/>
      <c r="AW268" s="2" t="n"/>
      <c r="AX268" s="2" t="n"/>
      <c r="AY268" s="2" t="n"/>
      <c r="AZ268" s="2" t="n"/>
      <c r="BA268" s="2" t="n"/>
      <c r="BB268" s="2" t="n"/>
      <c r="BC268" s="2" t="n"/>
      <c r="BD268" s="2" t="n"/>
      <c r="BE268" s="2" t="n"/>
      <c r="BF268" s="2" t="n"/>
      <c r="BG268" s="2" t="n"/>
      <c r="BH268" s="301" t="n"/>
      <c r="BI268" s="2" t="n"/>
    </row>
    <row customHeight="1" hidden="1" ht="15" r="269" s="510">
      <c r="A269" s="549" t="inlineStr">
        <is>
          <t>K180707050-2020600137 JERRIE</t>
        </is>
      </c>
      <c r="B269" s="169" t="inlineStr">
        <is>
          <t>K180707050</t>
        </is>
      </c>
      <c r="C269" s="169" t="n">
        <v>2020600137</v>
      </c>
      <c r="D269" s="67" t="inlineStr">
        <is>
          <t>SB</t>
        </is>
      </c>
      <c r="E269" s="311" t="n"/>
      <c r="F269" s="311" t="n"/>
      <c r="G269" s="176" t="inlineStr">
        <is>
          <t>-</t>
        </is>
      </c>
      <c r="H269" s="42" t="inlineStr">
        <is>
          <t>JERRIE</t>
        </is>
      </c>
      <c r="I269" s="173" t="inlineStr">
        <is>
          <t>RICH CARAMEL</t>
        </is>
      </c>
      <c r="J269" s="176" t="inlineStr">
        <is>
          <t>TEXTILE SANTADERINA</t>
        </is>
      </c>
      <c r="K269" s="176" t="inlineStr">
        <is>
          <t>REFIBRA: 7712</t>
        </is>
      </c>
      <c r="L269" s="176" t="n"/>
      <c r="M269" s="41" t="n"/>
      <c r="N269" s="42" t="n">
        <v>2</v>
      </c>
      <c r="O269" s="173" t="inlineStr">
        <is>
          <t>DRESS</t>
        </is>
      </c>
      <c r="P269" s="175" t="inlineStr">
        <is>
          <t>WOMEN</t>
        </is>
      </c>
      <c r="Q269" s="177" t="inlineStr">
        <is>
          <t>COLLAGE</t>
        </is>
      </c>
      <c r="R269" s="281" t="inlineStr">
        <is>
          <t>ARAMPATZHS  NIKOLAOS &amp; SIA O.E.</t>
        </is>
      </c>
      <c r="S269" s="178" t="n">
        <v>4.3</v>
      </c>
      <c r="T269" s="21" t="n">
        <v>1.9</v>
      </c>
      <c r="U269" s="305" t="n"/>
      <c r="V269" s="74" t="n"/>
      <c r="W269" s="74" t="n"/>
      <c r="X269" s="74" t="n">
        <v>102</v>
      </c>
      <c r="Y269" s="74" t="n">
        <v>220</v>
      </c>
      <c r="Z269" s="74" t="n">
        <v>108</v>
      </c>
      <c r="AA269" s="74" t="n">
        <v>125</v>
      </c>
      <c r="AB269" s="74" t="n">
        <v>154</v>
      </c>
      <c r="AC269" s="74" t="n">
        <v>146</v>
      </c>
      <c r="AD269" s="74" t="n"/>
      <c r="AE269" s="74" t="n"/>
      <c r="AF269" s="74" t="n">
        <v>220</v>
      </c>
      <c r="AG269" s="312" t="n">
        <v>200</v>
      </c>
      <c r="AH269" s="75">
        <f>AG269</f>
        <v/>
      </c>
      <c r="AI269" s="508" t="n">
        <v>200</v>
      </c>
      <c r="AJ269" s="75" t="n"/>
      <c r="AK269" s="75" t="n"/>
      <c r="AL269" s="267">
        <f>(AH269*T269)*1.05</f>
        <v/>
      </c>
      <c r="AM269" s="267" t="n"/>
      <c r="AN269" s="273" t="n"/>
      <c r="AO269" s="300" t="n"/>
      <c r="AP269" s="273" t="n"/>
      <c r="AQ269" s="300" t="n"/>
      <c r="AR269" s="300" t="n"/>
      <c r="AS269" s="273" t="n"/>
      <c r="AT269" s="273" t="n"/>
      <c r="AU269" s="273" t="n"/>
      <c r="AV269" s="2" t="n"/>
      <c r="AW269" s="2" t="n"/>
      <c r="AX269" s="2" t="n"/>
      <c r="AY269" s="2" t="n"/>
      <c r="AZ269" s="2" t="n"/>
      <c r="BA269" s="2" t="n"/>
      <c r="BB269" s="2" t="n"/>
      <c r="BC269" s="2" t="n"/>
      <c r="BD269" s="2" t="n"/>
      <c r="BE269" s="2" t="n"/>
      <c r="BF269" s="2" t="n"/>
      <c r="BG269" s="2" t="n"/>
      <c r="BH269" s="301" t="n"/>
      <c r="BI269" s="2" t="n"/>
    </row>
    <row customHeight="1" hidden="1" ht="15" r="270" s="510">
      <c r="A270" s="549" t="inlineStr">
        <is>
          <t>K180700010-2010800381 JANELLE</t>
        </is>
      </c>
      <c r="B270" s="169" t="inlineStr">
        <is>
          <t>K180700010</t>
        </is>
      </c>
      <c r="C270" s="169" t="n">
        <v>2010800381</v>
      </c>
      <c r="D270" s="67" t="inlineStr">
        <is>
          <t>ASOS</t>
        </is>
      </c>
      <c r="E270" s="311" t="n"/>
      <c r="F270" s="311" t="n"/>
      <c r="G270" s="176" t="inlineStr">
        <is>
          <t>-</t>
        </is>
      </c>
      <c r="H270" s="42" t="inlineStr">
        <is>
          <t>JANELLE</t>
        </is>
      </c>
      <c r="I270" s="173" t="inlineStr">
        <is>
          <t xml:space="preserve">RICH CARAMEL </t>
        </is>
      </c>
      <c r="J270" s="176" t="inlineStr">
        <is>
          <t>TEXTILE SANTADERINA</t>
        </is>
      </c>
      <c r="K270" s="176" t="inlineStr">
        <is>
          <t>REFIBRA: 7712</t>
        </is>
      </c>
      <c r="L270" s="176" t="n"/>
      <c r="M270" s="41" t="n"/>
      <c r="N270" s="42" t="n">
        <v>2</v>
      </c>
      <c r="O270" s="173" t="inlineStr">
        <is>
          <t>JUMPSUIT</t>
        </is>
      </c>
      <c r="P270" s="175" t="inlineStr">
        <is>
          <t>WOMEN</t>
        </is>
      </c>
      <c r="Q270" s="177" t="inlineStr">
        <is>
          <t>EDWARD JEANS</t>
        </is>
      </c>
      <c r="R270" s="177" t="inlineStr">
        <is>
          <t>ALEXANDROS</t>
        </is>
      </c>
      <c r="S270" s="178" t="n">
        <v>4.3</v>
      </c>
      <c r="T270" s="21" t="n">
        <v>2.5</v>
      </c>
      <c r="U270" s="305" t="n"/>
      <c r="V270" s="74" t="n"/>
      <c r="W270" s="74" t="n"/>
      <c r="X270" s="74" t="n">
        <v>93</v>
      </c>
      <c r="Y270" s="74" t="n">
        <v>200</v>
      </c>
      <c r="Z270" s="74" t="n">
        <v>93</v>
      </c>
      <c r="AA270" s="74" t="n">
        <v>93</v>
      </c>
      <c r="AB270" s="74" t="n">
        <v>92</v>
      </c>
      <c r="AC270" s="74" t="n">
        <v>92</v>
      </c>
      <c r="AD270" s="74" t="n"/>
      <c r="AE270" s="74" t="n"/>
      <c r="AF270" s="74" t="n">
        <v>200</v>
      </c>
      <c r="AG270" s="312" t="n">
        <v>150</v>
      </c>
      <c r="AH270" s="75">
        <f>AG270</f>
        <v/>
      </c>
      <c r="AI270" s="508" t="n">
        <v>150</v>
      </c>
      <c r="AJ270" s="75" t="n"/>
      <c r="AK270" s="75" t="n"/>
      <c r="AL270" s="267">
        <f>(AH270*T270)*1.05</f>
        <v/>
      </c>
      <c r="AM270" s="267" t="n"/>
      <c r="AN270" s="273" t="n"/>
      <c r="AO270" s="300" t="n"/>
      <c r="AP270" s="273" t="n"/>
      <c r="AQ270" s="300" t="n"/>
      <c r="AR270" s="300" t="n"/>
      <c r="AS270" s="273" t="n"/>
      <c r="AT270" s="273" t="n"/>
      <c r="AU270" s="273" t="n"/>
      <c r="AV270" s="2" t="n"/>
      <c r="AW270" s="2" t="n"/>
      <c r="AX270" s="2" t="n"/>
      <c r="AY270" s="2" t="n"/>
      <c r="AZ270" s="2" t="n"/>
      <c r="BA270" s="2" t="n"/>
      <c r="BB270" s="2" t="n"/>
      <c r="BC270" s="2" t="n"/>
      <c r="BD270" s="2" t="n"/>
      <c r="BE270" s="2" t="n"/>
      <c r="BF270" s="2" t="n"/>
      <c r="BG270" s="2" t="n"/>
      <c r="BH270" s="301" t="n"/>
      <c r="BI270" s="2" t="n"/>
    </row>
    <row customHeight="1" hidden="1" ht="15" r="271" s="510">
      <c r="A271" s="549" t="inlineStr">
        <is>
          <t>K180703065-2090101659 TAJA</t>
        </is>
      </c>
      <c r="B271" s="169" t="inlineStr">
        <is>
          <t>K180703065</t>
        </is>
      </c>
      <c r="C271" s="169" t="n">
        <v>2090101659</v>
      </c>
      <c r="D271" s="67" t="inlineStr">
        <is>
          <t>SB</t>
        </is>
      </c>
      <c r="E271" s="311" t="n"/>
      <c r="F271" s="311" t="n"/>
      <c r="G271" s="176" t="inlineStr">
        <is>
          <t>-</t>
        </is>
      </c>
      <c r="H271" s="42" t="inlineStr">
        <is>
          <t>TAJA</t>
        </is>
      </c>
      <c r="I271" s="173" t="inlineStr">
        <is>
          <t>COLLEGIATE RED</t>
        </is>
      </c>
      <c r="J271" s="176" t="inlineStr">
        <is>
          <t>TEXTILE SANTADERINA</t>
        </is>
      </c>
      <c r="K271" s="176" t="inlineStr">
        <is>
          <t>REFIBRA: 7713</t>
        </is>
      </c>
      <c r="L271" s="176" t="n"/>
      <c r="M271" s="41" t="n"/>
      <c r="N271" s="42" t="n">
        <v>1</v>
      </c>
      <c r="O271" s="173" t="inlineStr">
        <is>
          <t>SHIRT L/S</t>
        </is>
      </c>
      <c r="P271" s="175" t="inlineStr">
        <is>
          <t>WOMEN</t>
        </is>
      </c>
      <c r="Q271" s="177" t="inlineStr">
        <is>
          <t>EDWARD JEANS</t>
        </is>
      </c>
      <c r="R271" s="177" t="inlineStr">
        <is>
          <t>ALEXANDROS</t>
        </is>
      </c>
      <c r="S271" s="178" t="n">
        <v>4.7</v>
      </c>
      <c r="T271" s="21" t="n">
        <v>1.4</v>
      </c>
      <c r="U271" s="305" t="n"/>
      <c r="V271" s="74" t="n"/>
      <c r="W271" s="74" t="n"/>
      <c r="X271" s="74" t="n">
        <v>136</v>
      </c>
      <c r="Y271" s="74" t="n">
        <v>250</v>
      </c>
      <c r="Z271" s="74" t="n">
        <v>170</v>
      </c>
      <c r="AA271" s="74" t="n">
        <v>207</v>
      </c>
      <c r="AB271" s="74" t="n">
        <v>245</v>
      </c>
      <c r="AC271" s="74" t="n">
        <v>242</v>
      </c>
      <c r="AD271" s="74" t="n"/>
      <c r="AE271" s="74" t="n"/>
      <c r="AF271" s="74" t="n">
        <v>300</v>
      </c>
      <c r="AG271" s="325" t="n">
        <v>325</v>
      </c>
      <c r="AH271" s="75">
        <f>AG271</f>
        <v/>
      </c>
      <c r="AI271" s="508" t="n">
        <v>325</v>
      </c>
      <c r="AJ271" s="75" t="n"/>
      <c r="AK271" s="75" t="n"/>
      <c r="AL271" s="267">
        <f>(AH271*T271)*1.05</f>
        <v/>
      </c>
      <c r="AM271" s="267" t="n"/>
      <c r="AN271" s="273" t="n"/>
      <c r="AO271" s="300" t="n">
        <v>43167</v>
      </c>
      <c r="AP271" s="273" t="n">
        <v>1800</v>
      </c>
      <c r="AQ271" s="300" t="n">
        <v>43189</v>
      </c>
      <c r="AR271" s="300" t="n"/>
      <c r="AS271" s="273" t="n"/>
      <c r="AT271" s="273" t="n"/>
      <c r="AU271" s="273" t="n"/>
      <c r="AV271" s="2" t="n"/>
      <c r="AW271" s="2" t="n"/>
      <c r="AX271" s="2" t="n"/>
      <c r="AY271" s="2" t="n"/>
      <c r="AZ271" s="2" t="n"/>
      <c r="BA271" s="2" t="n"/>
      <c r="BB271" s="2" t="n"/>
      <c r="BC271" s="2" t="n"/>
      <c r="BD271" s="2" t="n"/>
      <c r="BE271" s="2" t="n"/>
      <c r="BF271" s="2" t="n"/>
      <c r="BG271" s="2" t="n">
        <v>1275</v>
      </c>
      <c r="BH271" s="301" t="n"/>
      <c r="BI271" s="2" t="n"/>
    </row>
    <row customHeight="1" hidden="1" ht="15" r="272" s="510">
      <c r="A272" s="549" t="inlineStr">
        <is>
          <t>K180703030-2090101655 AMELIA</t>
        </is>
      </c>
      <c r="B272" s="169" t="inlineStr">
        <is>
          <t>K180703030</t>
        </is>
      </c>
      <c r="C272" s="169" t="n">
        <v>2090101655</v>
      </c>
      <c r="D272" s="67" t="n"/>
      <c r="E272" s="311" t="n"/>
      <c r="F272" s="311" t="n"/>
      <c r="G272" s="176" t="inlineStr">
        <is>
          <t>-</t>
        </is>
      </c>
      <c r="H272" s="42" t="inlineStr">
        <is>
          <t>AMELIA</t>
        </is>
      </c>
      <c r="I272" s="173" t="inlineStr">
        <is>
          <t>FROSTED FIG</t>
        </is>
      </c>
      <c r="J272" s="176" t="inlineStr">
        <is>
          <t>TEXTILE SANTADERINA</t>
        </is>
      </c>
      <c r="K272" s="176" t="inlineStr">
        <is>
          <t>REFIBRA: 7713</t>
        </is>
      </c>
      <c r="L272" s="176" t="n"/>
      <c r="M272" s="41" t="n"/>
      <c r="N272" s="42" t="n">
        <v>2</v>
      </c>
      <c r="O272" s="173" t="inlineStr">
        <is>
          <t>SHIRT L/S</t>
        </is>
      </c>
      <c r="P272" s="175" t="inlineStr">
        <is>
          <t>WOMEN</t>
        </is>
      </c>
      <c r="Q272" s="177" t="inlineStr">
        <is>
          <t>EDWARD JEANS</t>
        </is>
      </c>
      <c r="R272" s="177" t="inlineStr">
        <is>
          <t>ALEXANDROS</t>
        </is>
      </c>
      <c r="S272" s="178" t="n">
        <v>4.7</v>
      </c>
      <c r="T272" s="21" t="n">
        <v>1</v>
      </c>
      <c r="U272" s="305" t="n"/>
      <c r="V272" s="74" t="n"/>
      <c r="W272" s="74" t="n"/>
      <c r="X272" s="74" t="n">
        <v>29</v>
      </c>
      <c r="Y272" s="74" t="n">
        <v>0</v>
      </c>
      <c r="Z272" s="74" t="n">
        <v>44</v>
      </c>
      <c r="AA272" s="74" t="n">
        <v>68</v>
      </c>
      <c r="AB272" s="74" t="n">
        <v>90</v>
      </c>
      <c r="AC272" s="74" t="n">
        <v>96</v>
      </c>
      <c r="AD272" s="74" t="n"/>
      <c r="AE272" s="74" t="n"/>
      <c r="AF272" s="74" t="n">
        <v>100</v>
      </c>
      <c r="AG272" s="325" t="n">
        <v>125</v>
      </c>
      <c r="AH272" s="75">
        <f>AG272</f>
        <v/>
      </c>
      <c r="AI272" s="508" t="n">
        <v>125</v>
      </c>
      <c r="AJ272" s="75" t="n"/>
      <c r="AK272" s="75" t="n"/>
      <c r="AL272" s="267">
        <f>(AH272*T272)*1.05</f>
        <v/>
      </c>
      <c r="AM272" s="267" t="n"/>
      <c r="AN272" s="273" t="n"/>
      <c r="AO272" s="300" t="n"/>
      <c r="AP272" s="273" t="n"/>
      <c r="AQ272" s="300" t="n"/>
      <c r="AR272" s="300" t="n"/>
      <c r="AS272" s="273" t="n"/>
      <c r="AT272" s="273" t="n"/>
      <c r="AU272" s="273" t="n"/>
      <c r="AV272" s="2" t="n"/>
      <c r="AW272" s="2" t="n"/>
      <c r="AX272" s="2" t="n"/>
      <c r="AY272" s="2" t="n"/>
      <c r="AZ272" s="2" t="n"/>
      <c r="BA272" s="2" t="n"/>
      <c r="BB272" s="2" t="n"/>
      <c r="BC272" s="2" t="n"/>
      <c r="BD272" s="2" t="n"/>
      <c r="BE272" s="2" t="n"/>
      <c r="BF272" s="2" t="n"/>
      <c r="BG272" s="2" t="n"/>
      <c r="BH272" s="301" t="n"/>
      <c r="BI272" s="2" t="n"/>
    </row>
    <row customHeight="1" hidden="1" ht="15" r="273" s="510">
      <c r="A273" s="549" t="inlineStr">
        <is>
          <t>K180700025-2010401670 RICKIE</t>
        </is>
      </c>
      <c r="B273" s="169" t="inlineStr">
        <is>
          <t>K180700025</t>
        </is>
      </c>
      <c r="C273" s="169" t="n">
        <v>2010401670</v>
      </c>
      <c r="D273" s="67" t="n"/>
      <c r="E273" s="311" t="n"/>
      <c r="F273" s="311" t="n"/>
      <c r="G273" s="176" t="inlineStr">
        <is>
          <t>-</t>
        </is>
      </c>
      <c r="H273" s="42" t="inlineStr">
        <is>
          <t>RICKIE</t>
        </is>
      </c>
      <c r="I273" s="173" t="inlineStr">
        <is>
          <t>FROSTED FIG</t>
        </is>
      </c>
      <c r="J273" s="176" t="inlineStr">
        <is>
          <t>TEXTILE SANTADERINA</t>
        </is>
      </c>
      <c r="K273" s="176" t="inlineStr">
        <is>
          <t>REFIBRA: 7713</t>
        </is>
      </c>
      <c r="L273" s="176" t="n"/>
      <c r="M273" s="41" t="n"/>
      <c r="N273" s="42" t="n">
        <v>2</v>
      </c>
      <c r="O273" s="173" t="inlineStr">
        <is>
          <t>PANTS</t>
        </is>
      </c>
      <c r="P273" s="175" t="inlineStr">
        <is>
          <t>WOMEN</t>
        </is>
      </c>
      <c r="Q273" s="177" t="inlineStr">
        <is>
          <t>COLLAGE</t>
        </is>
      </c>
      <c r="R273" s="281" t="inlineStr">
        <is>
          <t>ARAMPATZHS  NIKOLAOS &amp; SIA O.E.</t>
        </is>
      </c>
      <c r="S273" s="178" t="n">
        <v>4.7</v>
      </c>
      <c r="T273" s="21" t="n">
        <v>1.3</v>
      </c>
      <c r="U273" s="305" t="n">
        <v>0.2</v>
      </c>
      <c r="V273" s="74" t="n"/>
      <c r="W273" s="74" t="n"/>
      <c r="X273" s="74" t="n">
        <v>32</v>
      </c>
      <c r="Y273" s="74" t="n">
        <v>0</v>
      </c>
      <c r="Z273" s="74" t="n">
        <v>51</v>
      </c>
      <c r="AA273" s="74" t="n">
        <v>51</v>
      </c>
      <c r="AB273" s="74" t="n">
        <v>76</v>
      </c>
      <c r="AC273" s="74" t="n">
        <v>84</v>
      </c>
      <c r="AD273" s="74" t="n"/>
      <c r="AE273" s="74" t="n"/>
      <c r="AF273" s="74" t="n">
        <v>100</v>
      </c>
      <c r="AG273" s="325" t="n">
        <v>125</v>
      </c>
      <c r="AH273" s="75">
        <f>AG273</f>
        <v/>
      </c>
      <c r="AI273" s="508" t="n">
        <v>130.4705882352941</v>
      </c>
      <c r="AJ273" s="75" t="n"/>
      <c r="AK273" s="75" t="n"/>
      <c r="AL273" s="267">
        <f>(AH273*T273)*1.05</f>
        <v/>
      </c>
      <c r="AM273" s="267" t="n"/>
      <c r="AN273" s="273" t="n"/>
      <c r="AO273" s="300" t="n"/>
      <c r="AP273" s="273" t="n"/>
      <c r="AQ273" s="300" t="n"/>
      <c r="AR273" s="300" t="n"/>
      <c r="AS273" s="273" t="n"/>
      <c r="AT273" s="273" t="n"/>
      <c r="AU273" s="273" t="n"/>
      <c r="AV273" s="2" t="n"/>
      <c r="AW273" s="2" t="n"/>
      <c r="AX273" s="2" t="n"/>
      <c r="AY273" s="2" t="n"/>
      <c r="AZ273" s="2" t="n"/>
      <c r="BA273" s="2" t="n"/>
      <c r="BB273" s="2" t="n"/>
      <c r="BC273" s="2" t="n"/>
      <c r="BD273" s="2" t="n"/>
      <c r="BE273" s="2" t="n"/>
      <c r="BF273" s="2" t="n"/>
      <c r="BG273" s="2" t="n">
        <v>525</v>
      </c>
      <c r="BH273" s="301" t="n">
        <v>43178</v>
      </c>
      <c r="BI273" s="2" t="n"/>
    </row>
    <row customHeight="1" hidden="1" ht="15" r="274" s="510">
      <c r="A274" s="549" t="inlineStr">
        <is>
          <t>K180703070-2090101660 TAJA</t>
        </is>
      </c>
      <c r="B274" s="169" t="inlineStr">
        <is>
          <t>K180703070</t>
        </is>
      </c>
      <c r="C274" s="169" t="n">
        <v>2090101660</v>
      </c>
      <c r="D274" s="67" t="inlineStr">
        <is>
          <t>ASOS</t>
        </is>
      </c>
      <c r="E274" s="311" t="n"/>
      <c r="F274" s="311" t="n"/>
      <c r="G274" s="176" t="inlineStr">
        <is>
          <t>-</t>
        </is>
      </c>
      <c r="H274" s="42" t="inlineStr">
        <is>
          <t>TAJA</t>
        </is>
      </c>
      <c r="I274" s="173" t="inlineStr">
        <is>
          <t>RICH CARAMEL</t>
        </is>
      </c>
      <c r="J274" s="176" t="inlineStr">
        <is>
          <t>TEXTILE SANTADERINA</t>
        </is>
      </c>
      <c r="K274" s="176" t="inlineStr">
        <is>
          <t>REFIBRA: 7713</t>
        </is>
      </c>
      <c r="L274" s="176" t="n"/>
      <c r="M274" s="41" t="n"/>
      <c r="N274" s="42" t="n">
        <v>2</v>
      </c>
      <c r="O274" s="173" t="inlineStr">
        <is>
          <t>SHIRT L/S</t>
        </is>
      </c>
      <c r="P274" s="175" t="inlineStr">
        <is>
          <t>WOMEN</t>
        </is>
      </c>
      <c r="Q274" s="177" t="inlineStr">
        <is>
          <t>EDWARD JEANS</t>
        </is>
      </c>
      <c r="R274" s="177" t="inlineStr">
        <is>
          <t>ALEXANDROS</t>
        </is>
      </c>
      <c r="S274" s="178" t="n">
        <v>4.7</v>
      </c>
      <c r="T274" s="21" t="n">
        <v>1.4</v>
      </c>
      <c r="U274" s="305" t="n"/>
      <c r="V274" s="74" t="n"/>
      <c r="W274" s="74" t="n"/>
      <c r="X274" s="74" t="n">
        <v>140</v>
      </c>
      <c r="Y274" s="74" t="n">
        <v>250</v>
      </c>
      <c r="Z274" s="74" t="n">
        <v>164</v>
      </c>
      <c r="AA274" s="74" t="n">
        <v>199</v>
      </c>
      <c r="AB274" s="74" t="n">
        <v>267</v>
      </c>
      <c r="AC274" s="74" t="n">
        <v>270</v>
      </c>
      <c r="AD274" s="74" t="n"/>
      <c r="AE274" s="74" t="n"/>
      <c r="AF274" s="74" t="n">
        <v>270</v>
      </c>
      <c r="AG274" s="325" t="n">
        <v>350</v>
      </c>
      <c r="AH274" s="75">
        <f>AG274</f>
        <v/>
      </c>
      <c r="AI274" s="508" t="n">
        <v>350.0000000000001</v>
      </c>
      <c r="AJ274" s="75" t="n"/>
      <c r="AK274" s="75" t="n"/>
      <c r="AL274" s="267">
        <f>(AH274*T274)*1.05</f>
        <v/>
      </c>
      <c r="AM274" s="267" t="n"/>
      <c r="AN274" s="273" t="n"/>
      <c r="AO274" s="300" t="n"/>
      <c r="AP274" s="273" t="n"/>
      <c r="AQ274" s="300" t="n"/>
      <c r="AR274" s="300" t="n"/>
      <c r="AS274" s="273" t="n"/>
      <c r="AT274" s="273" t="n"/>
      <c r="AU274" s="273" t="n"/>
      <c r="AV274" s="2" t="n"/>
      <c r="AW274" s="2" t="n"/>
      <c r="AX274" s="2" t="n"/>
      <c r="AY274" s="2" t="n"/>
      <c r="AZ274" s="2" t="n"/>
      <c r="BA274" s="2" t="n"/>
      <c r="BB274" s="2" t="n"/>
      <c r="BC274" s="2" t="n"/>
      <c r="BD274" s="2" t="n"/>
      <c r="BE274" s="2" t="n"/>
      <c r="BF274" s="2" t="n"/>
      <c r="BG274" s="2" t="n"/>
      <c r="BH274" s="301" t="n"/>
      <c r="BI274" s="2" t="n"/>
    </row>
    <row customHeight="1" hidden="1" ht="15" r="275" s="510">
      <c r="A275" s="549" t="inlineStr">
        <is>
          <t>K180700030-2010401671 RICKIE</t>
        </is>
      </c>
      <c r="B275" s="169" t="inlineStr">
        <is>
          <t>K180700030</t>
        </is>
      </c>
      <c r="C275" s="169" t="n">
        <v>2010401671</v>
      </c>
      <c r="D275" s="67" t="inlineStr">
        <is>
          <t>ASOS</t>
        </is>
      </c>
      <c r="E275" s="311" t="n"/>
      <c r="F275" s="311" t="n"/>
      <c r="G275" s="176" t="inlineStr">
        <is>
          <t>-</t>
        </is>
      </c>
      <c r="H275" s="42" t="inlineStr">
        <is>
          <t>RICKIE</t>
        </is>
      </c>
      <c r="I275" s="173" t="inlineStr">
        <is>
          <t>RICH CARAMEL</t>
        </is>
      </c>
      <c r="J275" s="176" t="inlineStr">
        <is>
          <t>TEXTILE SANTADERINA</t>
        </is>
      </c>
      <c r="K275" s="176" t="inlineStr">
        <is>
          <t>REFIBRA: 7713</t>
        </is>
      </c>
      <c r="L275" s="176" t="n"/>
      <c r="M275" s="41" t="n"/>
      <c r="N275" s="42" t="n">
        <v>2</v>
      </c>
      <c r="O275" s="173" t="inlineStr">
        <is>
          <t>PANTS</t>
        </is>
      </c>
      <c r="P275" s="175" t="inlineStr">
        <is>
          <t>WOMEN</t>
        </is>
      </c>
      <c r="Q275" s="177" t="inlineStr">
        <is>
          <t>COLLAGE</t>
        </is>
      </c>
      <c r="R275" s="281" t="inlineStr">
        <is>
          <t>ARAMPATZHS  NIKOLAOS &amp; SIA O.E.</t>
        </is>
      </c>
      <c r="S275" s="178" t="n">
        <v>4.7</v>
      </c>
      <c r="T275" s="21" t="n">
        <v>1.3</v>
      </c>
      <c r="U275" s="305" t="n">
        <v>0.2</v>
      </c>
      <c r="V275" s="74" t="n"/>
      <c r="W275" s="74" t="n"/>
      <c r="X275" s="74" t="n">
        <v>150</v>
      </c>
      <c r="Y275" s="74" t="n">
        <v>250</v>
      </c>
      <c r="Z275" s="74" t="n">
        <v>159</v>
      </c>
      <c r="AA275" s="74" t="n">
        <v>171</v>
      </c>
      <c r="AB275" s="74" t="n">
        <v>198</v>
      </c>
      <c r="AC275" s="74" t="n">
        <v>202</v>
      </c>
      <c r="AD275" s="74" t="n"/>
      <c r="AE275" s="74" t="n"/>
      <c r="AF275" s="74" t="n">
        <v>250</v>
      </c>
      <c r="AG275" s="74" t="n">
        <v>250</v>
      </c>
      <c r="AH275" s="75">
        <f>AG275</f>
        <v/>
      </c>
      <c r="AI275" s="508" t="n">
        <v>255.1782178217822</v>
      </c>
      <c r="AJ275" s="75" t="n"/>
      <c r="AK275" s="75" t="n"/>
      <c r="AL275" s="267">
        <f>(AH275*T275)*1.05</f>
        <v/>
      </c>
      <c r="AM275" s="267" t="n"/>
      <c r="AN275" s="273" t="n"/>
      <c r="AO275" s="300" t="n"/>
      <c r="AP275" s="273" t="n"/>
      <c r="AQ275" s="300" t="n"/>
      <c r="AR275" s="300" t="n"/>
      <c r="AS275" s="273" t="n"/>
      <c r="AT275" s="273" t="n"/>
      <c r="AU275" s="273" t="n"/>
      <c r="AV275" s="2" t="n"/>
      <c r="AW275" s="2" t="n"/>
      <c r="AX275" s="2" t="n"/>
      <c r="AY275" s="2" t="n"/>
      <c r="AZ275" s="2" t="n"/>
      <c r="BA275" s="2" t="n"/>
      <c r="BB275" s="2" t="n"/>
      <c r="BC275" s="2" t="n"/>
      <c r="BD275" s="2" t="n"/>
      <c r="BE275" s="2" t="n"/>
      <c r="BF275" s="2" t="n"/>
      <c r="BG275" s="2" t="n"/>
      <c r="BH275" s="301" t="n"/>
      <c r="BI275" s="2" t="n"/>
    </row>
    <row customHeight="1" hidden="1" ht="15" r="276" s="510">
      <c r="A276" s="549" t="inlineStr">
        <is>
          <t>K180703035-2090101656 AMELIA</t>
        </is>
      </c>
      <c r="B276" s="169" t="inlineStr">
        <is>
          <t>K180703035</t>
        </is>
      </c>
      <c r="C276" s="169" t="n">
        <v>2090101656</v>
      </c>
      <c r="D276" s="67" t="n"/>
      <c r="E276" s="311" t="n"/>
      <c r="F276" s="311" t="n"/>
      <c r="G276" s="176" t="inlineStr">
        <is>
          <t>-</t>
        </is>
      </c>
      <c r="H276" s="42" t="inlineStr">
        <is>
          <t>AMELIA</t>
        </is>
      </c>
      <c r="I276" s="173" t="inlineStr">
        <is>
          <t>RUSTED GOLD</t>
        </is>
      </c>
      <c r="J276" s="176" t="inlineStr">
        <is>
          <t>TEXTILE SANTADERINA</t>
        </is>
      </c>
      <c r="K276" s="176" t="inlineStr">
        <is>
          <t>REFIBRA: 7713</t>
        </is>
      </c>
      <c r="L276" s="176" t="n"/>
      <c r="M276" s="41" t="n"/>
      <c r="N276" s="42" t="n">
        <v>2</v>
      </c>
      <c r="O276" s="173" t="inlineStr">
        <is>
          <t>SHIRT L/S</t>
        </is>
      </c>
      <c r="P276" s="175" t="inlineStr">
        <is>
          <t>WOMEN</t>
        </is>
      </c>
      <c r="Q276" s="177" t="inlineStr">
        <is>
          <t>EDWARD JEANS</t>
        </is>
      </c>
      <c r="R276" s="177" t="inlineStr">
        <is>
          <t>ALEXANDROS</t>
        </is>
      </c>
      <c r="S276" s="178" t="n">
        <v>4.7</v>
      </c>
      <c r="T276" s="21" t="n">
        <v>1</v>
      </c>
      <c r="U276" s="305" t="n"/>
      <c r="V276" s="74" t="n"/>
      <c r="W276" s="74" t="n"/>
      <c r="X276" s="74" t="n">
        <v>26</v>
      </c>
      <c r="Y276" s="74" t="n">
        <v>0</v>
      </c>
      <c r="Z276" s="74" t="n">
        <v>39</v>
      </c>
      <c r="AA276" s="74" t="n">
        <v>62</v>
      </c>
      <c r="AB276" s="74" t="n">
        <v>90</v>
      </c>
      <c r="AC276" s="74" t="n">
        <v>90</v>
      </c>
      <c r="AD276" s="74" t="n"/>
      <c r="AE276" s="74" t="n"/>
      <c r="AF276" s="74" t="n">
        <v>100</v>
      </c>
      <c r="AG276" s="325" t="n">
        <v>125</v>
      </c>
      <c r="AH276" s="75">
        <f>AG276</f>
        <v/>
      </c>
      <c r="AI276" s="508" t="n">
        <v>125</v>
      </c>
      <c r="AJ276" s="75" t="n"/>
      <c r="AK276" s="75" t="n"/>
      <c r="AL276" s="267">
        <f>(AH276*T276)*1.05</f>
        <v/>
      </c>
      <c r="AM276" s="267" t="n"/>
      <c r="AN276" s="273" t="n"/>
      <c r="AO276" s="300" t="n"/>
      <c r="AP276" s="273" t="n"/>
      <c r="AQ276" s="300" t="n"/>
      <c r="AR276" s="300" t="n"/>
      <c r="AS276" s="273" t="n"/>
      <c r="AT276" s="273" t="n"/>
      <c r="AU276" s="273" t="n"/>
      <c r="AV276" s="2" t="n"/>
      <c r="AW276" s="2" t="n"/>
      <c r="AX276" s="2" t="n"/>
      <c r="AY276" s="2" t="n"/>
      <c r="AZ276" s="2" t="n"/>
      <c r="BA276" s="2" t="n"/>
      <c r="BB276" s="2" t="n"/>
      <c r="BC276" s="2" t="n"/>
      <c r="BD276" s="2" t="n"/>
      <c r="BE276" s="2" t="n"/>
      <c r="BF276" s="2" t="n"/>
      <c r="BG276" s="2" t="n"/>
      <c r="BH276" s="301" t="n"/>
      <c r="BI276" s="2" t="n"/>
    </row>
    <row customHeight="1" hidden="1" ht="15" r="277" s="510">
      <c r="A277" s="549" t="inlineStr">
        <is>
          <t>K180703060-2090400040 TEUTA</t>
        </is>
      </c>
      <c r="B277" s="22" t="inlineStr">
        <is>
          <t>K180703060</t>
        </is>
      </c>
      <c r="C277" s="22" t="n">
        <v>2090400040</v>
      </c>
      <c r="D277" s="67" t="n"/>
      <c r="E277" s="311" t="inlineStr">
        <is>
          <t>Pending</t>
        </is>
      </c>
      <c r="F277" s="311" t="n"/>
      <c r="G277" s="21" t="inlineStr">
        <is>
          <t>-</t>
        </is>
      </c>
      <c r="H277" s="42" t="inlineStr">
        <is>
          <t>TEUTA</t>
        </is>
      </c>
      <c r="I277" s="22" t="inlineStr">
        <is>
          <t>INDIGO STRIPE TENCEL</t>
        </is>
      </c>
      <c r="J277" s="21" t="inlineStr">
        <is>
          <t>UNITIN</t>
        </is>
      </c>
      <c r="K277" s="21" t="inlineStr">
        <is>
          <t>MOON D.01: INDIGO STRIPE TENCEL</t>
        </is>
      </c>
      <c r="L277" s="21" t="n"/>
      <c r="M277" s="41" t="n"/>
      <c r="N277" s="42" t="n">
        <v>1</v>
      </c>
      <c r="O277" s="22" t="inlineStr">
        <is>
          <t>SHIRT L/S</t>
        </is>
      </c>
      <c r="P277" s="244" t="inlineStr">
        <is>
          <t>WOMEN</t>
        </is>
      </c>
      <c r="Q277" s="225" t="inlineStr">
        <is>
          <t>EDWARD JEANS</t>
        </is>
      </c>
      <c r="R277" s="225" t="inlineStr">
        <is>
          <t>ALEXANDROS</t>
        </is>
      </c>
      <c r="S277" s="215" t="inlineStr">
        <is>
          <t xml:space="preserve"> / 150</t>
        </is>
      </c>
      <c r="T277" s="21" t="n">
        <v>1.76</v>
      </c>
      <c r="U277" s="305" t="n"/>
      <c r="V277" s="74" t="n"/>
      <c r="W277" s="74" t="n"/>
      <c r="X277" s="74" t="n">
        <v>6</v>
      </c>
      <c r="Y277" s="74" t="n">
        <v>0</v>
      </c>
      <c r="Z277" s="74" t="n">
        <v>10</v>
      </c>
      <c r="AA277" s="74" t="n">
        <v>10</v>
      </c>
      <c r="AB277" s="74" t="n">
        <v>22</v>
      </c>
      <c r="AC277" s="74" t="n">
        <v>22</v>
      </c>
      <c r="AD277" s="74" t="n"/>
      <c r="AE277" s="74" t="n"/>
      <c r="AF277" s="74" t="n">
        <v>0</v>
      </c>
      <c r="AG277" s="325" t="n">
        <v>65</v>
      </c>
      <c r="AH277" s="333">
        <f>AG277</f>
        <v/>
      </c>
      <c r="AI277" s="508" t="n">
        <v>65</v>
      </c>
      <c r="AJ277" s="75" t="n"/>
      <c r="AK277" s="75" t="inlineStr">
        <is>
          <t>-</t>
        </is>
      </c>
      <c r="AL277" s="267">
        <f>(AH277*T277)*1.05</f>
        <v/>
      </c>
      <c r="AM277" s="267" t="n"/>
      <c r="AN277" s="273" t="n">
        <v>245</v>
      </c>
      <c r="AO277" s="300" t="n"/>
      <c r="AP277" s="273" t="n"/>
      <c r="AQ277" s="300" t="inlineStr">
        <is>
          <t>Unitin</t>
        </is>
      </c>
      <c r="AR277" s="300" t="n"/>
      <c r="AS277" s="273" t="n"/>
      <c r="AT277" s="273" t="n"/>
      <c r="AU277" s="273" t="n"/>
      <c r="AV277" s="2" t="n"/>
      <c r="AW277" s="2" t="n"/>
      <c r="AX277" s="2" t="n"/>
      <c r="AY277" s="2" t="n"/>
      <c r="AZ277" s="2" t="n"/>
      <c r="BA277" s="2" t="n"/>
      <c r="BB277" s="2" t="n"/>
      <c r="BC277" s="2" t="n"/>
      <c r="BD277" s="2" t="n"/>
      <c r="BE277" s="2" t="n"/>
      <c r="BF277" s="2" t="n"/>
      <c r="BG277" s="2" t="n">
        <v>245</v>
      </c>
      <c r="BH277" s="301" t="n">
        <v>43178</v>
      </c>
      <c r="BI277" s="2" t="n"/>
    </row>
    <row customHeight="1" hidden="1" ht="15" r="278" s="510">
      <c r="A278" s="549" t="inlineStr">
        <is>
          <t>K180700055-2010401669 FOLASADE</t>
        </is>
      </c>
      <c r="B278" s="22" t="inlineStr">
        <is>
          <t>K180700055</t>
        </is>
      </c>
      <c r="C278" s="22" t="n">
        <v>2010401669</v>
      </c>
      <c r="D278" s="67" t="n"/>
      <c r="E278" s="311" t="inlineStr">
        <is>
          <t>Pending</t>
        </is>
      </c>
      <c r="F278" s="311" t="n"/>
      <c r="G278" s="21" t="inlineStr">
        <is>
          <t>-</t>
        </is>
      </c>
      <c r="H278" s="42" t="inlineStr">
        <is>
          <t>FOLASADE</t>
        </is>
      </c>
      <c r="I278" s="22" t="inlineStr">
        <is>
          <t>INDIGO STRIPE TENCEL</t>
        </is>
      </c>
      <c r="J278" s="21" t="inlineStr">
        <is>
          <t>UNITIN</t>
        </is>
      </c>
      <c r="K278" s="21" t="inlineStr">
        <is>
          <t>MOON D.01: INDIGO STRIPE TENCEL</t>
        </is>
      </c>
      <c r="L278" s="21" t="n"/>
      <c r="M278" s="41" t="n"/>
      <c r="N278" s="42" t="n">
        <v>1</v>
      </c>
      <c r="O278" s="22" t="inlineStr">
        <is>
          <t>PANTS</t>
        </is>
      </c>
      <c r="P278" s="244" t="inlineStr">
        <is>
          <t>WOMEN</t>
        </is>
      </c>
      <c r="Q278" s="225" t="inlineStr">
        <is>
          <t>EDWARD JEANS</t>
        </is>
      </c>
      <c r="R278" s="225" t="inlineStr">
        <is>
          <t>ALEXANDROS</t>
        </is>
      </c>
      <c r="S278" s="215" t="inlineStr">
        <is>
          <t xml:space="preserve"> / 150</t>
        </is>
      </c>
      <c r="T278" s="21" t="n">
        <v>1.6</v>
      </c>
      <c r="U278" s="305" t="n"/>
      <c r="V278" s="74" t="n"/>
      <c r="W278" s="74" t="n"/>
      <c r="X278" s="74" t="n">
        <v>8</v>
      </c>
      <c r="Y278" s="74" t="n">
        <v>0</v>
      </c>
      <c r="Z278" s="74" t="n">
        <v>8</v>
      </c>
      <c r="AA278" s="74" t="n">
        <v>8</v>
      </c>
      <c r="AB278" s="74" t="n">
        <v>20</v>
      </c>
      <c r="AC278" s="74" t="n">
        <v>20</v>
      </c>
      <c r="AD278" s="74" t="n"/>
      <c r="AE278" s="74" t="n"/>
      <c r="AF278" s="74" t="n">
        <v>0</v>
      </c>
      <c r="AG278" s="325" t="n">
        <v>67</v>
      </c>
      <c r="AH278" s="333">
        <f>AG278</f>
        <v/>
      </c>
      <c r="AI278" s="508" t="n">
        <v>66.75</v>
      </c>
      <c r="AJ278" s="75" t="n"/>
      <c r="AK278" s="75" t="inlineStr">
        <is>
          <t>-</t>
        </is>
      </c>
      <c r="AL278" s="267">
        <f>(AH278*T278)*1.05</f>
        <v/>
      </c>
      <c r="AM278" s="267" t="n"/>
      <c r="AN278" s="273" t="n"/>
      <c r="AO278" s="300" t="n"/>
      <c r="AP278" s="273" t="n"/>
      <c r="AQ278" s="300" t="n"/>
      <c r="AR278" s="300" t="n"/>
      <c r="AS278" s="273" t="n"/>
      <c r="AT278" s="273" t="n"/>
      <c r="AU278" s="273" t="n"/>
      <c r="AV278" s="2" t="n"/>
      <c r="AW278" s="2" t="n"/>
      <c r="AX278" s="2" t="n"/>
      <c r="AY278" s="2" t="n"/>
      <c r="AZ278" s="2" t="n"/>
      <c r="BA278" s="2" t="n"/>
      <c r="BB278" s="2" t="n"/>
      <c r="BC278" s="2" t="n"/>
      <c r="BD278" s="2" t="n"/>
      <c r="BE278" s="2" t="n"/>
      <c r="BF278" s="2" t="n"/>
      <c r="BG278" s="2" t="n"/>
      <c r="BH278" s="301" t="n"/>
      <c r="BI278" s="2" t="n"/>
    </row>
    <row customHeight="1" hidden="1" ht="15" r="279" s="510">
      <c r="A279" s="549" t="inlineStr">
        <is>
          <t>K180703020-2090400041 ESTEFANY</t>
        </is>
      </c>
      <c r="B279" s="169" t="inlineStr">
        <is>
          <t>K180703020</t>
        </is>
      </c>
      <c r="C279" s="169" t="n">
        <v>2090400041</v>
      </c>
      <c r="D279" s="67" t="n"/>
      <c r="E279" s="311" t="inlineStr">
        <is>
          <t>Pending</t>
        </is>
      </c>
      <c r="F279" s="311" t="n"/>
      <c r="G279" s="176" t="inlineStr">
        <is>
          <t>-</t>
        </is>
      </c>
      <c r="H279" s="42" t="inlineStr">
        <is>
          <t>ESTEFANY</t>
        </is>
      </c>
      <c r="I279" s="173" t="inlineStr">
        <is>
          <t>INDIGO</t>
        </is>
      </c>
      <c r="J279" s="176" t="inlineStr">
        <is>
          <t>UNITIN</t>
        </is>
      </c>
      <c r="K279" s="21" t="inlineStr">
        <is>
          <t>NIZA 1111</t>
        </is>
      </c>
      <c r="L279" s="176" t="n"/>
      <c r="M279" s="41" t="n"/>
      <c r="N279" s="42" t="n">
        <v>2</v>
      </c>
      <c r="O279" s="173" t="inlineStr">
        <is>
          <t>SHIRT L/S</t>
        </is>
      </c>
      <c r="P279" s="175" t="inlineStr">
        <is>
          <t>WOMEN</t>
        </is>
      </c>
      <c r="Q279" s="177" t="inlineStr">
        <is>
          <t>COLLAGE</t>
        </is>
      </c>
      <c r="R279" s="281" t="inlineStr">
        <is>
          <t>ARAMPATZHS  NIKOLAOS &amp; SIA O.E.</t>
        </is>
      </c>
      <c r="S279" s="178" t="n">
        <v>8.449999999999999</v>
      </c>
      <c r="T279" s="21" t="n">
        <v>1.35</v>
      </c>
      <c r="U279" s="305" t="n"/>
      <c r="V279" s="74" t="n"/>
      <c r="W279" s="74" t="n"/>
      <c r="X279" s="74" t="n">
        <v>45</v>
      </c>
      <c r="Y279" s="74" t="n">
        <v>0</v>
      </c>
      <c r="Z279" s="74" t="n">
        <v>45</v>
      </c>
      <c r="AA279" s="74" t="n">
        <v>54</v>
      </c>
      <c r="AB279" s="74" t="n">
        <v>61</v>
      </c>
      <c r="AC279" s="74" t="n">
        <v>73</v>
      </c>
      <c r="AD279" s="74" t="n"/>
      <c r="AE279" s="74" t="n"/>
      <c r="AF279" s="74" t="n">
        <v>100</v>
      </c>
      <c r="AG279" s="310" t="n">
        <v>70</v>
      </c>
      <c r="AH279" s="75">
        <f>AG279</f>
        <v/>
      </c>
      <c r="AI279" s="508" t="n">
        <v>70</v>
      </c>
      <c r="AJ279" s="75" t="n"/>
      <c r="AK279" s="75" t="n"/>
      <c r="AL279" s="267">
        <f>(AH279*T279)*1.05</f>
        <v/>
      </c>
      <c r="AM279" s="267" t="n"/>
      <c r="AN279" s="273" t="n"/>
      <c r="AO279" s="300" t="n">
        <v>43172</v>
      </c>
      <c r="AP279" s="273" t="n">
        <v>100</v>
      </c>
      <c r="AQ279" s="300" t="inlineStr">
        <is>
          <t>Unitin</t>
        </is>
      </c>
      <c r="AR279" s="300" t="inlineStr">
        <is>
          <t>NO</t>
        </is>
      </c>
      <c r="AS279" s="273" t="inlineStr">
        <is>
          <t>MOQ issue. Not enough @ Mill!</t>
        </is>
      </c>
      <c r="AT279" s="273" t="n"/>
      <c r="AU279" s="273" t="n"/>
      <c r="AV279" s="2" t="n"/>
      <c r="AW279" s="2" t="n"/>
      <c r="AX279" s="2" t="n"/>
      <c r="AY279" s="2" t="n"/>
      <c r="AZ279" s="2" t="n"/>
      <c r="BA279" s="2" t="n"/>
      <c r="BB279" s="2" t="n"/>
      <c r="BC279" s="2" t="n"/>
      <c r="BD279" s="2" t="n"/>
      <c r="BE279" s="2" t="n"/>
      <c r="BF279" s="2" t="n"/>
      <c r="BG279" s="2" t="n">
        <v>100</v>
      </c>
      <c r="BH279" s="301" t="n">
        <v>43179</v>
      </c>
      <c r="BI279" s="2" t="n"/>
    </row>
    <row customHeight="1" hidden="1" ht="15" r="280" s="510">
      <c r="A280" s="549" t="inlineStr">
        <is>
          <t>K180707045-2020600136 THYRRA</t>
        </is>
      </c>
      <c r="B280" s="22" t="inlineStr">
        <is>
          <t>K180707045</t>
        </is>
      </c>
      <c r="C280" s="22" t="n">
        <v>2020600136</v>
      </c>
      <c r="D280" s="67" t="n"/>
      <c r="E280" s="311" t="inlineStr">
        <is>
          <t>Pending</t>
        </is>
      </c>
      <c r="F280" s="311" t="n"/>
      <c r="G280" s="21" t="inlineStr">
        <is>
          <t>-</t>
        </is>
      </c>
      <c r="H280" s="42" t="inlineStr">
        <is>
          <t>THYRRA</t>
        </is>
      </c>
      <c r="I280" s="22" t="inlineStr">
        <is>
          <t>BOLD STRIPE</t>
        </is>
      </c>
      <c r="J280" s="21" t="inlineStr">
        <is>
          <t>UNITIN</t>
        </is>
      </c>
      <c r="K280" s="21" t="inlineStr">
        <is>
          <t>SATURN: BOLD STRIPE</t>
        </is>
      </c>
      <c r="L280" s="21" t="n"/>
      <c r="M280" s="41" t="n"/>
      <c r="N280" s="42" t="n">
        <v>1</v>
      </c>
      <c r="O280" s="22" t="inlineStr">
        <is>
          <t>DRESS</t>
        </is>
      </c>
      <c r="P280" s="244" t="inlineStr">
        <is>
          <t>WOMEN</t>
        </is>
      </c>
      <c r="Q280" s="225" t="inlineStr">
        <is>
          <t>COLLAGE</t>
        </is>
      </c>
      <c r="R280" s="225" t="inlineStr">
        <is>
          <t>ARAMPATZHS  NIKOLAOS &amp; SIA O.E.</t>
        </is>
      </c>
      <c r="S280" s="215" t="inlineStr">
        <is>
          <t>7,15 / 150</t>
        </is>
      </c>
      <c r="T280" s="21" t="n">
        <v>2.6</v>
      </c>
      <c r="U280" s="305" t="n"/>
      <c r="V280" s="74" t="n"/>
      <c r="W280" s="74" t="n"/>
      <c r="X280" s="74" t="n">
        <v>24</v>
      </c>
      <c r="Y280" s="74" t="n">
        <v>0</v>
      </c>
      <c r="Z280" s="74" t="n">
        <v>24</v>
      </c>
      <c r="AA280" s="74" t="n">
        <v>29</v>
      </c>
      <c r="AB280" s="74" t="n">
        <v>34</v>
      </c>
      <c r="AC280" s="74" t="n">
        <v>30</v>
      </c>
      <c r="AD280" s="74" t="n"/>
      <c r="AE280" s="74" t="n"/>
      <c r="AF280" s="74" t="n">
        <v>0</v>
      </c>
      <c r="AG280" s="325" t="n">
        <v>125</v>
      </c>
      <c r="AH280" s="333">
        <f>AG280</f>
        <v/>
      </c>
      <c r="AI280" s="508" t="n">
        <v>125</v>
      </c>
      <c r="AJ280" s="75" t="n"/>
      <c r="AK280" s="75" t="inlineStr">
        <is>
          <t>-</t>
        </is>
      </c>
      <c r="AL280" s="267">
        <f>(AH280*T280)*1.05</f>
        <v/>
      </c>
      <c r="AM280" s="267" t="n"/>
      <c r="AN280" s="273" t="n">
        <v>342</v>
      </c>
      <c r="AO280" s="300" t="n"/>
      <c r="AP280" s="273" t="n"/>
      <c r="AQ280" s="300" t="inlineStr">
        <is>
          <t>Unitin</t>
        </is>
      </c>
      <c r="AR280" s="300" t="n"/>
      <c r="AS280" s="273" t="n"/>
      <c r="AT280" s="273" t="n"/>
      <c r="AU280" s="273" t="n"/>
      <c r="AV280" s="2" t="n"/>
      <c r="AW280" s="2" t="n"/>
      <c r="AX280" s="2" t="n"/>
      <c r="AY280" s="2" t="n"/>
      <c r="AZ280" s="2" t="n"/>
      <c r="BA280" s="2" t="n"/>
      <c r="BB280" s="2" t="n"/>
      <c r="BC280" s="2" t="n"/>
      <c r="BD280" s="2" t="n"/>
      <c r="BE280" s="2" t="n"/>
      <c r="BF280" s="2" t="n"/>
      <c r="BG280" s="2" t="n">
        <v>342</v>
      </c>
      <c r="BH280" s="301" t="n">
        <v>43179</v>
      </c>
      <c r="BI280" s="2" t="n"/>
    </row>
    <row customHeight="1" hidden="1" ht="15" r="281" s="510">
      <c r="A281" s="549" t="inlineStr">
        <is>
          <t>K180753005-1090103537 AUGUSTUS</t>
        </is>
      </c>
      <c r="B281" s="169" t="inlineStr">
        <is>
          <t>K180753005</t>
        </is>
      </c>
      <c r="C281" s="169" t="n">
        <v>1090103537</v>
      </c>
      <c r="D281" s="67" t="inlineStr">
        <is>
          <t>ZALANDO</t>
        </is>
      </c>
      <c r="E281" s="311" t="n"/>
      <c r="F281" s="311" t="n"/>
      <c r="G281" s="176" t="inlineStr">
        <is>
          <t>-</t>
        </is>
      </c>
      <c r="H281" s="42" t="inlineStr">
        <is>
          <t>AUGUSTUS</t>
        </is>
      </c>
      <c r="I281" s="173" t="inlineStr">
        <is>
          <t>DUCK GREEN</t>
        </is>
      </c>
      <c r="J281" s="198" t="inlineStr">
        <is>
          <t>YARNTEX</t>
        </is>
      </c>
      <c r="K281" s="176" t="inlineStr">
        <is>
          <t>SS18 AUGUSTUS FABRIC QUALITY: 230220</t>
        </is>
      </c>
      <c r="L281" s="176" t="n"/>
      <c r="M281" s="41" t="n"/>
      <c r="N281" s="42" t="n">
        <v>1</v>
      </c>
      <c r="O281" s="173" t="inlineStr">
        <is>
          <t>OVERSHIRT</t>
        </is>
      </c>
      <c r="P281" s="175" t="inlineStr">
        <is>
          <t>MEN</t>
        </is>
      </c>
      <c r="Q281" s="177" t="inlineStr">
        <is>
          <t>EDWARD JEANS</t>
        </is>
      </c>
      <c r="R281" s="177" t="inlineStr">
        <is>
          <t>ALEXANDROS</t>
        </is>
      </c>
      <c r="S281" s="215" t="inlineStr">
        <is>
          <t>9kg</t>
        </is>
      </c>
      <c r="T281" s="21" t="inlineStr">
        <is>
          <t>-</t>
        </is>
      </c>
      <c r="U281" s="305" t="n"/>
      <c r="V281" s="74" t="n"/>
      <c r="W281" s="74" t="n"/>
      <c r="X281" s="74" t="n">
        <v>81</v>
      </c>
      <c r="Y281" s="74" t="n">
        <v>150</v>
      </c>
      <c r="Z281" s="74" t="n">
        <v>87</v>
      </c>
      <c r="AA281" s="74" t="n">
        <v>101</v>
      </c>
      <c r="AB281" s="74" t="n">
        <v>187</v>
      </c>
      <c r="AC281" s="74" t="n">
        <v>189</v>
      </c>
      <c r="AD281" s="74" t="n"/>
      <c r="AE281" s="74" t="n"/>
      <c r="AF281" s="74" t="n">
        <v>150</v>
      </c>
      <c r="AG281" s="325" t="n">
        <v>250</v>
      </c>
      <c r="AH281" s="75">
        <f>AG281</f>
        <v/>
      </c>
      <c r="AI281" s="508" t="n">
        <v>249.7368421052632</v>
      </c>
      <c r="AJ281" s="75" t="n"/>
      <c r="AK281" s="75" t="n"/>
      <c r="AL281" s="267" t="inlineStr">
        <is>
          <t>-</t>
        </is>
      </c>
      <c r="AM281" s="267" t="n"/>
      <c r="AN281" s="273" t="n"/>
      <c r="AO281" s="300" t="n"/>
      <c r="AP281" s="273" t="n"/>
      <c r="AQ281" s="300" t="n"/>
      <c r="AR281" s="300" t="n"/>
      <c r="AS281" s="273" t="n"/>
      <c r="AT281" s="273" t="n"/>
      <c r="AU281" s="273" t="n"/>
      <c r="AV281" s="2" t="n"/>
      <c r="AW281" s="2" t="n"/>
      <c r="AX281" s="2" t="n"/>
      <c r="AY281" s="2" t="n"/>
      <c r="AZ281" s="2" t="n"/>
      <c r="BA281" s="2" t="n"/>
      <c r="BB281" s="2" t="n"/>
      <c r="BC281" s="2" t="n"/>
      <c r="BD281" s="2" t="n"/>
      <c r="BE281" s="2" t="n"/>
      <c r="BF281" s="2" t="n"/>
      <c r="BG281" s="2" t="n"/>
      <c r="BH281" s="301" t="n"/>
      <c r="BI281" s="2" t="n"/>
    </row>
    <row customHeight="1" hidden="1" ht="15" r="282" s="510">
      <c r="A282" s="549" t="inlineStr">
        <is>
          <t>K180753010-1090103538 AUGUSTUS</t>
        </is>
      </c>
      <c r="B282" s="169" t="inlineStr">
        <is>
          <t>K180753010</t>
        </is>
      </c>
      <c r="C282" s="169" t="n">
        <v>1090103538</v>
      </c>
      <c r="D282" s="67" t="n"/>
      <c r="E282" s="311" t="n"/>
      <c r="F282" s="311" t="n"/>
      <c r="G282" s="176" t="inlineStr">
        <is>
          <t>-</t>
        </is>
      </c>
      <c r="H282" s="42" t="inlineStr">
        <is>
          <t>AUGUSTUS</t>
        </is>
      </c>
      <c r="I282" s="173" t="inlineStr">
        <is>
          <t>GOLDEN OCHRE</t>
        </is>
      </c>
      <c r="J282" s="198" t="inlineStr">
        <is>
          <t>YARNTEX</t>
        </is>
      </c>
      <c r="K282" s="176" t="inlineStr">
        <is>
          <t>SS18 AUGUSTUS FABRIC QUALITY: 230220</t>
        </is>
      </c>
      <c r="L282" s="176" t="n"/>
      <c r="M282" s="41" t="n"/>
      <c r="N282" s="42" t="n">
        <v>1</v>
      </c>
      <c r="O282" s="173" t="inlineStr">
        <is>
          <t>OVERSHIRT</t>
        </is>
      </c>
      <c r="P282" s="175" t="inlineStr">
        <is>
          <t>MEN</t>
        </is>
      </c>
      <c r="Q282" s="177" t="inlineStr">
        <is>
          <t>EDWARD JEANS</t>
        </is>
      </c>
      <c r="R282" s="177" t="inlineStr">
        <is>
          <t>ALEXANDROS</t>
        </is>
      </c>
      <c r="S282" s="215" t="inlineStr">
        <is>
          <t>9kg</t>
        </is>
      </c>
      <c r="T282" s="21" t="inlineStr">
        <is>
          <t>-</t>
        </is>
      </c>
      <c r="U282" s="305" t="n"/>
      <c r="V282" s="74" t="n"/>
      <c r="W282" s="74" t="n"/>
      <c r="X282" s="74" t="n">
        <v>38</v>
      </c>
      <c r="Y282" s="74" t="n">
        <v>150</v>
      </c>
      <c r="Z282" s="74" t="n">
        <v>44</v>
      </c>
      <c r="AA282" s="74" t="n">
        <v>48</v>
      </c>
      <c r="AB282" s="74" t="n">
        <v>54</v>
      </c>
      <c r="AC282" s="74" t="n">
        <v>54</v>
      </c>
      <c r="AD282" s="74" t="n"/>
      <c r="AE282" s="74" t="n"/>
      <c r="AF282" s="74" t="n">
        <v>150</v>
      </c>
      <c r="AG282" s="312" t="n">
        <v>100</v>
      </c>
      <c r="AH282" s="75">
        <f>AG282</f>
        <v/>
      </c>
      <c r="AI282" s="508" t="n">
        <v>109.5185185185185</v>
      </c>
      <c r="AJ282" s="75" t="n"/>
      <c r="AK282" s="75" t="n"/>
      <c r="AL282" s="267" t="inlineStr">
        <is>
          <t>-</t>
        </is>
      </c>
      <c r="AM282" s="267" t="n"/>
      <c r="AN282" s="273" t="n"/>
      <c r="AO282" s="300" t="n"/>
      <c r="AP282" s="273" t="n"/>
      <c r="AQ282" s="300" t="n"/>
      <c r="AR282" s="300" t="n"/>
      <c r="AS282" s="273" t="n"/>
      <c r="AT282" s="273" t="n"/>
      <c r="AU282" s="273" t="n"/>
      <c r="AV282" s="2" t="n"/>
      <c r="AW282" s="2" t="n"/>
      <c r="AX282" s="2" t="n"/>
      <c r="AY282" s="2" t="n"/>
      <c r="AZ282" s="2" t="n"/>
      <c r="BA282" s="2" t="n"/>
      <c r="BB282" s="2" t="n"/>
      <c r="BC282" s="2" t="n"/>
      <c r="BD282" s="2" t="n"/>
      <c r="BE282" s="2" t="n"/>
      <c r="BF282" s="2" t="n"/>
      <c r="BG282" s="2" t="n"/>
      <c r="BH282" s="301" t="n"/>
      <c r="BI282" s="2" t="n"/>
    </row>
    <row customHeight="1" hidden="1" ht="15" r="283" s="510">
      <c r="A283" s="549" t="inlineStr">
        <is>
          <t>K180199010-5109900819 APRON SELVAGE</t>
        </is>
      </c>
      <c r="B283" s="169" t="inlineStr">
        <is>
          <t>K180199010</t>
        </is>
      </c>
      <c r="C283" s="169" t="n">
        <v>5109900819</v>
      </c>
      <c r="D283" s="67" t="n"/>
      <c r="E283" s="311" t="n"/>
      <c r="F283" s="311" t="n"/>
      <c r="G283" s="176" t="inlineStr">
        <is>
          <t>C/O</t>
        </is>
      </c>
      <c r="H283" s="42" t="inlineStr">
        <is>
          <t>APRON SELVAGE</t>
        </is>
      </c>
      <c r="I283" s="173" t="inlineStr">
        <is>
          <t>DRY RECYCLED</t>
        </is>
      </c>
      <c r="J283" s="176" t="inlineStr">
        <is>
          <t>CANDIANI</t>
        </is>
      </c>
      <c r="K283" s="176" t="inlineStr">
        <is>
          <t>SL7212 old recycled</t>
        </is>
      </c>
      <c r="L283" s="176" t="n"/>
      <c r="M283" s="41" t="inlineStr">
        <is>
          <t>-</t>
        </is>
      </c>
      <c r="N283" s="42" t="n">
        <v>1</v>
      </c>
      <c r="O283" s="173" t="inlineStr">
        <is>
          <t>ACCESSORIES</t>
        </is>
      </c>
      <c r="P283" s="175" t="inlineStr">
        <is>
          <t>UNISEX</t>
        </is>
      </c>
      <c r="Q283" s="177" t="inlineStr">
        <is>
          <t>CARTHAGO</t>
        </is>
      </c>
      <c r="R283" s="177" t="inlineStr">
        <is>
          <t>-</t>
        </is>
      </c>
      <c r="S283" s="178" t="inlineStr">
        <is>
          <t xml:space="preserve"> / 80</t>
        </is>
      </c>
      <c r="T283" s="21" t="inlineStr">
        <is>
          <t>-</t>
        </is>
      </c>
      <c r="U283" s="305" t="n"/>
      <c r="V283" s="74" t="n"/>
      <c r="W283" s="74" t="n"/>
      <c r="X283" s="74" t="n">
        <v>7</v>
      </c>
      <c r="Y283" s="74" t="n">
        <v>0</v>
      </c>
      <c r="Z283" s="74" t="n">
        <v>7</v>
      </c>
      <c r="AA283" s="74" t="n">
        <v>7</v>
      </c>
      <c r="AB283" s="74" t="n">
        <v>11</v>
      </c>
      <c r="AC283" s="74" t="n">
        <v>11</v>
      </c>
      <c r="AD283" s="74" t="n"/>
      <c r="AE283" s="74" t="n"/>
      <c r="AF283" s="74" t="n">
        <v>0</v>
      </c>
      <c r="AG283" s="74" t="inlineStr">
        <is>
          <t>stock</t>
        </is>
      </c>
      <c r="AH283" s="75" t="n">
        <v>0</v>
      </c>
      <c r="AI283" s="508" t="n">
        <v>0</v>
      </c>
      <c r="AJ283" s="75" t="n">
        <v>113</v>
      </c>
      <c r="AK283" s="75" t="inlineStr">
        <is>
          <t>STOCK</t>
        </is>
      </c>
      <c r="AL283" s="267" t="inlineStr">
        <is>
          <t>-</t>
        </is>
      </c>
      <c r="AM283" s="267" t="n"/>
      <c r="AN283" s="273" t="n"/>
      <c r="AO283" s="300" t="n"/>
      <c r="AP283" s="273" t="n"/>
      <c r="AQ283" s="300" t="n"/>
      <c r="AR283" s="300" t="n"/>
      <c r="AS283" s="273" t="n"/>
      <c r="AT283" s="273" t="n"/>
      <c r="AU283" s="273" t="n"/>
      <c r="AV283" s="2" t="n"/>
      <c r="AW283" s="2" t="n"/>
      <c r="AX283" s="2" t="n"/>
      <c r="AY283" s="2" t="n"/>
      <c r="AZ283" s="2" t="n"/>
      <c r="BA283" s="2" t="n"/>
      <c r="BB283" s="2" t="n"/>
      <c r="BC283" s="2" t="n"/>
      <c r="BD283" s="2" t="n"/>
      <c r="BE283" s="2" t="n"/>
      <c r="BF283" s="2" t="n"/>
      <c r="BG283" s="2" t="n"/>
      <c r="BH283" s="301" t="n"/>
    </row>
    <row customHeight="1" hidden="1" ht="15" r="284" s="510">
      <c r="A284" s="549" t="inlineStr">
        <is>
          <t>K180799075-5101900009 COIN POUCH</t>
        </is>
      </c>
      <c r="B284" s="466" t="inlineStr">
        <is>
          <t>K180799075</t>
        </is>
      </c>
      <c r="C284" s="466" t="n">
        <v>5101900009</v>
      </c>
      <c r="D284" s="453" t="n"/>
      <c r="E284" s="461" t="n"/>
      <c r="F284" s="461" t="n"/>
      <c r="G284" s="468" t="inlineStr">
        <is>
          <t>-</t>
        </is>
      </c>
      <c r="H284" s="455" t="inlineStr">
        <is>
          <t>COIN POUCH</t>
        </is>
      </c>
      <c r="I284" s="466" t="inlineStr">
        <is>
          <t>NUDE</t>
        </is>
      </c>
      <c r="J284" s="457" t="n"/>
      <c r="K284" s="457" t="inlineStr">
        <is>
          <t>THICK LEATHER</t>
        </is>
      </c>
      <c r="L284" s="457" t="n"/>
      <c r="M284" s="456" t="n"/>
      <c r="N284" s="455" t="n">
        <v>1</v>
      </c>
      <c r="O284" s="466" t="inlineStr">
        <is>
          <t>ACCESSORIES</t>
        </is>
      </c>
      <c r="P284" s="463" t="inlineStr">
        <is>
          <t>UNISEX</t>
        </is>
      </c>
      <c r="Q284" s="457" t="inlineStr">
        <is>
          <t>OFFICINA3</t>
        </is>
      </c>
      <c r="R284" s="457" t="inlineStr">
        <is>
          <t>-</t>
        </is>
      </c>
      <c r="S284" s="459" t="n"/>
      <c r="T284" s="457" t="inlineStr">
        <is>
          <t>-</t>
        </is>
      </c>
      <c r="U284" s="458" t="n"/>
      <c r="V284" s="310" t="n"/>
      <c r="W284" s="310" t="n"/>
      <c r="X284" s="310" t="n">
        <v>0</v>
      </c>
      <c r="Y284" s="310" t="n">
        <v>0</v>
      </c>
      <c r="Z284" s="310" t="n">
        <v>0</v>
      </c>
      <c r="AA284" s="310" t="n">
        <v>0</v>
      </c>
      <c r="AB284" s="310" t="n">
        <v>3</v>
      </c>
      <c r="AC284" s="310" t="n">
        <v>0</v>
      </c>
      <c r="AD284" s="310" t="n"/>
      <c r="AE284" s="310" t="n"/>
      <c r="AF284" s="310" t="n">
        <v>0</v>
      </c>
      <c r="AG284" s="310" t="inlineStr">
        <is>
          <t>CXLD</t>
        </is>
      </c>
      <c r="AH284" s="308" t="n">
        <v>0</v>
      </c>
      <c r="AI284" s="508" t="inlineStr">
        <is>
          <t>-</t>
        </is>
      </c>
      <c r="AJ284" s="75" t="n"/>
      <c r="AK284" s="75" t="n"/>
      <c r="AL284" s="267" t="inlineStr">
        <is>
          <t>-</t>
        </is>
      </c>
      <c r="AM284" s="267" t="n"/>
      <c r="AN284" s="273" t="n"/>
      <c r="AO284" s="300" t="n"/>
      <c r="AP284" s="273" t="n"/>
      <c r="AQ284" s="300" t="n"/>
      <c r="AR284" s="300" t="n"/>
      <c r="AS284" s="273" t="n"/>
      <c r="AT284" s="273" t="n"/>
      <c r="AU284" s="273" t="n"/>
      <c r="AV284" s="2" t="n"/>
      <c r="AW284" s="2" t="n"/>
      <c r="AX284" s="2" t="n"/>
      <c r="AY284" s="2" t="n"/>
      <c r="AZ284" s="2" t="n"/>
      <c r="BA284" s="2" t="n"/>
      <c r="BB284" s="2" t="n"/>
      <c r="BC284" s="2" t="n"/>
      <c r="BD284" s="2" t="n"/>
      <c r="BE284" s="2" t="n"/>
      <c r="BF284" s="2" t="n"/>
      <c r="BG284" s="2" t="n"/>
      <c r="BH284" s="301" t="n"/>
    </row>
    <row customHeight="1" hidden="1" ht="15" r="285" s="510">
      <c r="A285" s="549" t="inlineStr">
        <is>
          <t>K180199035-5101900007 COIN HOLDER</t>
        </is>
      </c>
      <c r="B285" s="169" t="inlineStr">
        <is>
          <t>K180199035</t>
        </is>
      </c>
      <c r="C285" s="169" t="n">
        <v>5101900007</v>
      </c>
      <c r="D285" s="67" t="n"/>
      <c r="E285" s="311" t="n"/>
      <c r="F285" s="311" t="n"/>
      <c r="G285" s="176" t="inlineStr">
        <is>
          <t>C/O</t>
        </is>
      </c>
      <c r="H285" s="42" t="inlineStr">
        <is>
          <t>COIN HOLDER</t>
        </is>
      </c>
      <c r="I285" s="173" t="inlineStr">
        <is>
          <t>NUDE</t>
        </is>
      </c>
      <c r="J285" s="176" t="n"/>
      <c r="K285" s="176" t="inlineStr">
        <is>
          <t>-</t>
        </is>
      </c>
      <c r="L285" s="176" t="n"/>
      <c r="M285" s="41" t="inlineStr">
        <is>
          <t>-</t>
        </is>
      </c>
      <c r="N285" s="42" t="n">
        <v>1</v>
      </c>
      <c r="O285" s="173" t="inlineStr">
        <is>
          <t>ACCESSORIES</t>
        </is>
      </c>
      <c r="P285" s="175" t="inlineStr">
        <is>
          <t>UNISEX</t>
        </is>
      </c>
      <c r="Q285" s="177" t="inlineStr">
        <is>
          <t>OFFICINA3</t>
        </is>
      </c>
      <c r="R285" s="177" t="inlineStr">
        <is>
          <t>-</t>
        </is>
      </c>
      <c r="S285" s="178" t="n"/>
      <c r="T285" s="21" t="inlineStr">
        <is>
          <t>-</t>
        </is>
      </c>
      <c r="U285" s="305" t="n"/>
      <c r="V285" s="74" t="n"/>
      <c r="W285" s="74" t="n"/>
      <c r="X285" s="74" t="n">
        <v>0</v>
      </c>
      <c r="Y285" s="74" t="n">
        <v>0</v>
      </c>
      <c r="Z285" s="74" t="n">
        <v>0</v>
      </c>
      <c r="AA285" s="74" t="n">
        <v>0</v>
      </c>
      <c r="AB285" s="74" t="n">
        <v>2</v>
      </c>
      <c r="AC285" s="74" t="n">
        <v>2</v>
      </c>
      <c r="AD285" s="74" t="n"/>
      <c r="AE285" s="74" t="n"/>
      <c r="AF285" s="74" t="n">
        <v>0</v>
      </c>
      <c r="AG285" s="74" t="inlineStr">
        <is>
          <t>stock</t>
        </is>
      </c>
      <c r="AH285" s="75" t="n">
        <v>0</v>
      </c>
      <c r="AI285" s="508" t="n">
        <v>0</v>
      </c>
      <c r="AJ285" s="75" t="n">
        <v>63</v>
      </c>
      <c r="AK285" s="75" t="n"/>
      <c r="AL285" s="267" t="inlineStr">
        <is>
          <t>-</t>
        </is>
      </c>
      <c r="AM285" s="267" t="n"/>
      <c r="AN285" s="273" t="n"/>
      <c r="AO285" s="300" t="n"/>
      <c r="AP285" s="273" t="n"/>
      <c r="AQ285" s="300" t="n"/>
      <c r="AR285" s="300" t="n"/>
      <c r="AS285" s="273" t="n"/>
      <c r="AT285" s="273" t="n"/>
      <c r="AU285" s="273" t="n"/>
      <c r="AV285" s="2" t="n"/>
      <c r="AW285" s="2" t="n"/>
      <c r="AX285" s="2" t="n"/>
      <c r="AY285" s="2" t="n"/>
      <c r="AZ285" s="2" t="n"/>
      <c r="BA285" s="2" t="n"/>
      <c r="BB285" s="2" t="n"/>
      <c r="BC285" s="2" t="n"/>
      <c r="BD285" s="2" t="n"/>
      <c r="BE285" s="2" t="n"/>
      <c r="BF285" s="2" t="n"/>
      <c r="BG285" s="2" t="n"/>
      <c r="BH285" s="301" t="n"/>
    </row>
    <row customHeight="1" hidden="1" ht="15" r="286" s="510">
      <c r="A286" s="549" t="inlineStr">
        <is>
          <t>K180799080-5101900010 ZIP WALLET</t>
        </is>
      </c>
      <c r="B286" s="466" t="inlineStr">
        <is>
          <t>K180799080</t>
        </is>
      </c>
      <c r="C286" s="466" t="n">
        <v>5101900010</v>
      </c>
      <c r="D286" s="453" t="n"/>
      <c r="E286" s="461" t="n"/>
      <c r="F286" s="461" t="n"/>
      <c r="G286" s="468" t="inlineStr">
        <is>
          <t>-</t>
        </is>
      </c>
      <c r="H286" s="455" t="inlineStr">
        <is>
          <t>ZIP WALLET</t>
        </is>
      </c>
      <c r="I286" s="466" t="inlineStr">
        <is>
          <t>NUDE</t>
        </is>
      </c>
      <c r="J286" s="457" t="n"/>
      <c r="K286" s="457" t="inlineStr">
        <is>
          <t>THIN LEATHER</t>
        </is>
      </c>
      <c r="L286" s="457" t="n"/>
      <c r="M286" s="456" t="n"/>
      <c r="N286" s="455" t="n">
        <v>1</v>
      </c>
      <c r="O286" s="466" t="inlineStr">
        <is>
          <t>ACCESSORIES</t>
        </is>
      </c>
      <c r="P286" s="463" t="inlineStr">
        <is>
          <t>UNISEX</t>
        </is>
      </c>
      <c r="Q286" s="457" t="inlineStr">
        <is>
          <t>OFFICINA3</t>
        </is>
      </c>
      <c r="R286" s="457" t="inlineStr">
        <is>
          <t>-</t>
        </is>
      </c>
      <c r="S286" s="459" t="n"/>
      <c r="T286" s="457" t="inlineStr">
        <is>
          <t>-</t>
        </is>
      </c>
      <c r="U286" s="458" t="n"/>
      <c r="V286" s="310" t="n"/>
      <c r="W286" s="310" t="n"/>
      <c r="X286" s="310" t="n">
        <v>0</v>
      </c>
      <c r="Y286" s="310" t="n">
        <v>0</v>
      </c>
      <c r="Z286" s="310" t="n">
        <v>0</v>
      </c>
      <c r="AA286" s="310" t="n">
        <v>0</v>
      </c>
      <c r="AB286" s="310" t="n">
        <v>0</v>
      </c>
      <c r="AC286" s="310" t="n">
        <v>0</v>
      </c>
      <c r="AD286" s="310" t="n"/>
      <c r="AE286" s="310" t="n"/>
      <c r="AF286" s="310" t="n">
        <v>0</v>
      </c>
      <c r="AG286" s="310" t="inlineStr">
        <is>
          <t>CXLD</t>
        </is>
      </c>
      <c r="AH286" s="308" t="n">
        <v>0</v>
      </c>
      <c r="AI286" s="508" t="inlineStr">
        <is>
          <t>-</t>
        </is>
      </c>
      <c r="AJ286" s="75" t="n"/>
      <c r="AK286" s="75" t="n"/>
      <c r="AL286" s="267" t="inlineStr">
        <is>
          <t>-</t>
        </is>
      </c>
      <c r="AM286" s="267" t="n"/>
      <c r="AN286" s="273" t="n"/>
      <c r="AO286" s="300" t="n"/>
      <c r="AP286" s="273" t="n"/>
      <c r="AQ286" s="300" t="n"/>
      <c r="AR286" s="300" t="n"/>
      <c r="AS286" s="273" t="n"/>
      <c r="AT286" s="273" t="n"/>
      <c r="AU286" s="273" t="n"/>
      <c r="AV286" s="2" t="n"/>
      <c r="AW286" s="2" t="n"/>
      <c r="AX286" s="2" t="n"/>
      <c r="AY286" s="2" t="n"/>
      <c r="AZ286" s="2" t="n"/>
      <c r="BA286" s="2" t="n"/>
      <c r="BB286" s="2" t="n"/>
      <c r="BC286" s="2" t="n"/>
      <c r="BD286" s="2" t="n"/>
      <c r="BE286" s="2" t="n"/>
      <c r="BF286" s="2" t="n"/>
      <c r="BG286" s="2" t="n"/>
      <c r="BH286" s="301" t="n"/>
    </row>
    <row customHeight="1" hidden="1" ht="15" r="287" s="510">
      <c r="A287" s="549" t="inlineStr">
        <is>
          <t>K180799085-5101900011 MAKE YOUR OWN WALLET</t>
        </is>
      </c>
      <c r="B287" s="466" t="inlineStr">
        <is>
          <t>K180799085</t>
        </is>
      </c>
      <c r="C287" s="466" t="n">
        <v>5101900011</v>
      </c>
      <c r="D287" s="453" t="n"/>
      <c r="E287" s="461" t="n"/>
      <c r="F287" s="461" t="n"/>
      <c r="G287" s="468" t="inlineStr">
        <is>
          <t>-</t>
        </is>
      </c>
      <c r="H287" s="455" t="inlineStr">
        <is>
          <t>MAKE YOUR OWN WALLET</t>
        </is>
      </c>
      <c r="I287" s="466" t="inlineStr">
        <is>
          <t>NUDE</t>
        </is>
      </c>
      <c r="J287" s="457" t="n"/>
      <c r="K287" s="457" t="inlineStr">
        <is>
          <t>THICK LEATHER</t>
        </is>
      </c>
      <c r="L287" s="457" t="n"/>
      <c r="M287" s="456" t="n"/>
      <c r="N287" s="455" t="n">
        <v>1</v>
      </c>
      <c r="O287" s="466" t="inlineStr">
        <is>
          <t>ACCESSORIES</t>
        </is>
      </c>
      <c r="P287" s="463" t="inlineStr">
        <is>
          <t>UNISEX</t>
        </is>
      </c>
      <c r="Q287" s="457" t="inlineStr">
        <is>
          <t>OFFICINA3</t>
        </is>
      </c>
      <c r="R287" s="457" t="inlineStr">
        <is>
          <t>-</t>
        </is>
      </c>
      <c r="S287" s="459" t="n"/>
      <c r="T287" s="457" t="inlineStr">
        <is>
          <t>-</t>
        </is>
      </c>
      <c r="U287" s="458" t="n"/>
      <c r="V287" s="310" t="n"/>
      <c r="W287" s="310" t="n"/>
      <c r="X287" s="310" t="n">
        <v>5</v>
      </c>
      <c r="Y287" s="310" t="n">
        <v>0</v>
      </c>
      <c r="Z287" s="310" t="n">
        <v>5</v>
      </c>
      <c r="AA287" s="310" t="n">
        <v>5</v>
      </c>
      <c r="AB287" s="310" t="n">
        <v>10</v>
      </c>
      <c r="AC287" s="310" t="n">
        <v>0</v>
      </c>
      <c r="AD287" s="310" t="n"/>
      <c r="AE287" s="310" t="n"/>
      <c r="AF287" s="310" t="n">
        <v>0</v>
      </c>
      <c r="AG287" s="310" t="inlineStr">
        <is>
          <t>CXLD</t>
        </is>
      </c>
      <c r="AH287" s="308" t="n">
        <v>0</v>
      </c>
      <c r="AI287" s="508" t="inlineStr">
        <is>
          <t>-</t>
        </is>
      </c>
      <c r="AJ287" s="75" t="n"/>
      <c r="AK287" s="75" t="n"/>
      <c r="AL287" s="267" t="inlineStr">
        <is>
          <t>-</t>
        </is>
      </c>
      <c r="AM287" s="267" t="n"/>
      <c r="AN287" s="273" t="n"/>
      <c r="AO287" s="300" t="n"/>
      <c r="AP287" s="273" t="n"/>
      <c r="AQ287" s="300" t="n"/>
      <c r="AR287" s="300" t="n"/>
      <c r="AS287" s="273" t="n"/>
      <c r="AT287" s="273" t="n"/>
      <c r="AU287" s="273" t="n"/>
      <c r="AV287" s="2" t="n"/>
      <c r="AW287" s="2" t="n"/>
      <c r="AX287" s="2" t="n"/>
      <c r="AY287" s="2" t="n"/>
      <c r="AZ287" s="2" t="n"/>
      <c r="BA287" s="2" t="n"/>
      <c r="BB287" s="2" t="n"/>
      <c r="BC287" s="2" t="n"/>
      <c r="BD287" s="2" t="n"/>
      <c r="BE287" s="2" t="n"/>
      <c r="BF287" s="2" t="n"/>
      <c r="BG287" s="2" t="n"/>
      <c r="BH287" s="301" t="n"/>
    </row>
    <row customHeight="1" hidden="1" ht="15" r="288" s="510">
      <c r="A288" s="549" t="inlineStr">
        <is>
          <t>K180199040-5101900008 WALLET</t>
        </is>
      </c>
      <c r="B288" s="169" t="inlineStr">
        <is>
          <t>K180199040</t>
        </is>
      </c>
      <c r="C288" s="169" t="n">
        <v>5101900008</v>
      </c>
      <c r="D288" s="67" t="n"/>
      <c r="E288" s="311" t="n"/>
      <c r="F288" s="311" t="n"/>
      <c r="G288" s="176" t="inlineStr">
        <is>
          <t>C/O</t>
        </is>
      </c>
      <c r="H288" s="42" t="inlineStr">
        <is>
          <t>WALLET</t>
        </is>
      </c>
      <c r="I288" s="173" t="inlineStr">
        <is>
          <t>NUDE</t>
        </is>
      </c>
      <c r="J288" s="176" t="n"/>
      <c r="K288" s="176" t="inlineStr">
        <is>
          <t>-</t>
        </is>
      </c>
      <c r="L288" s="176" t="n"/>
      <c r="M288" s="41" t="inlineStr">
        <is>
          <t>-</t>
        </is>
      </c>
      <c r="N288" s="42" t="n">
        <v>1</v>
      </c>
      <c r="O288" s="173" t="inlineStr">
        <is>
          <t>ACCESSORIES</t>
        </is>
      </c>
      <c r="P288" s="175" t="inlineStr">
        <is>
          <t>UNISEX</t>
        </is>
      </c>
      <c r="Q288" s="177" t="inlineStr">
        <is>
          <t>OFFICINA3</t>
        </is>
      </c>
      <c r="R288" s="177" t="inlineStr">
        <is>
          <t>-</t>
        </is>
      </c>
      <c r="S288" s="178" t="n"/>
      <c r="T288" s="21" t="inlineStr">
        <is>
          <t>-</t>
        </is>
      </c>
      <c r="U288" s="305" t="n"/>
      <c r="V288" s="74" t="n"/>
      <c r="W288" s="74" t="n"/>
      <c r="X288" s="74" t="n">
        <v>2</v>
      </c>
      <c r="Y288" s="74" t="n">
        <v>0</v>
      </c>
      <c r="Z288" s="74" t="n">
        <v>2</v>
      </c>
      <c r="AA288" s="74" t="n">
        <v>2</v>
      </c>
      <c r="AB288" s="74" t="n">
        <v>2</v>
      </c>
      <c r="AC288" s="74" t="n">
        <v>2</v>
      </c>
      <c r="AD288" s="74" t="n"/>
      <c r="AE288" s="74" t="n"/>
      <c r="AF288" s="74" t="n">
        <v>0</v>
      </c>
      <c r="AG288" s="74" t="inlineStr">
        <is>
          <t>stock</t>
        </is>
      </c>
      <c r="AH288" s="75" t="n">
        <v>0</v>
      </c>
      <c r="AI288" s="508" t="n">
        <v>0</v>
      </c>
      <c r="AJ288" s="75" t="n">
        <v>64</v>
      </c>
      <c r="AK288" s="75" t="n"/>
      <c r="AL288" s="267" t="inlineStr">
        <is>
          <t>-</t>
        </is>
      </c>
      <c r="AM288" s="267" t="n"/>
      <c r="AN288" s="273" t="n"/>
      <c r="AO288" s="300" t="n"/>
      <c r="AP288" s="273" t="n"/>
      <c r="AQ288" s="300" t="n"/>
      <c r="AR288" s="300" t="n"/>
      <c r="AS288" s="273" t="n"/>
      <c r="AT288" s="273" t="n"/>
      <c r="AU288" s="273" t="n"/>
      <c r="AV288" s="2" t="n"/>
      <c r="AW288" s="2" t="n"/>
      <c r="AX288" s="2" t="n"/>
      <c r="AY288" s="2" t="n"/>
      <c r="AZ288" s="2" t="n"/>
      <c r="BA288" s="2" t="n"/>
      <c r="BB288" s="2" t="n"/>
      <c r="BC288" s="2" t="n"/>
      <c r="BD288" s="2" t="n"/>
      <c r="BE288" s="2" t="n"/>
      <c r="BF288" s="2" t="n"/>
      <c r="BG288" s="2" t="n"/>
      <c r="BH288" s="301" t="n"/>
    </row>
    <row customHeight="1" hidden="1" ht="15" r="289" s="510">
      <c r="A289" s="549" t="inlineStr">
        <is>
          <t>K180799091-5100200001 BRACELET</t>
        </is>
      </c>
      <c r="B289" s="467" t="inlineStr">
        <is>
          <t>K180799091</t>
        </is>
      </c>
      <c r="C289" s="467" t="n">
        <v>5100200001</v>
      </c>
      <c r="D289" s="453" t="n"/>
      <c r="E289" s="461" t="n"/>
      <c r="F289" s="461" t="n"/>
      <c r="G289" s="468" t="inlineStr">
        <is>
          <t>-</t>
        </is>
      </c>
      <c r="H289" s="455" t="inlineStr">
        <is>
          <t>BRACELET</t>
        </is>
      </c>
      <c r="I289" s="236" t="inlineStr">
        <is>
          <t>INDIGO</t>
        </is>
      </c>
      <c r="J289" s="468" t="n"/>
      <c r="K289" s="468" t="inlineStr">
        <is>
          <t>-</t>
        </is>
      </c>
      <c r="L289" s="468" t="n"/>
      <c r="M289" s="456" t="inlineStr">
        <is>
          <t>-</t>
        </is>
      </c>
      <c r="N289" s="455" t="n">
        <v>1</v>
      </c>
      <c r="O289" s="236" t="inlineStr">
        <is>
          <t>ACCESSORIES</t>
        </is>
      </c>
      <c r="P289" s="469" t="inlineStr">
        <is>
          <t>UNISEX</t>
        </is>
      </c>
      <c r="Q289" s="468" t="inlineStr">
        <is>
          <t>BORO ATELIER</t>
        </is>
      </c>
      <c r="R289" s="500" t="inlineStr">
        <is>
          <t>-</t>
        </is>
      </c>
      <c r="S289" s="501" t="n"/>
      <c r="T289" s="457" t="inlineStr">
        <is>
          <t>-</t>
        </is>
      </c>
      <c r="U289" s="458" t="n"/>
      <c r="V289" s="310" t="n"/>
      <c r="W289" s="310" t="n"/>
      <c r="X289" s="310" t="n">
        <v>5</v>
      </c>
      <c r="Y289" s="310" t="n">
        <v>0</v>
      </c>
      <c r="Z289" s="310" t="n">
        <v>5</v>
      </c>
      <c r="AA289" s="310" t="n">
        <v>5</v>
      </c>
      <c r="AB289" s="310" t="n">
        <v>5</v>
      </c>
      <c r="AC289" s="310" t="n">
        <v>0</v>
      </c>
      <c r="AD289" s="310" t="n"/>
      <c r="AE289" s="310" t="n"/>
      <c r="AF289" s="310" t="n">
        <v>0</v>
      </c>
      <c r="AG289" s="310" t="inlineStr">
        <is>
          <t>CXLD</t>
        </is>
      </c>
      <c r="AH289" s="308" t="n">
        <v>0</v>
      </c>
      <c r="AI289" s="508" t="inlineStr">
        <is>
          <t>-</t>
        </is>
      </c>
      <c r="AJ289" s="75" t="n"/>
      <c r="AK289" s="75" t="n"/>
      <c r="AL289" s="267" t="inlineStr">
        <is>
          <t>-</t>
        </is>
      </c>
      <c r="AM289" s="267" t="n"/>
      <c r="AN289" s="273" t="n"/>
      <c r="AO289" s="300" t="n"/>
      <c r="AP289" s="273" t="n"/>
      <c r="AQ289" s="300" t="n"/>
      <c r="AR289" s="300" t="n"/>
      <c r="AS289" s="273" t="n"/>
      <c r="AT289" s="273" t="n"/>
      <c r="AU289" s="273" t="n"/>
      <c r="AV289" s="2" t="n"/>
      <c r="AW289" s="2" t="n"/>
      <c r="AX289" s="2" t="n"/>
      <c r="AY289" s="2" t="n"/>
      <c r="AZ289" s="2" t="n"/>
      <c r="BA289" s="2" t="n"/>
      <c r="BB289" s="2" t="n"/>
      <c r="BC289" s="2" t="n"/>
      <c r="BD289" s="2" t="n"/>
      <c r="BE289" s="2" t="n"/>
      <c r="BF289" s="2" t="n"/>
      <c r="BG289" s="2" t="n"/>
      <c r="BH289" s="301" t="n"/>
    </row>
    <row customHeight="1" hidden="1" ht="15" r="290" s="510">
      <c r="A290" s="549" t="inlineStr">
        <is>
          <t>K180799125-5100300052 MILITARY BIG BELT</t>
        </is>
      </c>
      <c r="B290" s="467" t="inlineStr">
        <is>
          <t>K180799125</t>
        </is>
      </c>
      <c r="C290" s="467" t="n">
        <v>5100300052</v>
      </c>
      <c r="D290" s="453" t="n"/>
      <c r="E290" s="461" t="n"/>
      <c r="F290" s="461" t="n"/>
      <c r="G290" s="468" t="inlineStr">
        <is>
          <t>-</t>
        </is>
      </c>
      <c r="H290" s="455" t="inlineStr">
        <is>
          <t>MILITARY BIG BELT</t>
        </is>
      </c>
      <c r="I290" s="236" t="inlineStr">
        <is>
          <t>NUDE</t>
        </is>
      </c>
      <c r="J290" s="468" t="n"/>
      <c r="K290" s="468" t="inlineStr">
        <is>
          <t>-</t>
        </is>
      </c>
      <c r="L290" s="468" t="n"/>
      <c r="M290" s="456" t="n"/>
      <c r="N290" s="455" t="n">
        <v>1</v>
      </c>
      <c r="O290" s="236" t="inlineStr">
        <is>
          <t>ACCESSORIES</t>
        </is>
      </c>
      <c r="P290" s="469" t="inlineStr">
        <is>
          <t>UNISEX</t>
        </is>
      </c>
      <c r="Q290" s="468" t="inlineStr">
        <is>
          <t>ARTIE</t>
        </is>
      </c>
      <c r="R290" s="468" t="inlineStr">
        <is>
          <t>-</t>
        </is>
      </c>
      <c r="S290" s="501" t="n"/>
      <c r="T290" s="457" t="inlineStr">
        <is>
          <t>-</t>
        </is>
      </c>
      <c r="U290" s="458" t="n"/>
      <c r="V290" s="310" t="n"/>
      <c r="W290" s="310" t="n"/>
      <c r="X290" s="310" t="n">
        <v>6</v>
      </c>
      <c r="Y290" s="310" t="n">
        <v>0</v>
      </c>
      <c r="Z290" s="310" t="n">
        <v>6</v>
      </c>
      <c r="AA290" s="310" t="n">
        <v>6</v>
      </c>
      <c r="AB290" s="310" t="n">
        <v>6</v>
      </c>
      <c r="AC290" s="310" t="n">
        <v>0</v>
      </c>
      <c r="AD290" s="310" t="n"/>
      <c r="AE290" s="310" t="n"/>
      <c r="AF290" s="310" t="n">
        <v>0</v>
      </c>
      <c r="AG290" s="310" t="inlineStr">
        <is>
          <t>CXLD</t>
        </is>
      </c>
      <c r="AH290" s="308" t="n">
        <v>0</v>
      </c>
      <c r="AI290" s="508" t="inlineStr">
        <is>
          <t>-</t>
        </is>
      </c>
      <c r="AJ290" s="75" t="n"/>
      <c r="AK290" s="75" t="n"/>
      <c r="AL290" s="267" t="inlineStr">
        <is>
          <t>-</t>
        </is>
      </c>
      <c r="AM290" s="267" t="n"/>
      <c r="AN290" s="273" t="n"/>
      <c r="AO290" s="300" t="n"/>
      <c r="AP290" s="273" t="n"/>
      <c r="AQ290" s="300" t="n"/>
      <c r="AR290" s="300" t="n"/>
      <c r="AS290" s="273" t="n"/>
      <c r="AT290" s="273" t="n"/>
      <c r="AU290" s="273" t="n"/>
      <c r="AV290" s="2" t="n"/>
      <c r="AW290" s="2" t="n"/>
      <c r="AX290" s="2" t="n"/>
      <c r="AY290" s="2" t="n"/>
      <c r="AZ290" s="2" t="n"/>
      <c r="BA290" s="2" t="n"/>
      <c r="BB290" s="2" t="n"/>
      <c r="BC290" s="2" t="n"/>
      <c r="BD290" s="2" t="n"/>
      <c r="BE290" s="2" t="n"/>
      <c r="BF290" s="2" t="n"/>
      <c r="BG290" s="2" t="n"/>
      <c r="BH290" s="301" t="n"/>
    </row>
    <row customHeight="1" hidden="1" ht="15" r="291" s="510">
      <c r="A291" s="549" t="inlineStr">
        <is>
          <t>K170799030-5100400161 SOCK BOX</t>
        </is>
      </c>
      <c r="B291" s="169" t="inlineStr">
        <is>
          <t>K170799030</t>
        </is>
      </c>
      <c r="C291" s="169" t="n">
        <v>5100400161</v>
      </c>
      <c r="D291" s="67" t="n"/>
      <c r="E291" s="311" t="n"/>
      <c r="F291" s="311" t="n"/>
      <c r="G291" s="176" t="inlineStr">
        <is>
          <t>C/O</t>
        </is>
      </c>
      <c r="H291" s="42" t="inlineStr">
        <is>
          <t>SOCK BOX</t>
        </is>
      </c>
      <c r="I291" s="173" t="inlineStr">
        <is>
          <t>SPORT SOCKS</t>
        </is>
      </c>
      <c r="J291" s="176" t="inlineStr">
        <is>
          <t>JAUME ESTEVEZ</t>
        </is>
      </c>
      <c r="K291" s="176" t="inlineStr">
        <is>
          <t>-</t>
        </is>
      </c>
      <c r="L291" s="176" t="n"/>
      <c r="M291" s="41" t="inlineStr">
        <is>
          <t>-</t>
        </is>
      </c>
      <c r="N291" s="42" t="n">
        <v>1</v>
      </c>
      <c r="O291" s="173" t="inlineStr">
        <is>
          <t>ACCESSORIES</t>
        </is>
      </c>
      <c r="P291" s="175" t="inlineStr">
        <is>
          <t>UNISEX</t>
        </is>
      </c>
      <c r="Q291" s="177" t="inlineStr">
        <is>
          <t>JAUME</t>
        </is>
      </c>
      <c r="R291" s="177" t="inlineStr">
        <is>
          <t>-</t>
        </is>
      </c>
      <c r="S291" s="178" t="n"/>
      <c r="T291" s="21" t="inlineStr">
        <is>
          <t>-</t>
        </is>
      </c>
      <c r="U291" s="305" t="n"/>
      <c r="V291" s="74" t="n"/>
      <c r="W291" s="74" t="n"/>
      <c r="X291" s="74" t="n">
        <v>17</v>
      </c>
      <c r="Y291" s="74" t="n">
        <v>0</v>
      </c>
      <c r="Z291" s="74" t="n">
        <v>17</v>
      </c>
      <c r="AA291" s="74" t="n">
        <v>17</v>
      </c>
      <c r="AB291" s="74" t="n">
        <v>18</v>
      </c>
      <c r="AC291" s="74" t="n">
        <v>18</v>
      </c>
      <c r="AD291" s="74" t="n"/>
      <c r="AE291" s="74" t="n"/>
      <c r="AF291" s="74" t="n">
        <v>100</v>
      </c>
      <c r="AG291" s="74" t="inlineStr">
        <is>
          <t>stock</t>
        </is>
      </c>
      <c r="AH291" s="75" t="n">
        <v>0</v>
      </c>
      <c r="AI291" s="508" t="n">
        <v>0</v>
      </c>
      <c r="AJ291" s="75" t="n">
        <v>33</v>
      </c>
      <c r="AK291" s="75" t="inlineStr">
        <is>
          <t>STOCK</t>
        </is>
      </c>
      <c r="AL291" s="267" t="inlineStr">
        <is>
          <t>-</t>
        </is>
      </c>
      <c r="AM291" s="267" t="n"/>
      <c r="AN291" s="273" t="n"/>
      <c r="AO291" s="300" t="n"/>
      <c r="AP291" s="273" t="n"/>
      <c r="AQ291" s="300" t="n"/>
      <c r="AR291" s="300" t="n"/>
      <c r="AS291" s="273" t="n"/>
      <c r="AT291" s="273" t="n"/>
      <c r="AU291" s="273" t="n"/>
      <c r="AV291" s="2" t="n"/>
      <c r="AW291" s="2" t="n"/>
      <c r="AX291" s="2" t="n"/>
      <c r="AY291" s="2" t="n"/>
      <c r="AZ291" s="2" t="n"/>
      <c r="BA291" s="2" t="n"/>
      <c r="BB291" s="2" t="n"/>
      <c r="BC291" s="2" t="n"/>
      <c r="BD291" s="2" t="n"/>
      <c r="BE291" s="2" t="n"/>
      <c r="BF291" s="2" t="n"/>
      <c r="BG291" s="2" t="n"/>
      <c r="BH291" s="301" t="n"/>
    </row>
    <row customHeight="1" hidden="1" ht="15" r="292" s="510">
      <c r="A292" s="549" t="inlineStr">
        <is>
          <t>K180799140-5100400197 SPORT SOCKS</t>
        </is>
      </c>
      <c r="B292" s="169" t="inlineStr">
        <is>
          <t>K180799140</t>
        </is>
      </c>
      <c r="C292" s="169" t="n">
        <v>5100400197</v>
      </c>
      <c r="D292" s="67" t="inlineStr">
        <is>
          <t>ASOS</t>
        </is>
      </c>
      <c r="E292" s="311" t="n"/>
      <c r="F292" s="311" t="n"/>
      <c r="G292" s="176" t="inlineStr">
        <is>
          <t>-</t>
        </is>
      </c>
      <c r="H292" s="42" t="inlineStr">
        <is>
          <t>SPORT SOCKS</t>
        </is>
      </c>
      <c r="I292" s="173" t="inlineStr">
        <is>
          <t>MULTI</t>
        </is>
      </c>
      <c r="J292" s="176" t="inlineStr">
        <is>
          <t>JAUME ESTEVEZ</t>
        </is>
      </c>
      <c r="K292" s="176" t="inlineStr">
        <is>
          <t>-</t>
        </is>
      </c>
      <c r="L292" s="176" t="n"/>
      <c r="M292" s="41" t="n"/>
      <c r="N292" s="42" t="n">
        <v>1</v>
      </c>
      <c r="O292" s="173" t="inlineStr">
        <is>
          <t>ACCESSORIES</t>
        </is>
      </c>
      <c r="P292" s="175" t="inlineStr">
        <is>
          <t>UNISEX</t>
        </is>
      </c>
      <c r="Q292" s="177" t="inlineStr">
        <is>
          <t>JAUME</t>
        </is>
      </c>
      <c r="R292" s="177" t="inlineStr">
        <is>
          <t>-</t>
        </is>
      </c>
      <c r="S292" s="178" t="n"/>
      <c r="T292" s="21" t="inlineStr">
        <is>
          <t>-</t>
        </is>
      </c>
      <c r="U292" s="305" t="n"/>
      <c r="V292" s="74" t="n"/>
      <c r="W292" s="74" t="n"/>
      <c r="X292" s="74" t="n">
        <v>104</v>
      </c>
      <c r="Y292" s="74" t="n">
        <v>250</v>
      </c>
      <c r="Z292" s="74" t="n">
        <v>105</v>
      </c>
      <c r="AA292" s="74" t="n">
        <v>107</v>
      </c>
      <c r="AB292" s="74" t="n">
        <v>106</v>
      </c>
      <c r="AC292" s="74" t="n">
        <v>106</v>
      </c>
      <c r="AD292" s="74" t="n"/>
      <c r="AE292" s="74" t="n"/>
      <c r="AF292" s="74" t="n">
        <v>250</v>
      </c>
      <c r="AG292" s="312" t="n">
        <v>200</v>
      </c>
      <c r="AH292" s="75">
        <f>AG292</f>
        <v/>
      </c>
      <c r="AI292" s="508" t="n">
        <v>200</v>
      </c>
      <c r="AJ292" s="75" t="n"/>
      <c r="AK292" s="75" t="n"/>
      <c r="AL292" s="267" t="inlineStr">
        <is>
          <t>-</t>
        </is>
      </c>
      <c r="AM292" s="267" t="n"/>
      <c r="AN292" s="273" t="n"/>
      <c r="AO292" s="300" t="n"/>
      <c r="AP292" s="273" t="n"/>
      <c r="AQ292" s="300" t="n"/>
      <c r="AR292" s="300" t="n"/>
      <c r="AS292" s="273" t="n"/>
      <c r="AT292" s="273" t="n"/>
      <c r="AU292" s="273" t="n"/>
      <c r="AV292" s="2" t="n"/>
      <c r="AW292" s="2" t="n"/>
      <c r="AX292" s="2" t="n"/>
      <c r="AY292" s="2" t="n"/>
      <c r="AZ292" s="2" t="n"/>
      <c r="BA292" s="2" t="n"/>
      <c r="BB292" s="2" t="n"/>
      <c r="BC292" s="2" t="n"/>
      <c r="BD292" s="2" t="n"/>
      <c r="BE292" s="2" t="n"/>
      <c r="BF292" s="2" t="n"/>
      <c r="BG292" s="2" t="n"/>
      <c r="BH292" s="301" t="n"/>
    </row>
    <row customHeight="1" hidden="1" ht="15" r="293" s="510">
      <c r="A293" s="549" t="inlineStr">
        <is>
          <t>K180799145-5100400198 KOI LONG SOCKS</t>
        </is>
      </c>
      <c r="B293" s="169" t="inlineStr">
        <is>
          <t>K180799145</t>
        </is>
      </c>
      <c r="C293" s="169" t="n">
        <v>5100400198</v>
      </c>
      <c r="D293" s="67" t="n"/>
      <c r="E293" s="311" t="n"/>
      <c r="F293" s="311" t="n"/>
      <c r="G293" s="176" t="inlineStr">
        <is>
          <t>-</t>
        </is>
      </c>
      <c r="H293" s="42" t="inlineStr">
        <is>
          <t>KOI LONG SOCKS</t>
        </is>
      </c>
      <c r="I293" s="173" t="inlineStr">
        <is>
          <t>NAVY</t>
        </is>
      </c>
      <c r="J293" s="176" t="inlineStr">
        <is>
          <t>JAUME ESTEVEZ</t>
        </is>
      </c>
      <c r="K293" s="176" t="inlineStr">
        <is>
          <t>-</t>
        </is>
      </c>
      <c r="L293" s="176" t="n"/>
      <c r="M293" s="41" t="n"/>
      <c r="N293" s="42" t="n">
        <v>1</v>
      </c>
      <c r="O293" s="173" t="inlineStr">
        <is>
          <t>ACCESSORIES</t>
        </is>
      </c>
      <c r="P293" s="175" t="inlineStr">
        <is>
          <t>UNISEX</t>
        </is>
      </c>
      <c r="Q293" s="177" t="inlineStr">
        <is>
          <t>JAUME</t>
        </is>
      </c>
      <c r="R293" s="177" t="inlineStr">
        <is>
          <t>-</t>
        </is>
      </c>
      <c r="S293" s="178" t="n"/>
      <c r="T293" s="21" t="inlineStr">
        <is>
          <t>-</t>
        </is>
      </c>
      <c r="U293" s="305" t="n"/>
      <c r="V293" s="74" t="n"/>
      <c r="W293" s="74" t="n"/>
      <c r="X293" s="74" t="n">
        <v>33</v>
      </c>
      <c r="Y293" s="74" t="n">
        <v>100</v>
      </c>
      <c r="Z293" s="74" t="n">
        <v>33</v>
      </c>
      <c r="AA293" s="74" t="n">
        <v>33</v>
      </c>
      <c r="AB293" s="74" t="n">
        <v>33</v>
      </c>
      <c r="AC293" s="74" t="n">
        <v>33</v>
      </c>
      <c r="AD293" s="74" t="n"/>
      <c r="AE293" s="74" t="n"/>
      <c r="AF293" s="74" t="n">
        <v>100</v>
      </c>
      <c r="AG293" s="74" t="n">
        <v>100</v>
      </c>
      <c r="AH293" s="75">
        <f>AG293</f>
        <v/>
      </c>
      <c r="AI293" s="508" t="n">
        <v>100</v>
      </c>
      <c r="AJ293" s="75" t="n"/>
      <c r="AK293" s="75" t="n"/>
      <c r="AL293" s="267" t="inlineStr">
        <is>
          <t>-</t>
        </is>
      </c>
      <c r="AM293" s="267" t="n"/>
      <c r="AN293" s="273" t="n"/>
      <c r="AO293" s="300" t="n"/>
      <c r="AP293" s="273" t="n"/>
      <c r="AQ293" s="300" t="n"/>
      <c r="AR293" s="300" t="n"/>
      <c r="AS293" s="273" t="n"/>
      <c r="AT293" s="273" t="n"/>
      <c r="AU293" s="273" t="n"/>
      <c r="AV293" s="2" t="n"/>
      <c r="AW293" s="2" t="n"/>
      <c r="AX293" s="2" t="n"/>
      <c r="AY293" s="2" t="n"/>
      <c r="AZ293" s="2" t="n"/>
      <c r="BA293" s="2" t="n"/>
      <c r="BB293" s="2" t="n"/>
      <c r="BC293" s="2" t="n"/>
      <c r="BD293" s="2" t="n"/>
      <c r="BE293" s="2" t="n"/>
      <c r="BF293" s="2" t="n"/>
      <c r="BG293" s="2" t="n"/>
      <c r="BH293" s="301" t="n"/>
    </row>
    <row customHeight="1" hidden="1" ht="15" r="294" s="510">
      <c r="A294" s="549" t="inlineStr">
        <is>
          <t>K180799146-5120600007 INDIGO SHOELACES</t>
        </is>
      </c>
      <c r="B294" s="467" t="inlineStr">
        <is>
          <t>K180799146</t>
        </is>
      </c>
      <c r="C294" s="467" t="n">
        <v>5120600007</v>
      </c>
      <c r="D294" s="453" t="n"/>
      <c r="E294" s="461" t="n"/>
      <c r="F294" s="461" t="n"/>
      <c r="G294" s="468" t="inlineStr">
        <is>
          <t>-</t>
        </is>
      </c>
      <c r="H294" s="455" t="inlineStr">
        <is>
          <t>INDIGO SHOELACES</t>
        </is>
      </c>
      <c r="I294" s="236" t="inlineStr">
        <is>
          <t>INDIGO</t>
        </is>
      </c>
      <c r="J294" s="468" t="n"/>
      <c r="K294" s="468" t="inlineStr">
        <is>
          <t>-</t>
        </is>
      </c>
      <c r="L294" s="468" t="n"/>
      <c r="M294" s="456" t="inlineStr">
        <is>
          <t>-</t>
        </is>
      </c>
      <c r="N294" s="455" t="n">
        <v>1</v>
      </c>
      <c r="O294" s="236" t="inlineStr">
        <is>
          <t>ACCESSORIES</t>
        </is>
      </c>
      <c r="P294" s="469" t="inlineStr">
        <is>
          <t>UNISEX</t>
        </is>
      </c>
      <c r="Q294" s="468" t="inlineStr">
        <is>
          <t>BORO ATELIER</t>
        </is>
      </c>
      <c r="R294" s="500" t="inlineStr">
        <is>
          <t>-</t>
        </is>
      </c>
      <c r="S294" s="501" t="n"/>
      <c r="T294" s="457" t="inlineStr">
        <is>
          <t>-</t>
        </is>
      </c>
      <c r="U294" s="458" t="n"/>
      <c r="V294" s="310" t="n"/>
      <c r="W294" s="310" t="n"/>
      <c r="X294" s="310" t="n">
        <v>3</v>
      </c>
      <c r="Y294" s="310" t="n">
        <v>0</v>
      </c>
      <c r="Z294" s="310" t="n">
        <v>3</v>
      </c>
      <c r="AA294" s="310" t="n">
        <v>3</v>
      </c>
      <c r="AB294" s="310" t="n">
        <v>3</v>
      </c>
      <c r="AC294" s="310" t="n">
        <v>0</v>
      </c>
      <c r="AD294" s="310" t="n"/>
      <c r="AE294" s="310" t="n"/>
      <c r="AF294" s="310" t="n">
        <v>0</v>
      </c>
      <c r="AG294" s="310" t="inlineStr">
        <is>
          <t>CXLD</t>
        </is>
      </c>
      <c r="AH294" s="308" t="n">
        <v>0</v>
      </c>
      <c r="AI294" s="508" t="inlineStr">
        <is>
          <t>-</t>
        </is>
      </c>
      <c r="AJ294" s="75" t="n"/>
      <c r="AK294" s="75" t="n"/>
      <c r="AL294" s="267" t="inlineStr">
        <is>
          <t>-</t>
        </is>
      </c>
      <c r="AM294" s="267" t="n"/>
      <c r="AN294" s="273" t="n"/>
      <c r="AO294" s="300" t="n"/>
      <c r="AP294" s="273" t="n"/>
      <c r="AQ294" s="300" t="n"/>
      <c r="AR294" s="300" t="n"/>
      <c r="AS294" s="273" t="n"/>
      <c r="AT294" s="273" t="n"/>
      <c r="AU294" s="273" t="n"/>
      <c r="AV294" s="2" t="n"/>
      <c r="AW294" s="2" t="n"/>
      <c r="AX294" s="2" t="n"/>
      <c r="AY294" s="2" t="n"/>
      <c r="AZ294" s="2" t="n"/>
      <c r="BA294" s="2" t="n"/>
      <c r="BB294" s="2" t="n"/>
      <c r="BC294" s="2" t="n"/>
      <c r="BD294" s="2" t="n"/>
      <c r="BE294" s="2" t="n"/>
      <c r="BF294" s="2" t="n"/>
      <c r="BG294" s="2" t="n"/>
      <c r="BH294" s="301" t="n"/>
    </row>
    <row customHeight="1" hidden="1" ht="15" r="295" s="510">
      <c r="A295" s="549" t="inlineStr">
        <is>
          <t>K180199015-5109900820 CARD HOLDER</t>
        </is>
      </c>
      <c r="B295" s="169" t="inlineStr">
        <is>
          <t>K180199015</t>
        </is>
      </c>
      <c r="C295" s="169" t="n">
        <v>5109900820</v>
      </c>
      <c r="D295" s="67" t="n"/>
      <c r="E295" s="311" t="n"/>
      <c r="F295" s="311" t="n"/>
      <c r="G295" s="176" t="inlineStr">
        <is>
          <t>C/O</t>
        </is>
      </c>
      <c r="H295" s="42" t="inlineStr">
        <is>
          <t>CARD HOLDER</t>
        </is>
      </c>
      <c r="I295" s="173" t="inlineStr">
        <is>
          <t>NUDE</t>
        </is>
      </c>
      <c r="J295" s="176" t="n"/>
      <c r="K295" s="176" t="inlineStr">
        <is>
          <t>-</t>
        </is>
      </c>
      <c r="L295" s="176" t="n"/>
      <c r="M295" s="41" t="inlineStr">
        <is>
          <t>-</t>
        </is>
      </c>
      <c r="N295" s="42" t="n">
        <v>1</v>
      </c>
      <c r="O295" s="173" t="inlineStr">
        <is>
          <t>ACCESSORIES</t>
        </is>
      </c>
      <c r="P295" s="175" t="inlineStr">
        <is>
          <t>UNISEX</t>
        </is>
      </c>
      <c r="Q295" s="177" t="inlineStr">
        <is>
          <t>OFFICINA3</t>
        </is>
      </c>
      <c r="R295" s="177" t="inlineStr">
        <is>
          <t>-</t>
        </is>
      </c>
      <c r="S295" s="178" t="n"/>
      <c r="T295" s="21" t="inlineStr">
        <is>
          <t>-</t>
        </is>
      </c>
      <c r="U295" s="305" t="n"/>
      <c r="V295" s="74" t="n"/>
      <c r="W295" s="74" t="n"/>
      <c r="X295" s="74" t="n">
        <v>2</v>
      </c>
      <c r="Y295" s="74" t="n">
        <v>0</v>
      </c>
      <c r="Z295" s="74" t="n">
        <v>2</v>
      </c>
      <c r="AA295" s="74" t="n">
        <v>2</v>
      </c>
      <c r="AB295" s="74" t="n">
        <v>2</v>
      </c>
      <c r="AC295" s="74" t="n">
        <v>2</v>
      </c>
      <c r="AD295" s="74" t="n"/>
      <c r="AE295" s="74" t="n"/>
      <c r="AF295" s="74" t="n">
        <v>0</v>
      </c>
      <c r="AG295" s="74" t="inlineStr">
        <is>
          <t>stock</t>
        </is>
      </c>
      <c r="AH295" s="75" t="n">
        <v>0</v>
      </c>
      <c r="AI295" s="508" t="n">
        <v>0</v>
      </c>
      <c r="AJ295" s="75" t="n">
        <v>73</v>
      </c>
      <c r="AK295" s="75" t="n"/>
      <c r="AL295" s="267" t="inlineStr">
        <is>
          <t>-</t>
        </is>
      </c>
      <c r="AM295" s="267" t="n"/>
      <c r="AN295" s="273" t="n"/>
      <c r="AO295" s="300" t="n"/>
      <c r="AP295" s="273" t="n"/>
      <c r="AQ295" s="300" t="n"/>
      <c r="AR295" s="300" t="n"/>
      <c r="AS295" s="273" t="n"/>
      <c r="AT295" s="273" t="n"/>
      <c r="AU295" s="273" t="n"/>
      <c r="AV295" s="2" t="n"/>
      <c r="AW295" s="2" t="n"/>
      <c r="AX295" s="2" t="n"/>
      <c r="AY295" s="2" t="n"/>
      <c r="AZ295" s="2" t="n"/>
      <c r="BA295" s="2" t="n"/>
      <c r="BB295" s="2" t="n"/>
      <c r="BC295" s="2" t="n"/>
      <c r="BD295" s="2" t="n"/>
      <c r="BE295" s="2" t="n"/>
      <c r="BF295" s="2" t="n"/>
      <c r="BG295" s="2" t="n"/>
      <c r="BH295" s="301" t="n"/>
    </row>
    <row customHeight="1" hidden="1" ht="15" r="296" s="510">
      <c r="A296" s="549" t="inlineStr">
        <is>
          <t>K180199020-5109900821 PASSPORT HOLDER</t>
        </is>
      </c>
      <c r="B296" s="169" t="inlineStr">
        <is>
          <t>K180199020</t>
        </is>
      </c>
      <c r="C296" s="169" t="n">
        <v>5109900821</v>
      </c>
      <c r="D296" s="67" t="n"/>
      <c r="E296" s="311" t="n"/>
      <c r="F296" s="311" t="n"/>
      <c r="G296" s="176" t="inlineStr">
        <is>
          <t>C/O</t>
        </is>
      </c>
      <c r="H296" s="42" t="inlineStr">
        <is>
          <t>PASSPORT HOLDER</t>
        </is>
      </c>
      <c r="I296" s="173" t="inlineStr">
        <is>
          <t>NUDE</t>
        </is>
      </c>
      <c r="J296" s="176" t="n"/>
      <c r="K296" s="176" t="inlineStr">
        <is>
          <t>-</t>
        </is>
      </c>
      <c r="L296" s="176" t="n"/>
      <c r="M296" s="41" t="inlineStr">
        <is>
          <t>-</t>
        </is>
      </c>
      <c r="N296" s="42" t="n">
        <v>1</v>
      </c>
      <c r="O296" s="173" t="inlineStr">
        <is>
          <t>ACCESSORIES</t>
        </is>
      </c>
      <c r="P296" s="175" t="inlineStr">
        <is>
          <t>UNISEX</t>
        </is>
      </c>
      <c r="Q296" s="177" t="inlineStr">
        <is>
          <t>OFFICINA3</t>
        </is>
      </c>
      <c r="R296" s="177" t="inlineStr">
        <is>
          <t>-</t>
        </is>
      </c>
      <c r="S296" s="178" t="n"/>
      <c r="T296" s="21" t="inlineStr">
        <is>
          <t>-</t>
        </is>
      </c>
      <c r="U296" s="305" t="n"/>
      <c r="V296" s="74" t="n"/>
      <c r="W296" s="74" t="n"/>
      <c r="X296" s="74" t="n">
        <v>0</v>
      </c>
      <c r="Y296" s="74" t="n">
        <v>0</v>
      </c>
      <c r="Z296" s="74" t="n">
        <v>0</v>
      </c>
      <c r="AA296" s="74" t="n">
        <v>0</v>
      </c>
      <c r="AB296" s="74" t="n">
        <v>1</v>
      </c>
      <c r="AC296" s="74" t="n">
        <v>1</v>
      </c>
      <c r="AD296" s="74" t="n"/>
      <c r="AE296" s="74" t="n"/>
      <c r="AF296" s="74" t="n">
        <v>0</v>
      </c>
      <c r="AG296" s="74" t="inlineStr">
        <is>
          <t>stock</t>
        </is>
      </c>
      <c r="AH296" s="75" t="n">
        <v>0</v>
      </c>
      <c r="AI296" s="508" t="n">
        <v>0</v>
      </c>
      <c r="AJ296" s="75" t="n">
        <v>77</v>
      </c>
      <c r="AK296" s="75" t="n"/>
      <c r="AL296" s="267" t="inlineStr">
        <is>
          <t>-</t>
        </is>
      </c>
      <c r="AM296" s="267" t="n"/>
      <c r="AN296" s="273" t="n"/>
      <c r="AO296" s="300" t="n"/>
      <c r="AP296" s="273" t="n"/>
      <c r="AQ296" s="300" t="n"/>
      <c r="AR296" s="300" t="n"/>
      <c r="AS296" s="273" t="n"/>
      <c r="AT296" s="273" t="n"/>
      <c r="AU296" s="273" t="n"/>
      <c r="AV296" s="2" t="n"/>
      <c r="AW296" s="2" t="n"/>
      <c r="AX296" s="2" t="n"/>
      <c r="AY296" s="2" t="n"/>
      <c r="AZ296" s="2" t="n"/>
      <c r="BA296" s="2" t="n"/>
      <c r="BB296" s="2" t="n"/>
      <c r="BC296" s="2" t="n"/>
      <c r="BD296" s="2" t="n"/>
      <c r="BE296" s="2" t="n"/>
      <c r="BF296" s="2" t="n"/>
      <c r="BG296" s="2" t="n"/>
      <c r="BH296" s="301" t="n"/>
    </row>
    <row customHeight="1" hidden="1" ht="15" r="297" s="510">
      <c r="A297" s="549" t="inlineStr">
        <is>
          <t>K180199030-5109900823 GLASS CASE</t>
        </is>
      </c>
      <c r="B297" s="169" t="inlineStr">
        <is>
          <t>K180199030</t>
        </is>
      </c>
      <c r="C297" s="169" t="n">
        <v>5109900823</v>
      </c>
      <c r="D297" s="67" t="n"/>
      <c r="E297" s="311" t="n"/>
      <c r="F297" s="311" t="n"/>
      <c r="G297" s="176" t="inlineStr">
        <is>
          <t>C/O</t>
        </is>
      </c>
      <c r="H297" s="42" t="inlineStr">
        <is>
          <t>GLASS CASE</t>
        </is>
      </c>
      <c r="I297" s="173" t="inlineStr">
        <is>
          <t>NUDE</t>
        </is>
      </c>
      <c r="J297" s="176" t="n"/>
      <c r="K297" s="176" t="inlineStr">
        <is>
          <t>-</t>
        </is>
      </c>
      <c r="L297" s="176" t="n"/>
      <c r="M297" s="41" t="inlineStr">
        <is>
          <t>-</t>
        </is>
      </c>
      <c r="N297" s="42" t="n">
        <v>1</v>
      </c>
      <c r="O297" s="173" t="inlineStr">
        <is>
          <t>ACCESSORIES</t>
        </is>
      </c>
      <c r="P297" s="175" t="inlineStr">
        <is>
          <t>UNISEX</t>
        </is>
      </c>
      <c r="Q297" s="177" t="inlineStr">
        <is>
          <t>OFFICINA3</t>
        </is>
      </c>
      <c r="R297" s="177" t="inlineStr">
        <is>
          <t>-</t>
        </is>
      </c>
      <c r="S297" s="178" t="n"/>
      <c r="T297" s="21" t="inlineStr">
        <is>
          <t>-</t>
        </is>
      </c>
      <c r="U297" s="305" t="n"/>
      <c r="V297" s="74" t="n"/>
      <c r="W297" s="74" t="n"/>
      <c r="X297" s="74" t="n">
        <v>0</v>
      </c>
      <c r="Y297" s="74" t="n">
        <v>0</v>
      </c>
      <c r="Z297" s="74" t="n">
        <v>0</v>
      </c>
      <c r="AA297" s="74" t="n">
        <v>0</v>
      </c>
      <c r="AB297" s="74" t="n">
        <v>0</v>
      </c>
      <c r="AC297" s="74" t="n">
        <v>0</v>
      </c>
      <c r="AD297" s="74" t="n"/>
      <c r="AE297" s="74" t="n"/>
      <c r="AF297" s="74" t="n">
        <v>0</v>
      </c>
      <c r="AG297" s="74" t="inlineStr">
        <is>
          <t>stock</t>
        </is>
      </c>
      <c r="AH297" s="75" t="n">
        <v>0</v>
      </c>
      <c r="AI297" s="508" t="n">
        <v>0</v>
      </c>
      <c r="AJ297" s="75" t="n">
        <v>85</v>
      </c>
      <c r="AK297" s="75" t="n"/>
      <c r="AL297" s="267" t="inlineStr">
        <is>
          <t>-</t>
        </is>
      </c>
      <c r="AM297" s="267" t="n"/>
      <c r="AN297" s="273" t="n"/>
      <c r="AO297" s="300" t="n"/>
      <c r="AP297" s="273" t="n"/>
      <c r="AQ297" s="300" t="n"/>
      <c r="AR297" s="300" t="n"/>
      <c r="AS297" s="273" t="n"/>
      <c r="AT297" s="273" t="n"/>
      <c r="AU297" s="273" t="n"/>
      <c r="AV297" s="2" t="n"/>
      <c r="AW297" s="2" t="n"/>
      <c r="AX297" s="2" t="n"/>
      <c r="AY297" s="2" t="n"/>
      <c r="AZ297" s="2" t="n"/>
      <c r="BA297" s="2" t="n"/>
      <c r="BB297" s="2" t="n"/>
      <c r="BC297" s="2" t="n"/>
      <c r="BD297" s="2" t="n"/>
      <c r="BE297" s="2" t="n"/>
      <c r="BF297" s="2" t="n"/>
      <c r="BG297" s="2" t="n"/>
      <c r="BH297" s="301" t="n"/>
    </row>
    <row customHeight="1" hidden="1" ht="15" r="298" s="510">
      <c r="A298" s="549" t="inlineStr">
        <is>
          <t>K180199045-5101400003 JEANS KEY HANGER</t>
        </is>
      </c>
      <c r="B298" s="169" t="inlineStr">
        <is>
          <t>K180199045</t>
        </is>
      </c>
      <c r="C298" s="169" t="n">
        <v>5101400003</v>
      </c>
      <c r="D298" s="67" t="n"/>
      <c r="E298" s="311" t="n"/>
      <c r="F298" s="311" t="n"/>
      <c r="G298" s="176" t="inlineStr">
        <is>
          <t>C/O</t>
        </is>
      </c>
      <c r="H298" s="42" t="inlineStr">
        <is>
          <t>JEANS KEY HANGER</t>
        </is>
      </c>
      <c r="I298" s="173" t="inlineStr">
        <is>
          <t>DRY</t>
        </is>
      </c>
      <c r="J298" s="176" t="n"/>
      <c r="K298" s="176" t="inlineStr">
        <is>
          <t>-</t>
        </is>
      </c>
      <c r="L298" s="176" t="n"/>
      <c r="M298" s="41" t="inlineStr">
        <is>
          <t>-</t>
        </is>
      </c>
      <c r="N298" s="42" t="n">
        <v>1</v>
      </c>
      <c r="O298" s="173" t="inlineStr">
        <is>
          <t>ACCESSORIES</t>
        </is>
      </c>
      <c r="P298" s="175" t="inlineStr">
        <is>
          <t>UNISEX</t>
        </is>
      </c>
      <c r="Q298" s="177" t="inlineStr">
        <is>
          <t>OFFICINA3</t>
        </is>
      </c>
      <c r="R298" s="177" t="inlineStr">
        <is>
          <t>-</t>
        </is>
      </c>
      <c r="S298" s="178" t="n"/>
      <c r="T298" s="21" t="inlineStr">
        <is>
          <t>-</t>
        </is>
      </c>
      <c r="U298" s="305" t="n"/>
      <c r="V298" s="74" t="n"/>
      <c r="W298" s="74" t="n"/>
      <c r="X298" s="74" t="n">
        <v>3</v>
      </c>
      <c r="Y298" s="74" t="n">
        <v>0</v>
      </c>
      <c r="Z298" s="74" t="n">
        <v>3</v>
      </c>
      <c r="AA298" s="74" t="n">
        <v>3</v>
      </c>
      <c r="AB298" s="74" t="n">
        <v>0</v>
      </c>
      <c r="AC298" s="74" t="n">
        <v>0</v>
      </c>
      <c r="AD298" s="74" t="n"/>
      <c r="AE298" s="74" t="n"/>
      <c r="AF298" s="74" t="n">
        <v>0</v>
      </c>
      <c r="AG298" s="74" t="inlineStr">
        <is>
          <t>stock</t>
        </is>
      </c>
      <c r="AH298" s="75" t="n">
        <v>0</v>
      </c>
      <c r="AI298" s="508" t="n">
        <v>0</v>
      </c>
      <c r="AJ298" s="75" t="n">
        <v>50</v>
      </c>
      <c r="AK298" s="75" t="n"/>
      <c r="AL298" s="267" t="inlineStr">
        <is>
          <t>-</t>
        </is>
      </c>
      <c r="AM298" s="267" t="n"/>
      <c r="AN298" s="273" t="n"/>
      <c r="AO298" s="300" t="n"/>
      <c r="AP298" s="273" t="n"/>
      <c r="AQ298" s="300" t="n"/>
      <c r="AR298" s="300" t="n"/>
      <c r="AS298" s="273" t="n"/>
      <c r="AT298" s="273" t="n"/>
      <c r="AU298" s="273" t="n"/>
      <c r="AV298" s="2" t="n"/>
      <c r="AW298" s="2" t="n"/>
      <c r="AX298" s="2" t="n"/>
      <c r="AY298" s="2" t="n"/>
      <c r="AZ298" s="2" t="n"/>
      <c r="BA298" s="2" t="n"/>
      <c r="BB298" s="2" t="n"/>
      <c r="BC298" s="2" t="n"/>
      <c r="BD298" s="2" t="n"/>
      <c r="BE298" s="2" t="n"/>
      <c r="BF298" s="2" t="n"/>
      <c r="BG298" s="2" t="n"/>
      <c r="BH298" s="301" t="n"/>
    </row>
    <row customHeight="1" hidden="1" ht="15" r="299" s="510">
      <c r="A299" s="549" t="inlineStr">
        <is>
          <t>K180799095-5101400004 KEYCHAIN SMILEY</t>
        </is>
      </c>
      <c r="B299" s="467" t="inlineStr">
        <is>
          <t>K180799095</t>
        </is>
      </c>
      <c r="C299" s="467" t="n">
        <v>5101400004</v>
      </c>
      <c r="D299" s="453" t="n"/>
      <c r="E299" s="461" t="n"/>
      <c r="F299" s="461" t="n"/>
      <c r="G299" s="468" t="inlineStr">
        <is>
          <t>-</t>
        </is>
      </c>
      <c r="H299" s="455" t="inlineStr">
        <is>
          <t>KEYCHAIN SMILEY</t>
        </is>
      </c>
      <c r="I299" s="236" t="inlineStr">
        <is>
          <t>NUDE</t>
        </is>
      </c>
      <c r="J299" s="468" t="n"/>
      <c r="K299" s="468" t="inlineStr">
        <is>
          <t>THICK LEATHER</t>
        </is>
      </c>
      <c r="L299" s="468" t="n"/>
      <c r="M299" s="456" t="n"/>
      <c r="N299" s="455" t="n">
        <v>1</v>
      </c>
      <c r="O299" s="236" t="inlineStr">
        <is>
          <t>ACCESSORIES</t>
        </is>
      </c>
      <c r="P299" s="469" t="inlineStr">
        <is>
          <t>UNISEX</t>
        </is>
      </c>
      <c r="Q299" s="468" t="inlineStr">
        <is>
          <t>OFFICINA3</t>
        </is>
      </c>
      <c r="R299" s="468" t="inlineStr">
        <is>
          <t>-</t>
        </is>
      </c>
      <c r="S299" s="501" t="n"/>
      <c r="T299" s="457" t="inlineStr">
        <is>
          <t>-</t>
        </is>
      </c>
      <c r="U299" s="458" t="n"/>
      <c r="V299" s="310" t="n"/>
      <c r="W299" s="310" t="n"/>
      <c r="X299" s="310" t="n">
        <v>3</v>
      </c>
      <c r="Y299" s="310" t="n">
        <v>0</v>
      </c>
      <c r="Z299" s="310" t="n">
        <v>3</v>
      </c>
      <c r="AA299" s="310" t="n">
        <v>3</v>
      </c>
      <c r="AB299" s="310" t="n">
        <v>3</v>
      </c>
      <c r="AC299" s="310" t="n">
        <v>0</v>
      </c>
      <c r="AD299" s="310" t="n"/>
      <c r="AE299" s="310" t="n"/>
      <c r="AF299" s="310" t="n">
        <v>0</v>
      </c>
      <c r="AG299" s="310" t="inlineStr">
        <is>
          <t>CXLD</t>
        </is>
      </c>
      <c r="AH299" s="308" t="n">
        <v>0</v>
      </c>
      <c r="AI299" s="508" t="inlineStr">
        <is>
          <t>-</t>
        </is>
      </c>
      <c r="AJ299" s="75" t="n"/>
      <c r="AK299" s="75" t="n"/>
      <c r="AL299" s="267" t="inlineStr">
        <is>
          <t>-</t>
        </is>
      </c>
      <c r="AM299" s="267" t="n"/>
      <c r="AN299" s="273" t="n"/>
      <c r="AO299" s="300" t="n"/>
      <c r="AP299" s="273" t="n"/>
      <c r="AQ299" s="300" t="n"/>
      <c r="AR299" s="300" t="n"/>
      <c r="AS299" s="273" t="n"/>
      <c r="AT299" s="273" t="n"/>
      <c r="AU299" s="273" t="n"/>
      <c r="AV299" s="2" t="n"/>
      <c r="AW299" s="2" t="n"/>
      <c r="AX299" s="2" t="n"/>
      <c r="AY299" s="2" t="n"/>
      <c r="AZ299" s="2" t="n"/>
      <c r="BA299" s="2" t="n"/>
      <c r="BB299" s="2" t="n"/>
      <c r="BC299" s="2" t="n"/>
      <c r="BD299" s="2" t="n"/>
      <c r="BE299" s="2" t="n"/>
      <c r="BF299" s="2" t="n"/>
      <c r="BG299" s="2" t="n"/>
      <c r="BH299" s="301" t="n"/>
    </row>
    <row customHeight="1" hidden="1" ht="15" r="300" s="510">
      <c r="A300" s="549" t="inlineStr">
        <is>
          <t>K180799096-5101400005 KEYCHAIN</t>
        </is>
      </c>
      <c r="B300" s="169" t="inlineStr">
        <is>
          <t>K180799096</t>
        </is>
      </c>
      <c r="C300" s="169" t="n">
        <v>5101400005</v>
      </c>
      <c r="D300" s="67" t="n"/>
      <c r="E300" s="311" t="n"/>
      <c r="F300" s="311" t="n"/>
      <c r="G300" s="176" t="inlineStr">
        <is>
          <t>-</t>
        </is>
      </c>
      <c r="H300" s="42" t="inlineStr">
        <is>
          <t>KEYCHAIN</t>
        </is>
      </c>
      <c r="I300" s="173" t="inlineStr">
        <is>
          <t>BRASS</t>
        </is>
      </c>
      <c r="J300" s="176" t="n"/>
      <c r="K300" s="176" t="inlineStr">
        <is>
          <t>-</t>
        </is>
      </c>
      <c r="L300" s="176" t="n"/>
      <c r="M300" s="41" t="inlineStr">
        <is>
          <t>-</t>
        </is>
      </c>
      <c r="N300" s="42" t="n">
        <v>1</v>
      </c>
      <c r="O300" s="173" t="inlineStr">
        <is>
          <t>ACCESSORIES</t>
        </is>
      </c>
      <c r="P300" s="175" t="inlineStr">
        <is>
          <t>UNISEX</t>
        </is>
      </c>
      <c r="Q300" s="217" t="inlineStr">
        <is>
          <t>APX</t>
        </is>
      </c>
      <c r="R300" s="197" t="inlineStr">
        <is>
          <t>-</t>
        </is>
      </c>
      <c r="S300" s="178" t="n"/>
      <c r="T300" s="21" t="inlineStr">
        <is>
          <t>-</t>
        </is>
      </c>
      <c r="U300" s="305" t="n"/>
      <c r="V300" s="74" t="n"/>
      <c r="W300" s="74" t="n"/>
      <c r="X300" s="74" t="n">
        <v>13</v>
      </c>
      <c r="Y300" s="74" t="n">
        <v>0</v>
      </c>
      <c r="Z300" s="74" t="n">
        <v>13</v>
      </c>
      <c r="AA300" s="74" t="n">
        <v>16</v>
      </c>
      <c r="AB300" s="74" t="n">
        <v>20</v>
      </c>
      <c r="AC300" s="74" t="n">
        <v>20</v>
      </c>
      <c r="AD300" s="74" t="n"/>
      <c r="AE300" s="74" t="n"/>
      <c r="AF300" s="74" t="n">
        <v>0</v>
      </c>
      <c r="AG300" s="325" t="n">
        <v>50</v>
      </c>
      <c r="AH300" s="313" t="n">
        <v>0</v>
      </c>
      <c r="AI300" s="508" t="n">
        <v>50</v>
      </c>
      <c r="AJ300" s="75" t="n"/>
      <c r="AK300" s="75" t="n"/>
      <c r="AL300" s="267" t="inlineStr">
        <is>
          <t>-</t>
        </is>
      </c>
      <c r="AM300" s="267" t="n"/>
      <c r="AN300" s="273" t="n"/>
      <c r="AO300" s="300" t="n"/>
      <c r="AP300" s="273" t="n"/>
      <c r="AQ300" s="300" t="n"/>
      <c r="AR300" s="300" t="n"/>
      <c r="AS300" s="273" t="n"/>
      <c r="AT300" s="273" t="n"/>
      <c r="AU300" s="273" t="n"/>
      <c r="AV300" s="2" t="n"/>
      <c r="AW300" s="2" t="n"/>
      <c r="AX300" s="2" t="n"/>
      <c r="AY300" s="2" t="n"/>
      <c r="AZ300" s="2" t="n"/>
      <c r="BA300" s="2" t="n"/>
      <c r="BB300" s="2" t="n"/>
      <c r="BC300" s="2" t="n"/>
      <c r="BD300" s="2" t="n"/>
      <c r="BE300" s="2" t="n"/>
      <c r="BF300" s="2" t="n"/>
      <c r="BG300" s="2" t="n"/>
      <c r="BH300" s="301" t="n"/>
    </row>
    <row customHeight="1" hidden="1" ht="15" r="301" s="510">
      <c r="A301" s="549" t="inlineStr">
        <is>
          <t>K180799020-5100900009 BANDANA</t>
        </is>
      </c>
      <c r="B301" s="466" t="inlineStr">
        <is>
          <t>K180799020</t>
        </is>
      </c>
      <c r="C301" s="466" t="n">
        <v>5100900009</v>
      </c>
      <c r="D301" s="453" t="n"/>
      <c r="E301" s="461" t="inlineStr">
        <is>
          <t>xx</t>
        </is>
      </c>
      <c r="F301" s="461" t="n"/>
      <c r="G301" s="457" t="inlineStr">
        <is>
          <t>-</t>
        </is>
      </c>
      <c r="H301" s="455" t="inlineStr">
        <is>
          <t>BANDANA</t>
        </is>
      </c>
      <c r="I301" s="466" t="inlineStr">
        <is>
          <t>DRY</t>
        </is>
      </c>
      <c r="J301" s="457" t="inlineStr">
        <is>
          <t>UNITIN</t>
        </is>
      </c>
      <c r="K301" s="457" t="inlineStr">
        <is>
          <t>NIZA 1111</t>
        </is>
      </c>
      <c r="L301" s="457" t="n"/>
      <c r="M301" s="456" t="n"/>
      <c r="N301" s="455" t="n">
        <v>1</v>
      </c>
      <c r="O301" s="466" t="inlineStr">
        <is>
          <t>ACCESSORIES</t>
        </is>
      </c>
      <c r="P301" s="463" t="inlineStr">
        <is>
          <t>UNISEX</t>
        </is>
      </c>
      <c r="Q301" s="457" t="inlineStr">
        <is>
          <t>ARTLAB</t>
        </is>
      </c>
      <c r="R301" s="457" t="inlineStr">
        <is>
          <t>-</t>
        </is>
      </c>
      <c r="S301" s="459" t="n"/>
      <c r="T301" s="457" t="n">
        <v>0.27</v>
      </c>
      <c r="U301" s="458" t="n"/>
      <c r="V301" s="310" t="n"/>
      <c r="W301" s="310" t="n"/>
      <c r="X301" s="310" t="n">
        <v>2</v>
      </c>
      <c r="Y301" s="310" t="n">
        <v>0</v>
      </c>
      <c r="Z301" s="310" t="n">
        <v>2</v>
      </c>
      <c r="AA301" s="310" t="n">
        <v>2</v>
      </c>
      <c r="AB301" s="310" t="n">
        <v>2</v>
      </c>
      <c r="AC301" s="310" t="n">
        <v>0</v>
      </c>
      <c r="AD301" s="310" t="n"/>
      <c r="AE301" s="310" t="n"/>
      <c r="AF301" s="310" t="n">
        <v>0</v>
      </c>
      <c r="AG301" s="310" t="inlineStr">
        <is>
          <t>CXLD</t>
        </is>
      </c>
      <c r="AH301" s="308" t="n">
        <v>0</v>
      </c>
      <c r="AI301" s="508" t="inlineStr">
        <is>
          <t>-</t>
        </is>
      </c>
      <c r="AJ301" s="75" t="n"/>
      <c r="AK301" s="75" t="inlineStr">
        <is>
          <t>-</t>
        </is>
      </c>
      <c r="AL301" s="267" t="inlineStr">
        <is>
          <t>-</t>
        </is>
      </c>
      <c r="AM301" s="267" t="n"/>
      <c r="AN301" s="273" t="n"/>
      <c r="AO301" s="300" t="n"/>
      <c r="AP301" s="273" t="n"/>
      <c r="AQ301" s="300" t="n"/>
      <c r="AR301" s="300" t="n"/>
      <c r="AS301" s="273" t="n"/>
      <c r="AT301" s="273" t="n"/>
      <c r="AU301" s="273" t="n"/>
      <c r="AV301" s="2" t="n"/>
      <c r="AW301" s="2" t="inlineStr">
        <is>
          <t>-</t>
        </is>
      </c>
      <c r="AX301" s="2" t="n"/>
      <c r="AY301" s="2" t="n"/>
      <c r="AZ301" s="2" t="n"/>
      <c r="BA301" s="2" t="n"/>
      <c r="BB301" s="2" t="n"/>
      <c r="BC301" s="2" t="n"/>
      <c r="BD301" s="2" t="n"/>
      <c r="BE301" s="2" t="n"/>
      <c r="BF301" s="2" t="n"/>
      <c r="BG301" s="2" t="n"/>
      <c r="BH301" s="301" t="n"/>
    </row>
    <row customHeight="1" hidden="1" ht="15" r="302" s="510">
      <c r="A302" s="549" t="inlineStr">
        <is>
          <t>K180799025-5100900010 BANDANA TRIPLE R</t>
        </is>
      </c>
      <c r="B302" s="466" t="inlineStr">
        <is>
          <t>K180799025</t>
        </is>
      </c>
      <c r="C302" s="466" t="n">
        <v>5100900010</v>
      </c>
      <c r="D302" s="453" t="n"/>
      <c r="E302" s="461" t="inlineStr">
        <is>
          <t>xx</t>
        </is>
      </c>
      <c r="F302" s="461" t="n"/>
      <c r="G302" s="457" t="inlineStr">
        <is>
          <t>-</t>
        </is>
      </c>
      <c r="H302" s="455" t="inlineStr">
        <is>
          <t>BANDANA TRIPLE R</t>
        </is>
      </c>
      <c r="I302" s="466" t="inlineStr">
        <is>
          <t>RINSE</t>
        </is>
      </c>
      <c r="J302" s="457" t="inlineStr">
        <is>
          <t>UNITIN</t>
        </is>
      </c>
      <c r="K302" s="457" t="inlineStr">
        <is>
          <t>NIZA 1111</t>
        </is>
      </c>
      <c r="L302" s="457" t="n"/>
      <c r="M302" s="456" t="n"/>
      <c r="N302" s="455" t="n">
        <v>1</v>
      </c>
      <c r="O302" s="466" t="inlineStr">
        <is>
          <t>ACCESSORIES</t>
        </is>
      </c>
      <c r="P302" s="463" t="inlineStr">
        <is>
          <t>UNISEX</t>
        </is>
      </c>
      <c r="Q302" s="457" t="inlineStr">
        <is>
          <t>ARTLAB</t>
        </is>
      </c>
      <c r="R302" s="457" t="inlineStr">
        <is>
          <t>-</t>
        </is>
      </c>
      <c r="S302" s="465" t="n"/>
      <c r="T302" s="457" t="n">
        <v>0.27</v>
      </c>
      <c r="U302" s="458" t="n"/>
      <c r="V302" s="310" t="n"/>
      <c r="W302" s="310" t="n"/>
      <c r="X302" s="310" t="n">
        <v>2</v>
      </c>
      <c r="Y302" s="310" t="n">
        <v>0</v>
      </c>
      <c r="Z302" s="310" t="n">
        <v>2</v>
      </c>
      <c r="AA302" s="310" t="n">
        <v>2</v>
      </c>
      <c r="AB302" s="310" t="n">
        <v>7</v>
      </c>
      <c r="AC302" s="310" t="n">
        <v>0</v>
      </c>
      <c r="AD302" s="310" t="n"/>
      <c r="AE302" s="310" t="n"/>
      <c r="AF302" s="310" t="n">
        <v>0</v>
      </c>
      <c r="AG302" s="310" t="inlineStr">
        <is>
          <t>CXLD</t>
        </is>
      </c>
      <c r="AH302" s="308" t="n">
        <v>0</v>
      </c>
      <c r="AI302" s="508" t="inlineStr">
        <is>
          <t>-</t>
        </is>
      </c>
      <c r="AJ302" s="75" t="n"/>
      <c r="AK302" s="75" t="inlineStr">
        <is>
          <t>-</t>
        </is>
      </c>
      <c r="AL302" s="267" t="inlineStr">
        <is>
          <t>-</t>
        </is>
      </c>
      <c r="AM302" s="267" t="n"/>
      <c r="AN302" s="273" t="n"/>
      <c r="AO302" s="300" t="n"/>
      <c r="AP302" s="273" t="n"/>
      <c r="AQ302" s="300" t="n"/>
      <c r="AR302" s="300" t="n"/>
      <c r="AS302" s="273" t="n"/>
      <c r="AT302" s="273" t="n"/>
      <c r="AU302" s="273" t="n"/>
      <c r="AV302" s="2" t="n"/>
      <c r="AW302" s="2" t="inlineStr">
        <is>
          <t>-</t>
        </is>
      </c>
      <c r="AX302" s="2" t="n"/>
      <c r="AY302" s="2" t="n"/>
      <c r="AZ302" s="2" t="n"/>
      <c r="BA302" s="2" t="n"/>
      <c r="BB302" s="2" t="n"/>
      <c r="BC302" s="2" t="n"/>
      <c r="BD302" s="2" t="n"/>
      <c r="BE302" s="2" t="n"/>
      <c r="BF302" s="2" t="n"/>
      <c r="BG302" s="2" t="n"/>
      <c r="BH302" s="301" t="n"/>
    </row>
    <row customHeight="1" hidden="1" ht="15" r="303" s="510">
      <c r="A303" s="549" t="inlineStr">
        <is>
          <t xml:space="preserve">K180799030-5109900829 BADGE FIT TO LAST </t>
        </is>
      </c>
      <c r="B303" s="169" t="inlineStr">
        <is>
          <t>K180799030</t>
        </is>
      </c>
      <c r="C303" s="169" t="n">
        <v>5109900829</v>
      </c>
      <c r="D303" s="67" t="n"/>
      <c r="E303" s="311" t="n"/>
      <c r="F303" s="311" t="n"/>
      <c r="G303" s="176" t="inlineStr">
        <is>
          <t>-</t>
        </is>
      </c>
      <c r="H303" s="42" t="inlineStr">
        <is>
          <t xml:space="preserve">BADGE FIT TO LAST </t>
        </is>
      </c>
      <c r="I303" s="173" t="inlineStr">
        <is>
          <t>WHITE</t>
        </is>
      </c>
      <c r="J303" s="176" t="inlineStr">
        <is>
          <t>-</t>
        </is>
      </c>
      <c r="K303" s="176" t="inlineStr">
        <is>
          <t>-</t>
        </is>
      </c>
      <c r="L303" s="176" t="n"/>
      <c r="M303" s="41" t="n"/>
      <c r="N303" s="42" t="n">
        <v>1</v>
      </c>
      <c r="O303" s="173" t="inlineStr">
        <is>
          <t>ACCESSORIES</t>
        </is>
      </c>
      <c r="P303" s="175" t="inlineStr">
        <is>
          <t>UNISEX</t>
        </is>
      </c>
      <c r="Q303" s="177" t="inlineStr">
        <is>
          <t>ARTLAB</t>
        </is>
      </c>
      <c r="R303" s="177" t="inlineStr">
        <is>
          <t>-</t>
        </is>
      </c>
      <c r="S303" s="178" t="n"/>
      <c r="T303" s="21" t="inlineStr">
        <is>
          <t>-</t>
        </is>
      </c>
      <c r="U303" s="305" t="n"/>
      <c r="V303" s="74" t="n"/>
      <c r="W303" s="74" t="n"/>
      <c r="X303" s="74" t="n">
        <v>11</v>
      </c>
      <c r="Y303" s="74" t="n">
        <v>50</v>
      </c>
      <c r="Z303" s="74" t="n">
        <v>11</v>
      </c>
      <c r="AA303" s="74" t="n">
        <v>12</v>
      </c>
      <c r="AB303" s="74" t="n">
        <v>15</v>
      </c>
      <c r="AC303" s="74" t="n">
        <v>15</v>
      </c>
      <c r="AD303" s="74" t="n"/>
      <c r="AE303" s="74" t="n"/>
      <c r="AF303" s="74" t="n">
        <v>50</v>
      </c>
      <c r="AG303" s="74" t="n">
        <v>50</v>
      </c>
      <c r="AH303" s="75">
        <f>AG303</f>
        <v/>
      </c>
      <c r="AI303" s="508" t="n">
        <v>50</v>
      </c>
      <c r="AJ303" s="75" t="n"/>
      <c r="AK303" s="75" t="n"/>
      <c r="AL303" s="267" t="inlineStr">
        <is>
          <t>-</t>
        </is>
      </c>
      <c r="AM303" s="267" t="n"/>
      <c r="AN303" s="273" t="n"/>
      <c r="AO303" s="300" t="n"/>
      <c r="AP303" s="273" t="n"/>
      <c r="AQ303" s="300" t="n"/>
      <c r="AR303" s="300" t="n"/>
      <c r="AS303" s="273" t="n"/>
      <c r="AT303" s="273" t="n"/>
      <c r="AU303" s="273" t="n"/>
      <c r="AV303" s="2" t="n"/>
      <c r="AW303" s="2" t="inlineStr">
        <is>
          <t>Prio 2</t>
        </is>
      </c>
      <c r="AX303" s="2" t="n"/>
      <c r="AY303" s="2" t="n"/>
      <c r="AZ303" s="2" t="n"/>
      <c r="BA303" s="2" t="n"/>
      <c r="BB303" s="2" t="n"/>
      <c r="BC303" s="2" t="n"/>
      <c r="BD303" s="2" t="n"/>
      <c r="BE303" s="2" t="n"/>
      <c r="BF303" s="2" t="n"/>
      <c r="BG303" s="2" t="n"/>
      <c r="BH303" s="301" t="n"/>
    </row>
    <row customHeight="1" hidden="1" ht="15" r="304" s="510">
      <c r="A304" s="549" t="inlineStr">
        <is>
          <t>K180799035-5109900830 BADGE SMILEY</t>
        </is>
      </c>
      <c r="B304" s="169" t="inlineStr">
        <is>
          <t>K180799035</t>
        </is>
      </c>
      <c r="C304" s="169" t="n">
        <v>5109900830</v>
      </c>
      <c r="D304" s="67" t="n"/>
      <c r="E304" s="311" t="n"/>
      <c r="F304" s="311" t="n"/>
      <c r="G304" s="176" t="inlineStr">
        <is>
          <t>-</t>
        </is>
      </c>
      <c r="H304" s="42" t="inlineStr">
        <is>
          <t>BADGE SMILEY</t>
        </is>
      </c>
      <c r="I304" s="173" t="inlineStr">
        <is>
          <t>YELLOW</t>
        </is>
      </c>
      <c r="J304" s="176" t="inlineStr">
        <is>
          <t>-</t>
        </is>
      </c>
      <c r="K304" s="176" t="inlineStr">
        <is>
          <t>-</t>
        </is>
      </c>
      <c r="L304" s="176" t="n"/>
      <c r="M304" s="41" t="n"/>
      <c r="N304" s="42" t="n">
        <v>1</v>
      </c>
      <c r="O304" s="173" t="inlineStr">
        <is>
          <t>ACCESSORIES</t>
        </is>
      </c>
      <c r="P304" s="175" t="inlineStr">
        <is>
          <t>UNISEX</t>
        </is>
      </c>
      <c r="Q304" s="177" t="inlineStr">
        <is>
          <t>ARTLAB</t>
        </is>
      </c>
      <c r="R304" s="177" t="inlineStr">
        <is>
          <t>-</t>
        </is>
      </c>
      <c r="S304" s="178" t="n"/>
      <c r="T304" s="21" t="inlineStr">
        <is>
          <t>-</t>
        </is>
      </c>
      <c r="U304" s="305" t="n"/>
      <c r="V304" s="74" t="n"/>
      <c r="W304" s="74" t="n"/>
      <c r="X304" s="74" t="n">
        <v>24</v>
      </c>
      <c r="Y304" s="74" t="n">
        <v>100</v>
      </c>
      <c r="Z304" s="74" t="n">
        <v>26</v>
      </c>
      <c r="AA304" s="74" t="n">
        <v>47</v>
      </c>
      <c r="AB304" s="74" t="n">
        <v>50</v>
      </c>
      <c r="AC304" s="74" t="n">
        <v>50</v>
      </c>
      <c r="AD304" s="74" t="n"/>
      <c r="AE304" s="74" t="n"/>
      <c r="AF304" s="74" t="n">
        <v>100</v>
      </c>
      <c r="AG304" s="74" t="n">
        <v>100</v>
      </c>
      <c r="AH304" s="75">
        <f>AG304</f>
        <v/>
      </c>
      <c r="AI304" s="508" t="n">
        <v>100</v>
      </c>
      <c r="AJ304" s="75" t="n"/>
      <c r="AK304" s="75" t="n"/>
      <c r="AL304" s="267" t="inlineStr">
        <is>
          <t>-</t>
        </is>
      </c>
      <c r="AM304" s="267" t="n"/>
      <c r="AN304" s="273" t="n"/>
      <c r="AO304" s="300" t="n"/>
      <c r="AP304" s="273" t="n"/>
      <c r="AQ304" s="300" t="n"/>
      <c r="AR304" s="300" t="n"/>
      <c r="AS304" s="273" t="n"/>
      <c r="AT304" s="273" t="n"/>
      <c r="AU304" s="273" t="n"/>
      <c r="AV304" s="2" t="n"/>
      <c r="AW304" s="2" t="inlineStr">
        <is>
          <t>Prio 2</t>
        </is>
      </c>
      <c r="AX304" s="2" t="n"/>
      <c r="AY304" s="2" t="n"/>
      <c r="AZ304" s="2" t="n"/>
      <c r="BA304" s="2" t="n"/>
      <c r="BB304" s="2" t="n"/>
      <c r="BC304" s="2" t="n"/>
      <c r="BD304" s="2" t="n"/>
      <c r="BE304" s="2" t="n"/>
      <c r="BF304" s="2" t="n"/>
      <c r="BG304" s="2" t="n"/>
      <c r="BH304" s="301" t="n"/>
    </row>
    <row customHeight="1" hidden="1" ht="15" r="305" s="510">
      <c r="A305" s="549" t="inlineStr">
        <is>
          <t>K180799040-5109900831 BADGE K</t>
        </is>
      </c>
      <c r="B305" s="169" t="inlineStr">
        <is>
          <t>K180799040</t>
        </is>
      </c>
      <c r="C305" s="169" t="n">
        <v>5109900831</v>
      </c>
      <c r="D305" s="67" t="n"/>
      <c r="E305" s="311" t="n"/>
      <c r="F305" s="311" t="n"/>
      <c r="G305" s="176" t="inlineStr">
        <is>
          <t>-</t>
        </is>
      </c>
      <c r="H305" s="42" t="inlineStr">
        <is>
          <t>BADGE K</t>
        </is>
      </c>
      <c r="I305" s="173" t="inlineStr">
        <is>
          <t>NAVY</t>
        </is>
      </c>
      <c r="J305" s="202" t="inlineStr">
        <is>
          <t>-</t>
        </is>
      </c>
      <c r="K305" s="176" t="inlineStr">
        <is>
          <t>-</t>
        </is>
      </c>
      <c r="L305" s="176" t="n"/>
      <c r="M305" s="41" t="n"/>
      <c r="N305" s="42" t="n">
        <v>1</v>
      </c>
      <c r="O305" s="173" t="inlineStr">
        <is>
          <t>ACCESSORIES</t>
        </is>
      </c>
      <c r="P305" s="175" t="inlineStr">
        <is>
          <t>UNISEX</t>
        </is>
      </c>
      <c r="Q305" s="177" t="inlineStr">
        <is>
          <t>ARTLAB</t>
        </is>
      </c>
      <c r="R305" s="177" t="inlineStr">
        <is>
          <t>-</t>
        </is>
      </c>
      <c r="S305" s="178" t="n"/>
      <c r="T305" s="21" t="inlineStr">
        <is>
          <t>-</t>
        </is>
      </c>
      <c r="U305" s="305" t="n"/>
      <c r="V305" s="74" t="n"/>
      <c r="W305" s="74" t="n"/>
      <c r="X305" s="74" t="n">
        <v>11</v>
      </c>
      <c r="Y305" s="74" t="n">
        <v>50</v>
      </c>
      <c r="Z305" s="74" t="n">
        <v>18</v>
      </c>
      <c r="AA305" s="74" t="n">
        <v>19</v>
      </c>
      <c r="AB305" s="74" t="n">
        <v>22</v>
      </c>
      <c r="AC305" s="74" t="n">
        <v>22</v>
      </c>
      <c r="AD305" s="74" t="n"/>
      <c r="AE305" s="74" t="n"/>
      <c r="AF305" s="74" t="n">
        <v>50</v>
      </c>
      <c r="AG305" s="74" t="n">
        <v>50</v>
      </c>
      <c r="AH305" s="75">
        <f>AG305</f>
        <v/>
      </c>
      <c r="AI305" s="508" t="n">
        <v>50</v>
      </c>
      <c r="AJ305" s="75" t="n"/>
      <c r="AK305" s="75" t="n"/>
      <c r="AL305" s="267" t="inlineStr">
        <is>
          <t>-</t>
        </is>
      </c>
      <c r="AM305" s="267" t="n"/>
      <c r="AN305" s="273" t="n"/>
      <c r="AO305" s="300" t="n"/>
      <c r="AP305" s="273" t="n"/>
      <c r="AQ305" s="300" t="n"/>
      <c r="AR305" s="300" t="n"/>
      <c r="AS305" s="273" t="n"/>
      <c r="AT305" s="273" t="n"/>
      <c r="AU305" s="273" t="n"/>
      <c r="AV305" s="2" t="n"/>
      <c r="AW305" s="2" t="inlineStr">
        <is>
          <t>Prio 2</t>
        </is>
      </c>
      <c r="AX305" s="2" t="n"/>
      <c r="AY305" s="2" t="n"/>
      <c r="AZ305" s="2" t="n"/>
      <c r="BA305" s="2" t="n"/>
      <c r="BB305" s="2" t="n"/>
      <c r="BC305" s="2" t="n"/>
      <c r="BD305" s="2" t="n"/>
      <c r="BE305" s="2" t="n"/>
      <c r="BF305" s="2" t="n"/>
      <c r="BG305" s="2" t="n"/>
      <c r="BH305" s="301" t="n"/>
    </row>
    <row customHeight="1" hidden="1" ht="15" r="306" s="510">
      <c r="A306" s="549" t="inlineStr">
        <is>
          <t>K180799045-5109900832 BADGE NEW TOKYO</t>
        </is>
      </c>
      <c r="B306" s="169" t="inlineStr">
        <is>
          <t>K180799045</t>
        </is>
      </c>
      <c r="C306" s="169" t="n">
        <v>5109900832</v>
      </c>
      <c r="D306" s="67" t="n"/>
      <c r="E306" s="311" t="n"/>
      <c r="F306" s="311" t="n"/>
      <c r="G306" s="176" t="inlineStr">
        <is>
          <t>-</t>
        </is>
      </c>
      <c r="H306" s="42" t="inlineStr">
        <is>
          <t>BADGE NEW TOKYO</t>
        </is>
      </c>
      <c r="I306" s="173" t="inlineStr">
        <is>
          <t>WHITE</t>
        </is>
      </c>
      <c r="J306" s="176" t="inlineStr">
        <is>
          <t>-</t>
        </is>
      </c>
      <c r="K306" s="176" t="inlineStr">
        <is>
          <t>-</t>
        </is>
      </c>
      <c r="L306" s="176" t="n"/>
      <c r="M306" s="41" t="n"/>
      <c r="N306" s="42" t="n">
        <v>1</v>
      </c>
      <c r="O306" s="173" t="inlineStr">
        <is>
          <t>ACCESSORIES</t>
        </is>
      </c>
      <c r="P306" s="175" t="inlineStr">
        <is>
          <t>UNISEX</t>
        </is>
      </c>
      <c r="Q306" s="177" t="inlineStr">
        <is>
          <t>ARTLAB</t>
        </is>
      </c>
      <c r="R306" s="177" t="inlineStr">
        <is>
          <t>-</t>
        </is>
      </c>
      <c r="S306" s="178" t="n"/>
      <c r="T306" s="21" t="inlineStr">
        <is>
          <t>-</t>
        </is>
      </c>
      <c r="U306" s="305" t="n"/>
      <c r="V306" s="74" t="n"/>
      <c r="W306" s="74" t="n"/>
      <c r="X306" s="74" t="n">
        <v>13</v>
      </c>
      <c r="Y306" s="74" t="n">
        <v>50</v>
      </c>
      <c r="Z306" s="74" t="n">
        <v>13</v>
      </c>
      <c r="AA306" s="74" t="n">
        <v>14</v>
      </c>
      <c r="AB306" s="74" t="n">
        <v>14</v>
      </c>
      <c r="AC306" s="74" t="n">
        <v>14</v>
      </c>
      <c r="AD306" s="74" t="n"/>
      <c r="AE306" s="74" t="n"/>
      <c r="AF306" s="74" t="n">
        <v>50</v>
      </c>
      <c r="AG306" s="74" t="n">
        <v>50</v>
      </c>
      <c r="AH306" s="75">
        <f>AG306</f>
        <v/>
      </c>
      <c r="AI306" s="508" t="n">
        <v>50</v>
      </c>
      <c r="AJ306" s="75" t="n"/>
      <c r="AK306" s="75" t="n"/>
      <c r="AL306" s="267" t="inlineStr">
        <is>
          <t>-</t>
        </is>
      </c>
      <c r="AM306" s="267" t="n"/>
      <c r="AN306" s="273" t="n"/>
      <c r="AO306" s="300" t="n"/>
      <c r="AP306" s="273" t="n"/>
      <c r="AQ306" s="300" t="n"/>
      <c r="AR306" s="300" t="n"/>
      <c r="AS306" s="273" t="n"/>
      <c r="AT306" s="273" t="n"/>
      <c r="AU306" s="273" t="n"/>
      <c r="AV306" s="2" t="n"/>
      <c r="AW306" s="2" t="inlineStr">
        <is>
          <t>Prio 2</t>
        </is>
      </c>
      <c r="AX306" s="2" t="n"/>
      <c r="AY306" s="2" t="n"/>
      <c r="AZ306" s="2" t="n"/>
      <c r="BA306" s="2" t="n"/>
      <c r="BB306" s="2" t="n"/>
      <c r="BC306" s="2" t="n"/>
      <c r="BD306" s="2" t="n"/>
      <c r="BE306" s="2" t="n"/>
      <c r="BF306" s="2" t="n"/>
      <c r="BG306" s="2" t="n"/>
      <c r="BH306" s="301" t="n"/>
    </row>
    <row customHeight="1" hidden="1" ht="15" r="307" s="510">
      <c r="A307" s="549" t="inlineStr">
        <is>
          <t>K180799050-5109900833 BADGE LIBERTY</t>
        </is>
      </c>
      <c r="B307" s="169" t="inlineStr">
        <is>
          <t>K180799050</t>
        </is>
      </c>
      <c r="C307" s="169" t="n">
        <v>5109900833</v>
      </c>
      <c r="D307" s="67" t="n"/>
      <c r="E307" s="311" t="n"/>
      <c r="F307" s="311" t="n"/>
      <c r="G307" s="176" t="inlineStr">
        <is>
          <t>-</t>
        </is>
      </c>
      <c r="H307" s="42" t="inlineStr">
        <is>
          <t>BADGE LIBERTY</t>
        </is>
      </c>
      <c r="I307" s="173" t="inlineStr">
        <is>
          <t>BLACK</t>
        </is>
      </c>
      <c r="J307" s="176" t="inlineStr">
        <is>
          <t>-</t>
        </is>
      </c>
      <c r="K307" s="176" t="inlineStr">
        <is>
          <t>-</t>
        </is>
      </c>
      <c r="L307" s="176" t="n"/>
      <c r="M307" s="41" t="n"/>
      <c r="N307" s="42" t="n">
        <v>1</v>
      </c>
      <c r="O307" s="173" t="inlineStr">
        <is>
          <t>ACCESSORIES</t>
        </is>
      </c>
      <c r="P307" s="175" t="inlineStr">
        <is>
          <t>UNISEX</t>
        </is>
      </c>
      <c r="Q307" s="177" t="inlineStr">
        <is>
          <t>ARTLAB</t>
        </is>
      </c>
      <c r="R307" s="177" t="inlineStr">
        <is>
          <t>-</t>
        </is>
      </c>
      <c r="S307" s="178" t="n"/>
      <c r="T307" s="21" t="inlineStr">
        <is>
          <t>-</t>
        </is>
      </c>
      <c r="U307" s="305" t="n"/>
      <c r="V307" s="74" t="n"/>
      <c r="W307" s="74" t="n"/>
      <c r="X307" s="74" t="n">
        <v>15</v>
      </c>
      <c r="Y307" s="74" t="n">
        <v>50</v>
      </c>
      <c r="Z307" s="74" t="n">
        <v>20</v>
      </c>
      <c r="AA307" s="74" t="n">
        <v>21</v>
      </c>
      <c r="AB307" s="74" t="n">
        <v>24</v>
      </c>
      <c r="AC307" s="74" t="n">
        <v>24</v>
      </c>
      <c r="AD307" s="74" t="n"/>
      <c r="AE307" s="74" t="n"/>
      <c r="AF307" s="74" t="n">
        <v>50</v>
      </c>
      <c r="AG307" s="74" t="n">
        <v>50</v>
      </c>
      <c r="AH307" s="75">
        <f>AG307</f>
        <v/>
      </c>
      <c r="AI307" s="508" t="n">
        <v>50</v>
      </c>
      <c r="AJ307" s="75" t="n"/>
      <c r="AK307" s="75" t="n"/>
      <c r="AL307" s="267" t="inlineStr">
        <is>
          <t>-</t>
        </is>
      </c>
      <c r="AM307" s="267" t="n"/>
      <c r="AN307" s="273" t="n"/>
      <c r="AO307" s="300" t="n"/>
      <c r="AP307" s="273" t="n"/>
      <c r="AQ307" s="300" t="n"/>
      <c r="AR307" s="300" t="n"/>
      <c r="AS307" s="273" t="n"/>
      <c r="AT307" s="273" t="n"/>
      <c r="AU307" s="273" t="n"/>
      <c r="AV307" s="2" t="n"/>
      <c r="AW307" s="2" t="inlineStr">
        <is>
          <t>Prio 2</t>
        </is>
      </c>
      <c r="AX307" s="2" t="n"/>
      <c r="AY307" s="2" t="n"/>
      <c r="AZ307" s="2" t="n"/>
      <c r="BA307" s="2" t="n"/>
      <c r="BB307" s="2" t="n"/>
      <c r="BC307" s="2" t="n"/>
      <c r="BD307" s="2" t="n"/>
      <c r="BE307" s="2" t="n"/>
      <c r="BF307" s="2" t="n"/>
      <c r="BG307" s="2" t="n"/>
      <c r="BH307" s="301" t="n"/>
    </row>
    <row customHeight="1" hidden="1" ht="15" r="308" s="510">
      <c r="A308" s="549" t="inlineStr">
        <is>
          <t>K999999010-5100300041 KOI BIG BELT</t>
        </is>
      </c>
      <c r="B308" s="169" t="inlineStr">
        <is>
          <t>K999999010</t>
        </is>
      </c>
      <c r="C308" s="169" t="n">
        <v>5100300041</v>
      </c>
      <c r="D308" s="67" t="n"/>
      <c r="E308" s="311" t="n"/>
      <c r="F308" s="311" t="n"/>
      <c r="G308" s="176" t="inlineStr">
        <is>
          <t>C/O</t>
        </is>
      </c>
      <c r="H308" s="42" t="inlineStr">
        <is>
          <t>KOI BIG BELT</t>
        </is>
      </c>
      <c r="I308" s="173" t="inlineStr">
        <is>
          <t>NUDE</t>
        </is>
      </c>
      <c r="J308" s="176" t="n"/>
      <c r="K308" s="176" t="inlineStr">
        <is>
          <t>-</t>
        </is>
      </c>
      <c r="L308" s="176" t="n"/>
      <c r="M308" s="41" t="inlineStr">
        <is>
          <t>ROYAL CORE</t>
        </is>
      </c>
      <c r="N308" s="42" t="n">
        <v>1</v>
      </c>
      <c r="O308" s="173" t="inlineStr">
        <is>
          <t>ACCESSORIES</t>
        </is>
      </c>
      <c r="P308" s="175" t="inlineStr">
        <is>
          <t>UNISEX</t>
        </is>
      </c>
      <c r="Q308" s="177" t="inlineStr">
        <is>
          <t>ARTIE</t>
        </is>
      </c>
      <c r="R308" s="177" t="inlineStr">
        <is>
          <t>-</t>
        </is>
      </c>
      <c r="S308" s="178" t="n"/>
      <c r="T308" s="21" t="inlineStr">
        <is>
          <t>-</t>
        </is>
      </c>
      <c r="U308" s="305" t="n"/>
      <c r="V308" s="74" t="n"/>
      <c r="W308" s="74" t="n"/>
      <c r="X308" s="74" t="n">
        <v>10</v>
      </c>
      <c r="Y308" s="74" t="n">
        <v>0</v>
      </c>
      <c r="Z308" s="74" t="n">
        <v>10</v>
      </c>
      <c r="AA308" s="74" t="n">
        <v>14</v>
      </c>
      <c r="AB308" s="74" t="n">
        <v>7</v>
      </c>
      <c r="AC308" s="74" t="n">
        <v>7</v>
      </c>
      <c r="AD308" s="74" t="n"/>
      <c r="AE308" s="74" t="n"/>
      <c r="AF308" s="74" t="n">
        <v>0</v>
      </c>
      <c r="AG308" s="74" t="inlineStr">
        <is>
          <t>stock</t>
        </is>
      </c>
      <c r="AH308" s="75" t="n">
        <v>0</v>
      </c>
      <c r="AI308" s="508" t="n">
        <v>0</v>
      </c>
      <c r="AJ308" s="333" t="n">
        <v>80</v>
      </c>
      <c r="AK308" s="75" t="n"/>
      <c r="AL308" s="267" t="inlineStr">
        <is>
          <t>-</t>
        </is>
      </c>
      <c r="AM308" s="267" t="n"/>
      <c r="AN308" s="273" t="n"/>
      <c r="AO308" s="300" t="n"/>
      <c r="AP308" s="273" t="n"/>
      <c r="AQ308" s="300" t="n"/>
      <c r="AR308" s="300" t="n"/>
      <c r="AS308" s="273" t="n"/>
      <c r="AT308" s="273" t="n"/>
      <c r="AU308" s="273" t="n"/>
      <c r="AV308" s="2" t="n"/>
      <c r="AW308" s="2" t="n"/>
      <c r="AX308" s="2" t="n"/>
      <c r="AY308" s="2" t="n"/>
      <c r="AZ308" s="2" t="n"/>
      <c r="BA308" s="2" t="n"/>
      <c r="BB308" s="2" t="n"/>
      <c r="BC308" s="2" t="n"/>
      <c r="BD308" s="2" t="n"/>
      <c r="BE308" s="2" t="n"/>
      <c r="BF308" s="2" t="n"/>
      <c r="BG308" s="2" t="n"/>
      <c r="BH308" s="301" t="n"/>
    </row>
    <row customHeight="1" hidden="1" ht="15" r="309" s="510">
      <c r="A309" s="549" t="inlineStr">
        <is>
          <t>K999999011-5100300042 KOI BIG BELT</t>
        </is>
      </c>
      <c r="B309" s="169" t="inlineStr">
        <is>
          <t>K999999011</t>
        </is>
      </c>
      <c r="C309" s="169" t="n">
        <v>5100300042</v>
      </c>
      <c r="D309" s="67" t="n"/>
      <c r="E309" s="311" t="n"/>
      <c r="F309" s="311" t="n"/>
      <c r="G309" s="176" t="inlineStr">
        <is>
          <t>C/O</t>
        </is>
      </c>
      <c r="H309" s="42" t="inlineStr">
        <is>
          <t>KOI BIG BELT</t>
        </is>
      </c>
      <c r="I309" s="173" t="inlineStr">
        <is>
          <t>COGNAC</t>
        </is>
      </c>
      <c r="J309" s="176" t="n"/>
      <c r="K309" s="176" t="inlineStr">
        <is>
          <t>-</t>
        </is>
      </c>
      <c r="L309" s="176" t="n"/>
      <c r="M309" s="41" t="inlineStr">
        <is>
          <t>ROYAL CORE</t>
        </is>
      </c>
      <c r="N309" s="42" t="n">
        <v>1</v>
      </c>
      <c r="O309" s="173" t="inlineStr">
        <is>
          <t>ACCESSORIES</t>
        </is>
      </c>
      <c r="P309" s="175" t="inlineStr">
        <is>
          <t>UNISEX</t>
        </is>
      </c>
      <c r="Q309" s="177" t="inlineStr">
        <is>
          <t>ARTIE</t>
        </is>
      </c>
      <c r="R309" s="177" t="inlineStr">
        <is>
          <t>-</t>
        </is>
      </c>
      <c r="S309" s="178" t="n"/>
      <c r="T309" s="21" t="inlineStr">
        <is>
          <t>-</t>
        </is>
      </c>
      <c r="U309" s="305" t="n"/>
      <c r="V309" s="74" t="n"/>
      <c r="W309" s="74" t="n"/>
      <c r="X309" s="74" t="n">
        <v>31</v>
      </c>
      <c r="Y309" s="74" t="n">
        <v>0</v>
      </c>
      <c r="Z309" s="74" t="n">
        <v>31</v>
      </c>
      <c r="AA309" s="74" t="n">
        <v>68</v>
      </c>
      <c r="AB309" s="74" t="n">
        <v>92</v>
      </c>
      <c r="AC309" s="74" t="n">
        <v>96</v>
      </c>
      <c r="AD309" s="74" t="n"/>
      <c r="AE309" s="74" t="n"/>
      <c r="AF309" s="74" t="n">
        <v>0</v>
      </c>
      <c r="AG309" s="325" t="n">
        <v>125</v>
      </c>
      <c r="AH309" s="75">
        <f>AG309</f>
        <v/>
      </c>
      <c r="AI309" s="508" t="n">
        <v>125</v>
      </c>
      <c r="AJ309" s="333" t="n">
        <v>0</v>
      </c>
      <c r="AK309" s="75" t="n"/>
      <c r="AL309" s="267" t="inlineStr">
        <is>
          <t>-</t>
        </is>
      </c>
      <c r="AM309" s="267" t="n"/>
      <c r="AN309" s="273" t="n"/>
      <c r="AO309" s="300" t="n"/>
      <c r="AP309" s="273" t="n"/>
      <c r="AQ309" s="300" t="n"/>
      <c r="AR309" s="300" t="n"/>
      <c r="AS309" s="273" t="n"/>
      <c r="AT309" s="273" t="n"/>
      <c r="AU309" s="273" t="n"/>
      <c r="AV309" s="2" t="n"/>
      <c r="AW309" s="2" t="n"/>
      <c r="AX309" s="2" t="n"/>
      <c r="AY309" s="2" t="n"/>
      <c r="AZ309" s="2" t="n"/>
      <c r="BA309" s="2" t="n"/>
      <c r="BB309" s="2" t="n"/>
      <c r="BC309" s="2" t="n"/>
      <c r="BD309" s="2" t="n"/>
      <c r="BE309" s="2" t="n"/>
      <c r="BF309" s="2" t="n"/>
      <c r="BG309" s="2" t="n"/>
      <c r="BH309" s="301" t="n"/>
    </row>
    <row customHeight="1" hidden="1" ht="15" r="310" s="510">
      <c r="A310" s="549" t="inlineStr">
        <is>
          <t>K999999012-5100300043 KOI BIG BELT</t>
        </is>
      </c>
      <c r="B310" s="169" t="inlineStr">
        <is>
          <t>K999999012</t>
        </is>
      </c>
      <c r="C310" s="169" t="n">
        <v>5100300043</v>
      </c>
      <c r="D310" s="67" t="n"/>
      <c r="E310" s="311" t="n"/>
      <c r="F310" s="311" t="n"/>
      <c r="G310" s="176" t="inlineStr">
        <is>
          <t>C/O</t>
        </is>
      </c>
      <c r="H310" s="42" t="inlineStr">
        <is>
          <t>KOI BIG BELT</t>
        </is>
      </c>
      <c r="I310" s="173" t="inlineStr">
        <is>
          <t>BLACK</t>
        </is>
      </c>
      <c r="J310" s="176" t="n"/>
      <c r="K310" s="176" t="inlineStr">
        <is>
          <t>-</t>
        </is>
      </c>
      <c r="L310" s="176" t="n"/>
      <c r="M310" s="41" t="inlineStr">
        <is>
          <t>ROYAL CORE</t>
        </is>
      </c>
      <c r="N310" s="42" t="n">
        <v>1</v>
      </c>
      <c r="O310" s="173" t="inlineStr">
        <is>
          <t>ACCESSORIES</t>
        </is>
      </c>
      <c r="P310" s="175" t="inlineStr">
        <is>
          <t>UNISEX</t>
        </is>
      </c>
      <c r="Q310" s="177" t="inlineStr">
        <is>
          <t>ARTIE</t>
        </is>
      </c>
      <c r="R310" s="177" t="inlineStr">
        <is>
          <t>-</t>
        </is>
      </c>
      <c r="S310" s="178" t="n"/>
      <c r="T310" s="21" t="inlineStr">
        <is>
          <t>-</t>
        </is>
      </c>
      <c r="U310" s="305" t="n"/>
      <c r="V310" s="74" t="n"/>
      <c r="W310" s="74" t="n"/>
      <c r="X310" s="74" t="n">
        <v>26</v>
      </c>
      <c r="Y310" s="74" t="n">
        <v>0</v>
      </c>
      <c r="Z310" s="74" t="n">
        <v>26</v>
      </c>
      <c r="AA310" s="74" t="n">
        <v>63</v>
      </c>
      <c r="AB310" s="74" t="n">
        <v>91</v>
      </c>
      <c r="AC310" s="74" t="n">
        <v>95</v>
      </c>
      <c r="AD310" s="74" t="n"/>
      <c r="AE310" s="74" t="n"/>
      <c r="AF310" s="74" t="n">
        <v>0</v>
      </c>
      <c r="AG310" s="325" t="n">
        <v>125</v>
      </c>
      <c r="AH310" s="75">
        <f>AG310</f>
        <v/>
      </c>
      <c r="AI310" s="508" t="n">
        <v>125</v>
      </c>
      <c r="AJ310" s="333" t="n">
        <v>7</v>
      </c>
      <c r="AK310" s="75" t="n"/>
      <c r="AL310" s="267" t="inlineStr">
        <is>
          <t>-</t>
        </is>
      </c>
      <c r="AM310" s="267" t="n"/>
      <c r="AN310" s="273" t="n"/>
      <c r="AO310" s="300" t="n"/>
      <c r="AP310" s="273" t="n"/>
      <c r="AQ310" s="300" t="n"/>
      <c r="AR310" s="300" t="n"/>
      <c r="AS310" s="273" t="n"/>
      <c r="AT310" s="273" t="n"/>
      <c r="AU310" s="273" t="n"/>
      <c r="AV310" s="2" t="n"/>
      <c r="AW310" s="2" t="n"/>
      <c r="AX310" s="2" t="n"/>
      <c r="AY310" s="2" t="n"/>
      <c r="AZ310" s="2" t="n"/>
      <c r="BA310" s="2" t="n"/>
      <c r="BB310" s="2" t="n"/>
      <c r="BC310" s="2" t="n"/>
      <c r="BD310" s="2" t="n"/>
      <c r="BE310" s="2" t="n"/>
      <c r="BF310" s="2" t="n"/>
      <c r="BG310" s="2" t="n"/>
      <c r="BH310" s="301" t="n"/>
    </row>
    <row customHeight="1" hidden="1" ht="15" r="311" s="510">
      <c r="A311" s="549" t="inlineStr">
        <is>
          <t>K999999015-5100300044 KOI SMALL BELT</t>
        </is>
      </c>
      <c r="B311" s="169" t="inlineStr">
        <is>
          <t>K999999015</t>
        </is>
      </c>
      <c r="C311" s="169" t="n">
        <v>5100300044</v>
      </c>
      <c r="D311" s="67" t="n"/>
      <c r="E311" s="311" t="n"/>
      <c r="F311" s="311" t="n"/>
      <c r="G311" s="176" t="inlineStr">
        <is>
          <t>C/O</t>
        </is>
      </c>
      <c r="H311" s="42" t="inlineStr">
        <is>
          <t>KOI SMALL BELT</t>
        </is>
      </c>
      <c r="I311" s="173" t="inlineStr">
        <is>
          <t>NUDE</t>
        </is>
      </c>
      <c r="J311" s="176" t="n"/>
      <c r="K311" s="176" t="inlineStr">
        <is>
          <t>-</t>
        </is>
      </c>
      <c r="L311" s="176" t="n"/>
      <c r="M311" s="41" t="inlineStr">
        <is>
          <t>ROYAL CORE</t>
        </is>
      </c>
      <c r="N311" s="42" t="n">
        <v>1</v>
      </c>
      <c r="O311" s="173" t="inlineStr">
        <is>
          <t>ACCESSORIES</t>
        </is>
      </c>
      <c r="P311" s="175" t="inlineStr">
        <is>
          <t>UNISEX</t>
        </is>
      </c>
      <c r="Q311" s="177" t="inlineStr">
        <is>
          <t>ARTIE</t>
        </is>
      </c>
      <c r="R311" s="177" t="inlineStr">
        <is>
          <t>-</t>
        </is>
      </c>
      <c r="S311" s="178" t="n"/>
      <c r="T311" s="21" t="inlineStr">
        <is>
          <t>-</t>
        </is>
      </c>
      <c r="U311" s="305" t="n"/>
      <c r="V311" s="74" t="n"/>
      <c r="W311" s="74" t="n"/>
      <c r="X311" s="74" t="n">
        <v>3</v>
      </c>
      <c r="Y311" s="74" t="n">
        <v>0</v>
      </c>
      <c r="Z311" s="74" t="n">
        <v>3</v>
      </c>
      <c r="AA311" s="74" t="n">
        <v>7</v>
      </c>
      <c r="AB311" s="74" t="n">
        <v>10</v>
      </c>
      <c r="AC311" s="74" t="n">
        <v>10</v>
      </c>
      <c r="AD311" s="74" t="n"/>
      <c r="AE311" s="74" t="n"/>
      <c r="AF311" s="74" t="n">
        <v>0</v>
      </c>
      <c r="AG311" s="74" t="inlineStr">
        <is>
          <t>stock</t>
        </is>
      </c>
      <c r="AH311" s="75" t="n">
        <v>0</v>
      </c>
      <c r="AI311" s="508" t="n">
        <v>0</v>
      </c>
      <c r="AJ311" s="333" t="n">
        <v>70</v>
      </c>
      <c r="AK311" s="75" t="n"/>
      <c r="AL311" s="267" t="inlineStr">
        <is>
          <t>-</t>
        </is>
      </c>
      <c r="AM311" s="267" t="n"/>
      <c r="AN311" s="273" t="n"/>
      <c r="AO311" s="300" t="n"/>
      <c r="AP311" s="273" t="n"/>
      <c r="AQ311" s="300" t="n"/>
      <c r="AR311" s="300" t="n"/>
      <c r="AS311" s="273" t="n"/>
      <c r="AT311" s="273" t="n"/>
      <c r="AU311" s="273" t="n"/>
      <c r="AV311" s="2" t="n"/>
      <c r="AW311" s="2" t="n"/>
      <c r="AX311" s="2" t="n"/>
      <c r="AY311" s="2" t="n"/>
      <c r="AZ311" s="2" t="n"/>
      <c r="BA311" s="2" t="n"/>
      <c r="BB311" s="2" t="n"/>
      <c r="BC311" s="2" t="n"/>
      <c r="BD311" s="2" t="n"/>
      <c r="BE311" s="2" t="n"/>
      <c r="BF311" s="2" t="n"/>
      <c r="BG311" s="2" t="n"/>
      <c r="BH311" s="301" t="n"/>
    </row>
    <row customHeight="1" hidden="1" ht="15" r="312" s="510">
      <c r="A312" s="549" t="inlineStr">
        <is>
          <t>K999999016-5100300045 KOI SMALL BELT</t>
        </is>
      </c>
      <c r="B312" s="169" t="inlineStr">
        <is>
          <t>K999999016</t>
        </is>
      </c>
      <c r="C312" s="169" t="n">
        <v>5100300045</v>
      </c>
      <c r="D312" s="67" t="n"/>
      <c r="E312" s="311" t="n"/>
      <c r="F312" s="311" t="n"/>
      <c r="G312" s="176" t="inlineStr">
        <is>
          <t>C/O</t>
        </is>
      </c>
      <c r="H312" s="42" t="inlineStr">
        <is>
          <t>KOI SMALL BELT</t>
        </is>
      </c>
      <c r="I312" s="173" t="inlineStr">
        <is>
          <t>COGNAC</t>
        </is>
      </c>
      <c r="J312" s="176" t="n"/>
      <c r="K312" s="176" t="inlineStr">
        <is>
          <t>-</t>
        </is>
      </c>
      <c r="L312" s="176" t="n"/>
      <c r="M312" s="41" t="inlineStr">
        <is>
          <t>ROYAL CORE</t>
        </is>
      </c>
      <c r="N312" s="42" t="n">
        <v>1</v>
      </c>
      <c r="O312" s="173" t="inlineStr">
        <is>
          <t>ACCESSORIES</t>
        </is>
      </c>
      <c r="P312" s="175" t="inlineStr">
        <is>
          <t>UNISEX</t>
        </is>
      </c>
      <c r="Q312" s="177" t="inlineStr">
        <is>
          <t>ARTIE</t>
        </is>
      </c>
      <c r="R312" s="177" t="inlineStr">
        <is>
          <t>-</t>
        </is>
      </c>
      <c r="S312" s="178" t="n"/>
      <c r="T312" s="21" t="inlineStr">
        <is>
          <t>-</t>
        </is>
      </c>
      <c r="U312" s="305" t="n"/>
      <c r="V312" s="74" t="n"/>
      <c r="W312" s="74" t="n"/>
      <c r="X312" s="74" t="n">
        <v>23</v>
      </c>
      <c r="Y312" s="74" t="n">
        <v>0</v>
      </c>
      <c r="Z312" s="74" t="n">
        <v>23</v>
      </c>
      <c r="AA312" s="74" t="n">
        <v>47</v>
      </c>
      <c r="AB312" s="74" t="n">
        <v>66</v>
      </c>
      <c r="AC312" s="74" t="n">
        <v>66</v>
      </c>
      <c r="AD312" s="74" t="n"/>
      <c r="AE312" s="74" t="n"/>
      <c r="AF312" s="74" t="n">
        <v>0</v>
      </c>
      <c r="AG312" s="325" t="n">
        <v>100</v>
      </c>
      <c r="AH312" s="75">
        <f>AG312</f>
        <v/>
      </c>
      <c r="AI312" s="508" t="n">
        <v>100</v>
      </c>
      <c r="AJ312" s="333" t="n">
        <v>13</v>
      </c>
      <c r="AK312" s="75" t="n"/>
      <c r="AL312" s="267" t="inlineStr">
        <is>
          <t>-</t>
        </is>
      </c>
      <c r="AM312" s="267" t="n"/>
      <c r="AN312" s="273" t="n"/>
      <c r="AO312" s="300" t="n"/>
      <c r="AP312" s="273" t="n"/>
      <c r="AQ312" s="300" t="n"/>
      <c r="AR312" s="300" t="n"/>
      <c r="AS312" s="273" t="n"/>
      <c r="AT312" s="273" t="n"/>
      <c r="AU312" s="273" t="n"/>
      <c r="AV312" s="2" t="n"/>
      <c r="AW312" s="2" t="n"/>
      <c r="AX312" s="2" t="n"/>
      <c r="AY312" s="2" t="n"/>
      <c r="AZ312" s="2" t="n"/>
      <c r="BA312" s="2" t="n"/>
      <c r="BB312" s="2" t="n"/>
      <c r="BC312" s="2" t="n"/>
      <c r="BD312" s="2" t="n"/>
      <c r="BE312" s="2" t="n"/>
      <c r="BF312" s="2" t="n"/>
      <c r="BG312" s="2" t="n"/>
      <c r="BH312" s="301" t="n"/>
    </row>
    <row customHeight="1" hidden="1" ht="15" r="313" s="510">
      <c r="A313" s="549" t="inlineStr">
        <is>
          <t>K999999017-5100300046 KOI SMALL BELT</t>
        </is>
      </c>
      <c r="B313" s="169" t="inlineStr">
        <is>
          <t>K999999017</t>
        </is>
      </c>
      <c r="C313" s="169" t="n">
        <v>5100300046</v>
      </c>
      <c r="D313" s="67" t="n"/>
      <c r="E313" s="311" t="n"/>
      <c r="F313" s="311" t="n"/>
      <c r="G313" s="176" t="inlineStr">
        <is>
          <t>C/O</t>
        </is>
      </c>
      <c r="H313" s="42" t="inlineStr">
        <is>
          <t>KOI SMALL BELT</t>
        </is>
      </c>
      <c r="I313" s="173" t="inlineStr">
        <is>
          <t>BLACK</t>
        </is>
      </c>
      <c r="J313" s="176" t="n"/>
      <c r="K313" s="176" t="inlineStr">
        <is>
          <t>-</t>
        </is>
      </c>
      <c r="L313" s="176" t="n"/>
      <c r="M313" s="41" t="inlineStr">
        <is>
          <t>ROYAL CORE</t>
        </is>
      </c>
      <c r="N313" s="42" t="n">
        <v>1</v>
      </c>
      <c r="O313" s="173" t="inlineStr">
        <is>
          <t>ACCESSORIES</t>
        </is>
      </c>
      <c r="P313" s="175" t="inlineStr">
        <is>
          <t>UNISEX</t>
        </is>
      </c>
      <c r="Q313" s="177" t="inlineStr">
        <is>
          <t>ARTIE</t>
        </is>
      </c>
      <c r="R313" s="177" t="inlineStr">
        <is>
          <t>-</t>
        </is>
      </c>
      <c r="S313" s="178" t="n"/>
      <c r="T313" s="21" t="inlineStr">
        <is>
          <t>-</t>
        </is>
      </c>
      <c r="U313" s="305" t="n"/>
      <c r="V313" s="74" t="n"/>
      <c r="W313" s="74" t="n"/>
      <c r="X313" s="74" t="n">
        <v>17</v>
      </c>
      <c r="Y313" s="74" t="n">
        <v>0</v>
      </c>
      <c r="Z313" s="74" t="n">
        <v>17</v>
      </c>
      <c r="AA313" s="74" t="n">
        <v>41</v>
      </c>
      <c r="AB313" s="74" t="n">
        <v>61</v>
      </c>
      <c r="AC313" s="74" t="n">
        <v>61</v>
      </c>
      <c r="AD313" s="74" t="n"/>
      <c r="AE313" s="74" t="n"/>
      <c r="AF313" s="74" t="n">
        <v>0</v>
      </c>
      <c r="AG313" s="325" t="n">
        <v>100</v>
      </c>
      <c r="AH313" s="75">
        <f>AG313</f>
        <v/>
      </c>
      <c r="AI313" s="508" t="n">
        <v>100</v>
      </c>
      <c r="AJ313" s="333" t="n">
        <v>26</v>
      </c>
      <c r="AK313" s="75" t="n"/>
      <c r="AL313" s="267" t="inlineStr">
        <is>
          <t>-</t>
        </is>
      </c>
      <c r="AM313" s="267" t="n"/>
      <c r="AN313" s="273" t="n"/>
      <c r="AO313" s="300" t="n"/>
      <c r="AP313" s="273" t="n"/>
      <c r="AQ313" s="300" t="n"/>
      <c r="AR313" s="300" t="n"/>
      <c r="AS313" s="273" t="n"/>
      <c r="AT313" s="273" t="n"/>
      <c r="AU313" s="273" t="n"/>
      <c r="AV313" s="2" t="n"/>
      <c r="AW313" s="2" t="n"/>
      <c r="AX313" s="2" t="n"/>
      <c r="AY313" s="2" t="n"/>
      <c r="AZ313" s="2" t="n"/>
      <c r="BA313" s="2" t="n"/>
      <c r="BB313" s="2" t="n"/>
      <c r="BC313" s="2" t="n"/>
      <c r="BD313" s="2" t="n"/>
      <c r="BE313" s="2" t="n"/>
      <c r="BF313" s="2" t="n"/>
      <c r="BG313" s="2" t="n"/>
      <c r="BH313" s="301" t="n"/>
    </row>
    <row customHeight="1" hidden="1" ht="15" r="314" s="510">
      <c r="A314" s="549" t="inlineStr">
        <is>
          <t>K170701404-2010102722 KIMBERLEY</t>
        </is>
      </c>
      <c r="B314" s="169" t="inlineStr">
        <is>
          <t>K170701404</t>
        </is>
      </c>
      <c r="C314" s="169" t="n">
        <v>2010102722</v>
      </c>
      <c r="D314" s="67" t="n"/>
      <c r="E314" s="311" t="n"/>
      <c r="F314" s="282" t="inlineStr">
        <is>
          <t>CXLD WILL DELIVERY FROM STOCK</t>
        </is>
      </c>
      <c r="G314" s="176" t="inlineStr">
        <is>
          <t xml:space="preserve">C/O </t>
        </is>
      </c>
      <c r="H314" s="42" t="inlineStr">
        <is>
          <t>KIMBERLEY</t>
        </is>
      </c>
      <c r="I314" s="173" t="inlineStr">
        <is>
          <t>DRY</t>
        </is>
      </c>
      <c r="J314" s="176" t="inlineStr">
        <is>
          <t>CALIK</t>
        </is>
      </c>
      <c r="K314" s="176" t="inlineStr">
        <is>
          <t>70600D Dante raw carbonated organic + recycled</t>
        </is>
      </c>
      <c r="L314" s="176" t="inlineStr">
        <is>
          <t>D7119A1194 Dante raw carbonated</t>
        </is>
      </c>
      <c r="M314" s="41" t="inlineStr">
        <is>
          <t>EVERLASTIN'</t>
        </is>
      </c>
      <c r="N314" s="42" t="n">
        <v>1</v>
      </c>
      <c r="O314" s="173" t="inlineStr">
        <is>
          <t>JEANS</t>
        </is>
      </c>
      <c r="P314" s="175" t="inlineStr">
        <is>
          <t>WOMEN</t>
        </is>
      </c>
      <c r="Q314" s="177" t="inlineStr">
        <is>
          <t>ARTLAB</t>
        </is>
      </c>
      <c r="R314" s="177" t="inlineStr">
        <is>
          <t>-</t>
        </is>
      </c>
      <c r="S314" s="178" t="n">
        <v>5.4</v>
      </c>
      <c r="T314" s="21" t="n">
        <v>1.26</v>
      </c>
      <c r="U314" s="305" t="n"/>
      <c r="V314" s="74" t="n"/>
      <c r="W314" s="74" t="n"/>
      <c r="X314" s="74" t="n">
        <v>0</v>
      </c>
      <c r="Y314" s="74" t="n">
        <v>0</v>
      </c>
      <c r="Z314" s="74" t="n">
        <v>0</v>
      </c>
      <c r="AA314" s="74" t="n">
        <v>0</v>
      </c>
      <c r="AB314" s="74" t="n">
        <v>0</v>
      </c>
      <c r="AC314" s="74" t="n">
        <v>0</v>
      </c>
      <c r="AD314" s="74" t="n"/>
      <c r="AE314" s="74" t="n"/>
      <c r="AF314" s="74" t="n">
        <v>0</v>
      </c>
      <c r="AG314" s="74" t="inlineStr">
        <is>
          <t>stock</t>
        </is>
      </c>
      <c r="AH314" s="75" t="n">
        <v>0</v>
      </c>
      <c r="AI314" s="508" t="n">
        <v>0</v>
      </c>
      <c r="AJ314" s="75" t="n">
        <v>32</v>
      </c>
      <c r="AK314" s="75" t="n"/>
      <c r="AL314" s="267">
        <f>(AI314*T314)*1.05</f>
        <v/>
      </c>
      <c r="AM314" s="267" t="n"/>
      <c r="AN314" s="273" t="n"/>
      <c r="AO314" s="300" t="n"/>
      <c r="AP314" s="273" t="n"/>
      <c r="AQ314" s="300" t="n"/>
      <c r="AR314" s="300" t="n"/>
      <c r="AS314" s="273" t="n"/>
      <c r="AT314" s="273" t="n"/>
      <c r="AU314" s="273" t="n"/>
      <c r="AV314" s="2" t="n"/>
      <c r="AW314" s="2" t="inlineStr">
        <is>
          <t>-</t>
        </is>
      </c>
      <c r="AX314" s="2" t="n"/>
      <c r="AY314" s="2" t="n"/>
      <c r="AZ314" s="2" t="n"/>
      <c r="BA314" s="2" t="n"/>
      <c r="BB314" s="2" t="n"/>
      <c r="BC314" s="2" t="n"/>
      <c r="BD314" s="2" t="n"/>
      <c r="BE314" s="2" t="n"/>
      <c r="BF314" s="2" t="n"/>
      <c r="BG314" s="2" t="n"/>
      <c r="BH314" s="301" t="n"/>
    </row>
    <row customHeight="1" hidden="1" ht="15" r="315" s="510">
      <c r="A315" s="549" t="inlineStr">
        <is>
          <t>K170701302-2010102716 DIDO</t>
        </is>
      </c>
      <c r="B315" s="169" t="inlineStr">
        <is>
          <t>K170701302</t>
        </is>
      </c>
      <c r="C315" s="169" t="n">
        <v>2010102716</v>
      </c>
      <c r="D315" s="67" t="n"/>
      <c r="E315" s="311" t="n"/>
      <c r="F315" s="282" t="inlineStr">
        <is>
          <t>CXLD WILL DELIVERY FROM STOCK</t>
        </is>
      </c>
      <c r="G315" s="176" t="inlineStr">
        <is>
          <t xml:space="preserve">C/O </t>
        </is>
      </c>
      <c r="H315" s="42" t="inlineStr">
        <is>
          <t>DIDO</t>
        </is>
      </c>
      <c r="I315" s="173" t="inlineStr">
        <is>
          <t>INTENSE DARK</t>
        </is>
      </c>
      <c r="J315" s="176" t="inlineStr">
        <is>
          <t>CALIK</t>
        </is>
      </c>
      <c r="K315" s="21" t="inlineStr">
        <is>
          <t>D7046O304 Lulu</t>
        </is>
      </c>
      <c r="L315" s="176" t="n"/>
      <c r="M315" s="41" t="inlineStr">
        <is>
          <t>SEASONAL MAIN</t>
        </is>
      </c>
      <c r="N315" s="42" t="n">
        <v>1</v>
      </c>
      <c r="O315" s="173" t="inlineStr">
        <is>
          <t>JEANS</t>
        </is>
      </c>
      <c r="P315" s="175" t="inlineStr">
        <is>
          <t>WOMEN</t>
        </is>
      </c>
      <c r="Q315" s="177" t="inlineStr">
        <is>
          <t>ARTLAB</t>
        </is>
      </c>
      <c r="R315" s="177" t="inlineStr">
        <is>
          <t>INTERWASHING</t>
        </is>
      </c>
      <c r="S315" s="178" t="inlineStr">
        <is>
          <t>4,8 / 139</t>
        </is>
      </c>
      <c r="T315" s="21" t="n">
        <v>1.26</v>
      </c>
      <c r="U315" s="305" t="n"/>
      <c r="V315" s="74" t="n"/>
      <c r="W315" s="74" t="n"/>
      <c r="X315" s="74" t="n">
        <v>0</v>
      </c>
      <c r="Y315" s="74" t="n">
        <v>0</v>
      </c>
      <c r="Z315" s="74" t="n">
        <v>0</v>
      </c>
      <c r="AA315" s="74" t="n">
        <v>0</v>
      </c>
      <c r="AB315" s="74" t="n">
        <v>8</v>
      </c>
      <c r="AC315" s="74" t="n">
        <v>8</v>
      </c>
      <c r="AD315" s="74" t="n"/>
      <c r="AE315" s="74" t="n"/>
      <c r="AF315" s="74" t="n">
        <v>0</v>
      </c>
      <c r="AG315" s="74" t="inlineStr">
        <is>
          <t>stock</t>
        </is>
      </c>
      <c r="AH315" s="75" t="n">
        <v>0</v>
      </c>
      <c r="AI315" s="508" t="n">
        <v>0</v>
      </c>
      <c r="AJ315" s="75" t="n">
        <v>141</v>
      </c>
      <c r="AK315" s="75" t="inlineStr">
        <is>
          <t>STOCK</t>
        </is>
      </c>
      <c r="AL315" s="267">
        <f>(AI315*T315)*1.05</f>
        <v/>
      </c>
      <c r="AM315" s="267" t="n"/>
      <c r="AN315" s="273" t="n">
        <v>318</v>
      </c>
      <c r="AO315" s="300" t="n"/>
      <c r="AP315" s="273" t="n"/>
      <c r="AQ315" s="300" t="inlineStr">
        <is>
          <t>Artlab</t>
        </is>
      </c>
      <c r="AR315" s="300" t="inlineStr">
        <is>
          <t>CHECK</t>
        </is>
      </c>
      <c r="AS315" s="273" t="n"/>
      <c r="AT315" s="273" t="n"/>
      <c r="AU315" s="273" t="n"/>
      <c r="AV315" s="2" t="n"/>
      <c r="AW315" s="2" t="inlineStr">
        <is>
          <t>-</t>
        </is>
      </c>
      <c r="AX315" s="2" t="n"/>
      <c r="AY315" s="2" t="n"/>
      <c r="AZ315" s="2" t="n"/>
      <c r="BA315" s="2" t="n"/>
      <c r="BB315" s="2" t="n"/>
      <c r="BC315" s="2" t="n"/>
      <c r="BD315" s="2" t="n"/>
      <c r="BE315" s="2" t="n"/>
      <c r="BF315" s="2" t="n"/>
      <c r="BG315" s="2" t="n"/>
      <c r="BH315" s="301" t="n"/>
    </row>
    <row customHeight="1" hidden="1" ht="15" r="316" s="510">
      <c r="A316" s="549" t="inlineStr">
        <is>
          <t>K999901106-2010102418 JUNO</t>
        </is>
      </c>
      <c r="B316" s="169" t="inlineStr">
        <is>
          <t>K999901106</t>
        </is>
      </c>
      <c r="C316" s="169" t="n">
        <v>2010102418</v>
      </c>
      <c r="D316" s="67" t="n"/>
      <c r="E316" s="311" t="n"/>
      <c r="F316" s="282" t="inlineStr">
        <is>
          <t>CXLD WILL DELIVERY FROM STOCK</t>
        </is>
      </c>
      <c r="G316" s="176" t="inlineStr">
        <is>
          <t>C/O</t>
        </is>
      </c>
      <c r="H316" s="42" t="inlineStr">
        <is>
          <t>JUNO</t>
        </is>
      </c>
      <c r="I316" s="173" t="inlineStr">
        <is>
          <t>ELECTRIC BLUE</t>
        </is>
      </c>
      <c r="J316" s="176" t="inlineStr">
        <is>
          <t>CALIK</t>
        </is>
      </c>
      <c r="K316" s="176" t="inlineStr">
        <is>
          <t>D7253O019 Rosemary stretch</t>
        </is>
      </c>
      <c r="L316" s="176" t="n"/>
      <c r="M316" s="41" t="inlineStr">
        <is>
          <t>ROYAL CORE</t>
        </is>
      </c>
      <c r="N316" s="42" t="n">
        <v>1</v>
      </c>
      <c r="O316" s="173" t="inlineStr">
        <is>
          <t>JEANS</t>
        </is>
      </c>
      <c r="P316" s="175" t="inlineStr">
        <is>
          <t>WOMEN</t>
        </is>
      </c>
      <c r="Q316" s="177" t="inlineStr">
        <is>
          <t>ARTLAB</t>
        </is>
      </c>
      <c r="R316" s="177" t="inlineStr">
        <is>
          <t>INTERWASHING</t>
        </is>
      </c>
      <c r="S316" s="178" t="inlineStr">
        <is>
          <t>5 / 142</t>
        </is>
      </c>
      <c r="T316" s="21" t="n">
        <v>1.22</v>
      </c>
      <c r="U316" s="305" t="n"/>
      <c r="V316" s="74" t="n"/>
      <c r="W316" s="74" t="n"/>
      <c r="X316" s="74" t="n">
        <v>17</v>
      </c>
      <c r="Y316" s="74" t="n">
        <v>0</v>
      </c>
      <c r="Z316" s="74" t="n">
        <v>17</v>
      </c>
      <c r="AA316" s="74" t="n">
        <v>17</v>
      </c>
      <c r="AB316" s="74" t="n">
        <v>17</v>
      </c>
      <c r="AC316" s="74" t="n">
        <v>17</v>
      </c>
      <c r="AD316" s="74" t="n"/>
      <c r="AE316" s="74" t="n"/>
      <c r="AF316" s="74" t="n">
        <v>0</v>
      </c>
      <c r="AG316" s="74" t="inlineStr">
        <is>
          <t>stock</t>
        </is>
      </c>
      <c r="AH316" s="75" t="n">
        <v>0</v>
      </c>
      <c r="AI316" s="508" t="n">
        <v>0</v>
      </c>
      <c r="AJ316" s="75" t="n">
        <v>147</v>
      </c>
      <c r="AK316" s="75" t="n"/>
      <c r="AL316" s="267">
        <f>(AI316*T316)*1.05</f>
        <v/>
      </c>
      <c r="AM316" s="267" t="n"/>
      <c r="AN316" s="273" t="n">
        <v>2200</v>
      </c>
      <c r="AO316" s="300" t="n"/>
      <c r="AP316" s="273" t="n"/>
      <c r="AQ316" s="300" t="inlineStr">
        <is>
          <t>Calik</t>
        </is>
      </c>
      <c r="AR316" s="300" t="inlineStr">
        <is>
          <t>CHECK</t>
        </is>
      </c>
      <c r="AS316" s="273" t="n"/>
      <c r="AT316" s="273" t="n"/>
      <c r="AU316" s="273" t="n"/>
      <c r="AV316" s="2" t="n"/>
      <c r="AW316" s="2" t="inlineStr">
        <is>
          <t>-</t>
        </is>
      </c>
      <c r="AX316" s="2" t="n"/>
      <c r="AY316" s="2" t="n"/>
      <c r="AZ316" s="2" t="n"/>
      <c r="BA316" s="2" t="n"/>
      <c r="BB316" s="2" t="n"/>
      <c r="BC316" s="2" t="n"/>
      <c r="BD316" s="2" t="n"/>
      <c r="BE316" s="2" t="n"/>
      <c r="BF316" s="2" t="n"/>
      <c r="BG316" s="2" t="n"/>
      <c r="BH316" s="301" t="n"/>
    </row>
    <row customHeight="1" hidden="1" ht="15" r="317" s="510">
      <c r="A317" s="549" t="inlineStr">
        <is>
          <t>K999901206-2010102419 DIDO</t>
        </is>
      </c>
      <c r="B317" s="169" t="inlineStr">
        <is>
          <t>K999901206</t>
        </is>
      </c>
      <c r="C317" s="169" t="n">
        <v>2010102419</v>
      </c>
      <c r="D317" s="67" t="n"/>
      <c r="E317" s="311" t="n"/>
      <c r="F317" s="282" t="inlineStr">
        <is>
          <t>CXLD WILL DELIVERY FROM STOCK</t>
        </is>
      </c>
      <c r="G317" s="176" t="inlineStr">
        <is>
          <t>C/O</t>
        </is>
      </c>
      <c r="H317" s="42" t="inlineStr">
        <is>
          <t>DIDO</t>
        </is>
      </c>
      <c r="I317" s="173" t="inlineStr">
        <is>
          <t>ELECTRIC BLUE</t>
        </is>
      </c>
      <c r="J317" s="176" t="inlineStr">
        <is>
          <t>CALIK</t>
        </is>
      </c>
      <c r="K317" s="176" t="inlineStr">
        <is>
          <t>D7253O019 Rosemary stretch</t>
        </is>
      </c>
      <c r="L317" s="176" t="n"/>
      <c r="M317" s="41" t="inlineStr">
        <is>
          <t>ROYAL CORE</t>
        </is>
      </c>
      <c r="N317" s="42" t="n">
        <v>1</v>
      </c>
      <c r="O317" s="173" t="inlineStr">
        <is>
          <t>JEANS</t>
        </is>
      </c>
      <c r="P317" s="175" t="inlineStr">
        <is>
          <t>WOMEN</t>
        </is>
      </c>
      <c r="Q317" s="177" t="inlineStr">
        <is>
          <t>ARTLAB</t>
        </is>
      </c>
      <c r="R317" s="177" t="inlineStr">
        <is>
          <t>INTERWASHING</t>
        </is>
      </c>
      <c r="S317" s="178" t="inlineStr">
        <is>
          <t>5 / 142</t>
        </is>
      </c>
      <c r="T317" s="21" t="n">
        <v>1.27</v>
      </c>
      <c r="U317" s="305" t="n"/>
      <c r="V317" s="74" t="n"/>
      <c r="W317" s="74" t="n"/>
      <c r="X317" s="74" t="n">
        <v>20</v>
      </c>
      <c r="Y317" s="74" t="n">
        <v>0</v>
      </c>
      <c r="Z317" s="74" t="n">
        <v>20</v>
      </c>
      <c r="AA317" s="74" t="n">
        <v>20</v>
      </c>
      <c r="AB317" s="74" t="n">
        <v>11</v>
      </c>
      <c r="AC317" s="74" t="n">
        <v>11</v>
      </c>
      <c r="AD317" s="74" t="n"/>
      <c r="AE317" s="74" t="n"/>
      <c r="AF317" s="74" t="n">
        <v>0</v>
      </c>
      <c r="AG317" s="74" t="inlineStr">
        <is>
          <t>stock</t>
        </is>
      </c>
      <c r="AH317" s="75" t="n">
        <v>0</v>
      </c>
      <c r="AI317" s="508" t="n">
        <v>0</v>
      </c>
      <c r="AJ317" s="333" t="n">
        <v>106</v>
      </c>
      <c r="AK317" s="75" t="inlineStr">
        <is>
          <t>STOCK</t>
        </is>
      </c>
      <c r="AL317" s="267">
        <f>(AI317*T317)*1.05</f>
        <v/>
      </c>
      <c r="AM317" s="267" t="n"/>
      <c r="AN317" s="273" t="n">
        <v>68</v>
      </c>
      <c r="AO317" s="300" t="n"/>
      <c r="AP317" s="273" t="n"/>
      <c r="AQ317" s="300" t="inlineStr">
        <is>
          <t>Artlab</t>
        </is>
      </c>
      <c r="AR317" s="300" t="n"/>
      <c r="AS317" s="273" t="n"/>
      <c r="AT317" s="273" t="n"/>
      <c r="AU317" s="273" t="n"/>
      <c r="AV317" s="2" t="n"/>
      <c r="AW317" s="2" t="inlineStr">
        <is>
          <t>-</t>
        </is>
      </c>
      <c r="AX317" s="2" t="n"/>
      <c r="AY317" s="2" t="n"/>
      <c r="AZ317" s="2" t="n"/>
      <c r="BA317" s="2" t="n"/>
      <c r="BB317" s="2" t="n"/>
      <c r="BC317" s="2" t="n"/>
      <c r="BD317" s="2" t="n"/>
      <c r="BE317" s="2" t="n"/>
      <c r="BF317" s="2" t="n"/>
      <c r="BG317" s="2" t="n"/>
      <c r="BH317" s="301" t="n"/>
    </row>
    <row customHeight="1" hidden="1" ht="15" r="318" s="510">
      <c r="A318" s="549" t="inlineStr">
        <is>
          <t>K999951205-1010103356 CHARLES</t>
        </is>
      </c>
      <c r="B318" s="169" t="inlineStr">
        <is>
          <t>K999951205</t>
        </is>
      </c>
      <c r="C318" s="169" t="n">
        <v>1010103356</v>
      </c>
      <c r="D318" s="67" t="n"/>
      <c r="E318" s="311" t="n"/>
      <c r="F318" s="282" t="inlineStr">
        <is>
          <t>CXLD WILL DELIVERY FROM STOCK</t>
        </is>
      </c>
      <c r="G318" s="176" t="inlineStr">
        <is>
          <t>C/O</t>
        </is>
      </c>
      <c r="H318" s="42" t="inlineStr">
        <is>
          <t>CHARLES</t>
        </is>
      </c>
      <c r="I318" s="173" t="inlineStr">
        <is>
          <t>ELECTRIC BLUE</t>
        </is>
      </c>
      <c r="J318" s="176" t="inlineStr">
        <is>
          <t>CALIK</t>
        </is>
      </c>
      <c r="K318" s="176" t="inlineStr">
        <is>
          <t>D7253O019 Rosemary stretch</t>
        </is>
      </c>
      <c r="L318" s="176" t="n"/>
      <c r="M318" s="41" t="inlineStr">
        <is>
          <t>ROYAL CORE</t>
        </is>
      </c>
      <c r="N318" s="42" t="n">
        <v>1</v>
      </c>
      <c r="O318" s="173" t="inlineStr">
        <is>
          <t>JEANS</t>
        </is>
      </c>
      <c r="P318" s="175" t="inlineStr">
        <is>
          <t>MEN</t>
        </is>
      </c>
      <c r="Q318" s="177" t="inlineStr">
        <is>
          <t>ARTLAB</t>
        </is>
      </c>
      <c r="R318" s="177" t="inlineStr">
        <is>
          <t>INTERWASHING</t>
        </is>
      </c>
      <c r="S318" s="178" t="inlineStr">
        <is>
          <t>5 / 142</t>
        </is>
      </c>
      <c r="T318" s="21" t="n">
        <v>1.4</v>
      </c>
      <c r="U318" s="305" t="n"/>
      <c r="V318" s="74" t="n"/>
      <c r="W318" s="74" t="n"/>
      <c r="X318" s="74" t="n">
        <v>14</v>
      </c>
      <c r="Y318" s="74" t="n">
        <v>0</v>
      </c>
      <c r="Z318" s="74" t="n">
        <v>14</v>
      </c>
      <c r="AA318" s="74" t="n">
        <v>14</v>
      </c>
      <c r="AB318" s="74" t="n">
        <v>14</v>
      </c>
      <c r="AC318" s="74" t="n">
        <v>14</v>
      </c>
      <c r="AD318" s="74" t="n"/>
      <c r="AE318" s="74" t="n"/>
      <c r="AF318" s="74" t="n">
        <v>0</v>
      </c>
      <c r="AG318" s="74" t="inlineStr">
        <is>
          <t>stock</t>
        </is>
      </c>
      <c r="AH318" s="75" t="n">
        <v>0</v>
      </c>
      <c r="AI318" s="508" t="n">
        <v>0</v>
      </c>
      <c r="AJ318" s="333" t="n">
        <v>87</v>
      </c>
      <c r="AK318" s="75" t="inlineStr">
        <is>
          <t>STOCK</t>
        </is>
      </c>
      <c r="AL318" s="267">
        <f>(AI318*T318)*1.05</f>
        <v/>
      </c>
      <c r="AM318" s="267" t="n"/>
      <c r="AN318" s="273" t="n"/>
      <c r="AO318" s="300" t="n"/>
      <c r="AP318" s="273" t="n"/>
      <c r="AQ318" s="300" t="n"/>
      <c r="AR318" s="300" t="n"/>
      <c r="AS318" s="273" t="n"/>
      <c r="AT318" s="273" t="n"/>
      <c r="AU318" s="273" t="n"/>
      <c r="AV318" s="2" t="n"/>
      <c r="AW318" s="2" t="inlineStr">
        <is>
          <t>-</t>
        </is>
      </c>
      <c r="AX318" s="2" t="n"/>
      <c r="AY318" s="2" t="n"/>
      <c r="AZ318" s="2" t="n"/>
      <c r="BA318" s="2" t="n"/>
      <c r="BB318" s="2" t="n"/>
      <c r="BC318" s="2" t="n"/>
      <c r="BD318" s="2" t="n"/>
      <c r="BE318" s="2" t="n"/>
      <c r="BF318" s="2" t="n"/>
      <c r="BG318" s="2" t="n"/>
      <c r="BH318" s="301" t="n"/>
    </row>
    <row customHeight="1" hidden="1" ht="15" r="319" s="510">
      <c r="A319" s="549" t="inlineStr">
        <is>
          <t>K999951305-1010103357 JOHN</t>
        </is>
      </c>
      <c r="B319" s="169" t="inlineStr">
        <is>
          <t>K999951305</t>
        </is>
      </c>
      <c r="C319" s="169" t="n">
        <v>1010103357</v>
      </c>
      <c r="D319" s="67" t="n"/>
      <c r="E319" s="311" t="n"/>
      <c r="F319" s="282" t="inlineStr">
        <is>
          <t>CXLD WILL DELIVERY FROM STOCK</t>
        </is>
      </c>
      <c r="G319" s="176" t="inlineStr">
        <is>
          <t>C/O</t>
        </is>
      </c>
      <c r="H319" s="42" t="inlineStr">
        <is>
          <t>JOHN</t>
        </is>
      </c>
      <c r="I319" s="173" t="inlineStr">
        <is>
          <t>ELECTRIC BLUE</t>
        </is>
      </c>
      <c r="J319" s="176" t="inlineStr">
        <is>
          <t>CALIK</t>
        </is>
      </c>
      <c r="K319" s="176" t="inlineStr">
        <is>
          <t>D7253O019 Rosemary stretch</t>
        </is>
      </c>
      <c r="L319" s="176" t="n"/>
      <c r="M319" s="41" t="inlineStr">
        <is>
          <t>ROYAL CORE</t>
        </is>
      </c>
      <c r="N319" s="42" t="n">
        <v>1</v>
      </c>
      <c r="O319" s="173" t="inlineStr">
        <is>
          <t>JEANS</t>
        </is>
      </c>
      <c r="P319" s="175" t="inlineStr">
        <is>
          <t>MEN</t>
        </is>
      </c>
      <c r="Q319" s="177" t="inlineStr">
        <is>
          <t>ARTLAB</t>
        </is>
      </c>
      <c r="R319" s="177" t="inlineStr">
        <is>
          <t>INTERWASHING</t>
        </is>
      </c>
      <c r="S319" s="178" t="inlineStr">
        <is>
          <t>5 / 142</t>
        </is>
      </c>
      <c r="T319" s="21" t="n">
        <v>1.35</v>
      </c>
      <c r="U319" s="305" t="n"/>
      <c r="V319" s="74" t="n"/>
      <c r="W319" s="74" t="n"/>
      <c r="X319" s="74" t="n">
        <v>0</v>
      </c>
      <c r="Y319" s="74" t="n">
        <v>0</v>
      </c>
      <c r="Z319" s="74" t="n">
        <v>0</v>
      </c>
      <c r="AA319" s="74" t="n">
        <v>0</v>
      </c>
      <c r="AB319" s="74" t="n">
        <v>0</v>
      </c>
      <c r="AC319" s="74" t="n">
        <v>0</v>
      </c>
      <c r="AD319" s="74" t="n"/>
      <c r="AE319" s="74" t="n"/>
      <c r="AF319" s="74" t="n">
        <v>0</v>
      </c>
      <c r="AG319" s="74" t="inlineStr">
        <is>
          <t>stock</t>
        </is>
      </c>
      <c r="AH319" s="75" t="n">
        <v>0</v>
      </c>
      <c r="AI319" s="508" t="n">
        <v>0</v>
      </c>
      <c r="AJ319" s="333" t="n">
        <v>137</v>
      </c>
      <c r="AK319" s="75" t="inlineStr">
        <is>
          <t>STOCK</t>
        </is>
      </c>
      <c r="AL319" s="267">
        <f>(AI319*T319)*1.05</f>
        <v/>
      </c>
      <c r="AM319" s="267" t="n"/>
      <c r="AN319" s="273" t="n"/>
      <c r="AO319" s="300" t="n"/>
      <c r="AP319" s="273" t="n"/>
      <c r="AQ319" s="300" t="n"/>
      <c r="AR319" s="300" t="n"/>
      <c r="AS319" s="273" t="n"/>
      <c r="AT319" s="273" t="n"/>
      <c r="AU319" s="273" t="n"/>
      <c r="AV319" s="2" t="n"/>
      <c r="AW319" s="2" t="inlineStr">
        <is>
          <t>-</t>
        </is>
      </c>
      <c r="AX319" s="2" t="n"/>
      <c r="AY319" s="2" t="n"/>
      <c r="AZ319" s="2" t="n"/>
      <c r="BA319" s="2" t="n"/>
      <c r="BB319" s="2" t="n"/>
      <c r="BC319" s="2" t="n"/>
      <c r="BD319" s="2" t="n"/>
      <c r="BE319" s="2" t="n"/>
      <c r="BF319" s="2" t="n"/>
      <c r="BG319" s="2" t="n"/>
      <c r="BH319" s="301" t="n"/>
    </row>
    <row customHeight="1" hidden="1" ht="15" r="320" s="510">
      <c r="A320" s="549" t="inlineStr">
        <is>
          <t>K999951405-1010103358 RYAN</t>
        </is>
      </c>
      <c r="B320" s="169" t="inlineStr">
        <is>
          <t>K999951405</t>
        </is>
      </c>
      <c r="C320" s="169" t="n">
        <v>1010103358</v>
      </c>
      <c r="D320" s="67" t="n"/>
      <c r="E320" s="311" t="n"/>
      <c r="F320" s="282" t="inlineStr">
        <is>
          <t>CXLD WILL DELIVERY FROM STOCK</t>
        </is>
      </c>
      <c r="G320" s="176" t="inlineStr">
        <is>
          <t>C/O</t>
        </is>
      </c>
      <c r="H320" s="42" t="inlineStr">
        <is>
          <t>RYAN</t>
        </is>
      </c>
      <c r="I320" s="173" t="inlineStr">
        <is>
          <t>ELECTRIC BLUE</t>
        </is>
      </c>
      <c r="J320" s="176" t="inlineStr">
        <is>
          <t>CALIK</t>
        </is>
      </c>
      <c r="K320" s="176" t="inlineStr">
        <is>
          <t>D7253O019 Rosemary stretch</t>
        </is>
      </c>
      <c r="L320" s="176" t="n"/>
      <c r="M320" s="41" t="inlineStr">
        <is>
          <t>ROYAL CORE</t>
        </is>
      </c>
      <c r="N320" s="42" t="n">
        <v>1</v>
      </c>
      <c r="O320" s="173" t="inlineStr">
        <is>
          <t>JEANS</t>
        </is>
      </c>
      <c r="P320" s="175" t="inlineStr">
        <is>
          <t>MEN</t>
        </is>
      </c>
      <c r="Q320" s="177" t="inlineStr">
        <is>
          <t>ARTLAB</t>
        </is>
      </c>
      <c r="R320" s="177" t="inlineStr">
        <is>
          <t>INTERWASHING</t>
        </is>
      </c>
      <c r="S320" s="178" t="inlineStr">
        <is>
          <t>5 / 142</t>
        </is>
      </c>
      <c r="T320" s="21" t="n">
        <v>1.32</v>
      </c>
      <c r="U320" s="305" t="n"/>
      <c r="V320" s="74" t="n"/>
      <c r="W320" s="74" t="n"/>
      <c r="X320" s="74" t="n">
        <v>0</v>
      </c>
      <c r="Y320" s="74" t="n">
        <v>0</v>
      </c>
      <c r="Z320" s="74" t="n">
        <v>0</v>
      </c>
      <c r="AA320" s="74" t="n">
        <v>0</v>
      </c>
      <c r="AB320" s="74" t="n">
        <v>0</v>
      </c>
      <c r="AC320" s="74" t="n">
        <v>0</v>
      </c>
      <c r="AD320" s="74" t="n"/>
      <c r="AE320" s="74" t="n"/>
      <c r="AF320" s="74" t="n">
        <v>0</v>
      </c>
      <c r="AG320" s="74" t="inlineStr">
        <is>
          <t>stock</t>
        </is>
      </c>
      <c r="AH320" s="75" t="n">
        <v>0</v>
      </c>
      <c r="AI320" s="508" t="n">
        <v>0</v>
      </c>
      <c r="AJ320" s="333" t="n">
        <v>204</v>
      </c>
      <c r="AK320" s="75" t="inlineStr">
        <is>
          <t>STOCK</t>
        </is>
      </c>
      <c r="AL320" s="267">
        <f>(AI320*T320)*1.05</f>
        <v/>
      </c>
      <c r="AM320" s="267" t="n"/>
      <c r="AN320" s="273" t="n"/>
      <c r="AO320" s="300" t="n"/>
      <c r="AP320" s="273" t="n"/>
      <c r="AQ320" s="300" t="n"/>
      <c r="AR320" s="300" t="n"/>
      <c r="AS320" s="273" t="n"/>
      <c r="AT320" s="273" t="n"/>
      <c r="AU320" s="273" t="n"/>
      <c r="AV320" s="2" t="n"/>
      <c r="AW320" s="2" t="inlineStr">
        <is>
          <t>-</t>
        </is>
      </c>
      <c r="AX320" s="2" t="n"/>
      <c r="AY320" s="2" t="n"/>
      <c r="AZ320" s="2" t="n"/>
      <c r="BA320" s="2" t="n"/>
      <c r="BB320" s="2" t="n"/>
      <c r="BC320" s="2" t="n"/>
      <c r="BD320" s="2" t="n"/>
      <c r="BE320" s="2" t="n"/>
      <c r="BF320" s="2" t="n"/>
      <c r="BG320" s="2" t="n"/>
      <c r="BH320" s="301" t="n"/>
    </row>
    <row customHeight="1" hidden="1" ht="15" r="321" s="510">
      <c r="A321" s="549" t="inlineStr">
        <is>
          <t>K999951104-1010103343 JAMES</t>
        </is>
      </c>
      <c r="B321" s="169" t="inlineStr">
        <is>
          <t>K999951104</t>
        </is>
      </c>
      <c r="C321" s="169" t="n">
        <v>1010103343</v>
      </c>
      <c r="D321" s="67" t="n"/>
      <c r="E321" s="311" t="n"/>
      <c r="F321" s="282" t="inlineStr">
        <is>
          <t>CXLD WILL DELIVERY FROM STOCK</t>
        </is>
      </c>
      <c r="G321" s="176" t="inlineStr">
        <is>
          <t>C/O</t>
        </is>
      </c>
      <c r="H321" s="42" t="inlineStr">
        <is>
          <t>JAMES</t>
        </is>
      </c>
      <c r="I321" s="173" t="inlineStr">
        <is>
          <t>BLACK RINSE</t>
        </is>
      </c>
      <c r="J321" s="176" t="inlineStr">
        <is>
          <t>CALIK</t>
        </is>
      </c>
      <c r="K321" s="304" t="inlineStr">
        <is>
          <t>71148D Pinus organic + recycled</t>
        </is>
      </c>
      <c r="L321" s="176" t="inlineStr">
        <is>
          <t>D7924O022 Pinus</t>
        </is>
      </c>
      <c r="M321" s="41" t="inlineStr">
        <is>
          <t>ROYAL CORE</t>
        </is>
      </c>
      <c r="N321" s="42" t="n">
        <v>1</v>
      </c>
      <c r="O321" s="173" t="inlineStr">
        <is>
          <t>JEANS</t>
        </is>
      </c>
      <c r="P321" s="175" t="inlineStr">
        <is>
          <t>MEN</t>
        </is>
      </c>
      <c r="Q321" s="177" t="inlineStr">
        <is>
          <t>ARTLAB</t>
        </is>
      </c>
      <c r="R321" s="177" t="inlineStr">
        <is>
          <t>INTERWASHING</t>
        </is>
      </c>
      <c r="S321" s="506" t="inlineStr">
        <is>
          <t>5,20 / 147</t>
        </is>
      </c>
      <c r="T321" s="21" t="n">
        <v>1.26</v>
      </c>
      <c r="U321" s="305" t="n"/>
      <c r="V321" s="74" t="n"/>
      <c r="W321" s="74" t="n"/>
      <c r="X321" s="74" t="n">
        <v>0</v>
      </c>
      <c r="Y321" s="74" t="n">
        <v>0</v>
      </c>
      <c r="Z321" s="74" t="n">
        <v>0</v>
      </c>
      <c r="AA321" s="74" t="n">
        <v>0</v>
      </c>
      <c r="AB321" s="74" t="n">
        <v>0</v>
      </c>
      <c r="AC321" s="74" t="n">
        <v>0</v>
      </c>
      <c r="AD321" s="74" t="n"/>
      <c r="AE321" s="74" t="n"/>
      <c r="AF321" s="74" t="n">
        <v>0</v>
      </c>
      <c r="AG321" s="74" t="n">
        <v>0</v>
      </c>
      <c r="AH321" s="75" t="n">
        <v>0</v>
      </c>
      <c r="AI321" s="508" t="n">
        <v>0</v>
      </c>
      <c r="AJ321" s="75" t="n">
        <v>0</v>
      </c>
      <c r="AK321" s="75" t="inlineStr">
        <is>
          <t>ZALANDO</t>
        </is>
      </c>
      <c r="AL321" s="267">
        <f>(AI321*T321)*1.05</f>
        <v/>
      </c>
      <c r="AM321" s="267" t="n"/>
      <c r="AN321" s="273" t="n"/>
      <c r="AO321" s="300" t="n"/>
      <c r="AP321" s="273" t="n"/>
      <c r="AQ321" s="300" t="n"/>
      <c r="AR321" s="300" t="n"/>
      <c r="AS321" s="273" t="n"/>
      <c r="AT321" s="273" t="n"/>
      <c r="AU321" s="273" t="n"/>
      <c r="AV321" s="2" t="n"/>
      <c r="AW321" s="2" t="inlineStr">
        <is>
          <t>-</t>
        </is>
      </c>
      <c r="AX321" s="2" t="n"/>
      <c r="AY321" s="2" t="n"/>
      <c r="AZ321" s="2" t="n"/>
      <c r="BA321" s="2" t="n"/>
      <c r="BB321" s="2" t="n"/>
      <c r="BC321" s="2" t="n"/>
      <c r="BD321" s="2" t="n"/>
      <c r="BE321" s="2" t="n"/>
      <c r="BF321" s="2" t="n"/>
      <c r="BG321" s="2" t="n"/>
      <c r="BH321" s="301" t="n"/>
    </row>
    <row customHeight="1" hidden="1" ht="15" r="322" s="510">
      <c r="A322" s="549" t="inlineStr">
        <is>
          <t>K999901304-2010102415 CHRISTINA</t>
        </is>
      </c>
      <c r="B322" s="169" t="inlineStr">
        <is>
          <t>K999901304</t>
        </is>
      </c>
      <c r="C322" s="169" t="n">
        <v>2010102415</v>
      </c>
      <c r="D322" s="67" t="n"/>
      <c r="E322" s="311" t="n"/>
      <c r="F322" s="282" t="inlineStr">
        <is>
          <t>CXLD WILL DELIVERY FROM STOCK</t>
        </is>
      </c>
      <c r="G322" s="176" t="inlineStr">
        <is>
          <t>C/O</t>
        </is>
      </c>
      <c r="H322" s="42" t="inlineStr">
        <is>
          <t>CHRISTINA</t>
        </is>
      </c>
      <c r="I322" s="173" t="inlineStr">
        <is>
          <t>BLACK WORN IN</t>
        </is>
      </c>
      <c r="J322" s="176" t="inlineStr">
        <is>
          <t>CALIK</t>
        </is>
      </c>
      <c r="K322" s="304" t="inlineStr">
        <is>
          <t>71148D Pinus organic + recycled</t>
        </is>
      </c>
      <c r="L322" s="176" t="inlineStr">
        <is>
          <t>D7924O022 Pinus</t>
        </is>
      </c>
      <c r="M322" s="41" t="inlineStr">
        <is>
          <t>ROYAL CORE</t>
        </is>
      </c>
      <c r="N322" s="42" t="n">
        <v>1</v>
      </c>
      <c r="O322" s="173" t="inlineStr">
        <is>
          <t>JEANS</t>
        </is>
      </c>
      <c r="P322" s="175" t="inlineStr">
        <is>
          <t>WOMEN</t>
        </is>
      </c>
      <c r="Q322" s="177" t="inlineStr">
        <is>
          <t>ARTLAB</t>
        </is>
      </c>
      <c r="R322" s="177" t="inlineStr">
        <is>
          <t>INTERWASHING</t>
        </is>
      </c>
      <c r="S322" s="506" t="inlineStr">
        <is>
          <t>5,20 / 147</t>
        </is>
      </c>
      <c r="T322" s="21" t="n">
        <v>1.15</v>
      </c>
      <c r="U322" s="305" t="n"/>
      <c r="V322" s="74" t="n"/>
      <c r="W322" s="74" t="n"/>
      <c r="X322" s="74" t="n">
        <v>22</v>
      </c>
      <c r="Y322" s="74" t="n">
        <v>0</v>
      </c>
      <c r="Z322" s="74" t="n">
        <v>22</v>
      </c>
      <c r="AA322" s="74" t="n">
        <v>22</v>
      </c>
      <c r="AB322" s="74" t="n">
        <v>22</v>
      </c>
      <c r="AC322" s="74" t="n">
        <v>22</v>
      </c>
      <c r="AD322" s="74" t="n"/>
      <c r="AE322" s="74" t="n"/>
      <c r="AF322" s="74" t="n">
        <v>0</v>
      </c>
      <c r="AG322" s="74" t="inlineStr">
        <is>
          <t>stock</t>
        </is>
      </c>
      <c r="AH322" s="75" t="n">
        <v>0</v>
      </c>
      <c r="AI322" s="508" t="n">
        <v>0</v>
      </c>
      <c r="AJ322" s="75" t="n">
        <v>178</v>
      </c>
      <c r="AK322" s="75" t="n"/>
      <c r="AL322" s="267">
        <f>(AI322*T322)*1.05</f>
        <v/>
      </c>
      <c r="AM322" s="267" t="n"/>
      <c r="AN322" s="273" t="n"/>
      <c r="AO322" s="300" t="n"/>
      <c r="AP322" s="273" t="n"/>
      <c r="AQ322" s="300" t="n"/>
      <c r="AR322" s="300" t="n"/>
      <c r="AS322" s="273" t="n"/>
      <c r="AT322" s="273" t="n"/>
      <c r="AU322" s="273" t="n"/>
      <c r="AV322" s="2" t="n"/>
      <c r="AW322" s="2" t="inlineStr">
        <is>
          <t>-</t>
        </is>
      </c>
      <c r="AX322" s="2" t="n"/>
      <c r="AY322" s="2" t="n"/>
      <c r="AZ322" s="2" t="n"/>
      <c r="BA322" s="2" t="n"/>
      <c r="BB322" s="2" t="n"/>
      <c r="BC322" s="2" t="n"/>
      <c r="BD322" s="2" t="n"/>
      <c r="BE322" s="2" t="n"/>
      <c r="BF322" s="2" t="n"/>
      <c r="BG322" s="2" t="n"/>
      <c r="BH322" s="301" t="n"/>
    </row>
    <row customHeight="1" hidden="1" ht="15" r="323" s="510">
      <c r="A323" s="549" t="inlineStr">
        <is>
          <t>K999951103-1010103342 JAMES</t>
        </is>
      </c>
      <c r="B323" s="169" t="inlineStr">
        <is>
          <t>K999951103</t>
        </is>
      </c>
      <c r="C323" s="169" t="n">
        <v>1010103342</v>
      </c>
      <c r="D323" s="67" t="n"/>
      <c r="E323" s="311" t="n"/>
      <c r="F323" s="282" t="inlineStr">
        <is>
          <t>CXLD WILL DELIVERY FROM STOCK</t>
        </is>
      </c>
      <c r="G323" s="176" t="inlineStr">
        <is>
          <t>C/O</t>
        </is>
      </c>
      <c r="H323" s="42" t="inlineStr">
        <is>
          <t>JAMES</t>
        </is>
      </c>
      <c r="I323" s="173" t="inlineStr">
        <is>
          <t>BLACK WORN IN</t>
        </is>
      </c>
      <c r="J323" s="176" t="inlineStr">
        <is>
          <t>CALIK</t>
        </is>
      </c>
      <c r="K323" s="304" t="inlineStr">
        <is>
          <t>71148D Pinus organic + recycled</t>
        </is>
      </c>
      <c r="L323" s="176" t="inlineStr">
        <is>
          <t>D7924O022 Pinus</t>
        </is>
      </c>
      <c r="M323" s="41" t="inlineStr">
        <is>
          <t>ROYAL CORE</t>
        </is>
      </c>
      <c r="N323" s="42" t="n">
        <v>1</v>
      </c>
      <c r="O323" s="173" t="inlineStr">
        <is>
          <t>JEANS</t>
        </is>
      </c>
      <c r="P323" s="175" t="inlineStr">
        <is>
          <t>MEN</t>
        </is>
      </c>
      <c r="Q323" s="177" t="inlineStr">
        <is>
          <t>ARTLAB</t>
        </is>
      </c>
      <c r="R323" s="177" t="inlineStr">
        <is>
          <t>INTERWASHING</t>
        </is>
      </c>
      <c r="S323" s="506" t="inlineStr">
        <is>
          <t>5,20 / 147</t>
        </is>
      </c>
      <c r="T323" s="21" t="n">
        <v>1.26</v>
      </c>
      <c r="U323" s="305" t="n"/>
      <c r="V323" s="74" t="n"/>
      <c r="W323" s="74" t="n"/>
      <c r="X323" s="74" t="n">
        <v>0</v>
      </c>
      <c r="Y323" s="74" t="n">
        <v>0</v>
      </c>
      <c r="Z323" s="74" t="n">
        <v>0</v>
      </c>
      <c r="AA323" s="74" t="n">
        <v>0</v>
      </c>
      <c r="AB323" s="74" t="n">
        <v>0</v>
      </c>
      <c r="AC323" s="74" t="n">
        <v>0</v>
      </c>
      <c r="AD323" s="74" t="n"/>
      <c r="AE323" s="74" t="n"/>
      <c r="AF323" s="74" t="n">
        <v>0</v>
      </c>
      <c r="AG323" s="74" t="n">
        <v>0</v>
      </c>
      <c r="AH323" s="75" t="n">
        <v>0</v>
      </c>
      <c r="AI323" s="508" t="n">
        <v>0</v>
      </c>
      <c r="AJ323" s="75" t="n">
        <v>0</v>
      </c>
      <c r="AK323" s="75" t="inlineStr">
        <is>
          <t>ZALANDO</t>
        </is>
      </c>
      <c r="AL323" s="267">
        <f>(AI323*T323)*1.05</f>
        <v/>
      </c>
      <c r="AM323" s="267" t="n"/>
      <c r="AN323" s="273" t="n"/>
      <c r="AO323" s="300" t="n"/>
      <c r="AP323" s="273" t="n"/>
      <c r="AQ323" s="300" t="n"/>
      <c r="AR323" s="300" t="n"/>
      <c r="AS323" s="273" t="n"/>
      <c r="AT323" s="273" t="n"/>
      <c r="AU323" s="273" t="n"/>
      <c r="AV323" s="2" t="n"/>
      <c r="AW323" s="2" t="inlineStr">
        <is>
          <t>-</t>
        </is>
      </c>
      <c r="AX323" s="2" t="n"/>
      <c r="AY323" s="2" t="n"/>
      <c r="AZ323" s="2" t="n"/>
      <c r="BA323" s="2" t="n"/>
      <c r="BB323" s="2" t="n"/>
      <c r="BC323" s="2" t="n"/>
      <c r="BD323" s="2" t="n"/>
      <c r="BE323" s="2" t="n"/>
      <c r="BF323" s="2" t="n"/>
      <c r="BG323" s="2" t="n"/>
      <c r="BH323" s="301" t="n"/>
    </row>
    <row customHeight="1" hidden="1" ht="15" r="324" s="510">
      <c r="A324" s="549" t="inlineStr">
        <is>
          <t>K999951203-1010103346 CHARLES</t>
        </is>
      </c>
      <c r="B324" s="169" t="inlineStr">
        <is>
          <t>K999951203</t>
        </is>
      </c>
      <c r="C324" s="169" t="n">
        <v>1010103346</v>
      </c>
      <c r="D324" s="67" t="n"/>
      <c r="E324" s="311" t="n"/>
      <c r="F324" s="282" t="inlineStr">
        <is>
          <t>CXLD WILL DELIVERY FROM STOCK</t>
        </is>
      </c>
      <c r="G324" s="176" t="inlineStr">
        <is>
          <t>C/O</t>
        </is>
      </c>
      <c r="H324" s="42" t="inlineStr">
        <is>
          <t>CHARLES</t>
        </is>
      </c>
      <c r="I324" s="173" t="inlineStr">
        <is>
          <t>BLACK WORN IN</t>
        </is>
      </c>
      <c r="J324" s="176" t="inlineStr">
        <is>
          <t>CALIK</t>
        </is>
      </c>
      <c r="K324" s="304" t="inlineStr">
        <is>
          <t>71148D Pinus organic + recycled</t>
        </is>
      </c>
      <c r="L324" s="176" t="inlineStr">
        <is>
          <t>D7924O022 Pinus</t>
        </is>
      </c>
      <c r="M324" s="41" t="inlineStr">
        <is>
          <t>ROYAL CORE</t>
        </is>
      </c>
      <c r="N324" s="42" t="n">
        <v>1</v>
      </c>
      <c r="O324" s="173" t="inlineStr">
        <is>
          <t>JEANS</t>
        </is>
      </c>
      <c r="P324" s="175" t="inlineStr">
        <is>
          <t>MEN</t>
        </is>
      </c>
      <c r="Q324" s="177" t="inlineStr">
        <is>
          <t>ARTLAB</t>
        </is>
      </c>
      <c r="R324" s="177" t="inlineStr">
        <is>
          <t>INTERWASHING</t>
        </is>
      </c>
      <c r="S324" s="506" t="inlineStr">
        <is>
          <t>5,20 / 147</t>
        </is>
      </c>
      <c r="T324" s="21" t="n">
        <v>1.37</v>
      </c>
      <c r="U324" s="305" t="n"/>
      <c r="V324" s="74" t="n"/>
      <c r="W324" s="74" t="n"/>
      <c r="X324" s="74" t="n">
        <v>4</v>
      </c>
      <c r="Y324" s="74" t="n">
        <v>0</v>
      </c>
      <c r="Z324" s="74" t="n">
        <v>4</v>
      </c>
      <c r="AA324" s="74" t="n">
        <v>11</v>
      </c>
      <c r="AB324" s="74" t="n">
        <v>11</v>
      </c>
      <c r="AC324" s="74" t="n">
        <v>11</v>
      </c>
      <c r="AD324" s="74" t="n"/>
      <c r="AE324" s="74" t="n"/>
      <c r="AF324" s="74" t="n">
        <v>0</v>
      </c>
      <c r="AG324" s="74" t="inlineStr">
        <is>
          <t>stock</t>
        </is>
      </c>
      <c r="AH324" s="75" t="n">
        <v>0</v>
      </c>
      <c r="AI324" s="508" t="n">
        <v>0</v>
      </c>
      <c r="AJ324" s="75" t="n">
        <v>162</v>
      </c>
      <c r="AK324" s="75" t="n"/>
      <c r="AL324" s="267">
        <f>(AI324*T324)*1.05</f>
        <v/>
      </c>
      <c r="AM324" s="267" t="n"/>
      <c r="AN324" s="273" t="n"/>
      <c r="AO324" s="300" t="n"/>
      <c r="AP324" s="273" t="n"/>
      <c r="AQ324" s="300" t="n"/>
      <c r="AR324" s="300" t="n"/>
      <c r="AS324" s="273" t="n"/>
      <c r="AT324" s="273" t="n"/>
      <c r="AU324" s="273" t="n"/>
      <c r="AV324" s="2" t="n"/>
      <c r="AW324" s="2" t="inlineStr">
        <is>
          <t>-</t>
        </is>
      </c>
      <c r="AX324" s="2" t="n"/>
      <c r="AY324" s="2" t="n"/>
      <c r="AZ324" s="2" t="n"/>
      <c r="BA324" s="2" t="n"/>
      <c r="BB324" s="2" t="n"/>
      <c r="BC324" s="2" t="n"/>
      <c r="BD324" s="2" t="n"/>
      <c r="BE324" s="2" t="n"/>
      <c r="BF324" s="2" t="n"/>
      <c r="BG324" s="2" t="n"/>
      <c r="BH324" s="301" t="n"/>
    </row>
    <row customHeight="1" hidden="1" ht="15" r="325" s="510">
      <c r="A325" s="549" t="inlineStr">
        <is>
          <t>K999951403-1010103354 RYAN</t>
        </is>
      </c>
      <c r="B325" s="169" t="inlineStr">
        <is>
          <t>K999951403</t>
        </is>
      </c>
      <c r="C325" s="169" t="n">
        <v>1010103354</v>
      </c>
      <c r="D325" s="67" t="n"/>
      <c r="E325" s="311" t="n"/>
      <c r="F325" s="282" t="inlineStr">
        <is>
          <t>CXLD WILL DELIVERY FROM STOCK</t>
        </is>
      </c>
      <c r="G325" s="176" t="inlineStr">
        <is>
          <t>C/O</t>
        </is>
      </c>
      <c r="H325" s="42" t="inlineStr">
        <is>
          <t>RYAN</t>
        </is>
      </c>
      <c r="I325" s="173" t="inlineStr">
        <is>
          <t>BLACK WORN IN</t>
        </is>
      </c>
      <c r="J325" s="176" t="inlineStr">
        <is>
          <t>CALIK</t>
        </is>
      </c>
      <c r="K325" s="304" t="inlineStr">
        <is>
          <t>71148D Pinus organic + recycled</t>
        </is>
      </c>
      <c r="L325" s="176" t="inlineStr">
        <is>
          <t>D7924O022 Pinus</t>
        </is>
      </c>
      <c r="M325" s="41" t="inlineStr">
        <is>
          <t>ROYAL CORE</t>
        </is>
      </c>
      <c r="N325" s="42" t="n">
        <v>1</v>
      </c>
      <c r="O325" s="173" t="inlineStr">
        <is>
          <t>JEANS</t>
        </is>
      </c>
      <c r="P325" s="175" t="inlineStr">
        <is>
          <t>MEN</t>
        </is>
      </c>
      <c r="Q325" s="177" t="inlineStr">
        <is>
          <t>ARTLAB</t>
        </is>
      </c>
      <c r="R325" s="177" t="inlineStr">
        <is>
          <t>INTERWASHING</t>
        </is>
      </c>
      <c r="S325" s="506" t="inlineStr">
        <is>
          <t>5,20 / 147</t>
        </is>
      </c>
      <c r="T325" s="21" t="n">
        <v>1.32</v>
      </c>
      <c r="U325" s="305" t="n"/>
      <c r="V325" s="74" t="n"/>
      <c r="W325" s="74" t="n"/>
      <c r="X325" s="74" t="n">
        <v>5</v>
      </c>
      <c r="Y325" s="74" t="n">
        <v>0</v>
      </c>
      <c r="Z325" s="74" t="n">
        <v>5</v>
      </c>
      <c r="AA325" s="74" t="n">
        <v>5</v>
      </c>
      <c r="AB325" s="74" t="n">
        <v>29</v>
      </c>
      <c r="AC325" s="74" t="n">
        <v>29</v>
      </c>
      <c r="AD325" s="74" t="n"/>
      <c r="AE325" s="74" t="n"/>
      <c r="AF325" s="74" t="n">
        <v>0</v>
      </c>
      <c r="AG325" s="74" t="inlineStr">
        <is>
          <t>stock</t>
        </is>
      </c>
      <c r="AH325" s="75" t="n">
        <v>0</v>
      </c>
      <c r="AI325" s="508" t="n">
        <v>0</v>
      </c>
      <c r="AJ325" s="75" t="n">
        <v>118</v>
      </c>
      <c r="AK325" s="75" t="n"/>
      <c r="AL325" s="267">
        <f>(AI325*T325)*1.05</f>
        <v/>
      </c>
      <c r="AM325" s="267" t="n"/>
      <c r="AN325" s="273" t="n"/>
      <c r="AO325" s="300" t="n"/>
      <c r="AP325" s="273" t="n"/>
      <c r="AQ325" s="300" t="n"/>
      <c r="AR325" s="300" t="n"/>
      <c r="AS325" s="273" t="n"/>
      <c r="AT325" s="273" t="n"/>
      <c r="AU325" s="273" t="n"/>
      <c r="AV325" s="2" t="n"/>
      <c r="AW325" s="2" t="inlineStr">
        <is>
          <t>-</t>
        </is>
      </c>
      <c r="AX325" s="2" t="n"/>
      <c r="AY325" s="2" t="n"/>
      <c r="AZ325" s="2" t="n"/>
      <c r="BA325" s="2" t="n"/>
      <c r="BB325" s="2" t="n"/>
      <c r="BC325" s="2" t="n"/>
      <c r="BD325" s="2" t="n"/>
      <c r="BE325" s="2" t="n"/>
      <c r="BF325" s="2" t="n"/>
      <c r="BG325" s="2" t="n"/>
      <c r="BH325" s="301" t="n"/>
    </row>
    <row customHeight="1" hidden="1" ht="15" r="326" s="510">
      <c r="A326" s="549" t="inlineStr">
        <is>
          <t>K170701202-2010102520 CHRISTINA</t>
        </is>
      </c>
      <c r="B326" s="169" t="inlineStr">
        <is>
          <t>K170701202</t>
        </is>
      </c>
      <c r="C326" s="169" t="n">
        <v>2010102520</v>
      </c>
      <c r="D326" s="67" t="n"/>
      <c r="E326" s="311" t="n"/>
      <c r="F326" s="282" t="inlineStr">
        <is>
          <t>CXLD WILL DELIVERY FROM STOCK</t>
        </is>
      </c>
      <c r="G326" s="176" t="inlineStr">
        <is>
          <t>C/O</t>
        </is>
      </c>
      <c r="H326" s="42" t="inlineStr">
        <is>
          <t>CHRISTINA</t>
        </is>
      </c>
      <c r="I326" s="173" t="inlineStr">
        <is>
          <t>GREY WORN IN</t>
        </is>
      </c>
      <c r="J326" s="176" t="inlineStr">
        <is>
          <t>CALIK</t>
        </is>
      </c>
      <c r="K326" s="304" t="inlineStr">
        <is>
          <t>71148D Pinus organic + recycled</t>
        </is>
      </c>
      <c r="L326" s="176" t="inlineStr">
        <is>
          <t>D7924O022 Pinus</t>
        </is>
      </c>
      <c r="M326" s="41" t="inlineStr">
        <is>
          <t>SEASONAL MAIN</t>
        </is>
      </c>
      <c r="N326" s="42" t="n">
        <v>1</v>
      </c>
      <c r="O326" s="173" t="inlineStr">
        <is>
          <t>JEANS</t>
        </is>
      </c>
      <c r="P326" s="175" t="inlineStr">
        <is>
          <t>WOMEN</t>
        </is>
      </c>
      <c r="Q326" s="177" t="inlineStr">
        <is>
          <t>ARTLAB</t>
        </is>
      </c>
      <c r="R326" s="177" t="inlineStr">
        <is>
          <t>INTERWASHING</t>
        </is>
      </c>
      <c r="S326" s="506" t="inlineStr">
        <is>
          <t>5,20 / 147</t>
        </is>
      </c>
      <c r="T326" s="21" t="n">
        <v>1.15</v>
      </c>
      <c r="U326" s="305" t="n"/>
      <c r="V326" s="74" t="n"/>
      <c r="W326" s="74" t="n"/>
      <c r="X326" s="74" t="n">
        <v>0</v>
      </c>
      <c r="Y326" s="74" t="n">
        <v>0</v>
      </c>
      <c r="Z326" s="74" t="n">
        <v>0</v>
      </c>
      <c r="AA326" s="74" t="n">
        <v>0</v>
      </c>
      <c r="AB326" s="74" t="n">
        <v>4</v>
      </c>
      <c r="AC326" s="74" t="n">
        <v>4</v>
      </c>
      <c r="AD326" s="74" t="n"/>
      <c r="AE326" s="74" t="n"/>
      <c r="AF326" s="74" t="n">
        <v>0</v>
      </c>
      <c r="AG326" s="74" t="inlineStr">
        <is>
          <t>stock</t>
        </is>
      </c>
      <c r="AH326" s="75" t="n">
        <v>0</v>
      </c>
      <c r="AI326" s="508" t="n">
        <v>0</v>
      </c>
      <c r="AJ326" s="75" t="n">
        <v>93</v>
      </c>
      <c r="AK326" s="75" t="inlineStr">
        <is>
          <t>STOCK</t>
        </is>
      </c>
      <c r="AL326" s="267">
        <f>(AI326*T326)*1.05</f>
        <v/>
      </c>
      <c r="AM326" s="267" t="n"/>
      <c r="AN326" s="273" t="n"/>
      <c r="AO326" s="300" t="n"/>
      <c r="AP326" s="273" t="n"/>
      <c r="AQ326" s="300" t="n"/>
      <c r="AR326" s="300" t="n"/>
      <c r="AS326" s="273" t="n"/>
      <c r="AT326" s="273" t="n"/>
      <c r="AU326" s="273" t="n"/>
      <c r="AV326" s="2" t="n"/>
      <c r="AW326" s="2" t="inlineStr">
        <is>
          <t>-</t>
        </is>
      </c>
      <c r="AX326" s="2" t="n"/>
      <c r="AY326" s="2" t="n"/>
      <c r="AZ326" s="2" t="n"/>
      <c r="BA326" s="2" t="n"/>
      <c r="BB326" s="2" t="n"/>
      <c r="BC326" s="2" t="n"/>
      <c r="BD326" s="2" t="n"/>
      <c r="BE326" s="2" t="n"/>
      <c r="BF326" s="2" t="n"/>
      <c r="BG326" s="2" t="n"/>
      <c r="BH326" s="301" t="n"/>
    </row>
    <row customHeight="1" hidden="1" ht="15" r="327" s="510">
      <c r="A327" s="549" t="inlineStr">
        <is>
          <t>K170701114-2010102704 JUNO HIGH</t>
        </is>
      </c>
      <c r="B327" s="169" t="inlineStr">
        <is>
          <t>K170701114</t>
        </is>
      </c>
      <c r="C327" s="169" t="n">
        <v>2010102704</v>
      </c>
      <c r="D327" s="67" t="n"/>
      <c r="E327" s="311" t="n"/>
      <c r="F327" s="282" t="inlineStr">
        <is>
          <t>CXLD WILL DELIVERY FROM STOCK</t>
        </is>
      </c>
      <c r="G327" s="176" t="inlineStr">
        <is>
          <t>C/O</t>
        </is>
      </c>
      <c r="H327" s="42" t="inlineStr">
        <is>
          <t>JUNO HIGH</t>
        </is>
      </c>
      <c r="I327" s="173" t="inlineStr">
        <is>
          <t>HOME LAUNDERED GREY</t>
        </is>
      </c>
      <c r="J327" s="176" t="inlineStr">
        <is>
          <t>CALIK</t>
        </is>
      </c>
      <c r="K327" s="304" t="inlineStr">
        <is>
          <t>71148D Pinus organic + recycled</t>
        </is>
      </c>
      <c r="L327" s="176" t="inlineStr">
        <is>
          <t>D7924O022 Pinus</t>
        </is>
      </c>
      <c r="M327" s="41" t="inlineStr">
        <is>
          <t>SEASONAL MAIN</t>
        </is>
      </c>
      <c r="N327" s="42" t="n">
        <v>1</v>
      </c>
      <c r="O327" s="173" t="inlineStr">
        <is>
          <t>JEANS</t>
        </is>
      </c>
      <c r="P327" s="175" t="inlineStr">
        <is>
          <t>WOMEN</t>
        </is>
      </c>
      <c r="Q327" s="177" t="inlineStr">
        <is>
          <t>ARTLAB</t>
        </is>
      </c>
      <c r="R327" s="177" t="inlineStr">
        <is>
          <t>INTERWASHING</t>
        </is>
      </c>
      <c r="S327" s="506" t="inlineStr">
        <is>
          <t>5,20 / 147</t>
        </is>
      </c>
      <c r="T327" s="21" t="n">
        <v>1.25</v>
      </c>
      <c r="U327" s="305" t="n"/>
      <c r="V327" s="74" t="n"/>
      <c r="W327" s="74" t="n"/>
      <c r="X327" s="74" t="n">
        <v>28</v>
      </c>
      <c r="Y327" s="74" t="n">
        <v>0</v>
      </c>
      <c r="Z327" s="74" t="n">
        <v>39</v>
      </c>
      <c r="AA327" s="74" t="n">
        <v>46</v>
      </c>
      <c r="AB327" s="74" t="n">
        <v>54</v>
      </c>
      <c r="AC327" s="74" t="n">
        <v>54</v>
      </c>
      <c r="AD327" s="74" t="n"/>
      <c r="AE327" s="74" t="n"/>
      <c r="AF327" s="74" t="n">
        <v>150</v>
      </c>
      <c r="AG327" s="74" t="n">
        <v>150</v>
      </c>
      <c r="AH327" s="75">
        <f>AG327</f>
        <v/>
      </c>
      <c r="AI327" s="508" t="n">
        <v>149.8888888888889</v>
      </c>
      <c r="AJ327" s="333" t="n">
        <v>191</v>
      </c>
      <c r="AK327" s="75" t="inlineStr">
        <is>
          <t>STOCK</t>
        </is>
      </c>
      <c r="AL327" s="267">
        <f>(AI327*T327)*1.05</f>
        <v/>
      </c>
      <c r="AM327" s="267" t="n"/>
      <c r="AN327" s="273" t="n"/>
      <c r="AO327" s="300" t="n"/>
      <c r="AP327" s="273" t="n"/>
      <c r="AQ327" s="300" t="n"/>
      <c r="AR327" s="300" t="n"/>
      <c r="AS327" s="273" t="n"/>
      <c r="AT327" s="273" t="n"/>
      <c r="AU327" s="273" t="n"/>
      <c r="AV327" s="2" t="n"/>
      <c r="AW327" s="2" t="inlineStr">
        <is>
          <t>Prio 2</t>
        </is>
      </c>
      <c r="AX327" s="2" t="n"/>
      <c r="AY327" s="2" t="n"/>
      <c r="AZ327" s="2" t="n"/>
      <c r="BA327" s="2" t="n"/>
      <c r="BB327" s="2" t="n"/>
      <c r="BC327" s="2" t="n"/>
      <c r="BD327" s="2" t="n"/>
      <c r="BE327" s="2" t="n"/>
      <c r="BF327" s="2" t="n"/>
      <c r="BG327" s="2" t="n"/>
      <c r="BH327" s="301" t="n"/>
    </row>
    <row customHeight="1" hidden="1" ht="15" r="328" s="510">
      <c r="A328" s="549" t="inlineStr">
        <is>
          <t>K170701115-2010102705 JUNO HIGH</t>
        </is>
      </c>
      <c r="B328" s="169" t="inlineStr">
        <is>
          <t>K170701115</t>
        </is>
      </c>
      <c r="C328" s="169" t="n">
        <v>2010102705</v>
      </c>
      <c r="D328" s="67" t="n"/>
      <c r="E328" s="311" t="n"/>
      <c r="F328" s="282" t="inlineStr">
        <is>
          <t>From STOCK</t>
        </is>
      </c>
      <c r="G328" s="176" t="inlineStr">
        <is>
          <t>C/O</t>
        </is>
      </c>
      <c r="H328" s="42" t="inlineStr">
        <is>
          <t>JUNO HIGH</t>
        </is>
      </c>
      <c r="I328" s="173" t="inlineStr">
        <is>
          <t>DEEP BLACK</t>
        </is>
      </c>
      <c r="J328" s="176" t="inlineStr">
        <is>
          <t>CANDIANI</t>
        </is>
      </c>
      <c r="K328" s="176" t="inlineStr">
        <is>
          <t>LR7777 sioux coal organic</t>
        </is>
      </c>
      <c r="L328" s="176" t="inlineStr">
        <is>
          <t>LR7777 sioux coal</t>
        </is>
      </c>
      <c r="M328" s="41" t="inlineStr">
        <is>
          <t>SEASONAL MAIN</t>
        </is>
      </c>
      <c r="N328" s="42" t="n">
        <v>1</v>
      </c>
      <c r="O328" s="173" t="inlineStr">
        <is>
          <t>JEANS</t>
        </is>
      </c>
      <c r="P328" s="175" t="inlineStr">
        <is>
          <t>WOMEN</t>
        </is>
      </c>
      <c r="Q328" s="177" t="inlineStr">
        <is>
          <t>ARTLAB</t>
        </is>
      </c>
      <c r="R328" s="177" t="inlineStr">
        <is>
          <t>INTERWASHING</t>
        </is>
      </c>
      <c r="S328" s="178" t="inlineStr">
        <is>
          <t>5,9 / 150</t>
        </is>
      </c>
      <c r="T328" s="21" t="n">
        <v>1.13</v>
      </c>
      <c r="U328" s="305" t="n"/>
      <c r="V328" s="74" t="n"/>
      <c r="W328" s="74" t="n"/>
      <c r="X328" s="74" t="n">
        <v>0</v>
      </c>
      <c r="Y328" s="74" t="n">
        <v>0</v>
      </c>
      <c r="Z328" s="74" t="n">
        <v>37</v>
      </c>
      <c r="AA328" s="74" t="n">
        <v>45</v>
      </c>
      <c r="AB328" s="74" t="n">
        <v>58</v>
      </c>
      <c r="AC328" s="74" t="n">
        <v>58</v>
      </c>
      <c r="AD328" s="74" t="n"/>
      <c r="AE328" s="74" t="n"/>
      <c r="AF328" s="74" t="n">
        <v>0</v>
      </c>
      <c r="AG328" s="74" t="inlineStr">
        <is>
          <t>stock</t>
        </is>
      </c>
      <c r="AH328" s="75" t="n">
        <v>0</v>
      </c>
      <c r="AI328" s="508" t="n">
        <v>0</v>
      </c>
      <c r="AJ328" s="75" t="n">
        <v>86</v>
      </c>
      <c r="AK328" s="75" t="inlineStr">
        <is>
          <t>STOCK</t>
        </is>
      </c>
      <c r="AL328" s="267">
        <f>(AH328*T328)*1.05</f>
        <v/>
      </c>
      <c r="AM328" s="267" t="n"/>
      <c r="AN328" s="273" t="n"/>
      <c r="AO328" s="300" t="n"/>
      <c r="AP328" s="273" t="n"/>
      <c r="AQ328" s="300" t="n"/>
      <c r="AR328" s="300" t="n"/>
      <c r="AS328" s="273" t="n"/>
      <c r="AT328" s="273" t="n"/>
      <c r="AU328" s="273" t="n"/>
      <c r="AV328" s="2" t="n"/>
      <c r="AW328" s="2" t="inlineStr">
        <is>
          <t>-</t>
        </is>
      </c>
      <c r="AX328" s="2" t="n"/>
      <c r="AY328" s="2" t="n"/>
      <c r="AZ328" s="2" t="n"/>
      <c r="BA328" s="2" t="n"/>
      <c r="BB328" s="2" t="n"/>
      <c r="BC328" s="2" t="n"/>
      <c r="BD328" s="2" t="n"/>
      <c r="BE328" s="2" t="n"/>
      <c r="BF328" s="2" t="n"/>
      <c r="BG328" s="2" t="n"/>
      <c r="BH328" s="301" t="n"/>
    </row>
    <row customHeight="1" hidden="1" ht="15" r="329" s="510">
      <c r="A329" s="549" t="inlineStr">
        <is>
          <t>K170701206-2010102712 CHRISTINA HIGH</t>
        </is>
      </c>
      <c r="B329" s="169" t="inlineStr">
        <is>
          <t>K170701206</t>
        </is>
      </c>
      <c r="C329" s="169" t="n">
        <v>2010102712</v>
      </c>
      <c r="D329" s="67" t="n"/>
      <c r="E329" s="311" t="n"/>
      <c r="F329" s="282" t="inlineStr">
        <is>
          <t>From STOCK</t>
        </is>
      </c>
      <c r="G329" s="176" t="inlineStr">
        <is>
          <t>C/O</t>
        </is>
      </c>
      <c r="H329" s="42" t="inlineStr">
        <is>
          <t>CHRISTINA HIGH</t>
        </is>
      </c>
      <c r="I329" s="173" t="inlineStr">
        <is>
          <t>DEEP BLACK</t>
        </is>
      </c>
      <c r="J329" s="176" t="inlineStr">
        <is>
          <t>CANDIANI</t>
        </is>
      </c>
      <c r="K329" s="176" t="inlineStr">
        <is>
          <t>LR7777 sioux coal organic</t>
        </is>
      </c>
      <c r="L329" s="176" t="inlineStr">
        <is>
          <t>LR7777 sioux coal</t>
        </is>
      </c>
      <c r="M329" s="41" t="inlineStr">
        <is>
          <t>SEASONAL MAIN</t>
        </is>
      </c>
      <c r="N329" s="42" t="n">
        <v>1</v>
      </c>
      <c r="O329" s="173" t="inlineStr">
        <is>
          <t>JEANS</t>
        </is>
      </c>
      <c r="P329" s="175" t="inlineStr">
        <is>
          <t>WOMEN</t>
        </is>
      </c>
      <c r="Q329" s="177" t="inlineStr">
        <is>
          <t>ARTLAB</t>
        </is>
      </c>
      <c r="R329" s="177" t="inlineStr">
        <is>
          <t>INTERWASHING</t>
        </is>
      </c>
      <c r="S329" s="178" t="inlineStr">
        <is>
          <t>5,9 / 150</t>
        </is>
      </c>
      <c r="T329" s="21" t="n">
        <v>1.16</v>
      </c>
      <c r="U329" s="305" t="n"/>
      <c r="V329" s="74" t="n"/>
      <c r="W329" s="74" t="n"/>
      <c r="X329" s="74" t="n">
        <v>15</v>
      </c>
      <c r="Y329" s="74" t="n">
        <v>0</v>
      </c>
      <c r="Z329" s="74" t="n">
        <v>15</v>
      </c>
      <c r="AA329" s="74" t="n">
        <v>15</v>
      </c>
      <c r="AB329" s="74" t="n">
        <v>41</v>
      </c>
      <c r="AC329" s="74" t="n">
        <v>41</v>
      </c>
      <c r="AD329" s="74" t="n"/>
      <c r="AE329" s="74" t="n"/>
      <c r="AF329" s="74" t="n">
        <v>0</v>
      </c>
      <c r="AG329" s="74" t="inlineStr">
        <is>
          <t>stock</t>
        </is>
      </c>
      <c r="AH329" s="75" t="n">
        <v>0</v>
      </c>
      <c r="AI329" s="508" t="n">
        <v>0</v>
      </c>
      <c r="AJ329" s="75" t="n">
        <v>87</v>
      </c>
      <c r="AK329" s="75" t="inlineStr">
        <is>
          <t>STOCK</t>
        </is>
      </c>
      <c r="AL329" s="267">
        <f>(AH329*T329)*1.05</f>
        <v/>
      </c>
      <c r="AM329" s="267" t="n"/>
      <c r="AN329" s="273" t="n"/>
      <c r="AO329" s="300" t="n"/>
      <c r="AP329" s="273" t="n"/>
      <c r="AQ329" s="300" t="n"/>
      <c r="AR329" s="300" t="n"/>
      <c r="AS329" s="273" t="n"/>
      <c r="AT329" s="273" t="n"/>
      <c r="AU329" s="273" t="n"/>
      <c r="AV329" s="2" t="n"/>
      <c r="AW329" s="2" t="inlineStr">
        <is>
          <t>-</t>
        </is>
      </c>
      <c r="AX329" s="2" t="n"/>
      <c r="AY329" s="2" t="n"/>
      <c r="AZ329" s="2" t="n"/>
      <c r="BA329" s="2" t="n"/>
      <c r="BB329" s="2" t="n"/>
      <c r="BC329" s="2" t="n"/>
      <c r="BD329" s="2" t="n"/>
      <c r="BE329" s="2" t="n"/>
      <c r="BF329" s="2" t="n"/>
      <c r="BG329" s="2" t="n"/>
      <c r="BH329" s="301" t="n"/>
    </row>
    <row customHeight="1" hidden="1" ht="15" r="330" s="510">
      <c r="A330" s="549" t="inlineStr">
        <is>
          <t>K999951301-1010103348 JOHN</t>
        </is>
      </c>
      <c r="B330" s="169" t="inlineStr">
        <is>
          <t>K999951301</t>
        </is>
      </c>
      <c r="C330" s="169" t="n">
        <v>1010103348</v>
      </c>
      <c r="D330" s="67" t="n"/>
      <c r="E330" s="311" t="n"/>
      <c r="F330" s="282" t="inlineStr">
        <is>
          <t>From STOCK</t>
        </is>
      </c>
      <c r="G330" s="176" t="inlineStr">
        <is>
          <t>C/O</t>
        </is>
      </c>
      <c r="H330" s="42" t="inlineStr">
        <is>
          <t>JOHN</t>
        </is>
      </c>
      <c r="I330" s="173" t="inlineStr">
        <is>
          <t>DARK WORN</t>
        </is>
      </c>
      <c r="J330" s="176" t="inlineStr">
        <is>
          <t>CANDIANI</t>
        </is>
      </c>
      <c r="K330" s="176" t="inlineStr">
        <is>
          <t>RR7716 Elast sioux crispy organic</t>
        </is>
      </c>
      <c r="L330" s="176" t="n"/>
      <c r="M330" s="41" t="inlineStr">
        <is>
          <t>ROYAL CORE</t>
        </is>
      </c>
      <c r="N330" s="42" t="n">
        <v>1</v>
      </c>
      <c r="O330" s="173" t="inlineStr">
        <is>
          <t>JEANS</t>
        </is>
      </c>
      <c r="P330" s="175" t="inlineStr">
        <is>
          <t>MEN</t>
        </is>
      </c>
      <c r="Q330" s="177" t="inlineStr">
        <is>
          <t>ARTLAB</t>
        </is>
      </c>
      <c r="R330" s="177" t="inlineStr">
        <is>
          <t>INTERWASHING</t>
        </is>
      </c>
      <c r="S330" s="178" t="inlineStr">
        <is>
          <t>5 Q4 / 162</t>
        </is>
      </c>
      <c r="T330" s="21" t="n">
        <v>1.15</v>
      </c>
      <c r="U330" s="305" t="n"/>
      <c r="V330" s="74" t="n"/>
      <c r="W330" s="74" t="n"/>
      <c r="X330" s="74" t="n">
        <v>0</v>
      </c>
      <c r="Y330" s="74" t="n">
        <v>0</v>
      </c>
      <c r="Z330" s="74" t="n">
        <v>0</v>
      </c>
      <c r="AA330" s="74" t="n">
        <v>0</v>
      </c>
      <c r="AB330" s="74" t="n">
        <v>6</v>
      </c>
      <c r="AC330" s="74" t="n">
        <v>6</v>
      </c>
      <c r="AD330" s="74" t="n"/>
      <c r="AE330" s="74" t="n"/>
      <c r="AF330" s="74" t="n">
        <v>0</v>
      </c>
      <c r="AG330" s="74" t="inlineStr">
        <is>
          <t>stock</t>
        </is>
      </c>
      <c r="AH330" s="75" t="n">
        <v>0</v>
      </c>
      <c r="AI330" s="508" t="n">
        <v>0</v>
      </c>
      <c r="AJ330" s="75" t="n">
        <v>177</v>
      </c>
      <c r="AK330" s="75" t="inlineStr">
        <is>
          <t>-</t>
        </is>
      </c>
      <c r="AL330" s="267">
        <f>(AI330*T330)*1.05</f>
        <v/>
      </c>
      <c r="AM330" s="267" t="n"/>
      <c r="AN330" s="273" t="n"/>
      <c r="AO330" s="300" t="n"/>
      <c r="AP330" s="273" t="n"/>
      <c r="AQ330" s="300" t="n"/>
      <c r="AR330" s="300" t="n"/>
      <c r="AS330" s="273" t="n"/>
      <c r="AT330" s="273" t="n"/>
      <c r="AU330" s="273" t="n"/>
      <c r="AV330" s="2" t="n"/>
      <c r="AW330" s="2" t="inlineStr">
        <is>
          <t>-</t>
        </is>
      </c>
      <c r="AX330" s="2" t="n"/>
      <c r="AY330" s="2" t="n"/>
      <c r="AZ330" s="2" t="n"/>
      <c r="BA330" s="2" t="n"/>
      <c r="BB330" s="2" t="n"/>
      <c r="BC330" s="2" t="n"/>
      <c r="BD330" s="2" t="n"/>
      <c r="BE330" s="2" t="n"/>
      <c r="BF330" s="2" t="n"/>
      <c r="BG330" s="2" t="n"/>
      <c r="BH330" s="301" t="n"/>
    </row>
    <row customHeight="1" hidden="1" ht="15" r="331" s="510">
      <c r="A331" s="549" t="inlineStr">
        <is>
          <t>K999951102-1010103341 JAMES</t>
        </is>
      </c>
      <c r="B331" s="169" t="inlineStr">
        <is>
          <t>K999951102</t>
        </is>
      </c>
      <c r="C331" s="169" t="n">
        <v>1010103341</v>
      </c>
      <c r="D331" s="67" t="n"/>
      <c r="E331" s="311" t="n"/>
      <c r="F331" s="282" t="inlineStr">
        <is>
          <t>CXLD WILL DELIVERY FROM STOCK</t>
        </is>
      </c>
      <c r="G331" s="176" t="inlineStr">
        <is>
          <t>C/O</t>
        </is>
      </c>
      <c r="H331" s="42" t="inlineStr">
        <is>
          <t>JAMES</t>
        </is>
      </c>
      <c r="I331" s="173" t="inlineStr">
        <is>
          <t>MID INDIGO</t>
        </is>
      </c>
      <c r="J331" s="176" t="inlineStr">
        <is>
          <t>CANDIANI</t>
        </is>
      </c>
      <c r="K331" s="176" t="inlineStr">
        <is>
          <t>RR7716 Elast sioux crispy organic</t>
        </is>
      </c>
      <c r="L331" s="176" t="n"/>
      <c r="M331" s="41" t="inlineStr">
        <is>
          <t>ROYAL CORE</t>
        </is>
      </c>
      <c r="N331" s="42" t="n">
        <v>1</v>
      </c>
      <c r="O331" s="173" t="inlineStr">
        <is>
          <t>JEANS</t>
        </is>
      </c>
      <c r="P331" s="175" t="inlineStr">
        <is>
          <t>MEN</t>
        </is>
      </c>
      <c r="Q331" s="177" t="inlineStr">
        <is>
          <t>ARTLAB</t>
        </is>
      </c>
      <c r="R331" s="177" t="inlineStr">
        <is>
          <t>INTERWASHING</t>
        </is>
      </c>
      <c r="S331" s="178" t="inlineStr">
        <is>
          <t>5 Q4 / 162</t>
        </is>
      </c>
      <c r="T331" s="21" t="n">
        <v>1.26</v>
      </c>
      <c r="U331" s="305" t="n"/>
      <c r="V331" s="74" t="n"/>
      <c r="W331" s="74" t="n"/>
      <c r="X331" s="74" t="n">
        <v>0</v>
      </c>
      <c r="Y331" s="74" t="n">
        <v>0</v>
      </c>
      <c r="Z331" s="74" t="n">
        <v>0</v>
      </c>
      <c r="AA331" s="74" t="n">
        <v>0</v>
      </c>
      <c r="AB331" s="74" t="n">
        <v>0</v>
      </c>
      <c r="AC331" s="74" t="n">
        <v>0</v>
      </c>
      <c r="AD331" s="74" t="n"/>
      <c r="AE331" s="74" t="n"/>
      <c r="AF331" s="74" t="n">
        <v>0</v>
      </c>
      <c r="AG331" s="74" t="n">
        <v>0</v>
      </c>
      <c r="AH331" s="75" t="n">
        <v>0</v>
      </c>
      <c r="AI331" s="508" t="n">
        <v>0</v>
      </c>
      <c r="AJ331" s="75" t="n">
        <v>0</v>
      </c>
      <c r="AK331" s="75" t="n"/>
      <c r="AL331" s="267">
        <f>(AI331*T331)*1.05</f>
        <v/>
      </c>
      <c r="AM331" s="267" t="n"/>
      <c r="AN331" s="273" t="n"/>
      <c r="AO331" s="300" t="n"/>
      <c r="AP331" s="273" t="n"/>
      <c r="AQ331" s="300" t="n"/>
      <c r="AR331" s="300" t="n"/>
      <c r="AS331" s="273" t="n"/>
      <c r="AT331" s="273" t="n"/>
      <c r="AU331" s="273" t="n"/>
      <c r="AV331" s="2" t="n"/>
      <c r="AW331" s="2" t="inlineStr">
        <is>
          <t>-</t>
        </is>
      </c>
      <c r="AX331" s="2" t="n"/>
      <c r="AY331" s="2" t="n"/>
      <c r="AZ331" s="2" t="n"/>
      <c r="BA331" s="2" t="n"/>
      <c r="BB331" s="2" t="n"/>
      <c r="BC331" s="2" t="n"/>
      <c r="BD331" s="2" t="n"/>
      <c r="BE331" s="2" t="n"/>
      <c r="BF331" s="2" t="n"/>
      <c r="BG331" s="2" t="n"/>
      <c r="BH331" s="301" t="n"/>
    </row>
    <row customHeight="1" hidden="1" ht="15" r="332" s="510">
      <c r="A332" s="549" t="inlineStr">
        <is>
          <t>K999951202-1010103345 CHARLES</t>
        </is>
      </c>
      <c r="B332" s="169" t="inlineStr">
        <is>
          <t>K999951202</t>
        </is>
      </c>
      <c r="C332" s="169" t="n">
        <v>1010103345</v>
      </c>
      <c r="D332" s="67" t="n"/>
      <c r="E332" s="311" t="n"/>
      <c r="F332" s="282" t="inlineStr">
        <is>
          <t>CXLD WILL DELIVERY FROM STOCK</t>
        </is>
      </c>
      <c r="G332" s="176" t="inlineStr">
        <is>
          <t>C/O</t>
        </is>
      </c>
      <c r="H332" s="42" t="inlineStr">
        <is>
          <t>CHARLES</t>
        </is>
      </c>
      <c r="I332" s="173" t="inlineStr">
        <is>
          <t>MID INDIGO</t>
        </is>
      </c>
      <c r="J332" s="176" t="inlineStr">
        <is>
          <t>CANDIANI</t>
        </is>
      </c>
      <c r="K332" s="176" t="inlineStr">
        <is>
          <t>RR7716 Elast sioux crispy organic</t>
        </is>
      </c>
      <c r="L332" s="176" t="n"/>
      <c r="M332" s="41" t="inlineStr">
        <is>
          <t>ROYAL CORE</t>
        </is>
      </c>
      <c r="N332" s="42" t="n">
        <v>1</v>
      </c>
      <c r="O332" s="173" t="inlineStr">
        <is>
          <t>JEANS</t>
        </is>
      </c>
      <c r="P332" s="175" t="inlineStr">
        <is>
          <t>MEN</t>
        </is>
      </c>
      <c r="Q332" s="177" t="inlineStr">
        <is>
          <t>ARTLAB</t>
        </is>
      </c>
      <c r="R332" s="177" t="inlineStr">
        <is>
          <t>INTERWASHING</t>
        </is>
      </c>
      <c r="S332" s="178" t="inlineStr">
        <is>
          <t>5 Q4 / 162</t>
        </is>
      </c>
      <c r="T332" s="21" t="n">
        <v>1.2</v>
      </c>
      <c r="U332" s="305" t="n"/>
      <c r="V332" s="74" t="n"/>
      <c r="W332" s="74" t="n"/>
      <c r="X332" s="74" t="n">
        <v>8</v>
      </c>
      <c r="Y332" s="74" t="n">
        <v>0</v>
      </c>
      <c r="Z332" s="74" t="n">
        <v>8</v>
      </c>
      <c r="AA332" s="74" t="n">
        <v>8</v>
      </c>
      <c r="AB332" s="74" t="n">
        <v>8</v>
      </c>
      <c r="AC332" s="74" t="n">
        <v>8</v>
      </c>
      <c r="AD332" s="74" t="n"/>
      <c r="AE332" s="74" t="n"/>
      <c r="AF332" s="74" t="n">
        <v>0</v>
      </c>
      <c r="AG332" s="74" t="inlineStr">
        <is>
          <t>stock</t>
        </is>
      </c>
      <c r="AH332" s="75" t="n">
        <v>0</v>
      </c>
      <c r="AI332" s="508" t="n">
        <v>0</v>
      </c>
      <c r="AJ332" s="75" t="n">
        <v>102</v>
      </c>
      <c r="AK332" s="75" t="n"/>
      <c r="AL332" s="267">
        <f>(AI332*T332)*1.05</f>
        <v/>
      </c>
      <c r="AM332" s="267" t="n"/>
      <c r="AN332" s="273" t="n"/>
      <c r="AO332" s="300" t="n"/>
      <c r="AP332" s="273" t="n"/>
      <c r="AQ332" s="300" t="n"/>
      <c r="AR332" s="300" t="n"/>
      <c r="AS332" s="273" t="n"/>
      <c r="AT332" s="273" t="n"/>
      <c r="AU332" s="273" t="n"/>
      <c r="AV332" s="2" t="n"/>
      <c r="AW332" s="2" t="inlineStr">
        <is>
          <t>-</t>
        </is>
      </c>
      <c r="AX332" s="2" t="n"/>
      <c r="AY332" s="2" t="n"/>
      <c r="AZ332" s="2" t="n"/>
      <c r="BA332" s="2" t="n"/>
      <c r="BB332" s="2" t="n"/>
      <c r="BC332" s="2" t="n"/>
      <c r="BD332" s="2" t="n"/>
      <c r="BE332" s="2" t="n"/>
      <c r="BF332" s="2" t="n"/>
      <c r="BG332" s="2" t="n"/>
      <c r="BH332" s="301" t="n"/>
    </row>
    <row customHeight="1" hidden="1" ht="15" r="333" s="510">
      <c r="A333" s="549" t="inlineStr">
        <is>
          <t>K999951302-1010103349 JOHN</t>
        </is>
      </c>
      <c r="B333" s="169" t="inlineStr">
        <is>
          <t>K999951302</t>
        </is>
      </c>
      <c r="C333" s="169" t="n">
        <v>1010103349</v>
      </c>
      <c r="D333" s="67" t="n"/>
      <c r="E333" s="311" t="n"/>
      <c r="F333" s="282" t="inlineStr">
        <is>
          <t>CXLD WILL DELIVERY FROM STOCK</t>
        </is>
      </c>
      <c r="G333" s="176" t="inlineStr">
        <is>
          <t>C/O</t>
        </is>
      </c>
      <c r="H333" s="42" t="inlineStr">
        <is>
          <t>JOHN</t>
        </is>
      </c>
      <c r="I333" s="173" t="inlineStr">
        <is>
          <t>MID INDIGO</t>
        </is>
      </c>
      <c r="J333" s="176" t="inlineStr">
        <is>
          <t>CANDIANI</t>
        </is>
      </c>
      <c r="K333" s="176" t="inlineStr">
        <is>
          <t>RR7716 Elast sioux crispy organic</t>
        </is>
      </c>
      <c r="L333" s="176" t="n"/>
      <c r="M333" s="41" t="inlineStr">
        <is>
          <t>ROYAL CORE</t>
        </is>
      </c>
      <c r="N333" s="42" t="n">
        <v>1</v>
      </c>
      <c r="O333" s="173" t="inlineStr">
        <is>
          <t>JEANS</t>
        </is>
      </c>
      <c r="P333" s="175" t="inlineStr">
        <is>
          <t>MEN</t>
        </is>
      </c>
      <c r="Q333" s="177" t="inlineStr">
        <is>
          <t>ARTLAB</t>
        </is>
      </c>
      <c r="R333" s="177" t="inlineStr">
        <is>
          <t>INTERWASHING</t>
        </is>
      </c>
      <c r="S333" s="178" t="inlineStr">
        <is>
          <t>5 Q4 / 162</t>
        </is>
      </c>
      <c r="T333" s="21" t="n">
        <v>1.15</v>
      </c>
      <c r="U333" s="305" t="n"/>
      <c r="V333" s="74" t="n"/>
      <c r="W333" s="74" t="n"/>
      <c r="X333" s="74" t="n">
        <v>0</v>
      </c>
      <c r="Y333" s="74" t="n">
        <v>0</v>
      </c>
      <c r="Z333" s="74" t="n">
        <v>11</v>
      </c>
      <c r="AA333" s="74" t="n">
        <v>11</v>
      </c>
      <c r="AB333" s="74" t="n">
        <v>17</v>
      </c>
      <c r="AC333" s="74" t="n">
        <v>17</v>
      </c>
      <c r="AD333" s="74" t="n"/>
      <c r="AE333" s="74" t="n"/>
      <c r="AF333" s="74" t="n">
        <v>0</v>
      </c>
      <c r="AG333" s="74" t="inlineStr">
        <is>
          <t>stock</t>
        </is>
      </c>
      <c r="AH333" s="75" t="n">
        <v>0</v>
      </c>
      <c r="AI333" s="508" t="n">
        <v>0</v>
      </c>
      <c r="AJ333" s="75" t="n">
        <v>146</v>
      </c>
      <c r="AK333" s="75" t="n"/>
      <c r="AL333" s="267">
        <f>(AI333*T333)*1.05</f>
        <v/>
      </c>
      <c r="AM333" s="267" t="n"/>
      <c r="AN333" s="273" t="n"/>
      <c r="AO333" s="300" t="n"/>
      <c r="AP333" s="273" t="n"/>
      <c r="AQ333" s="300" t="n"/>
      <c r="AR333" s="300" t="n"/>
      <c r="AS333" s="273" t="n"/>
      <c r="AT333" s="273" t="n"/>
      <c r="AU333" s="273" t="n"/>
      <c r="AV333" s="2" t="n"/>
      <c r="AW333" s="2" t="inlineStr">
        <is>
          <t>-</t>
        </is>
      </c>
      <c r="AX333" s="2" t="n"/>
      <c r="AY333" s="2" t="n"/>
      <c r="AZ333" s="2" t="n"/>
      <c r="BA333" s="2" t="n"/>
      <c r="BB333" s="2" t="n"/>
      <c r="BC333" s="2" t="n"/>
      <c r="BD333" s="2" t="n"/>
      <c r="BE333" s="2" t="n"/>
      <c r="BF333" s="2" t="n"/>
      <c r="BG333" s="2" t="n"/>
      <c r="BH333" s="301" t="n"/>
    </row>
    <row customHeight="1" hidden="1" ht="15" r="334" s="510">
      <c r="A334" s="549" t="inlineStr">
        <is>
          <t>K170751208-1010103485 JOHN</t>
        </is>
      </c>
      <c r="B334" s="169" t="inlineStr">
        <is>
          <t>K170751208</t>
        </is>
      </c>
      <c r="C334" s="169" t="n">
        <v>1010103485</v>
      </c>
      <c r="D334" s="67" t="n"/>
      <c r="E334" s="311" t="n"/>
      <c r="F334" s="282" t="inlineStr">
        <is>
          <t>CXLD WILL DELIVERY FROM STOCK</t>
        </is>
      </c>
      <c r="G334" s="176" t="inlineStr">
        <is>
          <t>C/O</t>
        </is>
      </c>
      <c r="H334" s="42" t="inlineStr">
        <is>
          <t>JOHN</t>
        </is>
      </c>
      <c r="I334" s="173" t="inlineStr">
        <is>
          <t xml:space="preserve">SULPHUR WORN </t>
        </is>
      </c>
      <c r="J334" s="176" t="inlineStr">
        <is>
          <t>CANDIANI</t>
        </is>
      </c>
      <c r="K334" s="176" t="inlineStr">
        <is>
          <t>RR7733 N-joy sling organic</t>
        </is>
      </c>
      <c r="L334" s="176" t="inlineStr">
        <is>
          <t>RR7733 N-joy sling</t>
        </is>
      </c>
      <c r="M334" s="41" t="inlineStr">
        <is>
          <t>SEASONAL MAIN</t>
        </is>
      </c>
      <c r="N334" s="42" t="n">
        <v>1</v>
      </c>
      <c r="O334" s="173" t="inlineStr">
        <is>
          <t>JEANS</t>
        </is>
      </c>
      <c r="P334" s="175" t="inlineStr">
        <is>
          <t>MEN</t>
        </is>
      </c>
      <c r="Q334" s="177" t="inlineStr">
        <is>
          <t>ARTLAB</t>
        </is>
      </c>
      <c r="R334" s="177" t="inlineStr">
        <is>
          <t>INTERWASHING</t>
        </is>
      </c>
      <c r="S334" s="178" t="inlineStr">
        <is>
          <t>5,15 / 145</t>
        </is>
      </c>
      <c r="T334" s="21" t="n">
        <v>1.38</v>
      </c>
      <c r="U334" s="305" t="n"/>
      <c r="V334" s="74" t="n"/>
      <c r="W334" s="74" t="n"/>
      <c r="X334" s="74" t="n">
        <v>0</v>
      </c>
      <c r="Y334" s="74" t="n">
        <v>0</v>
      </c>
      <c r="Z334" s="74" t="n">
        <v>0</v>
      </c>
      <c r="AA334" s="74" t="n">
        <v>0</v>
      </c>
      <c r="AB334" s="74" t="n">
        <v>0</v>
      </c>
      <c r="AC334" s="74" t="n">
        <v>0</v>
      </c>
      <c r="AD334" s="74" t="n"/>
      <c r="AE334" s="74" t="n"/>
      <c r="AF334" s="74" t="n">
        <v>0</v>
      </c>
      <c r="AG334" s="74" t="inlineStr">
        <is>
          <t>stock</t>
        </is>
      </c>
      <c r="AH334" s="75" t="n">
        <v>0</v>
      </c>
      <c r="AI334" s="508" t="n">
        <v>0</v>
      </c>
      <c r="AJ334" s="75" t="n">
        <v>169</v>
      </c>
      <c r="AK334" s="75" t="n"/>
      <c r="AL334" s="267">
        <f>(AH334*T334)*1.05</f>
        <v/>
      </c>
      <c r="AM334" s="267" t="n"/>
      <c r="AN334" s="273" t="n"/>
      <c r="AO334" s="300" t="n"/>
      <c r="AP334" s="273" t="n"/>
      <c r="AQ334" s="300" t="n"/>
      <c r="AR334" s="300" t="n"/>
      <c r="AS334" s="273" t="n"/>
      <c r="AT334" s="273" t="n"/>
      <c r="AU334" s="273" t="n"/>
      <c r="AV334" s="2" t="n"/>
      <c r="AW334" s="2" t="inlineStr">
        <is>
          <t>-</t>
        </is>
      </c>
      <c r="AX334" s="2" t="n"/>
      <c r="AY334" s="2" t="n"/>
      <c r="AZ334" s="2" t="n"/>
      <c r="BA334" s="2" t="n"/>
      <c r="BB334" s="2" t="n"/>
      <c r="BC334" s="2" t="n"/>
      <c r="BD334" s="2" t="n"/>
      <c r="BE334" s="2" t="n"/>
      <c r="BF334" s="2" t="n"/>
      <c r="BG334" s="2" t="n"/>
      <c r="BH334" s="301" t="n"/>
    </row>
    <row customHeight="1" hidden="1" ht="15" r="335" s="510">
      <c r="A335" s="549" t="inlineStr">
        <is>
          <t>K170701103-2010102696 JUNO</t>
        </is>
      </c>
      <c r="B335" s="169" t="inlineStr">
        <is>
          <t>K170701103</t>
        </is>
      </c>
      <c r="C335" s="169" t="n">
        <v>2010102696</v>
      </c>
      <c r="D335" s="67" t="n"/>
      <c r="E335" s="311" t="n"/>
      <c r="F335" s="282" t="inlineStr">
        <is>
          <t>CXLD WILL DELIVERY FROM STOCK</t>
        </is>
      </c>
      <c r="G335" s="176" t="inlineStr">
        <is>
          <t>C/O</t>
        </is>
      </c>
      <c r="H335" s="42" t="inlineStr">
        <is>
          <t>JUNO</t>
        </is>
      </c>
      <c r="I335" s="173" t="inlineStr">
        <is>
          <t>SULPHUR GREY</t>
        </is>
      </c>
      <c r="J335" s="176" t="inlineStr">
        <is>
          <t>CANDIANI</t>
        </is>
      </c>
      <c r="K335" s="176" t="inlineStr">
        <is>
          <t>RR7736 N-joy rebus organic</t>
        </is>
      </c>
      <c r="L335" s="176" t="inlineStr">
        <is>
          <t>RR7736 N-joy rebus</t>
        </is>
      </c>
      <c r="M335" s="41" t="inlineStr">
        <is>
          <t>SEASONAL MAIN</t>
        </is>
      </c>
      <c r="N335" s="42" t="n">
        <v>1</v>
      </c>
      <c r="O335" s="173" t="inlineStr">
        <is>
          <t>JEANS</t>
        </is>
      </c>
      <c r="P335" s="175" t="inlineStr">
        <is>
          <t>WOMEN</t>
        </is>
      </c>
      <c r="Q335" s="177" t="inlineStr">
        <is>
          <t>ARTLAB</t>
        </is>
      </c>
      <c r="R335" s="177" t="inlineStr">
        <is>
          <t>INTERWASHING</t>
        </is>
      </c>
      <c r="S335" s="178" t="inlineStr">
        <is>
          <t>6 / 142</t>
        </is>
      </c>
      <c r="T335" s="21" t="n">
        <v>1.25</v>
      </c>
      <c r="U335" s="305" t="n"/>
      <c r="V335" s="74" t="n"/>
      <c r="W335" s="74" t="n"/>
      <c r="X335" s="74" t="n">
        <v>0</v>
      </c>
      <c r="Y335" s="74" t="n">
        <v>0</v>
      </c>
      <c r="Z335" s="74" t="n">
        <v>0</v>
      </c>
      <c r="AA335" s="74" t="n">
        <v>0</v>
      </c>
      <c r="AB335" s="74" t="n">
        <v>9</v>
      </c>
      <c r="AC335" s="74" t="n">
        <v>9</v>
      </c>
      <c r="AD335" s="74" t="n"/>
      <c r="AE335" s="74" t="n"/>
      <c r="AF335" s="74" t="n">
        <v>0</v>
      </c>
      <c r="AG335" s="74" t="inlineStr">
        <is>
          <t>stock</t>
        </is>
      </c>
      <c r="AH335" s="75" t="n">
        <v>0</v>
      </c>
      <c r="AI335" s="508" t="n">
        <v>0</v>
      </c>
      <c r="AJ335" s="333" t="n">
        <v>250</v>
      </c>
      <c r="AK335" s="75" t="inlineStr">
        <is>
          <t>STOCK</t>
        </is>
      </c>
      <c r="AL335" s="267">
        <f>(AH335*T335)*1.05</f>
        <v/>
      </c>
      <c r="AM335" s="267" t="n"/>
      <c r="AN335" s="273" t="n"/>
      <c r="AO335" s="300" t="n"/>
      <c r="AP335" s="273" t="n"/>
      <c r="AQ335" s="300" t="n"/>
      <c r="AR335" s="300" t="n"/>
      <c r="AS335" s="273" t="n"/>
      <c r="AT335" s="273" t="n"/>
      <c r="AU335" s="273" t="n"/>
      <c r="AV335" s="2" t="n"/>
      <c r="AW335" s="2" t="inlineStr">
        <is>
          <t>-</t>
        </is>
      </c>
      <c r="AX335" s="2" t="n"/>
      <c r="AY335" s="2" t="n"/>
      <c r="AZ335" s="2" t="n"/>
      <c r="BA335" s="2" t="n"/>
      <c r="BB335" s="2" t="n"/>
      <c r="BC335" s="2" t="n"/>
      <c r="BD335" s="2" t="n"/>
      <c r="BE335" s="2" t="n"/>
      <c r="BF335" s="2" t="n"/>
      <c r="BG335" s="2" t="n"/>
      <c r="BH335" s="301" t="n"/>
    </row>
    <row customHeight="1" hidden="1" ht="15" r="336" s="510">
      <c r="A336" s="549" t="inlineStr">
        <is>
          <t>K170751100-1010103475 CHARLES SELVAGE</t>
        </is>
      </c>
      <c r="B336" s="169" t="inlineStr">
        <is>
          <t>K170751100</t>
        </is>
      </c>
      <c r="C336" s="169" t="n">
        <v>1010103475</v>
      </c>
      <c r="D336" s="67" t="n"/>
      <c r="E336" s="311" t="n"/>
      <c r="F336" s="282" t="inlineStr">
        <is>
          <t>CXLD WILL DELIVERY FROM STOCK</t>
        </is>
      </c>
      <c r="G336" s="176" t="inlineStr">
        <is>
          <t>C/O</t>
        </is>
      </c>
      <c r="H336" s="42" t="inlineStr">
        <is>
          <t>CHARLES SELVAGE</t>
        </is>
      </c>
      <c r="I336" s="173" t="inlineStr">
        <is>
          <t>N-GINE DRY</t>
        </is>
      </c>
      <c r="J336" s="176" t="inlineStr">
        <is>
          <t>CANDIANI</t>
        </is>
      </c>
      <c r="K336" s="176" t="inlineStr">
        <is>
          <t>SL4760 N gine preshrunk organic</t>
        </is>
      </c>
      <c r="L336" s="176" t="inlineStr">
        <is>
          <t>SL4760 N gine preshrunk</t>
        </is>
      </c>
      <c r="M336" s="41" t="inlineStr">
        <is>
          <t>KINGS OF SHUTTLE LOOM</t>
        </is>
      </c>
      <c r="N336" s="42" t="n">
        <v>1</v>
      </c>
      <c r="O336" s="173" t="inlineStr">
        <is>
          <t>JEANS</t>
        </is>
      </c>
      <c r="P336" s="175" t="inlineStr">
        <is>
          <t>MEN</t>
        </is>
      </c>
      <c r="Q336" s="177" t="inlineStr">
        <is>
          <t>ARTLAB</t>
        </is>
      </c>
      <c r="R336" s="177" t="inlineStr">
        <is>
          <t>-</t>
        </is>
      </c>
      <c r="S336" s="178" t="inlineStr">
        <is>
          <t>4,85 / 78</t>
        </is>
      </c>
      <c r="T336" s="21" t="n">
        <v>2.5</v>
      </c>
      <c r="U336" s="305" t="n"/>
      <c r="V336" s="74" t="n"/>
      <c r="W336" s="74" t="n"/>
      <c r="X336" s="74" t="n">
        <v>0</v>
      </c>
      <c r="Y336" s="74" t="n">
        <v>0</v>
      </c>
      <c r="Z336" s="74" t="n">
        <v>0</v>
      </c>
      <c r="AA336" s="74" t="n">
        <v>0</v>
      </c>
      <c r="AB336" s="74" t="n">
        <v>0</v>
      </c>
      <c r="AC336" s="74" t="n">
        <v>0</v>
      </c>
      <c r="AD336" s="74" t="n"/>
      <c r="AE336" s="74" t="n"/>
      <c r="AF336" s="74" t="n">
        <v>0</v>
      </c>
      <c r="AG336" s="325" t="n">
        <v>50</v>
      </c>
      <c r="AH336" s="75">
        <f>AG336</f>
        <v/>
      </c>
      <c r="AI336" s="508" t="n">
        <v>50</v>
      </c>
      <c r="AJ336" s="333" t="n">
        <v>60</v>
      </c>
      <c r="AK336" s="317" t="n">
        <v>50</v>
      </c>
      <c r="AL336" s="267">
        <f>(AI336*T336)*1.05</f>
        <v/>
      </c>
      <c r="AM336" s="267" t="n"/>
      <c r="AN336" s="273" t="n">
        <v>143</v>
      </c>
      <c r="AO336" s="300" t="n"/>
      <c r="AP336" s="273" t="n"/>
      <c r="AQ336" s="300" t="inlineStr">
        <is>
          <t>Artlab</t>
        </is>
      </c>
      <c r="AR336" s="300" t="n"/>
      <c r="AS336" s="273" t="n"/>
      <c r="AT336" s="273" t="n"/>
      <c r="AU336" s="273" t="n"/>
      <c r="AV336" s="2" t="n"/>
      <c r="AW336" s="2" t="inlineStr">
        <is>
          <t>Prio 2</t>
        </is>
      </c>
      <c r="AX336" s="2" t="n"/>
      <c r="AY336" s="2" t="n"/>
      <c r="AZ336" s="2" t="n"/>
      <c r="BA336" s="2" t="n"/>
      <c r="BB336" s="2" t="n"/>
      <c r="BC336" s="2" t="n"/>
      <c r="BD336" s="2" t="n"/>
      <c r="BE336" s="2" t="n"/>
      <c r="BF336" s="2" t="n"/>
      <c r="BG336" s="2" t="n"/>
      <c r="BH336" s="301" t="n"/>
    </row>
    <row customHeight="1" hidden="1" ht="15" r="337" s="510">
      <c r="A337" s="549" t="inlineStr">
        <is>
          <t>K170154017-1070504496 DARIUS</t>
        </is>
      </c>
      <c r="B337" s="169" t="inlineStr">
        <is>
          <t>K170154017</t>
        </is>
      </c>
      <c r="C337" s="169" t="n">
        <v>1070504496</v>
      </c>
      <c r="D337" s="67" t="n"/>
      <c r="E337" s="311" t="n"/>
      <c r="F337" s="282" t="inlineStr">
        <is>
          <t>From STOCK</t>
        </is>
      </c>
      <c r="G337" s="176" t="inlineStr">
        <is>
          <t>C/O</t>
        </is>
      </c>
      <c r="H337" s="42" t="inlineStr">
        <is>
          <t>DARIUS</t>
        </is>
      </c>
      <c r="I337" s="173" t="inlineStr">
        <is>
          <t>KINGS NAVY</t>
        </is>
      </c>
      <c r="J337" s="176" t="inlineStr">
        <is>
          <t>HELLAS COTTON</t>
        </is>
      </c>
      <c r="K337" s="176" t="inlineStr">
        <is>
          <t xml:space="preserve">AW16 QUALITY </t>
        </is>
      </c>
      <c r="L337" s="176" t="n"/>
      <c r="M337" s="41" t="inlineStr">
        <is>
          <t>ROYAL CORE</t>
        </is>
      </c>
      <c r="N337" s="42" t="n">
        <v>1</v>
      </c>
      <c r="O337" s="173" t="inlineStr">
        <is>
          <t>TEES S/S</t>
        </is>
      </c>
      <c r="P337" s="175" t="inlineStr">
        <is>
          <t>MEN</t>
        </is>
      </c>
      <c r="Q337" s="177" t="inlineStr">
        <is>
          <t>NEW POWER</t>
        </is>
      </c>
      <c r="R337" s="177" t="inlineStr">
        <is>
          <t>ALEXANDROS</t>
        </is>
      </c>
      <c r="S337" s="178" t="n"/>
      <c r="T337" s="21" t="inlineStr">
        <is>
          <t>-</t>
        </is>
      </c>
      <c r="U337" s="305" t="n"/>
      <c r="V337" s="74" t="n"/>
      <c r="W337" s="74" t="n"/>
      <c r="X337" s="74" t="n">
        <v>4</v>
      </c>
      <c r="Y337" s="74" t="n">
        <v>0</v>
      </c>
      <c r="Z337" s="74" t="n">
        <v>4</v>
      </c>
      <c r="AA337" s="74" t="n">
        <v>4</v>
      </c>
      <c r="AB337" s="74" t="n">
        <v>4</v>
      </c>
      <c r="AC337" s="74" t="n">
        <v>4</v>
      </c>
      <c r="AD337" s="74" t="n"/>
      <c r="AE337" s="74" t="n"/>
      <c r="AF337" s="74" t="n">
        <v>0</v>
      </c>
      <c r="AG337" s="74" t="inlineStr">
        <is>
          <t>stock</t>
        </is>
      </c>
      <c r="AH337" s="75" t="n">
        <v>0</v>
      </c>
      <c r="AI337" s="508" t="n">
        <v>0</v>
      </c>
      <c r="AJ337" s="75" t="n">
        <v>101</v>
      </c>
      <c r="AK337" s="75" t="inlineStr">
        <is>
          <t>STOCK</t>
        </is>
      </c>
      <c r="AL337" s="267" t="inlineStr">
        <is>
          <t>-</t>
        </is>
      </c>
      <c r="AM337" s="267" t="n"/>
      <c r="AN337" s="273" t="n"/>
      <c r="AO337" s="300" t="n"/>
      <c r="AP337" s="273" t="n"/>
      <c r="AQ337" s="300" t="n"/>
      <c r="AR337" s="300" t="n"/>
      <c r="AS337" s="273" t="n"/>
      <c r="AT337" s="273" t="n"/>
      <c r="AU337" s="273" t="n"/>
      <c r="AV337" s="2" t="n"/>
      <c r="AW337" s="2" t="n"/>
      <c r="AX337" s="2" t="n"/>
      <c r="AY337" s="2" t="n"/>
      <c r="AZ337" s="2" t="n"/>
      <c r="BA337" s="2" t="n"/>
      <c r="BB337" s="2" t="n"/>
      <c r="BC337" s="2" t="n"/>
      <c r="BD337" s="2" t="n"/>
      <c r="BE337" s="2" t="n"/>
      <c r="BF337" s="2" t="n"/>
      <c r="BG337" s="2" t="n"/>
      <c r="BH337" s="301" t="n"/>
    </row>
    <row customHeight="1" hidden="1" ht="15" r="338" s="510">
      <c r="A338" s="549" t="inlineStr">
        <is>
          <t>K170154015-1070504494 DARIUS</t>
        </is>
      </c>
      <c r="B338" s="169" t="inlineStr">
        <is>
          <t>K170154015</t>
        </is>
      </c>
      <c r="C338" s="169" t="n">
        <v>1070504494</v>
      </c>
      <c r="D338" s="67" t="n"/>
      <c r="E338" s="311" t="n"/>
      <c r="F338" s="282" t="inlineStr">
        <is>
          <t>From STOCK</t>
        </is>
      </c>
      <c r="G338" s="176" t="inlineStr">
        <is>
          <t>C/O</t>
        </is>
      </c>
      <c r="H338" s="42" t="inlineStr">
        <is>
          <t>DARIUS</t>
        </is>
      </c>
      <c r="I338" s="173" t="inlineStr">
        <is>
          <t>KINGS WHITE</t>
        </is>
      </c>
      <c r="J338" s="176" t="inlineStr">
        <is>
          <t>HELLAS COTTON</t>
        </is>
      </c>
      <c r="K338" s="176" t="inlineStr">
        <is>
          <t xml:space="preserve">AW16 QUALITY </t>
        </is>
      </c>
      <c r="L338" s="176" t="n"/>
      <c r="M338" s="41" t="inlineStr">
        <is>
          <t>ROYAL CORE</t>
        </is>
      </c>
      <c r="N338" s="42" t="n">
        <v>1</v>
      </c>
      <c r="O338" s="173" t="inlineStr">
        <is>
          <t>TEES S/S</t>
        </is>
      </c>
      <c r="P338" s="175" t="inlineStr">
        <is>
          <t>MEN</t>
        </is>
      </c>
      <c r="Q338" s="177" t="inlineStr">
        <is>
          <t>NEW POWER</t>
        </is>
      </c>
      <c r="R338" s="177" t="inlineStr">
        <is>
          <t>ALEXANDROS</t>
        </is>
      </c>
      <c r="S338" s="178" t="n"/>
      <c r="T338" s="21" t="inlineStr">
        <is>
          <t>-</t>
        </is>
      </c>
      <c r="U338" s="305" t="n"/>
      <c r="V338" s="74" t="n"/>
      <c r="W338" s="74" t="n"/>
      <c r="X338" s="74" t="n">
        <v>4</v>
      </c>
      <c r="Y338" s="74" t="n">
        <v>0</v>
      </c>
      <c r="Z338" s="74" t="n">
        <v>4</v>
      </c>
      <c r="AA338" s="74" t="n">
        <v>4</v>
      </c>
      <c r="AB338" s="74" t="n">
        <v>4</v>
      </c>
      <c r="AC338" s="74" t="n">
        <v>4</v>
      </c>
      <c r="AD338" s="74" t="n"/>
      <c r="AE338" s="74" t="n"/>
      <c r="AF338" s="74" t="n">
        <v>0</v>
      </c>
      <c r="AG338" s="74" t="inlineStr">
        <is>
          <t>stock</t>
        </is>
      </c>
      <c r="AH338" s="75" t="n">
        <v>0</v>
      </c>
      <c r="AI338" s="508" t="n">
        <v>0</v>
      </c>
      <c r="AJ338" s="75" t="n">
        <v>112</v>
      </c>
      <c r="AK338" s="75" t="inlineStr">
        <is>
          <t>STOCK</t>
        </is>
      </c>
      <c r="AL338" s="267" t="inlineStr">
        <is>
          <t>-</t>
        </is>
      </c>
      <c r="AM338" s="267" t="n"/>
      <c r="AN338" s="273" t="n"/>
      <c r="AO338" s="300" t="n"/>
      <c r="AP338" s="273" t="n"/>
      <c r="AQ338" s="300" t="n"/>
      <c r="AR338" s="300" t="n"/>
      <c r="AS338" s="273" t="n"/>
      <c r="AT338" s="273" t="n"/>
      <c r="AU338" s="273" t="n"/>
      <c r="AV338" s="2" t="n"/>
      <c r="AW338" s="2" t="n"/>
      <c r="AX338" s="2" t="n"/>
      <c r="AY338" s="2" t="n"/>
      <c r="AZ338" s="2" t="n"/>
      <c r="BA338" s="2" t="n"/>
      <c r="BB338" s="2" t="n"/>
      <c r="BC338" s="2" t="n"/>
      <c r="BD338" s="2" t="n"/>
      <c r="BE338" s="2" t="n"/>
      <c r="BF338" s="2" t="n"/>
      <c r="BG338" s="2" t="n"/>
      <c r="BH338" s="301" t="n"/>
    </row>
    <row customHeight="1" hidden="1" ht="15" r="339" s="510">
      <c r="A339" s="549" t="inlineStr">
        <is>
          <t>K999954003-1070504492 DARIUS</t>
        </is>
      </c>
      <c r="B339" s="169" t="inlineStr">
        <is>
          <t>K999954003</t>
        </is>
      </c>
      <c r="C339" s="169" t="n">
        <v>1070504492</v>
      </c>
      <c r="D339" s="67" t="n"/>
      <c r="E339" s="311" t="n"/>
      <c r="F339" s="282" t="inlineStr">
        <is>
          <t>CXLD WILL DELIVERY FROM STOCK</t>
        </is>
      </c>
      <c r="G339" s="176" t="inlineStr">
        <is>
          <t>C/O</t>
        </is>
      </c>
      <c r="H339" s="42" t="inlineStr">
        <is>
          <t>DARIUS</t>
        </is>
      </c>
      <c r="I339" s="173" t="inlineStr">
        <is>
          <t>KINGS OF INDIGO WHITE</t>
        </is>
      </c>
      <c r="J339" s="176" t="inlineStr">
        <is>
          <t>HELLAS COTTON</t>
        </is>
      </c>
      <c r="K339" s="176" t="inlineStr">
        <is>
          <t>JERSEY</t>
        </is>
      </c>
      <c r="L339" s="176" t="n"/>
      <c r="M339" s="41" t="inlineStr">
        <is>
          <t>ROYAL CORE</t>
        </is>
      </c>
      <c r="N339" s="42" t="n">
        <v>1</v>
      </c>
      <c r="O339" s="173" t="inlineStr">
        <is>
          <t>TEES S/S</t>
        </is>
      </c>
      <c r="P339" s="175" t="inlineStr">
        <is>
          <t>MEN</t>
        </is>
      </c>
      <c r="Q339" s="177" t="inlineStr">
        <is>
          <t>NEW POWER</t>
        </is>
      </c>
      <c r="R339" s="177" t="inlineStr">
        <is>
          <t>ALEXANDROS</t>
        </is>
      </c>
      <c r="S339" s="178" t="n"/>
      <c r="T339" s="21" t="inlineStr">
        <is>
          <t>-</t>
        </is>
      </c>
      <c r="U339" s="305" t="n"/>
      <c r="V339" s="74" t="n"/>
      <c r="W339" s="74" t="n"/>
      <c r="X339" s="74" t="n">
        <v>0</v>
      </c>
      <c r="Y339" s="74" t="n">
        <v>0</v>
      </c>
      <c r="Z339" s="74" t="n">
        <v>0</v>
      </c>
      <c r="AA339" s="74" t="n">
        <v>4</v>
      </c>
      <c r="AB339" s="74" t="n">
        <v>4</v>
      </c>
      <c r="AC339" s="74" t="n">
        <v>4</v>
      </c>
      <c r="AD339" s="74" t="n"/>
      <c r="AE339" s="74" t="n"/>
      <c r="AF339" s="74" t="n">
        <v>0</v>
      </c>
      <c r="AG339" s="74" t="inlineStr">
        <is>
          <t>stock</t>
        </is>
      </c>
      <c r="AH339" s="75" t="n">
        <v>0</v>
      </c>
      <c r="AI339" s="508" t="n">
        <v>0</v>
      </c>
      <c r="AJ339" s="75" t="n">
        <v>254</v>
      </c>
      <c r="AK339" s="75" t="n"/>
      <c r="AL339" s="267" t="inlineStr">
        <is>
          <t>-</t>
        </is>
      </c>
      <c r="AM339" s="267" t="n"/>
      <c r="AN339" s="273" t="n"/>
      <c r="AO339" s="300" t="n"/>
      <c r="AP339" s="273" t="n"/>
      <c r="AQ339" s="300" t="n"/>
      <c r="AR339" s="300" t="n"/>
      <c r="AS339" s="273" t="n"/>
      <c r="AT339" s="273" t="n"/>
      <c r="AU339" s="273" t="n"/>
      <c r="AV339" s="2" t="n"/>
      <c r="AW339" s="2" t="n"/>
      <c r="AX339" s="2" t="n"/>
      <c r="AY339" s="2" t="n"/>
      <c r="AZ339" s="2" t="n"/>
      <c r="BA339" s="2" t="n"/>
      <c r="BB339" s="2" t="n"/>
      <c r="BC339" s="2" t="n"/>
      <c r="BD339" s="2" t="n"/>
      <c r="BE339" s="2" t="n"/>
      <c r="BF339" s="2" t="n"/>
      <c r="BG339" s="2" t="n"/>
      <c r="BH339" s="301" t="n"/>
    </row>
    <row customHeight="1" hidden="1" ht="15" r="340" s="510">
      <c r="A340" s="549" t="inlineStr">
        <is>
          <t>K999953010-1090400030 ENDA</t>
        </is>
      </c>
      <c r="B340" s="169" t="inlineStr">
        <is>
          <t>K999953010</t>
        </is>
      </c>
      <c r="C340" s="169" t="n">
        <v>1090400030</v>
      </c>
      <c r="D340" s="67" t="n"/>
      <c r="E340" s="311" t="n"/>
      <c r="F340" s="282" t="inlineStr">
        <is>
          <t>From STOCK</t>
        </is>
      </c>
      <c r="G340" s="176" t="inlineStr">
        <is>
          <t>C/O</t>
        </is>
      </c>
      <c r="H340" s="42" t="inlineStr">
        <is>
          <t>ENDA</t>
        </is>
      </c>
      <c r="I340" s="173" t="inlineStr">
        <is>
          <t>MID CHAMBRAY</t>
        </is>
      </c>
      <c r="J340" s="176" t="inlineStr">
        <is>
          <t>ORTA</t>
        </is>
      </c>
      <c r="K340" s="176" t="n">
        <v>9519</v>
      </c>
      <c r="L340" s="176" t="n"/>
      <c r="M340" s="41" t="inlineStr">
        <is>
          <t>ROYAL CORE</t>
        </is>
      </c>
      <c r="N340" s="42" t="n">
        <v>1</v>
      </c>
      <c r="O340" s="173" t="inlineStr">
        <is>
          <t>SHIRT L/S</t>
        </is>
      </c>
      <c r="P340" s="175" t="inlineStr">
        <is>
          <t>MEN</t>
        </is>
      </c>
      <c r="Q340" s="177" t="inlineStr">
        <is>
          <t>ARTLAB</t>
        </is>
      </c>
      <c r="R340" s="177" t="inlineStr">
        <is>
          <t>INTERWASHING</t>
        </is>
      </c>
      <c r="S340" s="178" t="n">
        <v>4.5</v>
      </c>
      <c r="T340" s="21" t="n">
        <v>1.5</v>
      </c>
      <c r="U340" s="305" t="n"/>
      <c r="V340" s="74" t="n"/>
      <c r="W340" s="74" t="n"/>
      <c r="X340" s="74" t="n">
        <v>0</v>
      </c>
      <c r="Y340" s="74" t="n">
        <v>0</v>
      </c>
      <c r="Z340" s="74" t="n">
        <v>0</v>
      </c>
      <c r="AA340" s="74" t="n">
        <v>0</v>
      </c>
      <c r="AB340" s="74" t="n">
        <v>0</v>
      </c>
      <c r="AC340" s="74" t="n">
        <v>0</v>
      </c>
      <c r="AD340" s="74" t="n"/>
      <c r="AE340" s="74" t="n"/>
      <c r="AF340" s="74" t="n">
        <v>0</v>
      </c>
      <c r="AG340" s="74" t="inlineStr">
        <is>
          <t>stock</t>
        </is>
      </c>
      <c r="AH340" s="75" t="n">
        <v>0</v>
      </c>
      <c r="AI340" s="508" t="n">
        <v>0</v>
      </c>
      <c r="AJ340" s="75" t="n">
        <v>89</v>
      </c>
      <c r="AK340" s="75" t="inlineStr">
        <is>
          <t>-</t>
        </is>
      </c>
      <c r="AL340" s="267">
        <f>(AI340*T340)*1.05</f>
        <v/>
      </c>
      <c r="AM340" s="267" t="n"/>
      <c r="AN340" s="273" t="n"/>
      <c r="AO340" s="300" t="n"/>
      <c r="AP340" s="273" t="n"/>
      <c r="AQ340" s="300" t="n"/>
      <c r="AR340" s="300" t="n"/>
      <c r="AS340" s="273" t="n"/>
      <c r="AT340" s="273" t="n"/>
      <c r="AU340" s="273" t="n"/>
      <c r="AV340" s="2" t="n"/>
      <c r="AW340" s="2" t="inlineStr">
        <is>
          <t>-</t>
        </is>
      </c>
      <c r="AX340" s="2" t="n"/>
      <c r="AY340" s="2" t="n"/>
      <c r="AZ340" s="2" t="n"/>
      <c r="BA340" s="2" t="n"/>
      <c r="BB340" s="2" t="n"/>
      <c r="BC340" s="2" t="n"/>
      <c r="BD340" s="2" t="n"/>
      <c r="BE340" s="2" t="n"/>
      <c r="BF340" s="2" t="n"/>
      <c r="BG340" s="2" t="n"/>
      <c r="BH340" s="301" t="n"/>
    </row>
    <row customHeight="1" hidden="1" ht="15" r="341" s="510">
      <c r="A341" s="549" t="inlineStr">
        <is>
          <t>K170101101-2010102506 JUNO</t>
        </is>
      </c>
      <c r="B341" s="169" t="inlineStr">
        <is>
          <t>K170101101</t>
        </is>
      </c>
      <c r="C341" s="169" t="n">
        <v>2010102506</v>
      </c>
      <c r="D341" s="67" t="n"/>
      <c r="E341" s="311" t="n"/>
      <c r="F341" s="282" t="inlineStr">
        <is>
          <t>From STOCK</t>
        </is>
      </c>
      <c r="G341" s="176" t="inlineStr">
        <is>
          <t>C/O</t>
        </is>
      </c>
      <c r="H341" s="42" t="inlineStr">
        <is>
          <t>JUNO</t>
        </is>
      </c>
      <c r="I341" s="173" t="inlineStr">
        <is>
          <t>WHITE</t>
        </is>
      </c>
      <c r="J341" s="176" t="inlineStr">
        <is>
          <t>ORTA</t>
        </is>
      </c>
      <c r="K341" s="176" t="inlineStr">
        <is>
          <t>0505A-44 Optic white</t>
        </is>
      </c>
      <c r="L341" s="176" t="n"/>
      <c r="M341" s="41" t="inlineStr">
        <is>
          <t>SEASONAL MAIN</t>
        </is>
      </c>
      <c r="N341" s="42" t="n">
        <v>1</v>
      </c>
      <c r="O341" s="173" t="inlineStr">
        <is>
          <t>JEANS</t>
        </is>
      </c>
      <c r="P341" s="175" t="inlineStr">
        <is>
          <t>WOMEN</t>
        </is>
      </c>
      <c r="Q341" s="177" t="inlineStr">
        <is>
          <t>ARTLAB</t>
        </is>
      </c>
      <c r="R341" s="177" t="inlineStr">
        <is>
          <t>BLUE &amp; DYE</t>
        </is>
      </c>
      <c r="S341" s="178" t="inlineStr">
        <is>
          <t>5,25 / 146</t>
        </is>
      </c>
      <c r="T341" s="21" t="n">
        <v>1.25</v>
      </c>
      <c r="U341" s="305" t="n"/>
      <c r="V341" s="74" t="n"/>
      <c r="W341" s="74" t="n"/>
      <c r="X341" s="74" t="n">
        <v>0</v>
      </c>
      <c r="Y341" s="74" t="n">
        <v>0</v>
      </c>
      <c r="Z341" s="74" t="n">
        <v>0</v>
      </c>
      <c r="AA341" s="74" t="n">
        <v>0</v>
      </c>
      <c r="AB341" s="74" t="n">
        <v>0</v>
      </c>
      <c r="AC341" s="74" t="n">
        <v>0</v>
      </c>
      <c r="AD341" s="74" t="n"/>
      <c r="AE341" s="74" t="n"/>
      <c r="AF341" s="74" t="n">
        <v>0</v>
      </c>
      <c r="AG341" s="74" t="inlineStr">
        <is>
          <t>stock</t>
        </is>
      </c>
      <c r="AH341" s="75" t="n">
        <v>0</v>
      </c>
      <c r="AI341" s="508" t="n">
        <v>0</v>
      </c>
      <c r="AJ341" s="75" t="n">
        <v>117</v>
      </c>
      <c r="AK341" s="75" t="inlineStr">
        <is>
          <t>-</t>
        </is>
      </c>
      <c r="AL341" s="267">
        <f>(AI341*T341)*1.05</f>
        <v/>
      </c>
      <c r="AM341" s="267" t="n"/>
      <c r="AN341" s="273" t="n"/>
      <c r="AO341" s="300" t="n"/>
      <c r="AP341" s="273" t="n"/>
      <c r="AQ341" s="300" t="n"/>
      <c r="AR341" s="300" t="n"/>
      <c r="AS341" s="273" t="n"/>
      <c r="AT341" s="273" t="n"/>
      <c r="AU341" s="273" t="n"/>
      <c r="AV341" s="2" t="n"/>
      <c r="AW341" s="2" t="inlineStr">
        <is>
          <t>-</t>
        </is>
      </c>
      <c r="AX341" s="2" t="n"/>
      <c r="AY341" s="2" t="n"/>
      <c r="AZ341" s="2" t="n"/>
      <c r="BA341" s="2" t="n"/>
      <c r="BB341" s="2" t="n"/>
      <c r="BC341" s="2" t="n"/>
      <c r="BD341" s="2" t="n"/>
      <c r="BE341" s="2" t="n"/>
      <c r="BF341" s="2" t="n"/>
      <c r="BG341" s="2" t="n"/>
      <c r="BH341" s="301" t="n"/>
    </row>
    <row customHeight="1" hidden="1" ht="15" r="342" s="510">
      <c r="A342" s="549" t="inlineStr">
        <is>
          <t>K999901102-2010102405 JUNO</t>
        </is>
      </c>
      <c r="B342" s="169" t="inlineStr">
        <is>
          <t>K999901102</t>
        </is>
      </c>
      <c r="C342" s="169" t="n">
        <v>2010102405</v>
      </c>
      <c r="D342" s="67" t="n"/>
      <c r="E342" s="311" t="n"/>
      <c r="F342" s="282" t="inlineStr">
        <is>
          <t>CXLD WILL DELIVERY FROM STOCK</t>
        </is>
      </c>
      <c r="G342" s="176" t="inlineStr">
        <is>
          <t>C/O</t>
        </is>
      </c>
      <c r="H342" s="42" t="inlineStr">
        <is>
          <t>JUNO</t>
        </is>
      </c>
      <c r="I342" s="173" t="inlineStr">
        <is>
          <t>DARK WORN</t>
        </is>
      </c>
      <c r="J342" s="176" t="inlineStr">
        <is>
          <t>ORTA</t>
        </is>
      </c>
      <c r="K342" s="176" t="inlineStr">
        <is>
          <t>9541B-43</t>
        </is>
      </c>
      <c r="L342" s="176" t="n"/>
      <c r="M342" s="41" t="inlineStr">
        <is>
          <t>ROYAL CORE</t>
        </is>
      </c>
      <c r="N342" s="42" t="n">
        <v>1</v>
      </c>
      <c r="O342" s="173" t="inlineStr">
        <is>
          <t>JEANS</t>
        </is>
      </c>
      <c r="P342" s="175" t="inlineStr">
        <is>
          <t>WOMEN</t>
        </is>
      </c>
      <c r="Q342" s="177" t="inlineStr">
        <is>
          <t>ARTLAB</t>
        </is>
      </c>
      <c r="R342" s="177" t="inlineStr">
        <is>
          <t>INTERWASHING</t>
        </is>
      </c>
      <c r="S342" s="178" t="inlineStr">
        <is>
          <t>4,8 / 145</t>
        </is>
      </c>
      <c r="T342" s="21" t="n">
        <v>1.24</v>
      </c>
      <c r="U342" s="305" t="n"/>
      <c r="V342" s="74" t="n"/>
      <c r="W342" s="74" t="n"/>
      <c r="X342" s="74" t="n">
        <v>0</v>
      </c>
      <c r="Y342" s="74" t="n">
        <v>0</v>
      </c>
      <c r="Z342" s="74" t="n">
        <v>0</v>
      </c>
      <c r="AA342" s="74" t="n">
        <v>0</v>
      </c>
      <c r="AB342" s="74" t="n">
        <v>0</v>
      </c>
      <c r="AC342" s="74" t="n">
        <v>16</v>
      </c>
      <c r="AD342" s="74" t="n"/>
      <c r="AE342" s="74" t="n"/>
      <c r="AF342" s="74" t="n">
        <v>0</v>
      </c>
      <c r="AG342" s="74" t="inlineStr">
        <is>
          <t>stock</t>
        </is>
      </c>
      <c r="AH342" s="75" t="n">
        <v>0</v>
      </c>
      <c r="AI342" s="508" t="n">
        <v>0</v>
      </c>
      <c r="AJ342" s="75" t="n">
        <v>111</v>
      </c>
      <c r="AK342" s="75" t="n"/>
      <c r="AL342" s="267">
        <f>(AI342*T342)*1.05</f>
        <v/>
      </c>
      <c r="AM342" s="267" t="n"/>
      <c r="AN342" s="273" t="n"/>
      <c r="AO342" s="300" t="n"/>
      <c r="AP342" s="273" t="n"/>
      <c r="AQ342" s="300" t="n"/>
      <c r="AR342" s="300" t="n"/>
      <c r="AS342" s="273" t="n"/>
      <c r="AT342" s="273" t="n"/>
      <c r="AU342" s="273" t="n"/>
      <c r="AV342" s="2" t="n"/>
      <c r="AW342" s="2" t="inlineStr">
        <is>
          <t>-</t>
        </is>
      </c>
      <c r="AX342" s="2" t="n"/>
      <c r="AY342" s="2" t="n"/>
      <c r="AZ342" s="2" t="n"/>
      <c r="BA342" s="2" t="n"/>
      <c r="BB342" s="2" t="n"/>
      <c r="BC342" s="2" t="n"/>
      <c r="BD342" s="2" t="n"/>
      <c r="BE342" s="2" t="n"/>
      <c r="BF342" s="2" t="n"/>
      <c r="BG342" s="2" t="n"/>
      <c r="BH342" s="301" t="n"/>
    </row>
    <row customHeight="1" hidden="1" ht="15" r="343" s="510">
      <c r="A343" s="549" t="inlineStr">
        <is>
          <t>K999901202-2010102410 DIDO</t>
        </is>
      </c>
      <c r="B343" s="169" t="inlineStr">
        <is>
          <t>K999901202</t>
        </is>
      </c>
      <c r="C343" s="169" t="n">
        <v>2010102410</v>
      </c>
      <c r="D343" s="67" t="n"/>
      <c r="E343" s="311" t="n"/>
      <c r="F343" s="282" t="inlineStr">
        <is>
          <t>CXLD WILL DELIVERY FROM STOCK</t>
        </is>
      </c>
      <c r="G343" s="176" t="inlineStr">
        <is>
          <t>C/O</t>
        </is>
      </c>
      <c r="H343" s="42" t="inlineStr">
        <is>
          <t>DIDO</t>
        </is>
      </c>
      <c r="I343" s="173" t="inlineStr">
        <is>
          <t>DARK WORN</t>
        </is>
      </c>
      <c r="J343" s="176" t="inlineStr">
        <is>
          <t>ORTA</t>
        </is>
      </c>
      <c r="K343" s="176" t="inlineStr">
        <is>
          <t>9541B-43</t>
        </is>
      </c>
      <c r="L343" s="176" t="n"/>
      <c r="M343" s="41" t="inlineStr">
        <is>
          <t>ROYAL CORE</t>
        </is>
      </c>
      <c r="N343" s="42" t="n">
        <v>1</v>
      </c>
      <c r="O343" s="173" t="inlineStr">
        <is>
          <t>JEANS</t>
        </is>
      </c>
      <c r="P343" s="175" t="inlineStr">
        <is>
          <t>WOMEN</t>
        </is>
      </c>
      <c r="Q343" s="177" t="inlineStr">
        <is>
          <t>ARTLAB</t>
        </is>
      </c>
      <c r="R343" s="177" t="inlineStr">
        <is>
          <t>INTERWASHING</t>
        </is>
      </c>
      <c r="S343" s="178" t="inlineStr">
        <is>
          <t>4,8 / 145</t>
        </is>
      </c>
      <c r="T343" s="21" t="n">
        <v>1.3</v>
      </c>
      <c r="U343" s="305" t="n"/>
      <c r="V343" s="74" t="n"/>
      <c r="W343" s="74" t="n"/>
      <c r="X343" s="74" t="n">
        <v>0</v>
      </c>
      <c r="Y343" s="74" t="n">
        <v>0</v>
      </c>
      <c r="Z343" s="74" t="n">
        <v>0</v>
      </c>
      <c r="AA343" s="74" t="n">
        <v>26</v>
      </c>
      <c r="AB343" s="74" t="n">
        <v>26</v>
      </c>
      <c r="AC343" s="74" t="n">
        <v>35</v>
      </c>
      <c r="AD343" s="74" t="n"/>
      <c r="AE343" s="74" t="n"/>
      <c r="AF343" s="74" t="n">
        <v>0</v>
      </c>
      <c r="AG343" s="74" t="inlineStr">
        <is>
          <t>stock</t>
        </is>
      </c>
      <c r="AH343" s="75" t="n">
        <v>0</v>
      </c>
      <c r="AI343" s="508" t="n">
        <v>0</v>
      </c>
      <c r="AJ343" s="75" t="n">
        <v>107</v>
      </c>
      <c r="AK343" s="75" t="n"/>
      <c r="AL343" s="267">
        <f>(AI343*T343)*1.05</f>
        <v/>
      </c>
      <c r="AM343" s="267" t="n"/>
      <c r="AN343" s="273" t="n"/>
      <c r="AO343" s="300" t="n"/>
      <c r="AP343" s="273" t="n"/>
      <c r="AQ343" s="300" t="n"/>
      <c r="AR343" s="300" t="n"/>
      <c r="AS343" s="273" t="n"/>
      <c r="AT343" s="273" t="n"/>
      <c r="AU343" s="273" t="n"/>
      <c r="AV343" s="2" t="n"/>
      <c r="AW343" s="2" t="inlineStr">
        <is>
          <t>-</t>
        </is>
      </c>
      <c r="AX343" s="2" t="n"/>
      <c r="AY343" s="2" t="n"/>
      <c r="AZ343" s="2" t="n"/>
      <c r="BA343" s="2" t="n"/>
      <c r="BB343" s="2" t="n"/>
      <c r="BC343" s="2" t="n"/>
      <c r="BD343" s="2" t="n"/>
      <c r="BE343" s="2" t="n"/>
      <c r="BF343" s="2" t="n"/>
      <c r="BG343" s="2" t="n"/>
      <c r="BH343" s="301" t="n"/>
    </row>
    <row customHeight="1" hidden="1" ht="15" r="344" s="510">
      <c r="A344" s="549" t="inlineStr">
        <is>
          <t>K999901302-2010102413 CHRISTINA</t>
        </is>
      </c>
      <c r="B344" s="169" t="inlineStr">
        <is>
          <t>K999901302</t>
        </is>
      </c>
      <c r="C344" s="169" t="n">
        <v>2010102413</v>
      </c>
      <c r="D344" s="67" t="n"/>
      <c r="E344" s="311" t="n"/>
      <c r="F344" s="282" t="inlineStr">
        <is>
          <t>CXLD WILL DELIVERY FROM STOCK</t>
        </is>
      </c>
      <c r="G344" s="176" t="inlineStr">
        <is>
          <t>C/O</t>
        </is>
      </c>
      <c r="H344" s="42" t="inlineStr">
        <is>
          <t>CHRISTINA</t>
        </is>
      </c>
      <c r="I344" s="173" t="inlineStr">
        <is>
          <t>DARK WORN</t>
        </is>
      </c>
      <c r="J344" s="176" t="inlineStr">
        <is>
          <t>ORTA</t>
        </is>
      </c>
      <c r="K344" s="176" t="inlineStr">
        <is>
          <t>9541B-43</t>
        </is>
      </c>
      <c r="L344" s="176" t="n"/>
      <c r="M344" s="41" t="inlineStr">
        <is>
          <t>ROYAL CORE</t>
        </is>
      </c>
      <c r="N344" s="42" t="n">
        <v>1</v>
      </c>
      <c r="O344" s="173" t="inlineStr">
        <is>
          <t>JEANS</t>
        </is>
      </c>
      <c r="P344" s="175" t="inlineStr">
        <is>
          <t>WOMEN</t>
        </is>
      </c>
      <c r="Q344" s="177" t="inlineStr">
        <is>
          <t>ARTLAB</t>
        </is>
      </c>
      <c r="R344" s="177" t="inlineStr">
        <is>
          <t>INTERWASHING</t>
        </is>
      </c>
      <c r="S344" s="178" t="inlineStr">
        <is>
          <t>4,8 / 145</t>
        </is>
      </c>
      <c r="T344" s="21" t="n">
        <v>1.2</v>
      </c>
      <c r="U344" s="305" t="n"/>
      <c r="V344" s="74" t="n"/>
      <c r="W344" s="74" t="n"/>
      <c r="X344" s="74" t="n">
        <v>0</v>
      </c>
      <c r="Y344" s="74" t="n">
        <v>0</v>
      </c>
      <c r="Z344" s="74" t="n">
        <v>0</v>
      </c>
      <c r="AA344" s="74" t="n">
        <v>0</v>
      </c>
      <c r="AB344" s="74" t="n">
        <v>0</v>
      </c>
      <c r="AC344" s="74" t="n">
        <v>0</v>
      </c>
      <c r="AD344" s="74" t="n"/>
      <c r="AE344" s="74" t="n"/>
      <c r="AF344" s="74" t="n">
        <v>0</v>
      </c>
      <c r="AG344" s="74" t="inlineStr">
        <is>
          <t>stock</t>
        </is>
      </c>
      <c r="AH344" s="75" t="n">
        <v>0</v>
      </c>
      <c r="AI344" s="508" t="n">
        <v>0</v>
      </c>
      <c r="AJ344" s="75" t="n">
        <v>50</v>
      </c>
      <c r="AK344" s="75" t="n"/>
      <c r="AL344" s="267">
        <f>(AI344*T344)*1.05</f>
        <v/>
      </c>
      <c r="AM344" s="267" t="n"/>
      <c r="AN344" s="273" t="n"/>
      <c r="AO344" s="300" t="n"/>
      <c r="AP344" s="273" t="n"/>
      <c r="AQ344" s="300" t="n"/>
      <c r="AR344" s="300" t="n"/>
      <c r="AS344" s="273" t="n"/>
      <c r="AT344" s="273" t="n"/>
      <c r="AU344" s="273" t="n"/>
      <c r="AV344" s="2" t="n"/>
      <c r="AW344" s="2" t="inlineStr">
        <is>
          <t>-</t>
        </is>
      </c>
      <c r="AX344" s="2" t="n"/>
      <c r="AY344" s="2" t="n"/>
      <c r="AZ344" s="2" t="n"/>
      <c r="BA344" s="2" t="n"/>
      <c r="BB344" s="2" t="n"/>
      <c r="BC344" s="2" t="n"/>
      <c r="BD344" s="2" t="n"/>
      <c r="BE344" s="2" t="n"/>
      <c r="BF344" s="2" t="n"/>
      <c r="BG344" s="2" t="n"/>
      <c r="BH344" s="301" t="n"/>
    </row>
    <row customHeight="1" hidden="1" ht="15" r="345" s="510">
      <c r="A345" s="549" t="inlineStr">
        <is>
          <t>K170751211-1010103477 JOHN</t>
        </is>
      </c>
      <c r="B345" s="169" t="inlineStr">
        <is>
          <t>K170751211</t>
        </is>
      </c>
      <c r="C345" s="169" t="n">
        <v>1010103477</v>
      </c>
      <c r="D345" s="67" t="n"/>
      <c r="E345" s="311" t="n"/>
      <c r="F345" s="282" t="inlineStr">
        <is>
          <t>CXLD WILL DELIVERY FROM STOCK</t>
        </is>
      </c>
      <c r="G345" s="176" t="inlineStr">
        <is>
          <t>C/O</t>
        </is>
      </c>
      <c r="H345" s="42" t="inlineStr">
        <is>
          <t>JOHN</t>
        </is>
      </c>
      <c r="I345" s="173" t="inlineStr">
        <is>
          <t>DRY COMFORT STRETCH</t>
        </is>
      </c>
      <c r="J345" s="176" t="inlineStr">
        <is>
          <t>ORTA</t>
        </is>
      </c>
      <c r="K345" s="176" t="inlineStr">
        <is>
          <t>9541B-43</t>
        </is>
      </c>
      <c r="L345" s="176" t="n"/>
      <c r="M345" s="41" t="inlineStr">
        <is>
          <t>EVERLASTIN'</t>
        </is>
      </c>
      <c r="N345" s="42" t="n">
        <v>1</v>
      </c>
      <c r="O345" s="173" t="inlineStr">
        <is>
          <t>JEANS</t>
        </is>
      </c>
      <c r="P345" s="175" t="inlineStr">
        <is>
          <t>MEN</t>
        </is>
      </c>
      <c r="Q345" s="177" t="inlineStr">
        <is>
          <t>ARTLAB</t>
        </is>
      </c>
      <c r="R345" s="177" t="inlineStr">
        <is>
          <t>-</t>
        </is>
      </c>
      <c r="S345" s="178" t="inlineStr">
        <is>
          <t>4,8 / 145</t>
        </is>
      </c>
      <c r="T345" s="21" t="n">
        <v>1.25</v>
      </c>
      <c r="U345" s="305" t="n"/>
      <c r="V345" s="74" t="n"/>
      <c r="W345" s="74" t="n"/>
      <c r="X345" s="74" t="n">
        <v>87</v>
      </c>
      <c r="Y345" s="74" t="n">
        <v>0</v>
      </c>
      <c r="Z345" s="74" t="n">
        <v>99</v>
      </c>
      <c r="AA345" s="74" t="n">
        <v>99</v>
      </c>
      <c r="AB345" s="74" t="n">
        <v>119</v>
      </c>
      <c r="AC345" s="74" t="n">
        <v>114</v>
      </c>
      <c r="AD345" s="74" t="n"/>
      <c r="AE345" s="74" t="n"/>
      <c r="AF345" s="74" t="n">
        <v>200</v>
      </c>
      <c r="AG345" s="74" t="n">
        <v>200</v>
      </c>
      <c r="AH345" s="75">
        <f>AG345</f>
        <v/>
      </c>
      <c r="AI345" s="508" t="n">
        <v>243.1092436974789</v>
      </c>
      <c r="AJ345" s="333" t="n">
        <v>73</v>
      </c>
      <c r="AK345" s="75" t="inlineStr">
        <is>
          <t>STOCK</t>
        </is>
      </c>
      <c r="AL345" s="267">
        <f>(AI345*T345)*1.05</f>
        <v/>
      </c>
      <c r="AM345" s="267" t="n"/>
      <c r="AN345" s="273" t="n"/>
      <c r="AO345" s="300" t="n"/>
      <c r="AP345" s="273" t="n"/>
      <c r="AQ345" s="300" t="n"/>
      <c r="AR345" s="300" t="n"/>
      <c r="AS345" s="273" t="n"/>
      <c r="AT345" s="273" t="n"/>
      <c r="AU345" s="273" t="n"/>
      <c r="AV345" s="2" t="n"/>
      <c r="AW345" s="2" t="inlineStr">
        <is>
          <t>Prio 2</t>
        </is>
      </c>
      <c r="AX345" s="2" t="n"/>
      <c r="AY345" s="2" t="n"/>
      <c r="AZ345" s="2" t="n"/>
      <c r="BA345" s="2" t="n"/>
      <c r="BB345" s="2" t="n"/>
      <c r="BC345" s="2" t="n"/>
      <c r="BD345" s="2" t="n"/>
      <c r="BE345" s="2" t="n"/>
      <c r="BF345" s="2" t="n"/>
      <c r="BG345" s="2" t="n"/>
      <c r="BH345" s="301" t="n"/>
    </row>
    <row customHeight="1" hidden="1" ht="15" r="346" s="510">
      <c r="A346" s="549" t="inlineStr">
        <is>
          <t>K999901203-2010102411 DIDO</t>
        </is>
      </c>
      <c r="B346" s="169" t="inlineStr">
        <is>
          <t>K999901203</t>
        </is>
      </c>
      <c r="C346" s="169" t="n">
        <v>2010102411</v>
      </c>
      <c r="D346" s="67" t="n"/>
      <c r="E346" s="311" t="n"/>
      <c r="F346" s="282" t="inlineStr">
        <is>
          <t>From STOCK</t>
        </is>
      </c>
      <c r="G346" s="176" t="inlineStr">
        <is>
          <t>C/O</t>
        </is>
      </c>
      <c r="H346" s="42" t="inlineStr">
        <is>
          <t>DIDO</t>
        </is>
      </c>
      <c r="I346" s="173" t="inlineStr">
        <is>
          <t>MID INDIGO</t>
        </is>
      </c>
      <c r="J346" s="176" t="inlineStr">
        <is>
          <t>ORTA</t>
        </is>
      </c>
      <c r="K346" s="176" t="inlineStr">
        <is>
          <t>9541B-43</t>
        </is>
      </c>
      <c r="L346" s="176" t="n"/>
      <c r="M346" s="41" t="inlineStr">
        <is>
          <t>ROYAL CORE</t>
        </is>
      </c>
      <c r="N346" s="42" t="n">
        <v>1</v>
      </c>
      <c r="O346" s="173" t="inlineStr">
        <is>
          <t>JEANS</t>
        </is>
      </c>
      <c r="P346" s="175" t="inlineStr">
        <is>
          <t>WOMEN</t>
        </is>
      </c>
      <c r="Q346" s="177" t="inlineStr">
        <is>
          <t>ARTLAB</t>
        </is>
      </c>
      <c r="R346" s="177" t="inlineStr">
        <is>
          <t>INTERWASHING</t>
        </is>
      </c>
      <c r="S346" s="178" t="inlineStr">
        <is>
          <t>4,8 / 145</t>
        </is>
      </c>
      <c r="T346" s="21" t="n">
        <v>1.3</v>
      </c>
      <c r="U346" s="305" t="n"/>
      <c r="V346" s="74" t="n"/>
      <c r="W346" s="74" t="n"/>
      <c r="X346" s="74" t="n">
        <v>0</v>
      </c>
      <c r="Y346" s="74" t="n">
        <v>0</v>
      </c>
      <c r="Z346" s="74" t="n">
        <v>0</v>
      </c>
      <c r="AA346" s="74" t="n">
        <v>0</v>
      </c>
      <c r="AB346" s="74" t="n">
        <v>0</v>
      </c>
      <c r="AC346" s="74" t="n">
        <v>23</v>
      </c>
      <c r="AD346" s="74" t="n"/>
      <c r="AE346" s="74" t="n"/>
      <c r="AF346" s="74" t="n">
        <v>0</v>
      </c>
      <c r="AG346" s="74" t="inlineStr">
        <is>
          <t>stock</t>
        </is>
      </c>
      <c r="AH346" s="75" t="n">
        <v>0</v>
      </c>
      <c r="AI346" s="508" t="n">
        <v>0</v>
      </c>
      <c r="AJ346" s="75" t="n">
        <v>58</v>
      </c>
      <c r="AK346" s="75" t="inlineStr">
        <is>
          <t>-</t>
        </is>
      </c>
      <c r="AL346" s="267">
        <f>(AI346*T346)*1.05</f>
        <v/>
      </c>
      <c r="AM346" s="267" t="n"/>
      <c r="AN346" s="273" t="n"/>
      <c r="AO346" s="300" t="n"/>
      <c r="AP346" s="273" t="n"/>
      <c r="AQ346" s="300" t="n"/>
      <c r="AR346" s="300" t="n"/>
      <c r="AS346" s="273" t="n"/>
      <c r="AT346" s="273" t="n"/>
      <c r="AU346" s="273" t="n"/>
      <c r="AV346" s="2" t="n"/>
      <c r="AW346" s="2" t="inlineStr">
        <is>
          <t>-</t>
        </is>
      </c>
      <c r="AX346" s="2" t="n"/>
      <c r="AY346" s="2" t="n"/>
      <c r="AZ346" s="2" t="n"/>
      <c r="BA346" s="2" t="n"/>
      <c r="BB346" s="2" t="n"/>
      <c r="BC346" s="2" t="n"/>
      <c r="BD346" s="2" t="n"/>
      <c r="BE346" s="2" t="n"/>
      <c r="BF346" s="2" t="n"/>
      <c r="BG346" s="2" t="n"/>
      <c r="BH346" s="301" t="n"/>
    </row>
    <row customHeight="1" hidden="1" ht="15" r="347" s="510">
      <c r="A347" s="549" t="inlineStr">
        <is>
          <t>K999901303-2010102414 CHRISTINA</t>
        </is>
      </c>
      <c r="B347" s="169" t="inlineStr">
        <is>
          <t>K999901303</t>
        </is>
      </c>
      <c r="C347" s="169" t="n">
        <v>2010102414</v>
      </c>
      <c r="D347" s="67" t="n"/>
      <c r="E347" s="311" t="n"/>
      <c r="F347" s="282" t="inlineStr">
        <is>
          <t>From STOCK</t>
        </is>
      </c>
      <c r="G347" s="176" t="inlineStr">
        <is>
          <t>C/O</t>
        </is>
      </c>
      <c r="H347" s="42" t="inlineStr">
        <is>
          <t>CHRISTINA</t>
        </is>
      </c>
      <c r="I347" s="173" t="inlineStr">
        <is>
          <t>MID INDIGO</t>
        </is>
      </c>
      <c r="J347" s="176" t="inlineStr">
        <is>
          <t>ORTA</t>
        </is>
      </c>
      <c r="K347" s="176" t="inlineStr">
        <is>
          <t>9541B-43</t>
        </is>
      </c>
      <c r="L347" s="176" t="n"/>
      <c r="M347" s="41" t="inlineStr">
        <is>
          <t>ROYAL CORE</t>
        </is>
      </c>
      <c r="N347" s="42" t="n">
        <v>1</v>
      </c>
      <c r="O347" s="173" t="inlineStr">
        <is>
          <t>JEANS</t>
        </is>
      </c>
      <c r="P347" s="175" t="inlineStr">
        <is>
          <t>WOMEN</t>
        </is>
      </c>
      <c r="Q347" s="177" t="inlineStr">
        <is>
          <t>ARTLAB</t>
        </is>
      </c>
      <c r="R347" s="177" t="inlineStr">
        <is>
          <t>INTERWASHING</t>
        </is>
      </c>
      <c r="S347" s="178" t="inlineStr">
        <is>
          <t>4,8 / 145</t>
        </is>
      </c>
      <c r="T347" s="21" t="n">
        <v>1.2</v>
      </c>
      <c r="U347" s="305" t="n"/>
      <c r="V347" s="74" t="n"/>
      <c r="W347" s="74" t="n"/>
      <c r="X347" s="74" t="n">
        <v>0</v>
      </c>
      <c r="Y347" s="74" t="n">
        <v>0</v>
      </c>
      <c r="Z347" s="74" t="n">
        <v>0</v>
      </c>
      <c r="AA347" s="74" t="n">
        <v>0</v>
      </c>
      <c r="AB347" s="74" t="n">
        <v>0</v>
      </c>
      <c r="AC347" s="74" t="n">
        <v>0</v>
      </c>
      <c r="AD347" s="74" t="n"/>
      <c r="AE347" s="74" t="n"/>
      <c r="AF347" s="74" t="n">
        <v>0</v>
      </c>
      <c r="AG347" s="74" t="inlineStr">
        <is>
          <t>stock</t>
        </is>
      </c>
      <c r="AH347" s="75" t="n">
        <v>0</v>
      </c>
      <c r="AI347" s="508" t="n">
        <v>0</v>
      </c>
      <c r="AJ347" s="75" t="n">
        <v>160</v>
      </c>
      <c r="AK347" s="75" t="inlineStr">
        <is>
          <t>-</t>
        </is>
      </c>
      <c r="AL347" s="267">
        <f>(AI347*T347)*1.05</f>
        <v/>
      </c>
      <c r="AM347" s="267" t="n"/>
      <c r="AN347" s="273" t="n"/>
      <c r="AO347" s="300" t="n"/>
      <c r="AP347" s="273" t="n"/>
      <c r="AQ347" s="300" t="n"/>
      <c r="AR347" s="300" t="n"/>
      <c r="AS347" s="273" t="n"/>
      <c r="AT347" s="273" t="n"/>
      <c r="AU347" s="273" t="n"/>
      <c r="AV347" s="2" t="n"/>
      <c r="AW347" s="2" t="inlineStr">
        <is>
          <t>-</t>
        </is>
      </c>
      <c r="AX347" s="2" t="n"/>
      <c r="AY347" s="2" t="n"/>
      <c r="AZ347" s="2" t="n"/>
      <c r="BA347" s="2" t="n"/>
      <c r="BB347" s="2" t="n"/>
      <c r="BC347" s="2" t="n"/>
      <c r="BD347" s="2" t="n"/>
      <c r="BE347" s="2" t="n"/>
      <c r="BF347" s="2" t="n"/>
      <c r="BG347" s="2" t="n"/>
      <c r="BH347" s="301" t="n"/>
    </row>
    <row customHeight="1" hidden="1" ht="15" r="348" s="510">
      <c r="A348" s="549" t="inlineStr">
        <is>
          <t>K999901101-2010102404 JUNO</t>
        </is>
      </c>
      <c r="B348" s="169" t="inlineStr">
        <is>
          <t>K999901101</t>
        </is>
      </c>
      <c r="C348" s="169" t="n">
        <v>2010102404</v>
      </c>
      <c r="D348" s="67" t="n"/>
      <c r="E348" s="311" t="n"/>
      <c r="F348" s="282" t="inlineStr">
        <is>
          <t>CXLD WILL DELIVERY FROM STOCK</t>
        </is>
      </c>
      <c r="G348" s="176" t="inlineStr">
        <is>
          <t>C/O</t>
        </is>
      </c>
      <c r="H348" s="42" t="inlineStr">
        <is>
          <t>JUNO</t>
        </is>
      </c>
      <c r="I348" s="173" t="inlineStr">
        <is>
          <t>RINSE</t>
        </is>
      </c>
      <c r="J348" s="176" t="inlineStr">
        <is>
          <t>ORTA</t>
        </is>
      </c>
      <c r="K348" s="176" t="inlineStr">
        <is>
          <t>9541B-43</t>
        </is>
      </c>
      <c r="L348" s="176" t="n"/>
      <c r="M348" s="41" t="inlineStr">
        <is>
          <t>ROYAL CORE</t>
        </is>
      </c>
      <c r="N348" s="42" t="n">
        <v>1</v>
      </c>
      <c r="O348" s="173" t="inlineStr">
        <is>
          <t>JEANS</t>
        </is>
      </c>
      <c r="P348" s="175" t="inlineStr">
        <is>
          <t>WOMEN</t>
        </is>
      </c>
      <c r="Q348" s="177" t="inlineStr">
        <is>
          <t>ARTLAB</t>
        </is>
      </c>
      <c r="R348" s="177" t="inlineStr">
        <is>
          <t>INTERWASHING</t>
        </is>
      </c>
      <c r="S348" s="178" t="inlineStr">
        <is>
          <t>4,8 / 145</t>
        </is>
      </c>
      <c r="T348" s="21" t="n">
        <v>1.3</v>
      </c>
      <c r="U348" s="305" t="n"/>
      <c r="V348" s="74" t="n"/>
      <c r="W348" s="74" t="n"/>
      <c r="X348" s="74" t="n">
        <v>0</v>
      </c>
      <c r="Y348" s="74" t="n">
        <v>0</v>
      </c>
      <c r="Z348" s="74" t="n">
        <v>0</v>
      </c>
      <c r="AA348" s="74" t="n">
        <v>0</v>
      </c>
      <c r="AB348" s="74" t="n">
        <v>0</v>
      </c>
      <c r="AC348" s="74" t="n">
        <v>0</v>
      </c>
      <c r="AD348" s="74" t="n"/>
      <c r="AE348" s="74" t="n"/>
      <c r="AF348" s="74" t="n">
        <v>0</v>
      </c>
      <c r="AG348" s="74" t="inlineStr">
        <is>
          <t>stock</t>
        </is>
      </c>
      <c r="AH348" s="75" t="n">
        <v>0</v>
      </c>
      <c r="AI348" s="508" t="n">
        <v>0</v>
      </c>
      <c r="AJ348" s="75" t="n">
        <v>139</v>
      </c>
      <c r="AK348" s="75" t="n"/>
      <c r="AL348" s="267">
        <f>(AI348*T348)*1.05</f>
        <v/>
      </c>
      <c r="AM348" s="267" t="n"/>
      <c r="AN348" s="273" t="n"/>
      <c r="AO348" s="300" t="n"/>
      <c r="AP348" s="273" t="n"/>
      <c r="AQ348" s="300" t="n"/>
      <c r="AR348" s="300" t="n"/>
      <c r="AS348" s="273" t="n"/>
      <c r="AT348" s="273" t="n"/>
      <c r="AU348" s="273" t="n"/>
      <c r="AV348" s="2" t="n"/>
      <c r="AW348" s="2" t="inlineStr">
        <is>
          <t>-</t>
        </is>
      </c>
      <c r="AX348" s="2" t="n"/>
      <c r="AY348" s="2" t="n"/>
      <c r="AZ348" s="2" t="n"/>
      <c r="BA348" s="2" t="n"/>
      <c r="BB348" s="2" t="n"/>
      <c r="BC348" s="2" t="n"/>
      <c r="BD348" s="2" t="n"/>
      <c r="BE348" s="2" t="n"/>
      <c r="BF348" s="2" t="n"/>
      <c r="BG348" s="2" t="n"/>
      <c r="BH348" s="301" t="n"/>
    </row>
    <row customHeight="1" hidden="1" ht="15" r="349" s="510">
      <c r="A349" s="549" t="inlineStr">
        <is>
          <t>K170701109-2010102509 JUNO</t>
        </is>
      </c>
      <c r="B349" s="169" t="inlineStr">
        <is>
          <t>K170701109</t>
        </is>
      </c>
      <c r="C349" s="169" t="n">
        <v>2010102509</v>
      </c>
      <c r="D349" s="67" t="n"/>
      <c r="E349" s="311" t="n"/>
      <c r="F349" s="282" t="inlineStr">
        <is>
          <t>CXLD WILL DELIVERY FROM STOCK</t>
        </is>
      </c>
      <c r="G349" s="176" t="inlineStr">
        <is>
          <t>C/O</t>
        </is>
      </c>
      <c r="H349" s="42" t="inlineStr">
        <is>
          <t>JUNO</t>
        </is>
      </c>
      <c r="I349" s="173" t="inlineStr">
        <is>
          <t>GLORY BLUE 6 MONTHS</t>
        </is>
      </c>
      <c r="J349" s="176" t="inlineStr">
        <is>
          <t>ORTA</t>
        </is>
      </c>
      <c r="K349" s="176" t="inlineStr">
        <is>
          <t>9586A-46 i-Core glory Polar</t>
        </is>
      </c>
      <c r="L349" s="176" t="n"/>
      <c r="M349" s="41" t="inlineStr">
        <is>
          <t>SEASONAL MAIN</t>
        </is>
      </c>
      <c r="N349" s="42" t="n">
        <v>1</v>
      </c>
      <c r="O349" s="173" t="inlineStr">
        <is>
          <t>JEANS</t>
        </is>
      </c>
      <c r="P349" s="175" t="inlineStr">
        <is>
          <t>WOMEN</t>
        </is>
      </c>
      <c r="Q349" s="177" t="inlineStr">
        <is>
          <t>ARTLAB</t>
        </is>
      </c>
      <c r="R349" s="177" t="inlineStr">
        <is>
          <t>INTERWASHING</t>
        </is>
      </c>
      <c r="S349" s="178" t="n">
        <v>5.25</v>
      </c>
      <c r="T349" s="21" t="n">
        <v>1.3</v>
      </c>
      <c r="U349" s="305" t="n"/>
      <c r="V349" s="74" t="n"/>
      <c r="W349" s="74" t="n"/>
      <c r="X349" s="74" t="n">
        <v>12</v>
      </c>
      <c r="Y349" s="74" t="n">
        <v>0</v>
      </c>
      <c r="Z349" s="74" t="n">
        <v>12</v>
      </c>
      <c r="AA349" s="74" t="n">
        <v>12</v>
      </c>
      <c r="AB349" s="74" t="n">
        <v>18</v>
      </c>
      <c r="AC349" s="74" t="n">
        <v>18</v>
      </c>
      <c r="AD349" s="74" t="n"/>
      <c r="AE349" s="74" t="n"/>
      <c r="AF349" s="74" t="n">
        <v>0</v>
      </c>
      <c r="AG349" s="312" t="n">
        <v>120</v>
      </c>
      <c r="AH349" s="75" t="n">
        <v>180</v>
      </c>
      <c r="AI349" s="508" t="n">
        <v>180</v>
      </c>
      <c r="AJ349" s="333" t="n">
        <v>137</v>
      </c>
      <c r="AK349" s="75" t="inlineStr">
        <is>
          <t>STOCK</t>
        </is>
      </c>
      <c r="AL349" s="267">
        <f>(AI349*T349)*1.05</f>
        <v/>
      </c>
      <c r="AM349" s="267" t="n"/>
      <c r="AN349" s="273" t="n">
        <v>600</v>
      </c>
      <c r="AO349" s="300" t="n"/>
      <c r="AP349" s="273" t="n"/>
      <c r="AQ349" s="300" t="inlineStr">
        <is>
          <t>Orta</t>
        </is>
      </c>
      <c r="AR349" s="300" t="inlineStr">
        <is>
          <t>NO</t>
        </is>
      </c>
      <c r="AS349" s="273" t="n"/>
      <c r="AT349" s="273" t="n"/>
      <c r="AU349" s="273" t="n"/>
      <c r="AV349" s="2" t="n"/>
      <c r="AW349" s="2" t="inlineStr">
        <is>
          <t>Prio 1</t>
        </is>
      </c>
      <c r="AX349" s="2" t="n"/>
      <c r="AY349" s="2" t="n"/>
      <c r="AZ349" s="2" t="n"/>
      <c r="BA349" s="2" t="n"/>
      <c r="BB349" s="2" t="n"/>
      <c r="BC349" s="2" t="n"/>
      <c r="BD349" s="2" t="n"/>
      <c r="BE349" s="2" t="n"/>
      <c r="BF349" s="2" t="n"/>
      <c r="BG349" s="2" t="n"/>
      <c r="BH349" s="301" t="n"/>
    </row>
    <row customHeight="1" hidden="1" ht="15" r="350" s="510">
      <c r="A350" s="549" t="inlineStr">
        <is>
          <t>K170701201-2010102519 CHRISTINA</t>
        </is>
      </c>
      <c r="B350" s="169" t="inlineStr">
        <is>
          <t>K170701201</t>
        </is>
      </c>
      <c r="C350" s="169" t="n">
        <v>2010102519</v>
      </c>
      <c r="D350" s="67" t="n"/>
      <c r="E350" s="311" t="n"/>
      <c r="F350" s="282" t="inlineStr">
        <is>
          <t>CXLD WILL DELIVERY FROM STOCK</t>
        </is>
      </c>
      <c r="G350" s="176" t="inlineStr">
        <is>
          <t>C/O</t>
        </is>
      </c>
      <c r="H350" s="42" t="inlineStr">
        <is>
          <t>CHRISTINA</t>
        </is>
      </c>
      <c r="I350" s="173" t="inlineStr">
        <is>
          <t>GLORY BLUE 6 MONTHS</t>
        </is>
      </c>
      <c r="J350" s="176" t="inlineStr">
        <is>
          <t>ORTA</t>
        </is>
      </c>
      <c r="K350" s="176" t="inlineStr">
        <is>
          <t>9586A-46 i-Core glory Polar</t>
        </is>
      </c>
      <c r="L350" s="176" t="n"/>
      <c r="M350" s="41" t="inlineStr">
        <is>
          <t>SEASONAL MAIN</t>
        </is>
      </c>
      <c r="N350" s="42" t="n">
        <v>1</v>
      </c>
      <c r="O350" s="173" t="inlineStr">
        <is>
          <t>JEANS</t>
        </is>
      </c>
      <c r="P350" s="175" t="inlineStr">
        <is>
          <t>WOMEN</t>
        </is>
      </c>
      <c r="Q350" s="177" t="inlineStr">
        <is>
          <t>ARTLAB</t>
        </is>
      </c>
      <c r="R350" s="177" t="inlineStr">
        <is>
          <t>INTERWASHING</t>
        </is>
      </c>
      <c r="S350" s="178" t="n">
        <v>5.25</v>
      </c>
      <c r="T350" s="21" t="n">
        <v>1.17</v>
      </c>
      <c r="U350" s="305" t="n"/>
      <c r="V350" s="74" t="n"/>
      <c r="W350" s="74" t="n"/>
      <c r="X350" s="74" t="n">
        <v>0</v>
      </c>
      <c r="Y350" s="74" t="n">
        <v>0</v>
      </c>
      <c r="Z350" s="74" t="n">
        <v>0</v>
      </c>
      <c r="AA350" s="74" t="n">
        <v>0</v>
      </c>
      <c r="AB350" s="74" t="n">
        <v>0</v>
      </c>
      <c r="AC350" s="74" t="n">
        <v>0</v>
      </c>
      <c r="AD350" s="74" t="n"/>
      <c r="AE350" s="74" t="n"/>
      <c r="AF350" s="74" t="n">
        <v>0</v>
      </c>
      <c r="AG350" s="312" t="n">
        <v>0</v>
      </c>
      <c r="AH350" s="75" t="n">
        <v>0</v>
      </c>
      <c r="AI350" s="508" t="n">
        <v>0</v>
      </c>
      <c r="AJ350" s="75" t="n">
        <v>82</v>
      </c>
      <c r="AK350" s="75" t="inlineStr">
        <is>
          <t>STOCK</t>
        </is>
      </c>
      <c r="AL350" s="267">
        <f>(AI350*T350)*1.05</f>
        <v/>
      </c>
      <c r="AM350" s="267" t="n"/>
      <c r="AN350" s="273" t="n"/>
      <c r="AO350" s="300" t="n"/>
      <c r="AP350" s="273" t="n"/>
      <c r="AQ350" s="300" t="n"/>
      <c r="AR350" s="300" t="n"/>
      <c r="AS350" s="273" t="n"/>
      <c r="AT350" s="273" t="n"/>
      <c r="AU350" s="273" t="n"/>
      <c r="AV350" s="2" t="n"/>
      <c r="AW350" s="2" t="inlineStr">
        <is>
          <t>-</t>
        </is>
      </c>
      <c r="AX350" s="2" t="n"/>
      <c r="AY350" s="2" t="n"/>
      <c r="AZ350" s="2" t="n"/>
      <c r="BA350" s="2" t="n"/>
      <c r="BB350" s="2" t="n"/>
      <c r="BC350" s="2" t="n"/>
      <c r="BD350" s="2" t="n"/>
      <c r="BE350" s="2" t="n"/>
      <c r="BF350" s="2" t="n"/>
      <c r="BG350" s="2" t="n"/>
      <c r="BH350" s="301" t="n"/>
    </row>
    <row customHeight="1" hidden="1" ht="15" r="351" s="510">
      <c r="A351" s="549" t="inlineStr">
        <is>
          <t>K170751106-1010103469 CHARLES</t>
        </is>
      </c>
      <c r="B351" s="169" t="inlineStr">
        <is>
          <t>K170751106</t>
        </is>
      </c>
      <c r="C351" s="169" t="n">
        <v>1010103469</v>
      </c>
      <c r="D351" s="67" t="n"/>
      <c r="E351" s="311" t="n"/>
      <c r="F351" s="282" t="inlineStr">
        <is>
          <t>CXLD WILL DELIVERY FROM STOCK</t>
        </is>
      </c>
      <c r="G351" s="176" t="inlineStr">
        <is>
          <t>C/O</t>
        </is>
      </c>
      <c r="H351" s="42" t="inlineStr">
        <is>
          <t>CHARLES</t>
        </is>
      </c>
      <c r="I351" s="173" t="inlineStr">
        <is>
          <t>GLORY BLUE 6 MONTHS</t>
        </is>
      </c>
      <c r="J351" s="176" t="inlineStr">
        <is>
          <t>ORTA</t>
        </is>
      </c>
      <c r="K351" s="176" t="inlineStr">
        <is>
          <t>9586A-46 i-Core glory Polar</t>
        </is>
      </c>
      <c r="L351" s="176" t="n"/>
      <c r="M351" s="41" t="inlineStr">
        <is>
          <t>SEASONAL MAIN</t>
        </is>
      </c>
      <c r="N351" s="42" t="n">
        <v>1</v>
      </c>
      <c r="O351" s="173" t="inlineStr">
        <is>
          <t>JEANS</t>
        </is>
      </c>
      <c r="P351" s="175" t="inlineStr">
        <is>
          <t>MEN</t>
        </is>
      </c>
      <c r="Q351" s="177" t="inlineStr">
        <is>
          <t>ARTLAB</t>
        </is>
      </c>
      <c r="R351" s="177" t="inlineStr">
        <is>
          <t>INTERWASHING</t>
        </is>
      </c>
      <c r="S351" s="178" t="n">
        <v>5.25</v>
      </c>
      <c r="T351" s="21" t="n">
        <v>1.42</v>
      </c>
      <c r="U351" s="305" t="n"/>
      <c r="V351" s="74" t="n"/>
      <c r="W351" s="74" t="n"/>
      <c r="X351" s="74" t="n">
        <v>0</v>
      </c>
      <c r="Y351" s="74" t="n">
        <v>0</v>
      </c>
      <c r="Z351" s="74" t="n">
        <v>0</v>
      </c>
      <c r="AA351" s="74" t="n">
        <v>0</v>
      </c>
      <c r="AB351" s="74" t="n">
        <v>12</v>
      </c>
      <c r="AC351" s="74" t="n">
        <v>5</v>
      </c>
      <c r="AD351" s="74" t="n"/>
      <c r="AE351" s="74" t="n"/>
      <c r="AF351" s="74" t="n">
        <v>0</v>
      </c>
      <c r="AG351" s="312" t="n">
        <v>120</v>
      </c>
      <c r="AH351" s="75" t="n">
        <v>160</v>
      </c>
      <c r="AI351" s="508" t="n">
        <v>160</v>
      </c>
      <c r="AJ351" s="333" t="n">
        <v>12</v>
      </c>
      <c r="AK351" s="75" t="inlineStr">
        <is>
          <t>STOCK</t>
        </is>
      </c>
      <c r="AL351" s="267">
        <f>(AI351*T351)*1.05</f>
        <v/>
      </c>
      <c r="AM351" s="267" t="n"/>
      <c r="AN351" s="273" t="n"/>
      <c r="AO351" s="300" t="n"/>
      <c r="AP351" s="273" t="n"/>
      <c r="AQ351" s="300" t="n"/>
      <c r="AR351" s="300" t="n"/>
      <c r="AS351" s="273" t="n"/>
      <c r="AT351" s="273" t="n"/>
      <c r="AU351" s="273" t="n"/>
      <c r="AV351" s="2" t="n"/>
      <c r="AW351" s="2" t="inlineStr">
        <is>
          <t>Prio 1</t>
        </is>
      </c>
      <c r="AX351" s="2" t="n"/>
      <c r="AY351" s="2" t="n"/>
      <c r="AZ351" s="2" t="n"/>
      <c r="BA351" s="2" t="n"/>
      <c r="BB351" s="2" t="n"/>
      <c r="BC351" s="2" t="n"/>
      <c r="BD351" s="2" t="n"/>
      <c r="BE351" s="2" t="n"/>
      <c r="BF351" s="2" t="n"/>
      <c r="BG351" s="2" t="n"/>
      <c r="BH351" s="301" t="n"/>
    </row>
    <row customHeight="1" hidden="1" ht="15" r="352" s="510">
      <c r="A352" s="549" t="inlineStr">
        <is>
          <t>K170752060-1050600053 DAVID</t>
        </is>
      </c>
      <c r="B352" s="169" t="inlineStr">
        <is>
          <t>K170752060</t>
        </is>
      </c>
      <c r="C352" s="169" t="n">
        <v>1050600053</v>
      </c>
      <c r="D352" s="67" t="n"/>
      <c r="E352" s="311" t="n"/>
      <c r="F352" s="282" t="inlineStr">
        <is>
          <t>From STOCK</t>
        </is>
      </c>
      <c r="G352" s="176" t="inlineStr">
        <is>
          <t>C/O</t>
        </is>
      </c>
      <c r="H352" s="42" t="inlineStr">
        <is>
          <t>DAVID</t>
        </is>
      </c>
      <c r="I352" s="173" t="inlineStr">
        <is>
          <t>VEGGIE DENIM INDIGO</t>
        </is>
      </c>
      <c r="J352" s="176" t="inlineStr">
        <is>
          <t>ORTA</t>
        </is>
      </c>
      <c r="K352" s="176" t="inlineStr">
        <is>
          <t>9588A-40 Veggie warp denim</t>
        </is>
      </c>
      <c r="L352" s="176" t="n"/>
      <c r="M352" s="41" t="inlineStr">
        <is>
          <t>-</t>
        </is>
      </c>
      <c r="N352" s="42" t="n">
        <v>1</v>
      </c>
      <c r="O352" s="173" t="inlineStr">
        <is>
          <t>JACKET</t>
        </is>
      </c>
      <c r="P352" s="175" t="inlineStr">
        <is>
          <t>MEN</t>
        </is>
      </c>
      <c r="Q352" s="177" t="inlineStr">
        <is>
          <t>ARTLAB</t>
        </is>
      </c>
      <c r="R352" s="177" t="inlineStr">
        <is>
          <t>INTERWASHING</t>
        </is>
      </c>
      <c r="S352" s="215" t="inlineStr">
        <is>
          <t>6,30 / 148</t>
        </is>
      </c>
      <c r="T352" s="21" t="n">
        <v>1.65</v>
      </c>
      <c r="U352" s="305" t="n"/>
      <c r="V352" s="74" t="n"/>
      <c r="W352" s="74" t="n"/>
      <c r="X352" s="74" t="n">
        <v>5</v>
      </c>
      <c r="Y352" s="74" t="n">
        <v>0</v>
      </c>
      <c r="Z352" s="74" t="n">
        <v>5</v>
      </c>
      <c r="AA352" s="74" t="n">
        <v>5</v>
      </c>
      <c r="AB352" s="74" t="n">
        <v>16</v>
      </c>
      <c r="AC352" s="74" t="n">
        <v>16</v>
      </c>
      <c r="AD352" s="74" t="n"/>
      <c r="AE352" s="74" t="n"/>
      <c r="AF352" s="74" t="n">
        <v>0</v>
      </c>
      <c r="AG352" s="74" t="inlineStr">
        <is>
          <t>stock</t>
        </is>
      </c>
      <c r="AH352" s="75" t="n">
        <v>0</v>
      </c>
      <c r="AI352" s="508" t="n">
        <v>0</v>
      </c>
      <c r="AJ352" s="75" t="n">
        <v>39</v>
      </c>
      <c r="AK352" s="75" t="inlineStr">
        <is>
          <t>STOCK</t>
        </is>
      </c>
      <c r="AL352" s="267">
        <f>(AI352*T352)*1.05</f>
        <v/>
      </c>
      <c r="AM352" s="267" t="n"/>
      <c r="AN352" s="273" t="n"/>
      <c r="AO352" s="300" t="n"/>
      <c r="AP352" s="273" t="n"/>
      <c r="AQ352" s="300" t="n"/>
      <c r="AR352" s="300" t="n"/>
      <c r="AS352" s="273" t="n"/>
      <c r="AT352" s="273" t="n"/>
      <c r="AU352" s="273" t="n"/>
      <c r="AV352" s="2" t="n"/>
      <c r="AW352" s="2" t="inlineStr">
        <is>
          <t>-</t>
        </is>
      </c>
      <c r="AX352" s="2" t="n"/>
      <c r="AY352" s="2" t="n"/>
      <c r="AZ352" s="2" t="n"/>
      <c r="BA352" s="2" t="n"/>
      <c r="BB352" s="2" t="n"/>
      <c r="BC352" s="2" t="n"/>
      <c r="BD352" s="2" t="n"/>
      <c r="BE352" s="2" t="n"/>
      <c r="BF352" s="2" t="n"/>
      <c r="BG352" s="2" t="n"/>
      <c r="BH352" s="301" t="n"/>
    </row>
    <row customHeight="1" hidden="1" ht="15" r="353" s="510">
      <c r="A353" s="549" t="inlineStr">
        <is>
          <t>K170150010-1010401350 JARRELL</t>
        </is>
      </c>
      <c r="B353" s="169" t="inlineStr">
        <is>
          <t>K170150010</t>
        </is>
      </c>
      <c r="C353" s="169" t="n">
        <v>1010401350</v>
      </c>
      <c r="D353" s="67" t="n"/>
      <c r="E353" s="311" t="n"/>
      <c r="F353" s="282" t="inlineStr">
        <is>
          <t>From STOCK</t>
        </is>
      </c>
      <c r="G353" s="176" t="inlineStr">
        <is>
          <t>C/O</t>
        </is>
      </c>
      <c r="H353" s="42" t="inlineStr">
        <is>
          <t>JARRELL</t>
        </is>
      </c>
      <c r="I353" s="173" t="inlineStr">
        <is>
          <t>VEGGIE DENIM INDIGO</t>
        </is>
      </c>
      <c r="J353" s="176" t="inlineStr">
        <is>
          <t>ORTA</t>
        </is>
      </c>
      <c r="K353" s="176" t="inlineStr">
        <is>
          <t>9588A-40 Veggie warp denim</t>
        </is>
      </c>
      <c r="L353" s="176" t="n"/>
      <c r="M353" s="41" t="inlineStr">
        <is>
          <t>-</t>
        </is>
      </c>
      <c r="N353" s="42" t="n">
        <v>1</v>
      </c>
      <c r="O353" s="173" t="inlineStr">
        <is>
          <t>PANTS</t>
        </is>
      </c>
      <c r="P353" s="175" t="inlineStr">
        <is>
          <t>MEN</t>
        </is>
      </c>
      <c r="Q353" s="177" t="inlineStr">
        <is>
          <t>ARTLAB</t>
        </is>
      </c>
      <c r="R353" s="177" t="inlineStr">
        <is>
          <t>INTERWASHING</t>
        </is>
      </c>
      <c r="S353" s="215" t="inlineStr">
        <is>
          <t>6,30 / 148</t>
        </is>
      </c>
      <c r="T353" s="21" t="n">
        <v>1.3</v>
      </c>
      <c r="U353" s="305" t="n"/>
      <c r="V353" s="74" t="n"/>
      <c r="W353" s="74" t="n"/>
      <c r="X353" s="74" t="n">
        <v>0</v>
      </c>
      <c r="Y353" s="74" t="n">
        <v>0</v>
      </c>
      <c r="Z353" s="74" t="n">
        <v>0</v>
      </c>
      <c r="AA353" s="74" t="n">
        <v>0</v>
      </c>
      <c r="AB353" s="74" t="n">
        <v>0</v>
      </c>
      <c r="AC353" s="74" t="n">
        <v>0</v>
      </c>
      <c r="AD353" s="74" t="n"/>
      <c r="AE353" s="74" t="n"/>
      <c r="AF353" s="74" t="n">
        <v>0</v>
      </c>
      <c r="AG353" s="74" t="inlineStr">
        <is>
          <t>stock</t>
        </is>
      </c>
      <c r="AH353" s="75" t="n">
        <v>0</v>
      </c>
      <c r="AI353" s="508" t="n">
        <v>0</v>
      </c>
      <c r="AJ353" s="75" t="n">
        <v>53</v>
      </c>
      <c r="AK353" s="75" t="inlineStr">
        <is>
          <t>STOCK</t>
        </is>
      </c>
      <c r="AL353" s="267">
        <f>(AI353*T353)*1.05</f>
        <v/>
      </c>
      <c r="AM353" s="267" t="n"/>
      <c r="AN353" s="273" t="n"/>
      <c r="AO353" s="300" t="n"/>
      <c r="AP353" s="273" t="n"/>
      <c r="AQ353" s="300" t="n"/>
      <c r="AR353" s="300" t="n"/>
      <c r="AS353" s="273" t="n"/>
      <c r="AT353" s="273" t="n"/>
      <c r="AU353" s="273" t="n"/>
      <c r="AV353" s="2" t="n"/>
      <c r="AW353" s="2" t="inlineStr">
        <is>
          <t>-</t>
        </is>
      </c>
      <c r="AX353" s="2" t="n"/>
      <c r="AY353" s="2" t="n"/>
      <c r="AZ353" s="2" t="n"/>
      <c r="BA353" s="2" t="n"/>
      <c r="BB353" s="2" t="n"/>
      <c r="BC353" s="2" t="n"/>
      <c r="BD353" s="2" t="n"/>
      <c r="BE353" s="2" t="n"/>
      <c r="BF353" s="2" t="n"/>
      <c r="BG353" s="2" t="n"/>
      <c r="BH353" s="301" t="n"/>
    </row>
    <row customHeight="1" hidden="1" ht="15" r="354" s="510">
      <c r="A354" s="549" t="inlineStr">
        <is>
          <t>K170751304-1010103649 JOSHUA</t>
        </is>
      </c>
      <c r="B354" s="169" t="inlineStr">
        <is>
          <t>K170751304</t>
        </is>
      </c>
      <c r="C354" s="169" t="n">
        <v>1010103649</v>
      </c>
      <c r="D354" s="67" t="n"/>
      <c r="E354" s="311" t="n"/>
      <c r="F354" s="282" t="inlineStr">
        <is>
          <t>CXLD WILL DELIVERY FROM STOCK</t>
        </is>
      </c>
      <c r="G354" s="176" t="inlineStr">
        <is>
          <t>C/O</t>
        </is>
      </c>
      <c r="H354" s="42" t="inlineStr">
        <is>
          <t>JOSHUA</t>
        </is>
      </c>
      <c r="I354" s="173" t="inlineStr">
        <is>
          <t>DARK USED</t>
        </is>
      </c>
      <c r="J354" s="176" t="inlineStr">
        <is>
          <t>ORTA</t>
        </is>
      </c>
      <c r="K354" s="176" t="inlineStr">
        <is>
          <t>9593A-48 Crimson warp stretch</t>
        </is>
      </c>
      <c r="L354" s="176" t="inlineStr">
        <is>
          <t>8551A-48 Crimson warp stretch</t>
        </is>
      </c>
      <c r="M354" s="41" t="inlineStr">
        <is>
          <t>SEASONAL MAIN</t>
        </is>
      </c>
      <c r="N354" s="42" t="n">
        <v>1</v>
      </c>
      <c r="O354" s="173" t="inlineStr">
        <is>
          <t>JEANS</t>
        </is>
      </c>
      <c r="P354" s="175" t="inlineStr">
        <is>
          <t>MEN</t>
        </is>
      </c>
      <c r="Q354" s="177" t="inlineStr">
        <is>
          <t>ARTLAB</t>
        </is>
      </c>
      <c r="R354" s="177" t="inlineStr">
        <is>
          <t>INTERWASHING</t>
        </is>
      </c>
      <c r="S354" s="215" t="inlineStr">
        <is>
          <t>6 / 150</t>
        </is>
      </c>
      <c r="T354" s="21" t="n">
        <v>1.23</v>
      </c>
      <c r="U354" s="305" t="n"/>
      <c r="V354" s="74" t="n"/>
      <c r="W354" s="74" t="n"/>
      <c r="X354" s="74" t="n">
        <v>11</v>
      </c>
      <c r="Y354" s="74" t="n">
        <v>0</v>
      </c>
      <c r="Z354" s="74" t="n">
        <v>20</v>
      </c>
      <c r="AA354" s="74" t="n">
        <v>27</v>
      </c>
      <c r="AB354" s="74" t="n">
        <v>33</v>
      </c>
      <c r="AC354" s="74" t="n">
        <v>33</v>
      </c>
      <c r="AD354" s="74" t="n"/>
      <c r="AE354" s="74" t="n"/>
      <c r="AF354" s="74" t="n">
        <v>100</v>
      </c>
      <c r="AG354" s="312" t="n">
        <v>0</v>
      </c>
      <c r="AH354" s="75">
        <f>AG354</f>
        <v/>
      </c>
      <c r="AI354" s="508" t="n">
        <v>0</v>
      </c>
      <c r="AJ354" s="75" t="n">
        <v>189</v>
      </c>
      <c r="AK354" s="75" t="n"/>
      <c r="AL354" s="267">
        <f>(AI354*T354)*1.05</f>
        <v/>
      </c>
      <c r="AM354" s="267" t="n"/>
      <c r="AN354" s="273" t="n">
        <v>1900</v>
      </c>
      <c r="AO354" s="300" t="n"/>
      <c r="AP354" s="273" t="n"/>
      <c r="AQ354" s="300" t="inlineStr">
        <is>
          <t>Orta</t>
        </is>
      </c>
      <c r="AR354" s="300" t="inlineStr">
        <is>
          <t>CHECK</t>
        </is>
      </c>
      <c r="AS354" s="273" t="n"/>
      <c r="AT354" s="273" t="n"/>
      <c r="AU354" s="273" t="n"/>
      <c r="AV354" s="2" t="n"/>
      <c r="AW354" s="2" t="inlineStr">
        <is>
          <t>-</t>
        </is>
      </c>
      <c r="AX354" s="2" t="n"/>
      <c r="AY354" s="2" t="n"/>
      <c r="AZ354" s="2" t="n"/>
      <c r="BA354" s="2" t="n"/>
      <c r="BB354" s="2" t="n"/>
      <c r="BC354" s="2" t="n"/>
      <c r="BD354" s="2" t="n"/>
      <c r="BE354" s="2" t="n"/>
      <c r="BF354" s="2" t="n"/>
      <c r="BG354" s="2" t="n"/>
      <c r="BH354" s="301" t="n"/>
    </row>
    <row customHeight="1" hidden="1" ht="15" r="355" s="510">
      <c r="A355" s="549" t="inlineStr">
        <is>
          <t>K170703011-2090400023 AMELIA</t>
        </is>
      </c>
      <c r="B355" s="169" t="inlineStr">
        <is>
          <t>K170703011</t>
        </is>
      </c>
      <c r="C355" s="169" t="n">
        <v>2090400023</v>
      </c>
      <c r="D355" s="67" t="n"/>
      <c r="E355" s="311" t="n"/>
      <c r="F355" s="282" t="inlineStr">
        <is>
          <t>CXLD WILL DELIVERY FROM STOCK</t>
        </is>
      </c>
      <c r="G355" s="176" t="inlineStr">
        <is>
          <t>C/O</t>
        </is>
      </c>
      <c r="H355" s="42" t="inlineStr">
        <is>
          <t>AMELIA</t>
        </is>
      </c>
      <c r="I355" s="173" t="inlineStr">
        <is>
          <t>BLUE BLACK</t>
        </is>
      </c>
      <c r="J355" s="176" t="inlineStr">
        <is>
          <t>TEXTILE SANTADERINA</t>
        </is>
      </c>
      <c r="K355" s="21" t="inlineStr">
        <is>
          <t>11166 BLUE BLACK (COLOUR 901) : Lenzing certif. nr: 11608792</t>
        </is>
      </c>
      <c r="L355" s="176" t="n"/>
      <c r="M355" s="41" t="inlineStr">
        <is>
          <t>ROYAL CORE</t>
        </is>
      </c>
      <c r="N355" s="42" t="n">
        <v>1</v>
      </c>
      <c r="O355" s="173" t="inlineStr">
        <is>
          <t>SHIRT L/S</t>
        </is>
      </c>
      <c r="P355" s="175" t="inlineStr">
        <is>
          <t>WOMEN</t>
        </is>
      </c>
      <c r="Q355" s="177" t="inlineStr">
        <is>
          <t>EDWARD JEANS</t>
        </is>
      </c>
      <c r="R355" s="177" t="inlineStr">
        <is>
          <t>ALEXANDROS</t>
        </is>
      </c>
      <c r="S355" s="178" t="n">
        <v>4.1</v>
      </c>
      <c r="T355" s="21" t="n">
        <v>1</v>
      </c>
      <c r="U355" s="305" t="n"/>
      <c r="V355" s="74" t="n"/>
      <c r="W355" s="74" t="n"/>
      <c r="X355" s="74" t="n">
        <v>9</v>
      </c>
      <c r="Y355" s="74" t="n">
        <v>0</v>
      </c>
      <c r="Z355" s="74" t="n">
        <v>15</v>
      </c>
      <c r="AA355" s="74" t="n">
        <v>15</v>
      </c>
      <c r="AB355" s="74" t="n">
        <v>32</v>
      </c>
      <c r="AC355" s="74" t="n">
        <v>38</v>
      </c>
      <c r="AD355" s="74" t="n"/>
      <c r="AE355" s="74" t="n"/>
      <c r="AF355" s="74" t="n">
        <v>0</v>
      </c>
      <c r="AG355" s="74" t="inlineStr">
        <is>
          <t>stock</t>
        </is>
      </c>
      <c r="AH355" s="75" t="n">
        <v>0</v>
      </c>
      <c r="AI355" s="508" t="n">
        <v>0</v>
      </c>
      <c r="AJ355" s="75" t="n">
        <v>128</v>
      </c>
      <c r="AK355" s="75" t="inlineStr">
        <is>
          <t>STOCK</t>
        </is>
      </c>
      <c r="AL355" s="267">
        <f>(AI355*T355)*1.05</f>
        <v/>
      </c>
      <c r="AM355" s="267" t="n"/>
      <c r="AN355" s="273" t="n"/>
      <c r="AO355" s="300" t="n"/>
      <c r="AP355" s="273" t="n"/>
      <c r="AQ355" s="300" t="n"/>
      <c r="AR355" s="300" t="n"/>
      <c r="AS355" s="273" t="n"/>
      <c r="AT355" s="273" t="n"/>
      <c r="AU355" s="273" t="n"/>
      <c r="AV355" s="2" t="n"/>
      <c r="AW355" s="2" t="n"/>
      <c r="AX355" s="2" t="n"/>
      <c r="AY355" s="2" t="n"/>
      <c r="AZ355" s="2" t="n"/>
      <c r="BA355" s="2" t="n"/>
      <c r="BB355" s="2" t="n"/>
      <c r="BC355" s="2" t="n"/>
      <c r="BD355" s="2" t="n"/>
      <c r="BE355" s="2" t="n"/>
      <c r="BF355" s="2" t="n"/>
      <c r="BG355" s="2" t="n"/>
      <c r="BH355" s="301" t="n"/>
    </row>
    <row customHeight="1" hidden="1" ht="15" r="356" s="510">
      <c r="A356" s="2" t="n"/>
      <c r="B356" s="292" t="n"/>
      <c r="C356" s="292" t="n"/>
      <c r="D356" s="293" t="n"/>
      <c r="E356" s="293" t="n"/>
      <c r="F356" s="293" t="n"/>
      <c r="G356" s="245" t="n"/>
      <c r="H356" s="294" t="n"/>
      <c r="I356" s="295" t="n"/>
      <c r="J356" s="245" t="n"/>
      <c r="K356" s="245" t="n"/>
      <c r="L356" s="245" t="n"/>
      <c r="M356" s="296" t="n"/>
      <c r="N356" s="294" t="n"/>
      <c r="O356" s="295" t="n"/>
      <c r="P356" s="297" t="n"/>
      <c r="Q356" s="245" t="n"/>
      <c r="R356" s="245" t="n"/>
      <c r="S356" s="298" t="n"/>
      <c r="T356" s="224" t="n"/>
      <c r="U356" s="306" t="n"/>
      <c r="V356" s="299" t="n"/>
      <c r="W356" s="299" t="n"/>
      <c r="X356" s="299" t="n"/>
      <c r="Y356" s="299" t="n"/>
      <c r="Z356" s="299" t="n"/>
      <c r="AA356" s="299" t="n"/>
      <c r="AB356" s="299" t="n"/>
      <c r="AC356" s="299" t="n"/>
      <c r="AD356" s="299" t="n"/>
      <c r="AE356" s="299" t="n"/>
      <c r="AF356" s="299" t="n"/>
      <c r="AG356" s="299" t="n"/>
      <c r="AH356" s="75" t="n"/>
      <c r="AI356" s="508" t="n"/>
      <c r="AJ356" s="75" t="n"/>
      <c r="AK356" s="75" t="n"/>
      <c r="AL356" s="267" t="n"/>
      <c r="AM356" s="267" t="n"/>
      <c r="AN356" s="273" t="n"/>
      <c r="AO356" s="300" t="n"/>
      <c r="AP356" s="273" t="n"/>
      <c r="AQ356" s="300" t="n"/>
      <c r="AR356" s="300" t="n"/>
      <c r="AS356" s="273" t="n"/>
      <c r="AT356" s="273" t="n"/>
      <c r="AU356" s="273" t="n"/>
      <c r="AV356" s="2" t="n"/>
      <c r="AW356" s="2" t="n"/>
      <c r="AX356" s="2" t="n"/>
      <c r="AY356" s="2" t="n"/>
      <c r="AZ356" s="2" t="n"/>
      <c r="BA356" s="2" t="n"/>
      <c r="BB356" s="2" t="n"/>
      <c r="BC356" s="2" t="n"/>
      <c r="BD356" s="2" t="n"/>
      <c r="BE356" s="2" t="n"/>
      <c r="BF356" s="2" t="n"/>
      <c r="BG356" s="2" t="n"/>
      <c r="BH356" s="301" t="n"/>
    </row>
    <row customHeight="1" hidden="1" ht="15" r="357" s="510">
      <c r="A357" s="2" t="n"/>
      <c r="B357" s="292" t="n"/>
      <c r="C357" s="292" t="n"/>
      <c r="D357" s="293" t="n"/>
      <c r="E357" s="293" t="n"/>
      <c r="F357" s="293" t="n"/>
      <c r="G357" s="245" t="n"/>
      <c r="H357" s="294" t="n"/>
      <c r="I357" s="295" t="n"/>
      <c r="J357" s="245" t="n"/>
      <c r="K357" s="245" t="n"/>
      <c r="L357" s="245" t="n"/>
      <c r="M357" s="296" t="n"/>
      <c r="N357" s="294" t="n"/>
      <c r="O357" s="295" t="n"/>
      <c r="P357" s="297" t="n"/>
      <c r="Q357" s="245" t="n"/>
      <c r="R357" s="245" t="n"/>
      <c r="S357" s="298" t="n"/>
      <c r="T357" s="224" t="n"/>
      <c r="U357" s="306" t="n"/>
      <c r="V357" s="299" t="n"/>
      <c r="W357" s="299" t="n"/>
      <c r="X357" s="299" t="n"/>
      <c r="Y357" s="299" t="n"/>
      <c r="Z357" s="299" t="n"/>
      <c r="AA357" s="299" t="n"/>
      <c r="AB357" s="299" t="n"/>
      <c r="AC357" s="299" t="n"/>
      <c r="AD357" s="299" t="n"/>
      <c r="AE357" s="299" t="n"/>
      <c r="AF357" s="299" t="n"/>
      <c r="AG357" s="299" t="n"/>
      <c r="AH357" s="75" t="n"/>
      <c r="AI357" s="508" t="n"/>
      <c r="AJ357" s="75" t="n"/>
      <c r="AK357" s="75" t="n"/>
      <c r="AL357" s="267" t="n"/>
      <c r="AM357" s="267" t="n"/>
      <c r="AN357" s="273" t="n"/>
      <c r="AO357" s="300" t="n"/>
      <c r="AP357" s="273" t="n"/>
      <c r="AQ357" s="300" t="n"/>
      <c r="AR357" s="300" t="n"/>
      <c r="AS357" s="273" t="n"/>
      <c r="AT357" s="273" t="n"/>
      <c r="AU357" s="273" t="n"/>
      <c r="AV357" s="2" t="n"/>
      <c r="AW357" s="2" t="n"/>
      <c r="AX357" s="2" t="n"/>
      <c r="AY357" s="2" t="n"/>
      <c r="AZ357" s="2" t="n"/>
      <c r="BA357" s="2" t="n"/>
      <c r="BB357" s="2" t="n"/>
      <c r="BC357" s="2" t="n"/>
      <c r="BD357" s="2" t="n"/>
      <c r="BE357" s="2" t="n"/>
      <c r="BF357" s="2" t="n"/>
      <c r="BG357" s="2" t="n"/>
      <c r="BH357" s="301" t="n"/>
    </row>
    <row hidden="1" r="358" s="510">
      <c r="A358" s="2" t="n"/>
      <c r="E358" s="511" t="n"/>
      <c r="F358" s="511" t="n"/>
      <c r="T358" s="512" t="n"/>
      <c r="U358" s="512" t="n"/>
      <c r="V358" s="511" t="n"/>
      <c r="W358" s="511" t="n"/>
      <c r="X358" s="511" t="n"/>
      <c r="Y358" s="511" t="n"/>
      <c r="Z358" s="511" t="n"/>
      <c r="AA358" s="511" t="n"/>
      <c r="AB358" s="511" t="n"/>
      <c r="AD358" s="511" t="n"/>
      <c r="AE358" s="511" t="n"/>
      <c r="AF358" s="511" t="n"/>
      <c r="AG358" s="511" t="n"/>
      <c r="AI358" s="508" t="n"/>
    </row>
    <row customFormat="1" customHeight="1" hidden="1" ht="15" r="359" s="288">
      <c r="A359" s="549" t="inlineStr">
        <is>
          <t xml:space="preserve">K180752015-1060300200 HOWEL </t>
        </is>
      </c>
      <c r="B359" s="466" t="inlineStr">
        <is>
          <t>K180752015</t>
        </is>
      </c>
      <c r="C359" s="466" t="n">
        <v>1060300200</v>
      </c>
      <c r="D359" s="453" t="n"/>
      <c r="E359" s="461" t="inlineStr">
        <is>
          <t>x</t>
        </is>
      </c>
      <c r="F359" s="461" t="n"/>
      <c r="G359" s="457" t="n"/>
      <c r="H359" s="455" t="inlineStr">
        <is>
          <t xml:space="preserve">HOWEL </t>
        </is>
      </c>
      <c r="I359" s="466" t="inlineStr">
        <is>
          <t>DENIM</t>
        </is>
      </c>
      <c r="J359" s="457" t="inlineStr">
        <is>
          <t>ROYO</t>
        </is>
      </c>
      <c r="K359" s="457" t="inlineStr">
        <is>
          <t>CIDREN CRUDO - 31410 + WATER REPELLANT</t>
        </is>
      </c>
      <c r="L359" s="457" t="n"/>
      <c r="M359" s="456" t="n"/>
      <c r="N359" s="455" t="n">
        <v>2</v>
      </c>
      <c r="O359" s="466" t="inlineStr">
        <is>
          <t>OUTERWEAR</t>
        </is>
      </c>
      <c r="P359" s="463" t="inlineStr">
        <is>
          <t>MEN</t>
        </is>
      </c>
      <c r="Q359" s="457" t="inlineStr">
        <is>
          <t>EXTRAVIE SRL</t>
        </is>
      </c>
      <c r="R359" s="457" t="n"/>
      <c r="S359" s="459" t="inlineStr">
        <is>
          <t>/ 162</t>
        </is>
      </c>
      <c r="T359" s="460" t="n"/>
      <c r="U359" s="460" t="n"/>
      <c r="V359" s="461" t="n"/>
      <c r="W359" s="461" t="n"/>
      <c r="X359" s="461" t="n"/>
      <c r="Y359" s="461" t="inlineStr">
        <is>
          <t>CXLD</t>
        </is>
      </c>
      <c r="Z359" s="461" t="inlineStr">
        <is>
          <t>CXLD</t>
        </is>
      </c>
      <c r="AA359" s="461" t="inlineStr">
        <is>
          <t>CXLD</t>
        </is>
      </c>
      <c r="AB359" s="461" t="n">
        <v>0</v>
      </c>
      <c r="AC359" s="310" t="n">
        <v>0</v>
      </c>
      <c r="AD359" s="461" t="n"/>
      <c r="AE359" s="461" t="n"/>
      <c r="AF359" s="461" t="inlineStr">
        <is>
          <t>CXLD</t>
        </is>
      </c>
      <c r="AG359" s="461" t="inlineStr">
        <is>
          <t>CXLD</t>
        </is>
      </c>
      <c r="AH359" s="308" t="n">
        <v>0</v>
      </c>
      <c r="AI359" s="508" t="n"/>
      <c r="AJ359" s="283" t="n"/>
      <c r="AK359" s="283" t="n"/>
      <c r="AL359" s="267" t="inlineStr">
        <is>
          <t>-</t>
        </is>
      </c>
      <c r="AM359" s="284" t="n"/>
      <c r="AN359" s="285" t="n"/>
      <c r="AO359" s="286" t="n"/>
      <c r="AP359" s="285" t="n"/>
      <c r="AQ359" s="286" t="n"/>
      <c r="AR359" s="286" t="n"/>
      <c r="AS359" s="285" t="n"/>
      <c r="AT359" s="285" t="n"/>
      <c r="AU359" s="285" t="n"/>
      <c r="AV359" s="288" t="n"/>
      <c r="AW359" s="288" t="n"/>
      <c r="AX359" s="288" t="n"/>
      <c r="AY359" s="288" t="n"/>
      <c r="AZ359" s="288" t="n"/>
      <c r="BA359" s="288" t="n"/>
      <c r="BB359" s="288" t="n"/>
      <c r="BC359" s="288" t="n"/>
      <c r="BD359" s="288" t="n"/>
      <c r="BE359" s="288" t="n"/>
      <c r="BH359" s="289" t="n"/>
    </row>
    <row customFormat="1" customHeight="1" hidden="1" ht="15" r="360" s="288">
      <c r="A360" s="549" t="inlineStr">
        <is>
          <t>K180752070-1050400268 TILL</t>
        </is>
      </c>
      <c r="B360" s="466" t="inlineStr">
        <is>
          <t>K180752070</t>
        </is>
      </c>
      <c r="C360" s="466" t="n">
        <v>1050400268</v>
      </c>
      <c r="D360" s="453" t="n"/>
      <c r="E360" s="461" t="inlineStr">
        <is>
          <t>x</t>
        </is>
      </c>
      <c r="F360" s="461" t="n"/>
      <c r="G360" s="457" t="n"/>
      <c r="H360" s="455" t="inlineStr">
        <is>
          <t>TILL</t>
        </is>
      </c>
      <c r="I360" s="466" t="inlineStr">
        <is>
          <t>PERFORMANCE BLUE</t>
        </is>
      </c>
      <c r="J360" s="457" t="inlineStr">
        <is>
          <t>ROYO</t>
        </is>
      </c>
      <c r="K360" s="457" t="n"/>
      <c r="L360" s="457" t="inlineStr">
        <is>
          <t>CHANTAL-M-RQT PERFORMANCE BLUE P.19-4049/A - 73094</t>
        </is>
      </c>
      <c r="M360" s="456" t="n"/>
      <c r="N360" s="455" t="n">
        <v>1</v>
      </c>
      <c r="O360" s="466" t="inlineStr">
        <is>
          <t>JACKET</t>
        </is>
      </c>
      <c r="P360" s="463" t="inlineStr">
        <is>
          <t>MEN</t>
        </is>
      </c>
      <c r="Q360" s="457" t="inlineStr">
        <is>
          <t>ARTLAB</t>
        </is>
      </c>
      <c r="R360" s="457" t="inlineStr">
        <is>
          <t>-</t>
        </is>
      </c>
      <c r="S360" s="459" t="n">
        <v>6.15</v>
      </c>
      <c r="T360" s="457" t="n">
        <v>1.49</v>
      </c>
      <c r="U360" s="458" t="n"/>
      <c r="V360" s="310" t="n"/>
      <c r="W360" s="310" t="n"/>
      <c r="X360" s="310" t="n"/>
      <c r="Y360" s="310" t="inlineStr">
        <is>
          <t>CXLD</t>
        </is>
      </c>
      <c r="Z360" s="310" t="inlineStr">
        <is>
          <t>CXLD</t>
        </is>
      </c>
      <c r="AA360" s="310" t="inlineStr">
        <is>
          <t>CXLD</t>
        </is>
      </c>
      <c r="AB360" s="310" t="n">
        <v>0</v>
      </c>
      <c r="AC360" s="310" t="n">
        <v>0</v>
      </c>
      <c r="AD360" s="310" t="n"/>
      <c r="AE360" s="310" t="n"/>
      <c r="AF360" s="310" t="inlineStr">
        <is>
          <t>CXLD</t>
        </is>
      </c>
      <c r="AG360" s="310" t="inlineStr">
        <is>
          <t>CXLD</t>
        </is>
      </c>
      <c r="AH360" s="308" t="n">
        <v>0</v>
      </c>
      <c r="AI360" s="508" t="n"/>
      <c r="AJ360" s="283" t="n"/>
      <c r="AK360" s="283" t="n"/>
      <c r="AL360" s="267" t="inlineStr">
        <is>
          <t>-</t>
        </is>
      </c>
      <c r="AM360" s="284" t="n"/>
      <c r="AN360" s="285" t="n"/>
      <c r="AO360" s="286" t="n"/>
      <c r="AP360" s="285" t="n"/>
      <c r="AQ360" s="286" t="n"/>
      <c r="AR360" s="286" t="n"/>
      <c r="AS360" s="285" t="n"/>
      <c r="AT360" s="285" t="n"/>
      <c r="AU360" s="285" t="n"/>
      <c r="AV360" s="288" t="n"/>
      <c r="AW360" s="288" t="n"/>
      <c r="AX360" s="288" t="n"/>
      <c r="AY360" s="288" t="n"/>
      <c r="AZ360" s="288" t="n"/>
      <c r="BA360" s="288" t="n"/>
      <c r="BB360" s="288" t="n"/>
      <c r="BC360" s="288" t="n"/>
      <c r="BD360" s="288" t="n"/>
      <c r="BE360" s="288" t="n"/>
      <c r="BH360" s="289" t="n"/>
    </row>
    <row customFormat="1" customHeight="1" hidden="1" ht="15" r="361" s="288">
      <c r="A361" s="549" t="inlineStr">
        <is>
          <t>K180752075-1060200176 CARADOC</t>
        </is>
      </c>
      <c r="B361" s="466" t="inlineStr">
        <is>
          <t>K180752075</t>
        </is>
      </c>
      <c r="C361" s="466" t="n">
        <v>1060200176</v>
      </c>
      <c r="D361" s="453" t="n"/>
      <c r="E361" s="461" t="inlineStr">
        <is>
          <t>x</t>
        </is>
      </c>
      <c r="F361" s="461" t="n"/>
      <c r="G361" s="457" t="n"/>
      <c r="H361" s="455" t="inlineStr">
        <is>
          <t>CARADOC</t>
        </is>
      </c>
      <c r="I361" s="466" t="inlineStr">
        <is>
          <t>RINSE</t>
        </is>
      </c>
      <c r="J361" s="457" t="inlineStr">
        <is>
          <t>HEMP FORTEX</t>
        </is>
      </c>
      <c r="K361" s="457" t="inlineStr">
        <is>
          <t>HG06271 DNM-EW</t>
        </is>
      </c>
      <c r="L361" s="457" t="n"/>
      <c r="M361" s="456" t="n"/>
      <c r="N361" s="455" t="n">
        <v>1</v>
      </c>
      <c r="O361" s="466" t="inlineStr">
        <is>
          <t>JACKET</t>
        </is>
      </c>
      <c r="P361" s="463" t="inlineStr">
        <is>
          <t>MEN</t>
        </is>
      </c>
      <c r="Q361" s="457" t="inlineStr">
        <is>
          <t>ARTLAB</t>
        </is>
      </c>
      <c r="R361" s="457" t="inlineStr">
        <is>
          <t>INTERWASHING</t>
        </is>
      </c>
      <c r="S361" s="459" t="inlineStr">
        <is>
          <t>$8.58 / 56"</t>
        </is>
      </c>
      <c r="T361" s="457" t="n">
        <v>1.64</v>
      </c>
      <c r="U361" s="458" t="n"/>
      <c r="V361" s="310" t="n"/>
      <c r="W361" s="310" t="n"/>
      <c r="X361" s="310" t="n"/>
      <c r="Y361" s="310" t="inlineStr">
        <is>
          <t>CXLD</t>
        </is>
      </c>
      <c r="Z361" s="310" t="inlineStr">
        <is>
          <t>CXLD</t>
        </is>
      </c>
      <c r="AA361" s="310" t="inlineStr">
        <is>
          <t>CXLD</t>
        </is>
      </c>
      <c r="AB361" s="310" t="n">
        <v>0</v>
      </c>
      <c r="AC361" s="310" t="n">
        <v>0</v>
      </c>
      <c r="AD361" s="310" t="n"/>
      <c r="AE361" s="310" t="n"/>
      <c r="AF361" s="310" t="inlineStr">
        <is>
          <t>CXLD</t>
        </is>
      </c>
      <c r="AG361" s="310" t="inlineStr">
        <is>
          <t>CXLD</t>
        </is>
      </c>
      <c r="AH361" s="308" t="n">
        <v>0</v>
      </c>
      <c r="AI361" s="508" t="n"/>
      <c r="AJ361" s="283" t="n"/>
      <c r="AK361" s="283" t="n"/>
      <c r="AL361" s="267" t="inlineStr">
        <is>
          <t>-</t>
        </is>
      </c>
      <c r="AM361" s="284" t="n"/>
      <c r="AN361" s="285" t="n"/>
      <c r="AO361" s="286" t="n"/>
      <c r="AP361" s="285" t="n"/>
      <c r="AQ361" s="286" t="n"/>
      <c r="AR361" s="286" t="n"/>
      <c r="AS361" s="285" t="n"/>
      <c r="AT361" s="285" t="n"/>
      <c r="AU361" s="285" t="n"/>
      <c r="AV361" s="288" t="n"/>
      <c r="AW361" s="288" t="n"/>
      <c r="AX361" s="288" t="n"/>
      <c r="AY361" s="288" t="n"/>
      <c r="AZ361" s="288" t="n"/>
      <c r="BA361" s="288" t="n"/>
      <c r="BB361" s="288" t="n"/>
      <c r="BC361" s="288" t="n"/>
      <c r="BD361" s="288" t="n"/>
      <c r="BE361" s="288" t="n"/>
      <c r="BH361" s="289" t="n"/>
    </row>
    <row customFormat="1" customHeight="1" hidden="1" ht="15" r="362" s="288">
      <c r="A362" s="549" t="inlineStr">
        <is>
          <t>K180752095-1050200096 AUBERON</t>
        </is>
      </c>
      <c r="B362" s="466" t="inlineStr">
        <is>
          <t>K180752095</t>
        </is>
      </c>
      <c r="C362" s="466" t="n">
        <v>1050200096</v>
      </c>
      <c r="D362" s="453" t="n"/>
      <c r="E362" s="461" t="inlineStr">
        <is>
          <t>x</t>
        </is>
      </c>
      <c r="F362" s="461" t="n"/>
      <c r="G362" s="457" t="n"/>
      <c r="H362" s="455" t="inlineStr">
        <is>
          <t>AUBERON</t>
        </is>
      </c>
      <c r="I362" s="466" t="inlineStr">
        <is>
          <t>RINSE</t>
        </is>
      </c>
      <c r="J362" s="457" t="inlineStr">
        <is>
          <t>HEMP FORTEX</t>
        </is>
      </c>
      <c r="K362" s="457" t="inlineStr">
        <is>
          <t>HG06271 DNM-EW</t>
        </is>
      </c>
      <c r="L362" s="457" t="n"/>
      <c r="M362" s="456" t="n"/>
      <c r="N362" s="455" t="n">
        <v>1</v>
      </c>
      <c r="O362" s="466" t="inlineStr">
        <is>
          <t>VEST</t>
        </is>
      </c>
      <c r="P362" s="463" t="inlineStr">
        <is>
          <t>MEN</t>
        </is>
      </c>
      <c r="Q362" s="457" t="inlineStr">
        <is>
          <t>ARTLAB</t>
        </is>
      </c>
      <c r="R362" s="457" t="inlineStr">
        <is>
          <t>INTERWASHING</t>
        </is>
      </c>
      <c r="S362" s="459" t="inlineStr">
        <is>
          <t>$8.58 / 56"</t>
        </is>
      </c>
      <c r="T362" s="457" t="n">
        <v>0.68</v>
      </c>
      <c r="U362" s="458" t="n"/>
      <c r="V362" s="310" t="n"/>
      <c r="W362" s="310" t="n"/>
      <c r="X362" s="310" t="n"/>
      <c r="Y362" s="310" t="inlineStr">
        <is>
          <t>CXLD</t>
        </is>
      </c>
      <c r="Z362" s="310" t="inlineStr">
        <is>
          <t>CXLD</t>
        </is>
      </c>
      <c r="AA362" s="310" t="inlineStr">
        <is>
          <t>CXLD</t>
        </is>
      </c>
      <c r="AB362" s="310" t="n">
        <v>4</v>
      </c>
      <c r="AC362" s="310" t="n">
        <v>0</v>
      </c>
      <c r="AD362" s="310" t="n"/>
      <c r="AE362" s="310" t="n"/>
      <c r="AF362" s="310" t="inlineStr">
        <is>
          <t>CXLD</t>
        </is>
      </c>
      <c r="AG362" s="310" t="inlineStr">
        <is>
          <t>CXLD</t>
        </is>
      </c>
      <c r="AH362" s="308" t="n">
        <v>0</v>
      </c>
      <c r="AI362" s="508" t="n"/>
      <c r="AJ362" s="283" t="n"/>
      <c r="AK362" s="283" t="n"/>
      <c r="AL362" s="267" t="inlineStr">
        <is>
          <t>-</t>
        </is>
      </c>
      <c r="AM362" s="284" t="n"/>
      <c r="AN362" s="285" t="n"/>
      <c r="AO362" s="286" t="n"/>
      <c r="AP362" s="285" t="n"/>
      <c r="AQ362" s="286" t="n"/>
      <c r="AR362" s="286" t="n"/>
      <c r="AS362" s="285" t="n"/>
      <c r="AT362" s="285" t="n"/>
      <c r="AU362" s="285" t="n"/>
      <c r="AV362" s="288" t="n"/>
      <c r="AW362" s="288" t="n"/>
      <c r="AX362" s="288" t="n"/>
      <c r="AY362" s="288" t="n"/>
      <c r="AZ362" s="288" t="n"/>
      <c r="BA362" s="288" t="n"/>
      <c r="BB362" s="288" t="n"/>
      <c r="BC362" s="288" t="n"/>
      <c r="BD362" s="288" t="n"/>
      <c r="BE362" s="288" t="n"/>
      <c r="BH362" s="289" t="n"/>
    </row>
    <row customFormat="1" customHeight="1" hidden="1" ht="15" r="363" s="288">
      <c r="A363" s="549" t="inlineStr">
        <is>
          <t>K180755020-1040102546 PARNELL</t>
        </is>
      </c>
      <c r="B363" s="466" t="inlineStr">
        <is>
          <t>K180755020</t>
        </is>
      </c>
      <c r="C363" s="466" t="n">
        <v>1040102546</v>
      </c>
      <c r="D363" s="453" t="n"/>
      <c r="E363" s="461" t="inlineStr">
        <is>
          <t>x</t>
        </is>
      </c>
      <c r="F363" s="461" t="n"/>
      <c r="G363" s="457" t="n"/>
      <c r="H363" s="455" t="inlineStr">
        <is>
          <t>PARNELL</t>
        </is>
      </c>
      <c r="I363" s="466" t="inlineStr">
        <is>
          <t xml:space="preserve">PERFORMANCE BLUE </t>
        </is>
      </c>
      <c r="J363" s="457" t="inlineStr">
        <is>
          <t>HELLAS COTTON</t>
        </is>
      </c>
      <c r="K363" s="464" t="n">
        <v>195228150000002</v>
      </c>
      <c r="L363" s="457" t="n"/>
      <c r="M363" s="456" t="n"/>
      <c r="N363" s="455" t="n">
        <v>1</v>
      </c>
      <c r="O363" s="466" t="inlineStr">
        <is>
          <t>SWEAT</t>
        </is>
      </c>
      <c r="P363" s="463" t="inlineStr">
        <is>
          <t>MEN</t>
        </is>
      </c>
      <c r="Q363" s="457" t="inlineStr">
        <is>
          <t>NEW POWER</t>
        </is>
      </c>
      <c r="R363" s="457" t="inlineStr">
        <is>
          <t>ALEXANDROS</t>
        </is>
      </c>
      <c r="S363" s="459" t="inlineStr">
        <is>
          <t>10,5kg</t>
        </is>
      </c>
      <c r="T363" s="457" t="n"/>
      <c r="U363" s="458" t="n"/>
      <c r="V363" s="310" t="n"/>
      <c r="W363" s="310" t="n"/>
      <c r="X363" s="310" t="n"/>
      <c r="Y363" s="310" t="inlineStr">
        <is>
          <t>CXLD</t>
        </is>
      </c>
      <c r="Z363" s="310" t="inlineStr">
        <is>
          <t>CXLD</t>
        </is>
      </c>
      <c r="AA363" s="310" t="inlineStr">
        <is>
          <t>CXLD</t>
        </is>
      </c>
      <c r="AB363" s="310" t="n">
        <v>0</v>
      </c>
      <c r="AC363" s="310" t="n">
        <v>0</v>
      </c>
      <c r="AD363" s="310" t="n"/>
      <c r="AE363" s="310" t="n"/>
      <c r="AF363" s="310" t="inlineStr">
        <is>
          <t>CXLD</t>
        </is>
      </c>
      <c r="AG363" s="310" t="inlineStr">
        <is>
          <t>CXLD</t>
        </is>
      </c>
      <c r="AH363" s="308" t="n">
        <v>0</v>
      </c>
      <c r="AI363" s="508" t="n"/>
      <c r="AJ363" s="283" t="n"/>
      <c r="AK363" s="283" t="n"/>
      <c r="AL363" s="267" t="inlineStr">
        <is>
          <t>-</t>
        </is>
      </c>
      <c r="AM363" s="284" t="n"/>
      <c r="AN363" s="285" t="n"/>
      <c r="AO363" s="286" t="n"/>
      <c r="AP363" s="285" t="n"/>
      <c r="AQ363" s="286" t="n"/>
      <c r="AR363" s="286" t="n"/>
      <c r="AS363" s="285" t="n"/>
      <c r="AT363" s="285" t="n"/>
      <c r="AU363" s="285" t="n"/>
      <c r="AV363" s="288" t="n"/>
      <c r="AW363" s="288" t="n"/>
      <c r="AX363" s="288" t="n"/>
      <c r="AY363" s="288" t="n"/>
      <c r="AZ363" s="288" t="n"/>
      <c r="BA363" s="288" t="n"/>
      <c r="BB363" s="288" t="n"/>
      <c r="BC363" s="288" t="n"/>
      <c r="BD363" s="288" t="n"/>
      <c r="BE363" s="288" t="n"/>
      <c r="BH363" s="289" t="n"/>
    </row>
    <row customFormat="1" customHeight="1" hidden="1" ht="15" r="364" s="288">
      <c r="A364" s="549" t="inlineStr">
        <is>
          <t>K180755050-1040102552 FELIM</t>
        </is>
      </c>
      <c r="B364" s="466" t="inlineStr">
        <is>
          <t>K180755050</t>
        </is>
      </c>
      <c r="C364" s="466" t="n">
        <v>1040102552</v>
      </c>
      <c r="D364" s="453" t="n"/>
      <c r="E364" s="461" t="inlineStr">
        <is>
          <t>x</t>
        </is>
      </c>
      <c r="F364" s="461" t="n"/>
      <c r="G364" s="457" t="n"/>
      <c r="H364" s="455" t="inlineStr">
        <is>
          <t>FELIM</t>
        </is>
      </c>
      <c r="I364" s="466" t="inlineStr">
        <is>
          <t>CORDOVAN</t>
        </is>
      </c>
      <c r="J364" s="457" t="inlineStr">
        <is>
          <t>HELLAS COTTON</t>
        </is>
      </c>
      <c r="K364" s="464" t="n">
        <v>195228150000002</v>
      </c>
      <c r="L364" s="457" t="n"/>
      <c r="M364" s="456" t="n"/>
      <c r="N364" s="455" t="n">
        <v>2</v>
      </c>
      <c r="O364" s="466" t="inlineStr">
        <is>
          <t>SWEAT</t>
        </is>
      </c>
      <c r="P364" s="463" t="inlineStr">
        <is>
          <t>MEN</t>
        </is>
      </c>
      <c r="Q364" s="457" t="inlineStr">
        <is>
          <t>NEW POWER</t>
        </is>
      </c>
      <c r="R364" s="457" t="inlineStr">
        <is>
          <t>ALEXANDROS</t>
        </is>
      </c>
      <c r="S364" s="459" t="inlineStr">
        <is>
          <t>10,5kg</t>
        </is>
      </c>
      <c r="T364" s="457" t="n"/>
      <c r="U364" s="458" t="n"/>
      <c r="V364" s="310" t="n"/>
      <c r="W364" s="310" t="n"/>
      <c r="X364" s="310" t="n"/>
      <c r="Y364" s="310" t="inlineStr">
        <is>
          <t>CXLD</t>
        </is>
      </c>
      <c r="Z364" s="310" t="inlineStr">
        <is>
          <t>CXLD</t>
        </is>
      </c>
      <c r="AA364" s="310" t="inlineStr">
        <is>
          <t>CXLD</t>
        </is>
      </c>
      <c r="AB364" s="310" t="n">
        <v>0</v>
      </c>
      <c r="AC364" s="310" t="n">
        <v>0</v>
      </c>
      <c r="AD364" s="310" t="n"/>
      <c r="AE364" s="310" t="n"/>
      <c r="AF364" s="310" t="inlineStr">
        <is>
          <t>CXLD</t>
        </is>
      </c>
      <c r="AG364" s="310" t="inlineStr">
        <is>
          <t>CXLD</t>
        </is>
      </c>
      <c r="AH364" s="308" t="n">
        <v>0</v>
      </c>
      <c r="AI364" s="508" t="n"/>
      <c r="AJ364" s="283" t="n"/>
      <c r="AK364" s="283" t="n"/>
      <c r="AL364" s="267" t="inlineStr">
        <is>
          <t>-</t>
        </is>
      </c>
      <c r="AM364" s="284" t="n"/>
      <c r="AN364" s="285" t="n"/>
      <c r="AO364" s="286" t="n"/>
      <c r="AP364" s="285" t="n"/>
      <c r="AQ364" s="286" t="n"/>
      <c r="AR364" s="286" t="n"/>
      <c r="AS364" s="285" t="n"/>
      <c r="AT364" s="285" t="n"/>
      <c r="AU364" s="285" t="n"/>
      <c r="AV364" s="288" t="n"/>
      <c r="AW364" s="288" t="n"/>
      <c r="AX364" s="288" t="n"/>
      <c r="AY364" s="288" t="n"/>
      <c r="AZ364" s="288" t="n"/>
      <c r="BA364" s="288" t="n"/>
      <c r="BB364" s="288" t="n"/>
      <c r="BC364" s="288" t="n"/>
      <c r="BD364" s="288" t="n"/>
      <c r="BE364" s="288" t="n"/>
      <c r="BH364" s="289" t="n"/>
    </row>
    <row customFormat="1" customHeight="1" hidden="1" ht="15" r="365" s="288">
      <c r="A365" s="549" t="inlineStr">
        <is>
          <t>K180753070-1090103540 GED</t>
        </is>
      </c>
      <c r="B365" s="466" t="inlineStr">
        <is>
          <t>K180753070</t>
        </is>
      </c>
      <c r="C365" s="466" t="n">
        <v>1090103540</v>
      </c>
      <c r="D365" s="453" t="n"/>
      <c r="E365" s="461" t="inlineStr">
        <is>
          <t>x</t>
        </is>
      </c>
      <c r="F365" s="461" t="n"/>
      <c r="G365" s="457" t="n"/>
      <c r="H365" s="455" t="inlineStr">
        <is>
          <t>GED</t>
        </is>
      </c>
      <c r="I365" s="466" t="inlineStr">
        <is>
          <t>BOLD STRIPE</t>
        </is>
      </c>
      <c r="J365" s="457" t="inlineStr">
        <is>
          <t>UNITIN</t>
        </is>
      </c>
      <c r="K365" s="457" t="inlineStr">
        <is>
          <t>SATURN: BOLD STRIPE</t>
        </is>
      </c>
      <c r="L365" s="457" t="n"/>
      <c r="M365" s="456" t="n"/>
      <c r="N365" s="455" t="n">
        <v>1</v>
      </c>
      <c r="O365" s="466" t="inlineStr">
        <is>
          <t>SHIRT L/S</t>
        </is>
      </c>
      <c r="P365" s="463" t="inlineStr">
        <is>
          <t>MEN</t>
        </is>
      </c>
      <c r="Q365" s="457" t="inlineStr">
        <is>
          <t>COLLAGE</t>
        </is>
      </c>
      <c r="R365" s="457" t="inlineStr">
        <is>
          <t>ARAMPATZHS  NIKOLAOS &amp; SIA O.E.</t>
        </is>
      </c>
      <c r="S365" s="459" t="inlineStr">
        <is>
          <t>7,15 / 150</t>
        </is>
      </c>
      <c r="T365" s="457" t="n">
        <v>1.8</v>
      </c>
      <c r="U365" s="458" t="n"/>
      <c r="V365" s="310" t="n"/>
      <c r="W365" s="310" t="n"/>
      <c r="X365" s="310" t="n"/>
      <c r="Y365" s="310" t="inlineStr">
        <is>
          <t>CXLD</t>
        </is>
      </c>
      <c r="Z365" s="310" t="inlineStr">
        <is>
          <t>CXLD</t>
        </is>
      </c>
      <c r="AA365" s="310" t="inlineStr">
        <is>
          <t>CXLD</t>
        </is>
      </c>
      <c r="AB365" s="310" t="n">
        <v>0</v>
      </c>
      <c r="AC365" s="310" t="n">
        <v>0</v>
      </c>
      <c r="AD365" s="310" t="n"/>
      <c r="AE365" s="310" t="n"/>
      <c r="AF365" s="310" t="inlineStr">
        <is>
          <t>CXLD</t>
        </is>
      </c>
      <c r="AG365" s="310" t="inlineStr">
        <is>
          <t>CXLD</t>
        </is>
      </c>
      <c r="AH365" s="308" t="n">
        <v>0</v>
      </c>
      <c r="AI365" s="508" t="n"/>
      <c r="AJ365" s="283" t="n"/>
      <c r="AK365" s="283" t="n"/>
      <c r="AL365" s="267" t="inlineStr">
        <is>
          <t>-</t>
        </is>
      </c>
      <c r="AM365" s="284" t="n"/>
      <c r="AN365" s="285" t="n"/>
      <c r="AO365" s="286" t="n"/>
      <c r="AP365" s="285" t="n"/>
      <c r="AQ365" s="286" t="n"/>
      <c r="AR365" s="286" t="n"/>
      <c r="AS365" s="285" t="n"/>
      <c r="AT365" s="285" t="n"/>
      <c r="AU365" s="285" t="n"/>
      <c r="AV365" s="288" t="n"/>
      <c r="AW365" s="288" t="n"/>
      <c r="AX365" s="288" t="n"/>
      <c r="AY365" s="288" t="n"/>
      <c r="AZ365" s="288" t="n"/>
      <c r="BA365" s="288" t="n"/>
      <c r="BB365" s="288" t="n"/>
      <c r="BC365" s="288" t="n"/>
      <c r="BD365" s="288" t="n"/>
      <c r="BE365" s="288" t="n"/>
      <c r="BH365" s="289" t="n"/>
    </row>
    <row customFormat="1" customHeight="1" hidden="1" ht="15" r="366" s="288">
      <c r="A366" s="549" t="inlineStr">
        <is>
          <t>K180754005-1070101067 GENTIAN</t>
        </is>
      </c>
      <c r="B366" s="466" t="inlineStr">
        <is>
          <t>K180754005</t>
        </is>
      </c>
      <c r="C366" s="466" t="n">
        <v>1070101067</v>
      </c>
      <c r="D366" s="453" t="n"/>
      <c r="E366" s="461" t="inlineStr">
        <is>
          <t>x</t>
        </is>
      </c>
      <c r="F366" s="461" t="n"/>
      <c r="G366" s="457" t="n"/>
      <c r="H366" s="455" t="inlineStr">
        <is>
          <t>GENTIAN</t>
        </is>
      </c>
      <c r="I366" s="466" t="inlineStr">
        <is>
          <t xml:space="preserve">NAVY STRIPE WAFFLE </t>
        </is>
      </c>
      <c r="J366" s="457" t="inlineStr">
        <is>
          <t>HELLAS COTTON</t>
        </is>
      </c>
      <c r="K366" s="457" t="inlineStr">
        <is>
          <t>R15225 YD</t>
        </is>
      </c>
      <c r="L366" s="457" t="n"/>
      <c r="M366" s="456" t="n"/>
      <c r="N366" s="455" t="n">
        <v>1</v>
      </c>
      <c r="O366" s="466" t="inlineStr">
        <is>
          <t xml:space="preserve">TEES L/S </t>
        </is>
      </c>
      <c r="P366" s="463" t="inlineStr">
        <is>
          <t>MEN</t>
        </is>
      </c>
      <c r="Q366" s="457" t="inlineStr">
        <is>
          <t>NEW POWER</t>
        </is>
      </c>
      <c r="R366" s="457" t="inlineStr">
        <is>
          <t>ALEXANDROS</t>
        </is>
      </c>
      <c r="S366" s="459" t="inlineStr">
        <is>
          <t>16,5kg</t>
        </is>
      </c>
      <c r="T366" s="457" t="n"/>
      <c r="U366" s="458" t="n"/>
      <c r="V366" s="310" t="n"/>
      <c r="W366" s="310" t="n"/>
      <c r="X366" s="310" t="n"/>
      <c r="Y366" s="310" t="inlineStr">
        <is>
          <t>CXLD</t>
        </is>
      </c>
      <c r="Z366" s="310" t="inlineStr">
        <is>
          <t>CXLD</t>
        </is>
      </c>
      <c r="AA366" s="310" t="inlineStr">
        <is>
          <t>CXLD</t>
        </is>
      </c>
      <c r="AB366" s="310" t="n">
        <v>0</v>
      </c>
      <c r="AC366" s="310" t="n">
        <v>0</v>
      </c>
      <c r="AD366" s="310" t="n"/>
      <c r="AE366" s="310" t="n"/>
      <c r="AF366" s="310" t="inlineStr">
        <is>
          <t>CXLD</t>
        </is>
      </c>
      <c r="AG366" s="310" t="inlineStr">
        <is>
          <t>CXLD</t>
        </is>
      </c>
      <c r="AH366" s="308" t="n">
        <v>0</v>
      </c>
      <c r="AI366" s="508" t="n"/>
      <c r="AJ366" s="283" t="n"/>
      <c r="AK366" s="283" t="n"/>
      <c r="AL366" s="267" t="inlineStr">
        <is>
          <t>-</t>
        </is>
      </c>
      <c r="AM366" s="284" t="n"/>
      <c r="AN366" s="285" t="n"/>
      <c r="AO366" s="286" t="n"/>
      <c r="AP366" s="285" t="n"/>
      <c r="AQ366" s="286" t="n"/>
      <c r="AR366" s="286" t="n"/>
      <c r="AS366" s="285" t="n"/>
      <c r="AT366" s="285" t="n"/>
      <c r="AU366" s="285" t="n"/>
      <c r="AV366" s="288" t="n"/>
      <c r="AW366" s="288" t="n"/>
      <c r="AX366" s="288" t="n"/>
      <c r="AY366" s="288" t="n"/>
      <c r="AZ366" s="288" t="n"/>
      <c r="BA366" s="288" t="n"/>
      <c r="BB366" s="288" t="n"/>
      <c r="BC366" s="288" t="n"/>
      <c r="BD366" s="288" t="n"/>
      <c r="BE366" s="288" t="n"/>
      <c r="BH366" s="289" t="n"/>
    </row>
    <row customFormat="1" customHeight="1" hidden="1" ht="15" r="367" s="288">
      <c r="A367" s="549" t="inlineStr">
        <is>
          <t>K180754010-1070101068 GENTIAN</t>
        </is>
      </c>
      <c r="B367" s="466" t="inlineStr">
        <is>
          <t>K180754010</t>
        </is>
      </c>
      <c r="C367" s="466" t="n">
        <v>1070101068</v>
      </c>
      <c r="D367" s="453" t="n"/>
      <c r="E367" s="461" t="inlineStr">
        <is>
          <t>x</t>
        </is>
      </c>
      <c r="F367" s="461" t="n"/>
      <c r="G367" s="457" t="n"/>
      <c r="H367" s="455" t="inlineStr">
        <is>
          <t>GENTIAN</t>
        </is>
      </c>
      <c r="I367" s="466" t="inlineStr">
        <is>
          <t xml:space="preserve">NAVY WAFFLE </t>
        </is>
      </c>
      <c r="J367" s="457" t="inlineStr">
        <is>
          <t>HELLAS COTTON</t>
        </is>
      </c>
      <c r="K367" s="457" t="inlineStr">
        <is>
          <t>R15225</t>
        </is>
      </c>
      <c r="L367" s="457" t="n"/>
      <c r="M367" s="456" t="n"/>
      <c r="N367" s="455" t="n">
        <v>1</v>
      </c>
      <c r="O367" s="466" t="inlineStr">
        <is>
          <t xml:space="preserve">TEES L/S </t>
        </is>
      </c>
      <c r="P367" s="463" t="inlineStr">
        <is>
          <t>MEN</t>
        </is>
      </c>
      <c r="Q367" s="457" t="inlineStr">
        <is>
          <t>NEW POWER</t>
        </is>
      </c>
      <c r="R367" s="460" t="inlineStr">
        <is>
          <t>ALEXANDROS</t>
        </is>
      </c>
      <c r="S367" s="459" t="inlineStr">
        <is>
          <t>14,9kg</t>
        </is>
      </c>
      <c r="T367" s="457" t="n"/>
      <c r="U367" s="458" t="n"/>
      <c r="V367" s="310" t="n"/>
      <c r="W367" s="310" t="n"/>
      <c r="X367" s="310" t="n"/>
      <c r="Y367" s="310" t="inlineStr">
        <is>
          <t>CXLD</t>
        </is>
      </c>
      <c r="Z367" s="310" t="inlineStr">
        <is>
          <t>CXLD</t>
        </is>
      </c>
      <c r="AA367" s="310" t="inlineStr">
        <is>
          <t>CXLD</t>
        </is>
      </c>
      <c r="AB367" s="310" t="n">
        <v>0</v>
      </c>
      <c r="AC367" s="310" t="n">
        <v>0</v>
      </c>
      <c r="AD367" s="310" t="n"/>
      <c r="AE367" s="310" t="n"/>
      <c r="AF367" s="310" t="inlineStr">
        <is>
          <t>CXLD</t>
        </is>
      </c>
      <c r="AG367" s="310" t="inlineStr">
        <is>
          <t>CXLD</t>
        </is>
      </c>
      <c r="AH367" s="308" t="n">
        <v>0</v>
      </c>
      <c r="AI367" s="508" t="n"/>
      <c r="AJ367" s="283" t="n"/>
      <c r="AK367" s="283" t="n"/>
      <c r="AL367" s="267" t="inlineStr">
        <is>
          <t>-</t>
        </is>
      </c>
      <c r="AM367" s="284" t="n"/>
      <c r="AN367" s="285" t="n"/>
      <c r="AO367" s="286" t="n"/>
      <c r="AP367" s="285" t="n"/>
      <c r="AQ367" s="286" t="n"/>
      <c r="AR367" s="286" t="n"/>
      <c r="AS367" s="285" t="n"/>
      <c r="AT367" s="285" t="n"/>
      <c r="AU367" s="285" t="n"/>
      <c r="AV367" s="288" t="n"/>
      <c r="AW367" s="288" t="n"/>
      <c r="AX367" s="288" t="n"/>
      <c r="AY367" s="288" t="n"/>
      <c r="AZ367" s="288" t="n"/>
      <c r="BA367" s="288" t="n"/>
      <c r="BB367" s="288" t="n"/>
      <c r="BC367" s="288" t="n"/>
      <c r="BD367" s="288" t="n"/>
      <c r="BE367" s="288" t="n"/>
      <c r="BH367" s="289" t="n"/>
    </row>
    <row customFormat="1" customHeight="1" hidden="1" ht="15" r="368" s="288">
      <c r="A368" s="549" t="inlineStr">
        <is>
          <t>K180754030-1070101072 HANNIBAL</t>
        </is>
      </c>
      <c r="B368" s="466" t="inlineStr">
        <is>
          <t>K180754030</t>
        </is>
      </c>
      <c r="C368" s="466" t="n">
        <v>1070101072</v>
      </c>
      <c r="D368" s="453" t="n"/>
      <c r="E368" s="461" t="inlineStr">
        <is>
          <t>x</t>
        </is>
      </c>
      <c r="F368" s="461" t="n"/>
      <c r="G368" s="457" t="n"/>
      <c r="H368" s="455" t="inlineStr">
        <is>
          <t>HANNIBAL</t>
        </is>
      </c>
      <c r="I368" s="466" t="inlineStr">
        <is>
          <t xml:space="preserve">NAVY STRIPE </t>
        </is>
      </c>
      <c r="J368" s="457" t="inlineStr">
        <is>
          <t>HELLAS COTTON</t>
        </is>
      </c>
      <c r="K368" s="457" t="inlineStr">
        <is>
          <t xml:space="preserve">FABRIC AS FEINA SS17 YD STRIPE (100%ORGANIC COTTON) </t>
        </is>
      </c>
      <c r="L368" s="457" t="n"/>
      <c r="M368" s="456" t="n"/>
      <c r="N368" s="455" t="n">
        <v>1</v>
      </c>
      <c r="O368" s="466" t="inlineStr">
        <is>
          <t xml:space="preserve">TEES L/S </t>
        </is>
      </c>
      <c r="P368" s="463" t="inlineStr">
        <is>
          <t>MEN</t>
        </is>
      </c>
      <c r="Q368" s="457" t="inlineStr">
        <is>
          <t>NEW POWER</t>
        </is>
      </c>
      <c r="R368" s="457" t="inlineStr">
        <is>
          <t>ALEXANDROS</t>
        </is>
      </c>
      <c r="S368" s="465" t="inlineStr">
        <is>
          <t>16,9kg</t>
        </is>
      </c>
      <c r="T368" s="457" t="n"/>
      <c r="U368" s="458" t="n"/>
      <c r="V368" s="310" t="n"/>
      <c r="W368" s="310" t="n"/>
      <c r="X368" s="310" t="n"/>
      <c r="Y368" s="310" t="inlineStr">
        <is>
          <t>CXLD</t>
        </is>
      </c>
      <c r="Z368" s="310" t="inlineStr">
        <is>
          <t>CXLD</t>
        </is>
      </c>
      <c r="AA368" s="310" t="inlineStr">
        <is>
          <t>CXLD</t>
        </is>
      </c>
      <c r="AB368" s="310" t="n">
        <v>3</v>
      </c>
      <c r="AC368" s="310" t="n">
        <v>0</v>
      </c>
      <c r="AD368" s="310" t="n"/>
      <c r="AE368" s="310" t="n"/>
      <c r="AF368" s="310" t="inlineStr">
        <is>
          <t>CXLD</t>
        </is>
      </c>
      <c r="AG368" s="310" t="inlineStr">
        <is>
          <t>CXLD</t>
        </is>
      </c>
      <c r="AH368" s="308" t="n">
        <v>0</v>
      </c>
      <c r="AI368" s="508" t="n"/>
      <c r="AJ368" s="283" t="n"/>
      <c r="AK368" s="283" t="n"/>
      <c r="AL368" s="267" t="inlineStr">
        <is>
          <t>-</t>
        </is>
      </c>
      <c r="AM368" s="284" t="n"/>
      <c r="AN368" s="285" t="n"/>
      <c r="AO368" s="286" t="n"/>
      <c r="AP368" s="285" t="n"/>
      <c r="AQ368" s="286" t="n"/>
      <c r="AR368" s="286" t="n"/>
      <c r="AS368" s="285" t="n"/>
      <c r="AT368" s="285" t="n"/>
      <c r="AU368" s="285" t="n"/>
      <c r="AV368" s="288" t="n"/>
      <c r="AW368" s="288" t="n"/>
      <c r="AX368" s="288" t="n"/>
      <c r="AY368" s="288" t="n"/>
      <c r="AZ368" s="288" t="n"/>
      <c r="BA368" s="288" t="n"/>
      <c r="BB368" s="288" t="n"/>
      <c r="BC368" s="288" t="n"/>
      <c r="BD368" s="288" t="n"/>
      <c r="BE368" s="288" t="n"/>
      <c r="BH368" s="289" t="n"/>
    </row>
    <row customFormat="1" customHeight="1" hidden="1" ht="15" r="369" s="288">
      <c r="A369" s="549" t="inlineStr">
        <is>
          <t>K180754050-1070505471 HIMESH</t>
        </is>
      </c>
      <c r="B369" s="466" t="inlineStr">
        <is>
          <t>K180754050</t>
        </is>
      </c>
      <c r="C369" s="466" t="n">
        <v>1070505471</v>
      </c>
      <c r="D369" s="453" t="inlineStr">
        <is>
          <t>ASOS</t>
        </is>
      </c>
      <c r="E369" s="461" t="inlineStr">
        <is>
          <t>x</t>
        </is>
      </c>
      <c r="F369" s="461" t="n"/>
      <c r="G369" s="457" t="n"/>
      <c r="H369" s="455" t="inlineStr">
        <is>
          <t>HIMESH</t>
        </is>
      </c>
      <c r="I369" s="466" t="inlineStr">
        <is>
          <t xml:space="preserve">NAVY STRIPE </t>
        </is>
      </c>
      <c r="J369" s="457" t="inlineStr">
        <is>
          <t>HELLAS COTTON</t>
        </is>
      </c>
      <c r="K369" s="457" t="inlineStr">
        <is>
          <t xml:space="preserve">FABRIC AS FEINA SS17 YD STRIPE (100%ORGANIC COTTON) </t>
        </is>
      </c>
      <c r="L369" s="457" t="n"/>
      <c r="M369" s="456" t="n"/>
      <c r="N369" s="455" t="n">
        <v>1</v>
      </c>
      <c r="O369" s="466" t="inlineStr">
        <is>
          <t>TEES S/S</t>
        </is>
      </c>
      <c r="P369" s="463" t="inlineStr">
        <is>
          <t>MEN</t>
        </is>
      </c>
      <c r="Q369" s="457" t="inlineStr">
        <is>
          <t>NEW POWER</t>
        </is>
      </c>
      <c r="R369" s="457" t="inlineStr">
        <is>
          <t>ALEXANDROS</t>
        </is>
      </c>
      <c r="S369" s="459" t="inlineStr">
        <is>
          <t>16,9kg</t>
        </is>
      </c>
      <c r="T369" s="457" t="n"/>
      <c r="U369" s="458" t="n"/>
      <c r="V369" s="310" t="n"/>
      <c r="W369" s="310" t="n"/>
      <c r="X369" s="310" t="n"/>
      <c r="Y369" s="310" t="inlineStr">
        <is>
          <t>CXLD</t>
        </is>
      </c>
      <c r="Z369" s="310" t="inlineStr">
        <is>
          <t>CXLD</t>
        </is>
      </c>
      <c r="AA369" s="310" t="inlineStr">
        <is>
          <t>CXLD</t>
        </is>
      </c>
      <c r="AB369" s="310" t="n">
        <v>0</v>
      </c>
      <c r="AC369" s="310" t="n">
        <v>0</v>
      </c>
      <c r="AD369" s="310" t="n"/>
      <c r="AE369" s="310" t="n"/>
      <c r="AF369" s="310" t="inlineStr">
        <is>
          <t>CXLD</t>
        </is>
      </c>
      <c r="AG369" s="310" t="inlineStr">
        <is>
          <t>CXLD</t>
        </is>
      </c>
      <c r="AH369" s="308" t="n">
        <v>0</v>
      </c>
      <c r="AI369" s="508" t="n"/>
      <c r="AJ369" s="283" t="n"/>
      <c r="AK369" s="283" t="n"/>
      <c r="AL369" s="267" t="inlineStr">
        <is>
          <t>-</t>
        </is>
      </c>
      <c r="AM369" s="284" t="n"/>
      <c r="AN369" s="285" t="n"/>
      <c r="AO369" s="286" t="n"/>
      <c r="AP369" s="285" t="n"/>
      <c r="AQ369" s="286" t="n"/>
      <c r="AR369" s="286" t="n"/>
      <c r="AS369" s="285" t="n"/>
      <c r="AT369" s="285" t="n"/>
      <c r="AU369" s="285" t="n"/>
      <c r="AV369" s="288" t="n"/>
      <c r="AW369" s="288" t="n"/>
      <c r="AX369" s="288" t="n"/>
      <c r="AY369" s="288" t="n"/>
      <c r="AZ369" s="288" t="n"/>
      <c r="BA369" s="288" t="n"/>
      <c r="BB369" s="288" t="n"/>
      <c r="BC369" s="288" t="n"/>
      <c r="BD369" s="288" t="n"/>
      <c r="BE369" s="288" t="n"/>
      <c r="BH369" s="289" t="n"/>
    </row>
    <row customFormat="1" customHeight="1" hidden="1" ht="15" r="370" s="288">
      <c r="A370" s="549" t="inlineStr">
        <is>
          <t>K180756040-1080101067 KENTON</t>
        </is>
      </c>
      <c r="B370" s="466" t="inlineStr">
        <is>
          <t>K180756040</t>
        </is>
      </c>
      <c r="C370" s="466" t="n">
        <v>1080101067</v>
      </c>
      <c r="D370" s="453" t="n"/>
      <c r="E370" s="461" t="inlineStr">
        <is>
          <t>x</t>
        </is>
      </c>
      <c r="F370" s="461" t="n"/>
      <c r="G370" s="457" t="n"/>
      <c r="H370" s="455" t="inlineStr">
        <is>
          <t>KENTON</t>
        </is>
      </c>
      <c r="I370" s="466" t="inlineStr">
        <is>
          <t>NAVY</t>
        </is>
      </c>
      <c r="J370" s="457" t="inlineStr">
        <is>
          <t>FILATURES DU PARC</t>
        </is>
      </c>
      <c r="K370" s="457" t="inlineStr">
        <is>
          <t>ECOPLANET - #MARINE</t>
        </is>
      </c>
      <c r="L370" s="457" t="n"/>
      <c r="M370" s="456" t="n"/>
      <c r="N370" s="455" t="n"/>
      <c r="O370" s="466" t="inlineStr">
        <is>
          <t>KNIT L/S</t>
        </is>
      </c>
      <c r="P370" s="463" t="inlineStr">
        <is>
          <t>MEN</t>
        </is>
      </c>
      <c r="Q370" s="457" t="inlineStr">
        <is>
          <t>TRISCOTTON</t>
        </is>
      </c>
      <c r="R370" s="457" t="inlineStr">
        <is>
          <t>-</t>
        </is>
      </c>
      <c r="S370" s="459" t="n"/>
      <c r="T370" s="457" t="inlineStr">
        <is>
          <t>-</t>
        </is>
      </c>
      <c r="U370" s="458" t="n"/>
      <c r="V370" s="310" t="n"/>
      <c r="W370" s="310" t="n"/>
      <c r="X370" s="310" t="n"/>
      <c r="Y370" s="310" t="inlineStr">
        <is>
          <t>CXLD</t>
        </is>
      </c>
      <c r="Z370" s="310" t="inlineStr">
        <is>
          <t>CXLD</t>
        </is>
      </c>
      <c r="AA370" s="310" t="inlineStr">
        <is>
          <t>CXLD</t>
        </is>
      </c>
      <c r="AB370" s="310" t="n">
        <v>0</v>
      </c>
      <c r="AC370" s="310" t="n">
        <v>0</v>
      </c>
      <c r="AD370" s="310" t="n"/>
      <c r="AE370" s="310" t="n"/>
      <c r="AF370" s="310" t="inlineStr">
        <is>
          <t>CXLD</t>
        </is>
      </c>
      <c r="AG370" s="310" t="inlineStr">
        <is>
          <t>CXLD</t>
        </is>
      </c>
      <c r="AH370" s="308" t="n">
        <v>0</v>
      </c>
      <c r="AI370" s="508" t="n"/>
      <c r="AJ370" s="283" t="n"/>
      <c r="AK370" s="283" t="n"/>
      <c r="AL370" s="267" t="inlineStr">
        <is>
          <t>-</t>
        </is>
      </c>
      <c r="AM370" s="284" t="n"/>
      <c r="AN370" s="285" t="n"/>
      <c r="AO370" s="286" t="n"/>
      <c r="AP370" s="285" t="n"/>
      <c r="AQ370" s="286" t="n"/>
      <c r="AR370" s="286" t="n"/>
      <c r="AS370" s="285" t="n"/>
      <c r="AT370" s="285" t="n"/>
      <c r="AU370" s="285" t="n"/>
      <c r="AV370" s="288" t="n"/>
      <c r="AW370" s="288" t="n"/>
      <c r="AX370" s="288" t="n"/>
      <c r="AY370" s="288" t="n"/>
      <c r="AZ370" s="288" t="n"/>
      <c r="BA370" s="288" t="n"/>
      <c r="BB370" s="288" t="n"/>
      <c r="BC370" s="288" t="n"/>
      <c r="BD370" s="288" t="n"/>
      <c r="BE370" s="288" t="n"/>
      <c r="BH370" s="289" t="n"/>
    </row>
    <row customFormat="1" customHeight="1" hidden="1" ht="15" r="371" s="288">
      <c r="A371" s="549" t="inlineStr">
        <is>
          <t>K180756045-1080101068 KENTON</t>
        </is>
      </c>
      <c r="B371" s="466" t="inlineStr">
        <is>
          <t>K180756045</t>
        </is>
      </c>
      <c r="C371" s="466" t="n">
        <v>1080101068</v>
      </c>
      <c r="D371" s="453" t="n"/>
      <c r="E371" s="461" t="inlineStr">
        <is>
          <t>x</t>
        </is>
      </c>
      <c r="F371" s="461" t="n"/>
      <c r="G371" s="457" t="n"/>
      <c r="H371" s="455" t="inlineStr">
        <is>
          <t>KENTON</t>
        </is>
      </c>
      <c r="I371" s="466" t="inlineStr">
        <is>
          <t>CORDOVAN</t>
        </is>
      </c>
      <c r="J371" s="457" t="inlineStr">
        <is>
          <t>FILATURES DU PARC</t>
        </is>
      </c>
      <c r="K371" s="457" t="inlineStr">
        <is>
          <t>ECOPLANET - #LIE DE VIN</t>
        </is>
      </c>
      <c r="L371" s="457" t="n"/>
      <c r="M371" s="456" t="n"/>
      <c r="N371" s="455" t="n"/>
      <c r="O371" s="466" t="inlineStr">
        <is>
          <t>KNIT L/S</t>
        </is>
      </c>
      <c r="P371" s="463" t="inlineStr">
        <is>
          <t>MEN</t>
        </is>
      </c>
      <c r="Q371" s="457" t="inlineStr">
        <is>
          <t>TRISCOTTON</t>
        </is>
      </c>
      <c r="R371" s="457" t="inlineStr">
        <is>
          <t>-</t>
        </is>
      </c>
      <c r="S371" s="459" t="n"/>
      <c r="T371" s="457" t="inlineStr">
        <is>
          <t>-</t>
        </is>
      </c>
      <c r="U371" s="458" t="n"/>
      <c r="V371" s="310" t="n"/>
      <c r="W371" s="310" t="n"/>
      <c r="X371" s="310" t="n"/>
      <c r="Y371" s="310" t="inlineStr">
        <is>
          <t>CXLD</t>
        </is>
      </c>
      <c r="Z371" s="310" t="inlineStr">
        <is>
          <t>CXLD</t>
        </is>
      </c>
      <c r="AA371" s="310" t="inlineStr">
        <is>
          <t>CXLD</t>
        </is>
      </c>
      <c r="AB371" s="310" t="n">
        <v>0</v>
      </c>
      <c r="AC371" s="310" t="n">
        <v>0</v>
      </c>
      <c r="AD371" s="310" t="n"/>
      <c r="AE371" s="310" t="n"/>
      <c r="AF371" s="310" t="inlineStr">
        <is>
          <t>CXLD</t>
        </is>
      </c>
      <c r="AG371" s="310" t="inlineStr">
        <is>
          <t>CXLD</t>
        </is>
      </c>
      <c r="AH371" s="308" t="n">
        <v>0</v>
      </c>
      <c r="AI371" s="508" t="n"/>
      <c r="AJ371" s="283" t="n"/>
      <c r="AK371" s="283" t="n"/>
      <c r="AL371" s="267" t="inlineStr">
        <is>
          <t>-</t>
        </is>
      </c>
      <c r="AM371" s="284" t="n"/>
      <c r="AN371" s="285" t="n"/>
      <c r="AO371" s="286" t="n"/>
      <c r="AP371" s="285" t="n"/>
      <c r="AQ371" s="286" t="n"/>
      <c r="AR371" s="286" t="n"/>
      <c r="AS371" s="285" t="n"/>
      <c r="AT371" s="285" t="n"/>
      <c r="AU371" s="285" t="n"/>
      <c r="AV371" s="288" t="n"/>
      <c r="AW371" s="288" t="n"/>
      <c r="AX371" s="288" t="n"/>
      <c r="AY371" s="288" t="n"/>
      <c r="AZ371" s="288" t="n"/>
      <c r="BA371" s="288" t="n"/>
      <c r="BB371" s="288" t="n"/>
      <c r="BC371" s="288" t="n"/>
      <c r="BD371" s="288" t="n"/>
      <c r="BE371" s="288" t="n"/>
      <c r="BH371" s="289" t="n"/>
    </row>
    <row customFormat="1" customHeight="1" hidden="1" ht="15" r="372" s="288">
      <c r="A372" s="549" t="inlineStr">
        <is>
          <t>K180756050-1080600060 JOTHAM</t>
        </is>
      </c>
      <c r="B372" s="466" t="inlineStr">
        <is>
          <t>K180756050</t>
        </is>
      </c>
      <c r="C372" s="466" t="n">
        <v>1080600060</v>
      </c>
      <c r="D372" s="453" t="n"/>
      <c r="E372" s="461" t="inlineStr">
        <is>
          <t>x</t>
        </is>
      </c>
      <c r="F372" s="461" t="n"/>
      <c r="G372" s="457" t="n"/>
      <c r="H372" s="455" t="inlineStr">
        <is>
          <t>JOTHAM</t>
        </is>
      </c>
      <c r="I372" s="466" t="inlineStr">
        <is>
          <t>OFF WHITE</t>
        </is>
      </c>
      <c r="J372" s="457" t="inlineStr">
        <is>
          <t>FILATURES DU PARC</t>
        </is>
      </c>
      <c r="K372" s="457" t="inlineStr">
        <is>
          <t>ECOPLANET - #NATUREL</t>
        </is>
      </c>
      <c r="L372" s="457" t="n"/>
      <c r="M372" s="456" t="n"/>
      <c r="N372" s="455" t="n">
        <v>2</v>
      </c>
      <c r="O372" s="466" t="inlineStr">
        <is>
          <t>KNIT S/S</t>
        </is>
      </c>
      <c r="P372" s="463" t="inlineStr">
        <is>
          <t>MEN</t>
        </is>
      </c>
      <c r="Q372" s="457" t="inlineStr">
        <is>
          <t>TRISCOTTON</t>
        </is>
      </c>
      <c r="R372" s="457" t="inlineStr">
        <is>
          <t>-</t>
        </is>
      </c>
      <c r="S372" s="459" t="n"/>
      <c r="T372" s="457" t="inlineStr">
        <is>
          <t>-</t>
        </is>
      </c>
      <c r="U372" s="458" t="n"/>
      <c r="V372" s="310" t="n"/>
      <c r="W372" s="310" t="n"/>
      <c r="X372" s="310" t="n"/>
      <c r="Y372" s="310" t="inlineStr">
        <is>
          <t>CXLD</t>
        </is>
      </c>
      <c r="Z372" s="310" t="inlineStr">
        <is>
          <t>CXLD</t>
        </is>
      </c>
      <c r="AA372" s="310" t="inlineStr">
        <is>
          <t>CXLD</t>
        </is>
      </c>
      <c r="AB372" s="310" t="n">
        <v>0</v>
      </c>
      <c r="AC372" s="310" t="n">
        <v>0</v>
      </c>
      <c r="AD372" s="310" t="n"/>
      <c r="AE372" s="310" t="n"/>
      <c r="AF372" s="310" t="inlineStr">
        <is>
          <t>CXLD</t>
        </is>
      </c>
      <c r="AG372" s="310" t="inlineStr">
        <is>
          <t>CXLD</t>
        </is>
      </c>
      <c r="AH372" s="308" t="n">
        <v>0</v>
      </c>
      <c r="AI372" s="508" t="n"/>
      <c r="AJ372" s="283" t="n"/>
      <c r="AK372" s="283" t="n"/>
      <c r="AL372" s="267" t="inlineStr">
        <is>
          <t>-</t>
        </is>
      </c>
      <c r="AM372" s="284" t="n"/>
      <c r="AN372" s="285" t="n"/>
      <c r="AO372" s="286" t="n"/>
      <c r="AP372" s="285" t="n"/>
      <c r="AQ372" s="286" t="n"/>
      <c r="AR372" s="286" t="n"/>
      <c r="AS372" s="285" t="n"/>
      <c r="AT372" s="285" t="n"/>
      <c r="AU372" s="285" t="n"/>
      <c r="AV372" s="288" t="n"/>
      <c r="AW372" s="288" t="n"/>
      <c r="AX372" s="288" t="n"/>
      <c r="AY372" s="288" t="n"/>
      <c r="AZ372" s="288" t="n"/>
      <c r="BA372" s="288" t="n"/>
      <c r="BB372" s="288" t="n"/>
      <c r="BC372" s="288" t="n"/>
      <c r="BD372" s="288" t="n"/>
      <c r="BE372" s="288" t="n"/>
      <c r="BH372" s="289" t="n"/>
    </row>
    <row customFormat="1" customHeight="1" hidden="1" ht="15" r="373" s="288">
      <c r="A373" s="549" t="inlineStr">
        <is>
          <t>K180750030-1010104089 KNUTE</t>
        </is>
      </c>
      <c r="B373" s="466" t="inlineStr">
        <is>
          <t>K180750030</t>
        </is>
      </c>
      <c r="C373" s="466" t="n">
        <v>1010104089</v>
      </c>
      <c r="D373" s="453" t="n"/>
      <c r="E373" s="461" t="inlineStr">
        <is>
          <t>x</t>
        </is>
      </c>
      <c r="F373" s="461" t="n"/>
      <c r="G373" s="457" t="n"/>
      <c r="H373" s="455" t="inlineStr">
        <is>
          <t>KNUTE</t>
        </is>
      </c>
      <c r="I373" s="466" t="inlineStr">
        <is>
          <t>RINSE</t>
        </is>
      </c>
      <c r="J373" s="457" t="inlineStr">
        <is>
          <t>HEMP FORTEX</t>
        </is>
      </c>
      <c r="K373" s="457" t="inlineStr">
        <is>
          <t>HG06271 DNM-EW</t>
        </is>
      </c>
      <c r="L373" s="457" t="n"/>
      <c r="M373" s="456" t="n"/>
      <c r="N373" s="455" t="n">
        <v>1</v>
      </c>
      <c r="O373" s="466" t="inlineStr">
        <is>
          <t>PANTS</t>
        </is>
      </c>
      <c r="P373" s="463" t="inlineStr">
        <is>
          <t>MEN</t>
        </is>
      </c>
      <c r="Q373" s="457" t="inlineStr">
        <is>
          <t>ARTLAB</t>
        </is>
      </c>
      <c r="R373" s="457" t="inlineStr">
        <is>
          <t>INTERWASHING</t>
        </is>
      </c>
      <c r="S373" s="459" t="inlineStr">
        <is>
          <t>$8.58 / 56"</t>
        </is>
      </c>
      <c r="T373" s="457" t="n">
        <v>1.61</v>
      </c>
      <c r="U373" s="458" t="n"/>
      <c r="V373" s="310" t="n"/>
      <c r="W373" s="310" t="n"/>
      <c r="X373" s="310" t="n"/>
      <c r="Y373" s="310" t="inlineStr">
        <is>
          <t>CXLD</t>
        </is>
      </c>
      <c r="Z373" s="310" t="inlineStr">
        <is>
          <t>CXLD</t>
        </is>
      </c>
      <c r="AA373" s="310" t="inlineStr">
        <is>
          <t>CXLD</t>
        </is>
      </c>
      <c r="AB373" s="310" t="n">
        <v>5</v>
      </c>
      <c r="AC373" s="310" t="n">
        <v>0</v>
      </c>
      <c r="AD373" s="310" t="n"/>
      <c r="AE373" s="310" t="n"/>
      <c r="AF373" s="310" t="inlineStr">
        <is>
          <t>CXLD</t>
        </is>
      </c>
      <c r="AG373" s="310" t="inlineStr">
        <is>
          <t>CXLD</t>
        </is>
      </c>
      <c r="AH373" s="308" t="n">
        <v>0</v>
      </c>
      <c r="AI373" s="508" t="n"/>
      <c r="AJ373" s="283" t="n"/>
      <c r="AK373" s="283" t="n"/>
      <c r="AL373" s="267" t="inlineStr">
        <is>
          <t>-</t>
        </is>
      </c>
      <c r="AM373" s="284" t="n"/>
      <c r="AN373" s="285" t="n"/>
      <c r="AO373" s="286" t="n"/>
      <c r="AP373" s="285" t="n"/>
      <c r="AQ373" s="286" t="n"/>
      <c r="AR373" s="286" t="n"/>
      <c r="AS373" s="285" t="n"/>
      <c r="AT373" s="285" t="n"/>
      <c r="AU373" s="285" t="n"/>
      <c r="AV373" s="288" t="n"/>
      <c r="AW373" s="288" t="n"/>
      <c r="AX373" s="288" t="n"/>
      <c r="AY373" s="288" t="n"/>
      <c r="AZ373" s="288" t="n"/>
      <c r="BA373" s="288" t="n"/>
      <c r="BB373" s="288" t="n"/>
      <c r="BC373" s="288" t="n"/>
      <c r="BD373" s="288" t="n"/>
      <c r="BE373" s="288" t="n"/>
      <c r="BH373" s="289" t="n"/>
    </row>
    <row customFormat="1" customHeight="1" hidden="1" ht="15" r="374" s="288">
      <c r="A374" s="549" t="inlineStr">
        <is>
          <t>K180702015-2020300011 VASHTI</t>
        </is>
      </c>
      <c r="B374" s="466" t="inlineStr">
        <is>
          <t>K180702015</t>
        </is>
      </c>
      <c r="C374" s="466" t="n">
        <v>2020300011</v>
      </c>
      <c r="D374" s="453" t="n"/>
      <c r="E374" s="461" t="inlineStr">
        <is>
          <t>x</t>
        </is>
      </c>
      <c r="F374" s="461" t="n"/>
      <c r="G374" s="457" t="n"/>
      <c r="H374" s="455" t="inlineStr">
        <is>
          <t>VASHTI</t>
        </is>
      </c>
      <c r="I374" s="466" t="inlineStr">
        <is>
          <t>DRY DENIM</t>
        </is>
      </c>
      <c r="J374" s="457" t="inlineStr">
        <is>
          <t xml:space="preserve">ORTA </t>
        </is>
      </c>
      <c r="K374" s="457" t="inlineStr">
        <is>
          <t>9569A-43</t>
        </is>
      </c>
      <c r="L374" s="457" t="n"/>
      <c r="M374" s="456" t="n"/>
      <c r="N374" s="455" t="n"/>
      <c r="O374" s="466" t="inlineStr">
        <is>
          <t>OUTERWEAR</t>
        </is>
      </c>
      <c r="P374" s="463" t="inlineStr">
        <is>
          <t>WOMEN</t>
        </is>
      </c>
      <c r="Q374" s="457" t="inlineStr">
        <is>
          <t>ARTLAB</t>
        </is>
      </c>
      <c r="R374" s="457" t="inlineStr">
        <is>
          <t>-</t>
        </is>
      </c>
      <c r="S374" s="459" t="inlineStr">
        <is>
          <t>5,15 / 152</t>
        </is>
      </c>
      <c r="T374" s="457" t="n"/>
      <c r="U374" s="458" t="n"/>
      <c r="V374" s="310" t="n"/>
      <c r="W374" s="310" t="n"/>
      <c r="X374" s="310" t="n"/>
      <c r="Y374" s="310" t="inlineStr">
        <is>
          <t>CXLD</t>
        </is>
      </c>
      <c r="Z374" s="310" t="inlineStr">
        <is>
          <t>CXLD</t>
        </is>
      </c>
      <c r="AA374" s="310" t="inlineStr">
        <is>
          <t>CXLD</t>
        </is>
      </c>
      <c r="AB374" s="310" t="n">
        <v>0</v>
      </c>
      <c r="AC374" s="310" t="n">
        <v>0</v>
      </c>
      <c r="AD374" s="310" t="n"/>
      <c r="AE374" s="310" t="n"/>
      <c r="AF374" s="310" t="inlineStr">
        <is>
          <t>CXLD</t>
        </is>
      </c>
      <c r="AG374" s="310" t="inlineStr">
        <is>
          <t>CXLD</t>
        </is>
      </c>
      <c r="AH374" s="308" t="n">
        <v>0</v>
      </c>
      <c r="AI374" s="508" t="n"/>
      <c r="AJ374" s="283" t="n"/>
      <c r="AK374" s="283" t="n"/>
      <c r="AL374" s="267" t="inlineStr">
        <is>
          <t>-</t>
        </is>
      </c>
      <c r="AM374" s="284" t="n"/>
      <c r="AN374" s="285" t="n"/>
      <c r="AO374" s="286" t="n"/>
      <c r="AP374" s="285" t="n"/>
      <c r="AQ374" s="286" t="n"/>
      <c r="AR374" s="286" t="n"/>
      <c r="AS374" s="285" t="n"/>
      <c r="AT374" s="285" t="n"/>
      <c r="AU374" s="285" t="n"/>
      <c r="AV374" s="288" t="n"/>
      <c r="AW374" s="288" t="n"/>
      <c r="AX374" s="288" t="n"/>
      <c r="AY374" s="288" t="n"/>
      <c r="AZ374" s="288" t="n"/>
      <c r="BA374" s="288" t="n"/>
      <c r="BB374" s="288" t="n"/>
      <c r="BC374" s="288" t="n"/>
      <c r="BD374" s="288" t="n"/>
      <c r="BE374" s="288" t="n"/>
      <c r="BH374" s="289" t="n"/>
    </row>
    <row customFormat="1" customHeight="1" hidden="1" ht="15" r="375" s="288">
      <c r="A375" s="549" t="inlineStr">
        <is>
          <t>K180702035-2060200439 VIOLANTE</t>
        </is>
      </c>
      <c r="B375" s="466" t="inlineStr">
        <is>
          <t>K180702035</t>
        </is>
      </c>
      <c r="C375" s="466" t="n">
        <v>2060200439</v>
      </c>
      <c r="D375" s="453" t="n"/>
      <c r="E375" s="461" t="inlineStr">
        <is>
          <t>x</t>
        </is>
      </c>
      <c r="F375" s="461" t="n"/>
      <c r="G375" s="457" t="n"/>
      <c r="H375" s="455" t="inlineStr">
        <is>
          <t>VIOLANTE</t>
        </is>
      </c>
      <c r="I375" s="466" t="inlineStr">
        <is>
          <t>PERFORMANCE BLUE</t>
        </is>
      </c>
      <c r="J375" s="457" t="inlineStr">
        <is>
          <t>ROYO / UNITIN</t>
        </is>
      </c>
      <c r="K375" s="463" t="n"/>
      <c r="L375" s="463" t="inlineStr">
        <is>
          <t>CHANTAL-M-RQT PERFORMANCE BLUE P.19-4049/A - 73094 + Unitin (navy) stripe Moon D.02</t>
        </is>
      </c>
      <c r="M375" s="456" t="n"/>
      <c r="N375" s="455" t="n">
        <v>2</v>
      </c>
      <c r="O375" s="466" t="inlineStr">
        <is>
          <t>JACKET</t>
        </is>
      </c>
      <c r="P375" s="463" t="inlineStr">
        <is>
          <t>WOMEN</t>
        </is>
      </c>
      <c r="Q375" s="457" t="inlineStr">
        <is>
          <t>ARTLAB</t>
        </is>
      </c>
      <c r="R375" s="457" t="inlineStr">
        <is>
          <t>-</t>
        </is>
      </c>
      <c r="S375" s="459" t="inlineStr">
        <is>
          <t xml:space="preserve"> / 7.15 Unitin</t>
        </is>
      </c>
      <c r="T375" s="457" t="n">
        <v>1.65</v>
      </c>
      <c r="U375" s="458" t="n"/>
      <c r="V375" s="310" t="n"/>
      <c r="W375" s="310" t="n"/>
      <c r="X375" s="310" t="n"/>
      <c r="Y375" s="310" t="inlineStr">
        <is>
          <t>CXLD</t>
        </is>
      </c>
      <c r="Z375" s="310" t="inlineStr">
        <is>
          <t>CXLD</t>
        </is>
      </c>
      <c r="AA375" s="310" t="inlineStr">
        <is>
          <t>CXLD</t>
        </is>
      </c>
      <c r="AB375" s="310" t="n">
        <v>0</v>
      </c>
      <c r="AC375" s="310" t="n">
        <v>0</v>
      </c>
      <c r="AD375" s="310" t="n"/>
      <c r="AE375" s="310" t="n"/>
      <c r="AF375" s="310" t="inlineStr">
        <is>
          <t>CXLD</t>
        </is>
      </c>
      <c r="AG375" s="310" t="inlineStr">
        <is>
          <t>CXLD</t>
        </is>
      </c>
      <c r="AH375" s="308" t="n">
        <v>0</v>
      </c>
      <c r="AI375" s="508" t="n"/>
      <c r="AJ375" s="283" t="n"/>
      <c r="AK375" s="283" t="n"/>
      <c r="AL375" s="267" t="inlineStr">
        <is>
          <t>-</t>
        </is>
      </c>
      <c r="AM375" s="284" t="n"/>
      <c r="AN375" s="285" t="n"/>
      <c r="AO375" s="286" t="n"/>
      <c r="AP375" s="285" t="n"/>
      <c r="AQ375" s="286" t="n"/>
      <c r="AR375" s="286" t="n"/>
      <c r="AS375" s="285" t="n"/>
      <c r="AT375" s="285" t="n"/>
      <c r="AU375" s="285" t="n"/>
      <c r="AV375" s="288" t="n"/>
      <c r="AW375" s="288" t="n"/>
      <c r="AX375" s="288" t="n"/>
      <c r="AY375" s="288" t="n"/>
      <c r="AZ375" s="288" t="n"/>
      <c r="BA375" s="288" t="n"/>
      <c r="BB375" s="288" t="n"/>
      <c r="BC375" s="288" t="n"/>
      <c r="BD375" s="288" t="n"/>
      <c r="BE375" s="288" t="n"/>
      <c r="BH375" s="289" t="n"/>
    </row>
    <row customFormat="1" customHeight="1" hidden="1" ht="15" r="376" s="288">
      <c r="A376" s="549" t="inlineStr">
        <is>
          <t xml:space="preserve">K180702060-2060200443 EITHNE </t>
        </is>
      </c>
      <c r="B376" s="466" t="inlineStr">
        <is>
          <t>K180702060</t>
        </is>
      </c>
      <c r="C376" s="466" t="n">
        <v>2060200443</v>
      </c>
      <c r="D376" s="453" t="n"/>
      <c r="E376" s="461" t="inlineStr">
        <is>
          <t>x</t>
        </is>
      </c>
      <c r="F376" s="461" t="n"/>
      <c r="G376" s="457" t="n"/>
      <c r="H376" s="455" t="inlineStr">
        <is>
          <t xml:space="preserve">EITHNE </t>
        </is>
      </c>
      <c r="I376" s="466" t="inlineStr">
        <is>
          <t>RICH CARAMEL</t>
        </is>
      </c>
      <c r="J376" s="457" t="inlineStr">
        <is>
          <t>ROYO</t>
        </is>
      </c>
      <c r="K376" s="457" t="n"/>
      <c r="L376" s="457" t="inlineStr">
        <is>
          <t>CHANTAL-M-RQT RICH CARAMEL P.18-1160/C  - 70640</t>
        </is>
      </c>
      <c r="M376" s="456" t="n"/>
      <c r="N376" s="455" t="n">
        <v>2</v>
      </c>
      <c r="O376" s="466" t="inlineStr">
        <is>
          <t>JACKET</t>
        </is>
      </c>
      <c r="P376" s="463" t="inlineStr">
        <is>
          <t>WOMEN</t>
        </is>
      </c>
      <c r="Q376" s="457" t="inlineStr">
        <is>
          <t>ARTLAB</t>
        </is>
      </c>
      <c r="R376" s="457" t="inlineStr">
        <is>
          <t>-</t>
        </is>
      </c>
      <c r="S376" s="459" t="n">
        <v>6.15</v>
      </c>
      <c r="T376" s="457" t="n">
        <v>2.02</v>
      </c>
      <c r="U376" s="458" t="n"/>
      <c r="V376" s="310" t="n"/>
      <c r="W376" s="310" t="n"/>
      <c r="X376" s="310" t="n"/>
      <c r="Y376" s="310" t="inlineStr">
        <is>
          <t>CXLD</t>
        </is>
      </c>
      <c r="Z376" s="310" t="inlineStr">
        <is>
          <t>CXLD</t>
        </is>
      </c>
      <c r="AA376" s="310" t="inlineStr">
        <is>
          <t>CXLD</t>
        </is>
      </c>
      <c r="AB376" s="310" t="n">
        <v>0</v>
      </c>
      <c r="AC376" s="310" t="n">
        <v>0</v>
      </c>
      <c r="AD376" s="310" t="n"/>
      <c r="AE376" s="310" t="n"/>
      <c r="AF376" s="310" t="inlineStr">
        <is>
          <t>CXLD</t>
        </is>
      </c>
      <c r="AG376" s="310" t="inlineStr">
        <is>
          <t>CXLD</t>
        </is>
      </c>
      <c r="AH376" s="308" t="n">
        <v>0</v>
      </c>
      <c r="AI376" s="508" t="n"/>
      <c r="AJ376" s="283" t="n"/>
      <c r="AK376" s="283" t="n"/>
      <c r="AL376" s="267" t="inlineStr">
        <is>
          <t>-</t>
        </is>
      </c>
      <c r="AM376" s="284" t="n"/>
      <c r="AN376" s="285" t="n"/>
      <c r="AO376" s="286" t="n"/>
      <c r="AP376" s="285" t="n"/>
      <c r="AQ376" s="286" t="n"/>
      <c r="AR376" s="286" t="n"/>
      <c r="AS376" s="285" t="n"/>
      <c r="AT376" s="285" t="n"/>
      <c r="AU376" s="285" t="n"/>
      <c r="AV376" s="288" t="n"/>
      <c r="AW376" s="288" t="n"/>
      <c r="AX376" s="288" t="n"/>
      <c r="AY376" s="288" t="n"/>
      <c r="AZ376" s="288" t="n"/>
      <c r="BA376" s="288" t="n"/>
      <c r="BB376" s="288" t="n"/>
      <c r="BC376" s="288" t="n"/>
      <c r="BD376" s="288" t="n"/>
      <c r="BE376" s="288" t="n"/>
      <c r="BH376" s="289" t="n"/>
    </row>
    <row customFormat="1" customHeight="1" hidden="1" ht="15" r="377" s="288">
      <c r="A377" s="549" t="inlineStr">
        <is>
          <t>K180703005-2090400038 BRUNHILDE</t>
        </is>
      </c>
      <c r="B377" s="466" t="inlineStr">
        <is>
          <t>K180703005</t>
        </is>
      </c>
      <c r="C377" s="466" t="n">
        <v>2090400038</v>
      </c>
      <c r="D377" s="453" t="n"/>
      <c r="E377" s="461" t="inlineStr">
        <is>
          <t>x</t>
        </is>
      </c>
      <c r="F377" s="461" t="n"/>
      <c r="G377" s="457" t="n"/>
      <c r="H377" s="455" t="inlineStr">
        <is>
          <t>BRUNHILDE</t>
        </is>
      </c>
      <c r="I377" s="466" t="inlineStr">
        <is>
          <t>HEMP RINSE</t>
        </is>
      </c>
      <c r="J377" s="457" t="inlineStr">
        <is>
          <t>HEMP FORTEX</t>
        </is>
      </c>
      <c r="K377" s="457" t="inlineStr">
        <is>
          <t>HG14550 DNM-EW</t>
        </is>
      </c>
      <c r="L377" s="457" t="n"/>
      <c r="M377" s="456" t="n"/>
      <c r="N377" s="455" t="n">
        <v>2</v>
      </c>
      <c r="O377" s="466" t="inlineStr">
        <is>
          <t>SHIRT L/S</t>
        </is>
      </c>
      <c r="P377" s="463" t="inlineStr">
        <is>
          <t>WOMEN</t>
        </is>
      </c>
      <c r="Q377" s="457" t="inlineStr">
        <is>
          <t>ARTLAB</t>
        </is>
      </c>
      <c r="R377" s="457" t="inlineStr">
        <is>
          <t>INTERWASHING</t>
        </is>
      </c>
      <c r="S377" s="459" t="inlineStr">
        <is>
          <t>$7,78</t>
        </is>
      </c>
      <c r="T377" s="457" t="n">
        <v>1.45</v>
      </c>
      <c r="U377" s="458" t="n"/>
      <c r="V377" s="310" t="n"/>
      <c r="W377" s="310" t="n"/>
      <c r="X377" s="310" t="n"/>
      <c r="Y377" s="310" t="inlineStr">
        <is>
          <t>CXLD</t>
        </is>
      </c>
      <c r="Z377" s="310" t="inlineStr">
        <is>
          <t>CXLD</t>
        </is>
      </c>
      <c r="AA377" s="310" t="inlineStr">
        <is>
          <t>CXLD</t>
        </is>
      </c>
      <c r="AB377" s="310" t="n">
        <v>0</v>
      </c>
      <c r="AC377" s="310" t="n">
        <v>0</v>
      </c>
      <c r="AD377" s="310" t="n"/>
      <c r="AE377" s="310" t="n"/>
      <c r="AF377" s="310" t="inlineStr">
        <is>
          <t>CXLD</t>
        </is>
      </c>
      <c r="AG377" s="310" t="inlineStr">
        <is>
          <t>CXLD</t>
        </is>
      </c>
      <c r="AH377" s="308" t="n">
        <v>0</v>
      </c>
      <c r="AI377" s="508" t="n"/>
      <c r="AJ377" s="283" t="n"/>
      <c r="AK377" s="283" t="n"/>
      <c r="AL377" s="267" t="inlineStr">
        <is>
          <t>-</t>
        </is>
      </c>
      <c r="AM377" s="284" t="n"/>
      <c r="AN377" s="285" t="n"/>
      <c r="AO377" s="286" t="n"/>
      <c r="AP377" s="285" t="n"/>
      <c r="AQ377" s="286" t="n"/>
      <c r="AR377" s="286" t="n"/>
      <c r="AS377" s="285" t="n"/>
      <c r="AT377" s="285" t="n"/>
      <c r="AU377" s="285" t="n"/>
      <c r="AV377" s="288" t="n"/>
      <c r="AW377" s="288" t="n"/>
      <c r="AX377" s="288" t="n"/>
      <c r="AY377" s="288" t="n"/>
      <c r="AZ377" s="288" t="n"/>
      <c r="BA377" s="288" t="n"/>
      <c r="BB377" s="288" t="n"/>
      <c r="BC377" s="288" t="n"/>
      <c r="BD377" s="288" t="n"/>
      <c r="BE377" s="288" t="n"/>
      <c r="BH377" s="289" t="n"/>
    </row>
    <row customFormat="1" customHeight="1" hidden="1" ht="15" r="378" s="288">
      <c r="A378" s="549" t="inlineStr">
        <is>
          <t>K180703025-2090101663 PHAEDRA</t>
        </is>
      </c>
      <c r="B378" s="466" t="inlineStr">
        <is>
          <t>K180703025</t>
        </is>
      </c>
      <c r="C378" s="466" t="n">
        <v>2090101663</v>
      </c>
      <c r="D378" s="453" t="n"/>
      <c r="E378" s="461" t="inlineStr">
        <is>
          <t>x</t>
        </is>
      </c>
      <c r="F378" s="461" t="n"/>
      <c r="G378" s="457" t="n"/>
      <c r="H378" s="455" t="inlineStr">
        <is>
          <t>PHAEDRA</t>
        </is>
      </c>
      <c r="I378" s="466" t="inlineStr">
        <is>
          <t>BRIGHT BLUE</t>
        </is>
      </c>
      <c r="J378" s="457" t="inlineStr">
        <is>
          <t>TEXTILE SANTADERINA</t>
        </is>
      </c>
      <c r="K378" s="457" t="n">
        <v>7540</v>
      </c>
      <c r="L378" s="457" t="n"/>
      <c r="M378" s="456" t="n"/>
      <c r="N378" s="455" t="n">
        <v>1</v>
      </c>
      <c r="O378" s="466" t="inlineStr">
        <is>
          <t>SHIRT L/S</t>
        </is>
      </c>
      <c r="P378" s="463" t="inlineStr">
        <is>
          <t>WOMEN</t>
        </is>
      </c>
      <c r="Q378" s="457" t="inlineStr">
        <is>
          <t>COLLAGE</t>
        </is>
      </c>
      <c r="R378" s="457" t="inlineStr">
        <is>
          <t>ARAMPATZHS  NIKOLAOS &amp; SIA O.E.</t>
        </is>
      </c>
      <c r="S378" s="459" t="inlineStr">
        <is>
          <t>3,70 / 160</t>
        </is>
      </c>
      <c r="T378" s="457" t="n">
        <v>1.55</v>
      </c>
      <c r="U378" s="458" t="n"/>
      <c r="V378" s="310" t="n"/>
      <c r="W378" s="310" t="n"/>
      <c r="X378" s="310" t="n"/>
      <c r="Y378" s="310" t="inlineStr">
        <is>
          <t>CXLD</t>
        </is>
      </c>
      <c r="Z378" s="310" t="inlineStr">
        <is>
          <t>CXLD</t>
        </is>
      </c>
      <c r="AA378" s="310" t="inlineStr">
        <is>
          <t>CXLD</t>
        </is>
      </c>
      <c r="AB378" s="310" t="n">
        <v>12</v>
      </c>
      <c r="AC378" s="310" t="n">
        <v>0</v>
      </c>
      <c r="AD378" s="310" t="n"/>
      <c r="AE378" s="310" t="n"/>
      <c r="AF378" s="310" t="inlineStr">
        <is>
          <t>CXLD</t>
        </is>
      </c>
      <c r="AG378" s="310" t="inlineStr">
        <is>
          <t>CXLD</t>
        </is>
      </c>
      <c r="AH378" s="308" t="n">
        <v>0</v>
      </c>
      <c r="AI378" s="508" t="n"/>
      <c r="AJ378" s="283" t="n"/>
      <c r="AK378" s="283" t="n"/>
      <c r="AL378" s="267" t="inlineStr">
        <is>
          <t>-</t>
        </is>
      </c>
      <c r="AM378" s="284" t="n"/>
      <c r="AN378" s="285" t="n"/>
      <c r="AO378" s="286" t="n"/>
      <c r="AP378" s="285" t="n"/>
      <c r="AQ378" s="286" t="n"/>
      <c r="AR378" s="286" t="n"/>
      <c r="AS378" s="285" t="n"/>
      <c r="AT378" s="285" t="n"/>
      <c r="AU378" s="285" t="n"/>
      <c r="AV378" s="288" t="n"/>
      <c r="AW378" s="288" t="n"/>
      <c r="AX378" s="288" t="n"/>
      <c r="AY378" s="288" t="n"/>
      <c r="AZ378" s="288" t="n"/>
      <c r="BA378" s="288" t="n"/>
      <c r="BB378" s="288" t="n"/>
      <c r="BC378" s="288" t="n"/>
      <c r="BD378" s="288" t="n"/>
      <c r="BE378" s="288" t="n"/>
      <c r="BH378" s="289" t="n"/>
    </row>
    <row customFormat="1" customHeight="1" hidden="1" ht="15" r="379" s="288">
      <c r="A379" s="549" t="inlineStr">
        <is>
          <t>K180703045-2090101657 KATE</t>
        </is>
      </c>
      <c r="B379" s="466" t="inlineStr">
        <is>
          <t>K180703045</t>
        </is>
      </c>
      <c r="C379" s="466" t="n">
        <v>2090101657</v>
      </c>
      <c r="D379" s="453" t="n"/>
      <c r="E379" s="461" t="inlineStr">
        <is>
          <t>x</t>
        </is>
      </c>
      <c r="F379" s="461" t="n"/>
      <c r="G379" s="457" t="n"/>
      <c r="H379" s="455" t="inlineStr">
        <is>
          <t>KATE</t>
        </is>
      </c>
      <c r="I379" s="466" t="inlineStr">
        <is>
          <t>DEEP SAPPHIRE</t>
        </is>
      </c>
      <c r="J379" s="457" t="inlineStr">
        <is>
          <t xml:space="preserve">KILIM </t>
        </is>
      </c>
      <c r="K379" s="457" t="inlineStr">
        <is>
          <t>FOGGIA C2587</t>
        </is>
      </c>
      <c r="L379" s="457" t="n"/>
      <c r="M379" s="456" t="n"/>
      <c r="N379" s="455" t="n"/>
      <c r="O379" s="466" t="inlineStr">
        <is>
          <t>SHIRT L/S</t>
        </is>
      </c>
      <c r="P379" s="463" t="inlineStr">
        <is>
          <t>WOMEN</t>
        </is>
      </c>
      <c r="Q379" s="457" t="inlineStr">
        <is>
          <t>EDWARD JEANS</t>
        </is>
      </c>
      <c r="R379" s="457" t="inlineStr">
        <is>
          <t>ALEXANDROS</t>
        </is>
      </c>
      <c r="S379" s="459" t="inlineStr">
        <is>
          <t>4,70 / 160</t>
        </is>
      </c>
      <c r="T379" s="457" t="n">
        <v>1.5</v>
      </c>
      <c r="U379" s="458" t="n"/>
      <c r="V379" s="310" t="n"/>
      <c r="W379" s="310" t="n"/>
      <c r="X379" s="310" t="n"/>
      <c r="Y379" s="310" t="inlineStr">
        <is>
          <t>CXLD</t>
        </is>
      </c>
      <c r="Z379" s="310" t="inlineStr">
        <is>
          <t>CXLD</t>
        </is>
      </c>
      <c r="AA379" s="310" t="inlineStr">
        <is>
          <t>CXLD</t>
        </is>
      </c>
      <c r="AB379" s="310" t="n">
        <v>0</v>
      </c>
      <c r="AC379" s="310" t="n">
        <v>0</v>
      </c>
      <c r="AD379" s="310" t="n"/>
      <c r="AE379" s="310" t="n"/>
      <c r="AF379" s="310" t="inlineStr">
        <is>
          <t>CXLD</t>
        </is>
      </c>
      <c r="AG379" s="310" t="inlineStr">
        <is>
          <t>CXLD</t>
        </is>
      </c>
      <c r="AH379" s="308" t="n">
        <v>0</v>
      </c>
      <c r="AI379" s="508" t="n"/>
      <c r="AJ379" s="283" t="n"/>
      <c r="AK379" s="283" t="n"/>
      <c r="AL379" s="267" t="inlineStr">
        <is>
          <t>-</t>
        </is>
      </c>
      <c r="AM379" s="284" t="n"/>
      <c r="AN379" s="285" t="n"/>
      <c r="AO379" s="286" t="n"/>
      <c r="AP379" s="285" t="n"/>
      <c r="AQ379" s="286" t="n"/>
      <c r="AR379" s="286" t="n"/>
      <c r="AS379" s="285" t="n"/>
      <c r="AT379" s="285" t="n"/>
      <c r="AU379" s="285" t="n"/>
      <c r="AV379" s="288" t="n"/>
      <c r="AW379" s="288" t="n"/>
      <c r="AX379" s="288" t="n"/>
      <c r="AY379" s="288" t="n"/>
      <c r="AZ379" s="288" t="n"/>
      <c r="BA379" s="288" t="n"/>
      <c r="BB379" s="288" t="n"/>
      <c r="BC379" s="288" t="n"/>
      <c r="BD379" s="288" t="n"/>
      <c r="BE379" s="288" t="n"/>
      <c r="BH379" s="289" t="n"/>
    </row>
    <row customFormat="1" customHeight="1" hidden="1" ht="15" r="380" s="288">
      <c r="A380" s="549" t="inlineStr">
        <is>
          <t>K180703055-2090101658 KATE</t>
        </is>
      </c>
      <c r="B380" s="466" t="inlineStr">
        <is>
          <t>K180703055</t>
        </is>
      </c>
      <c r="C380" s="466" t="n">
        <v>2090101658</v>
      </c>
      <c r="D380" s="453" t="n"/>
      <c r="E380" s="461" t="inlineStr">
        <is>
          <t>x</t>
        </is>
      </c>
      <c r="F380" s="461" t="n"/>
      <c r="G380" s="457" t="n"/>
      <c r="H380" s="455" t="inlineStr">
        <is>
          <t>KATE</t>
        </is>
      </c>
      <c r="I380" s="466" t="inlineStr">
        <is>
          <t>BOLD STRIPE</t>
        </is>
      </c>
      <c r="J380" s="457" t="inlineStr">
        <is>
          <t>UNITIN</t>
        </is>
      </c>
      <c r="K380" s="457" t="inlineStr">
        <is>
          <t>SATURN: BOLD STRIPE</t>
        </is>
      </c>
      <c r="L380" s="457" t="n"/>
      <c r="M380" s="456" t="n"/>
      <c r="N380" s="455" t="n">
        <v>1</v>
      </c>
      <c r="O380" s="466" t="inlineStr">
        <is>
          <t>SHIRT L/S</t>
        </is>
      </c>
      <c r="P380" s="463" t="inlineStr">
        <is>
          <t>WOMEN</t>
        </is>
      </c>
      <c r="Q380" s="457" t="inlineStr">
        <is>
          <t>EDWARD JEANS</t>
        </is>
      </c>
      <c r="R380" s="457" t="inlineStr">
        <is>
          <t>ALEXANDROS</t>
        </is>
      </c>
      <c r="S380" s="459" t="inlineStr">
        <is>
          <t>7,15 / 150</t>
        </is>
      </c>
      <c r="T380" s="457" t="n">
        <v>1.56</v>
      </c>
      <c r="U380" s="458" t="n"/>
      <c r="V380" s="310" t="n"/>
      <c r="W380" s="310" t="n"/>
      <c r="X380" s="310" t="n"/>
      <c r="Y380" s="310" t="inlineStr">
        <is>
          <t>CXLD</t>
        </is>
      </c>
      <c r="Z380" s="310" t="inlineStr">
        <is>
          <t>CXLD</t>
        </is>
      </c>
      <c r="AA380" s="310" t="inlineStr">
        <is>
          <t>CXLD</t>
        </is>
      </c>
      <c r="AB380" s="310" t="n">
        <v>0</v>
      </c>
      <c r="AC380" s="310" t="n">
        <v>0</v>
      </c>
      <c r="AD380" s="310" t="n"/>
      <c r="AE380" s="310" t="n"/>
      <c r="AF380" s="310" t="inlineStr">
        <is>
          <t>CXLD</t>
        </is>
      </c>
      <c r="AG380" s="310" t="inlineStr">
        <is>
          <t>CXLD</t>
        </is>
      </c>
      <c r="AH380" s="308" t="n">
        <v>0</v>
      </c>
      <c r="AI380" s="508" t="n"/>
      <c r="AJ380" s="283" t="n"/>
      <c r="AK380" s="283" t="n"/>
      <c r="AL380" s="267" t="inlineStr">
        <is>
          <t>-</t>
        </is>
      </c>
      <c r="AM380" s="284" t="n"/>
      <c r="AN380" s="285" t="n"/>
      <c r="AO380" s="286" t="n"/>
      <c r="AP380" s="285" t="n"/>
      <c r="AQ380" s="286" t="n"/>
      <c r="AR380" s="286" t="n"/>
      <c r="AS380" s="285" t="n"/>
      <c r="AT380" s="285" t="n"/>
      <c r="AU380" s="285" t="n"/>
      <c r="AV380" s="288" t="n"/>
      <c r="AW380" s="288" t="n"/>
      <c r="AX380" s="288" t="n"/>
      <c r="AY380" s="288" t="n"/>
      <c r="AZ380" s="288" t="n"/>
      <c r="BA380" s="288" t="n"/>
      <c r="BB380" s="288" t="n"/>
      <c r="BC380" s="288" t="n"/>
      <c r="BD380" s="288" t="n"/>
      <c r="BE380" s="288" t="n"/>
      <c r="BH380" s="289" t="n"/>
    </row>
    <row customFormat="1" customHeight="1" hidden="1" ht="15" r="381" s="288">
      <c r="A381" s="549" t="inlineStr">
        <is>
          <t>K180707005-2020600133 SENECA</t>
        </is>
      </c>
      <c r="B381" s="466" t="inlineStr">
        <is>
          <t>K180707005</t>
        </is>
      </c>
      <c r="C381" s="466" t="n">
        <v>2020600133</v>
      </c>
      <c r="D381" s="453" t="n"/>
      <c r="E381" s="461" t="inlineStr">
        <is>
          <t>x</t>
        </is>
      </c>
      <c r="F381" s="461" t="n"/>
      <c r="G381" s="457" t="n"/>
      <c r="H381" s="455" t="inlineStr">
        <is>
          <t>SENECA</t>
        </is>
      </c>
      <c r="I381" s="466" t="inlineStr">
        <is>
          <t>OLIVE</t>
        </is>
      </c>
      <c r="J381" s="457" t="inlineStr">
        <is>
          <t>TEXTILE SANTADERINA</t>
        </is>
      </c>
      <c r="K381" s="457" t="inlineStr">
        <is>
          <t>REFIBRA: 7712</t>
        </is>
      </c>
      <c r="L381" s="457" t="n"/>
      <c r="M381" s="456" t="n"/>
      <c r="N381" s="455" t="n">
        <v>1</v>
      </c>
      <c r="O381" s="466" t="inlineStr">
        <is>
          <t>DRESS</t>
        </is>
      </c>
      <c r="P381" s="463" t="inlineStr">
        <is>
          <t>WOMEN</t>
        </is>
      </c>
      <c r="Q381" s="457" t="inlineStr">
        <is>
          <t>EDWARD JEANS</t>
        </is>
      </c>
      <c r="R381" s="457" t="inlineStr">
        <is>
          <t>ALEXANDROS</t>
        </is>
      </c>
      <c r="S381" s="459" t="n">
        <v>4.3</v>
      </c>
      <c r="T381" s="457" t="n">
        <v>1.7</v>
      </c>
      <c r="U381" s="458" t="n"/>
      <c r="V381" s="310" t="n"/>
      <c r="W381" s="310" t="n"/>
      <c r="X381" s="310" t="n"/>
      <c r="Y381" s="310" t="inlineStr">
        <is>
          <t>CXLD</t>
        </is>
      </c>
      <c r="Z381" s="310" t="inlineStr">
        <is>
          <t>CXLD</t>
        </is>
      </c>
      <c r="AA381" s="310" t="inlineStr">
        <is>
          <t>CXLD</t>
        </is>
      </c>
      <c r="AB381" s="310" t="n">
        <v>8</v>
      </c>
      <c r="AC381" s="310" t="n">
        <v>0</v>
      </c>
      <c r="AD381" s="310" t="n"/>
      <c r="AE381" s="310" t="n"/>
      <c r="AF381" s="310" t="inlineStr">
        <is>
          <t>CXLD</t>
        </is>
      </c>
      <c r="AG381" s="310" t="inlineStr">
        <is>
          <t>CXLD</t>
        </is>
      </c>
      <c r="AH381" s="308" t="n">
        <v>0</v>
      </c>
      <c r="AI381" s="508" t="n"/>
      <c r="AJ381" s="283" t="n"/>
      <c r="AK381" s="283" t="n"/>
      <c r="AL381" s="267" t="inlineStr">
        <is>
          <t>-</t>
        </is>
      </c>
      <c r="AM381" s="284" t="n"/>
      <c r="AN381" s="285" t="n"/>
      <c r="AO381" s="286" t="n"/>
      <c r="AP381" s="285" t="n"/>
      <c r="AQ381" s="286" t="n"/>
      <c r="AR381" s="286" t="n"/>
      <c r="AS381" s="285" t="n"/>
      <c r="AT381" s="285" t="n"/>
      <c r="AU381" s="285" t="n"/>
      <c r="AV381" s="288" t="n"/>
      <c r="AW381" s="288" t="n"/>
      <c r="AX381" s="288" t="n"/>
      <c r="AY381" s="288" t="n"/>
      <c r="AZ381" s="288" t="n"/>
      <c r="BA381" s="288" t="n"/>
      <c r="BB381" s="288" t="n"/>
      <c r="BC381" s="288" t="n"/>
      <c r="BD381" s="288" t="n"/>
      <c r="BE381" s="288" t="n"/>
      <c r="BH381" s="289" t="n"/>
    </row>
    <row customFormat="1" customHeight="1" hidden="1" ht="15" r="382" s="288">
      <c r="A382" s="549" t="inlineStr">
        <is>
          <t>K180707025-2020501941 PRISCILLA</t>
        </is>
      </c>
      <c r="B382" s="466" t="inlineStr">
        <is>
          <t>K180707025</t>
        </is>
      </c>
      <c r="C382" s="466" t="n">
        <v>2020501941</v>
      </c>
      <c r="D382" s="453" t="n"/>
      <c r="E382" s="461" t="inlineStr">
        <is>
          <t>x</t>
        </is>
      </c>
      <c r="F382" s="461" t="n"/>
      <c r="G382" s="457" t="n"/>
      <c r="H382" s="455" t="inlineStr">
        <is>
          <t>PRISCILLA</t>
        </is>
      </c>
      <c r="I382" s="466" t="inlineStr">
        <is>
          <t>DEEP SAPPHIRE</t>
        </is>
      </c>
      <c r="J382" s="457" t="inlineStr">
        <is>
          <t>TEXTILE SANTADERINA</t>
        </is>
      </c>
      <c r="K382" s="457" t="inlineStr">
        <is>
          <t>REFIBRA: 7712</t>
        </is>
      </c>
      <c r="L382" s="457" t="n"/>
      <c r="M382" s="456" t="n"/>
      <c r="N382" s="455" t="n"/>
      <c r="O382" s="466" t="inlineStr">
        <is>
          <t>DRESS</t>
        </is>
      </c>
      <c r="P382" s="463" t="inlineStr">
        <is>
          <t>WOMEN</t>
        </is>
      </c>
      <c r="Q382" s="457" t="inlineStr">
        <is>
          <t>COLLAGE</t>
        </is>
      </c>
      <c r="R382" s="457" t="inlineStr">
        <is>
          <t>ARAMPATZHS  NIKOLAOS &amp; SIA O.E.</t>
        </is>
      </c>
      <c r="S382" s="459" t="n">
        <v>4.3</v>
      </c>
      <c r="T382" s="457" t="n">
        <v>1.6</v>
      </c>
      <c r="U382" s="458" t="n"/>
      <c r="V382" s="310" t="n"/>
      <c r="W382" s="310" t="n"/>
      <c r="X382" s="310" t="n"/>
      <c r="Y382" s="310" t="inlineStr">
        <is>
          <t>CXLD</t>
        </is>
      </c>
      <c r="Z382" s="310" t="inlineStr">
        <is>
          <t>CXLD</t>
        </is>
      </c>
      <c r="AA382" s="310" t="inlineStr">
        <is>
          <t>CXLD</t>
        </is>
      </c>
      <c r="AB382" s="310" t="n">
        <v>0</v>
      </c>
      <c r="AC382" s="310" t="n">
        <v>0</v>
      </c>
      <c r="AD382" s="310" t="n"/>
      <c r="AE382" s="310" t="n"/>
      <c r="AF382" s="310" t="inlineStr">
        <is>
          <t>CXLD</t>
        </is>
      </c>
      <c r="AG382" s="310" t="inlineStr">
        <is>
          <t>CXLD</t>
        </is>
      </c>
      <c r="AH382" s="308" t="n">
        <v>0</v>
      </c>
      <c r="AI382" s="508" t="n"/>
      <c r="AJ382" s="283" t="n"/>
      <c r="AK382" s="283" t="n"/>
      <c r="AL382" s="267" t="inlineStr">
        <is>
          <t>-</t>
        </is>
      </c>
      <c r="AM382" s="284" t="n"/>
      <c r="AN382" s="285" t="n"/>
      <c r="AO382" s="286" t="n"/>
      <c r="AP382" s="285" t="n"/>
      <c r="AQ382" s="286" t="n"/>
      <c r="AR382" s="286" t="n"/>
      <c r="AS382" s="285" t="n"/>
      <c r="AT382" s="285" t="n"/>
      <c r="AU382" s="285" t="n"/>
      <c r="AV382" s="288" t="n"/>
      <c r="AW382" s="288" t="n"/>
      <c r="AX382" s="288" t="n"/>
      <c r="AY382" s="288" t="n"/>
      <c r="AZ382" s="288" t="n"/>
      <c r="BA382" s="288" t="n"/>
      <c r="BB382" s="288" t="n"/>
      <c r="BC382" s="288" t="n"/>
      <c r="BD382" s="288" t="n"/>
      <c r="BE382" s="288" t="n"/>
      <c r="BH382" s="289" t="n"/>
    </row>
    <row customFormat="1" customHeight="1" hidden="1" ht="15" r="383" s="288">
      <c r="A383" s="549" t="inlineStr">
        <is>
          <t>K180700035-2010401666 MAXIMA</t>
        </is>
      </c>
      <c r="B383" s="466" t="inlineStr">
        <is>
          <t>K180700035</t>
        </is>
      </c>
      <c r="C383" s="466" t="n">
        <v>2010401666</v>
      </c>
      <c r="D383" s="453" t="n"/>
      <c r="E383" s="461" t="inlineStr">
        <is>
          <t>x</t>
        </is>
      </c>
      <c r="F383" s="461" t="n"/>
      <c r="G383" s="457" t="n"/>
      <c r="H383" s="455" t="inlineStr">
        <is>
          <t>MAXIMA</t>
        </is>
      </c>
      <c r="I383" s="466" t="inlineStr">
        <is>
          <t>PERFORMANCE BLUE</t>
        </is>
      </c>
      <c r="J383" s="457" t="inlineStr">
        <is>
          <t>ROYO</t>
        </is>
      </c>
      <c r="K383" s="457" t="n"/>
      <c r="L383" s="457" t="inlineStr">
        <is>
          <t>CHANTAL-M-RQT PERFORMANCE BLUE P.19-4049/A - 73094</t>
        </is>
      </c>
      <c r="M383" s="456" t="n"/>
      <c r="N383" s="455" t="n">
        <v>1</v>
      </c>
      <c r="O383" s="466" t="inlineStr">
        <is>
          <t>PANTS</t>
        </is>
      </c>
      <c r="P383" s="463" t="inlineStr">
        <is>
          <t>WOMEN</t>
        </is>
      </c>
      <c r="Q383" s="457" t="inlineStr">
        <is>
          <t>ARTLAB</t>
        </is>
      </c>
      <c r="R383" s="457" t="inlineStr">
        <is>
          <t>-</t>
        </is>
      </c>
      <c r="S383" s="459" t="n">
        <v>6.15</v>
      </c>
      <c r="T383" s="457" t="n">
        <v>1.61</v>
      </c>
      <c r="U383" s="458" t="n"/>
      <c r="V383" s="310" t="n"/>
      <c r="W383" s="310" t="n"/>
      <c r="X383" s="310" t="n"/>
      <c r="Y383" s="310" t="inlineStr">
        <is>
          <t>CXLD</t>
        </is>
      </c>
      <c r="Z383" s="310" t="inlineStr">
        <is>
          <t>CXLD</t>
        </is>
      </c>
      <c r="AA383" s="310" t="inlineStr">
        <is>
          <t>CXLD</t>
        </is>
      </c>
      <c r="AB383" s="310" t="n">
        <v>3</v>
      </c>
      <c r="AC383" s="310" t="n">
        <v>0</v>
      </c>
      <c r="AD383" s="310" t="n"/>
      <c r="AE383" s="310" t="n"/>
      <c r="AF383" s="310" t="inlineStr">
        <is>
          <t>CXLD</t>
        </is>
      </c>
      <c r="AG383" s="310" t="inlineStr">
        <is>
          <t>CXLD</t>
        </is>
      </c>
      <c r="AH383" s="308" t="n">
        <v>0</v>
      </c>
      <c r="AI383" s="508" t="n"/>
      <c r="AJ383" s="283" t="n"/>
      <c r="AK383" s="283" t="n"/>
      <c r="AL383" s="267" t="inlineStr">
        <is>
          <t>-</t>
        </is>
      </c>
      <c r="AM383" s="284" t="n"/>
      <c r="AN383" s="285" t="n"/>
      <c r="AO383" s="286" t="n"/>
      <c r="AP383" s="285" t="n"/>
      <c r="AQ383" s="286" t="n"/>
      <c r="AR383" s="286" t="n"/>
      <c r="AS383" s="285" t="n"/>
      <c r="AT383" s="285" t="n"/>
      <c r="AU383" s="285" t="n"/>
      <c r="AV383" s="288" t="n"/>
      <c r="AW383" s="288" t="n"/>
      <c r="AX383" s="288" t="n"/>
      <c r="AY383" s="288" t="n"/>
      <c r="AZ383" s="288" t="n"/>
      <c r="BA383" s="288" t="n"/>
      <c r="BB383" s="288" t="n"/>
      <c r="BC383" s="288" t="n"/>
      <c r="BD383" s="288" t="n"/>
      <c r="BE383" s="288" t="n"/>
      <c r="BH383" s="289" t="n"/>
    </row>
    <row customFormat="1" customHeight="1" hidden="1" ht="15" r="384" s="288">
      <c r="A384" s="549" t="inlineStr">
        <is>
          <t>K180700050-2010401668 FOLASADE</t>
        </is>
      </c>
      <c r="B384" s="466" t="inlineStr">
        <is>
          <t>K180700050</t>
        </is>
      </c>
      <c r="C384" s="466" t="n">
        <v>2010401668</v>
      </c>
      <c r="D384" s="453" t="n"/>
      <c r="E384" s="461" t="inlineStr">
        <is>
          <t>x</t>
        </is>
      </c>
      <c r="F384" s="461" t="n"/>
      <c r="G384" s="457" t="n"/>
      <c r="H384" s="455" t="inlineStr">
        <is>
          <t>FOLASADE</t>
        </is>
      </c>
      <c r="I384" s="466" t="inlineStr">
        <is>
          <t>OLIVE</t>
        </is>
      </c>
      <c r="J384" s="457" t="inlineStr">
        <is>
          <t>TEXTILE SANTADERINA</t>
        </is>
      </c>
      <c r="K384" s="457" t="inlineStr">
        <is>
          <t>REFIBRA: 7712</t>
        </is>
      </c>
      <c r="L384" s="457" t="n"/>
      <c r="M384" s="456" t="n"/>
      <c r="N384" s="455" t="n">
        <v>1</v>
      </c>
      <c r="O384" s="466" t="inlineStr">
        <is>
          <t>PANTS</t>
        </is>
      </c>
      <c r="P384" s="463" t="inlineStr">
        <is>
          <t>WOMEN</t>
        </is>
      </c>
      <c r="Q384" s="457" t="inlineStr">
        <is>
          <t>EDWARD JEANS</t>
        </is>
      </c>
      <c r="R384" s="457" t="inlineStr">
        <is>
          <t>ALEXANDROS</t>
        </is>
      </c>
      <c r="S384" s="459" t="n">
        <v>4.3</v>
      </c>
      <c r="T384" s="457" t="n">
        <v>1.45</v>
      </c>
      <c r="U384" s="458" t="n"/>
      <c r="V384" s="310" t="n"/>
      <c r="W384" s="310" t="n"/>
      <c r="X384" s="310" t="n"/>
      <c r="Y384" s="310" t="inlineStr">
        <is>
          <t>CXLD</t>
        </is>
      </c>
      <c r="Z384" s="310" t="inlineStr">
        <is>
          <t>CXLD</t>
        </is>
      </c>
      <c r="AA384" s="310" t="inlineStr">
        <is>
          <t>CXLD</t>
        </is>
      </c>
      <c r="AB384" s="310" t="n">
        <v>0</v>
      </c>
      <c r="AC384" s="310" t="n">
        <v>0</v>
      </c>
      <c r="AD384" s="310" t="n"/>
      <c r="AE384" s="310" t="n"/>
      <c r="AF384" s="310" t="inlineStr">
        <is>
          <t>CXLD</t>
        </is>
      </c>
      <c r="AG384" s="310" t="inlineStr">
        <is>
          <t>CXLD</t>
        </is>
      </c>
      <c r="AH384" s="308" t="n">
        <v>0</v>
      </c>
      <c r="AI384" s="508" t="n"/>
      <c r="AJ384" s="283" t="n"/>
      <c r="AK384" s="283" t="n"/>
      <c r="AL384" s="267" t="inlineStr">
        <is>
          <t>-</t>
        </is>
      </c>
      <c r="AM384" s="284" t="n"/>
      <c r="AN384" s="285" t="n"/>
      <c r="AO384" s="286" t="n"/>
      <c r="AP384" s="285" t="n"/>
      <c r="AQ384" s="286" t="n"/>
      <c r="AR384" s="286" t="n"/>
      <c r="AS384" s="285" t="n"/>
      <c r="AT384" s="285" t="n"/>
      <c r="AU384" s="285" t="n"/>
      <c r="AV384" s="288" t="n"/>
      <c r="AW384" s="288" t="n"/>
      <c r="AX384" s="288" t="n"/>
      <c r="AY384" s="288" t="n"/>
      <c r="AZ384" s="288" t="n"/>
      <c r="BA384" s="288" t="n"/>
      <c r="BB384" s="288" t="n"/>
      <c r="BC384" s="288" t="n"/>
      <c r="BD384" s="288" t="n"/>
      <c r="BE384" s="288" t="n"/>
      <c r="BH384" s="289" t="n"/>
    </row>
    <row customFormat="1" customHeight="1" hidden="1" ht="15" r="385" s="288">
      <c r="A385" s="549" t="inlineStr">
        <is>
          <t>K180706050-2080100733 BELAKANE CROPPED</t>
        </is>
      </c>
      <c r="B385" s="466" t="inlineStr">
        <is>
          <t>K180706050</t>
        </is>
      </c>
      <c r="C385" s="466" t="n">
        <v>2080100733</v>
      </c>
      <c r="D385" s="453" t="n"/>
      <c r="E385" s="461" t="inlineStr">
        <is>
          <t>x</t>
        </is>
      </c>
      <c r="F385" s="461" t="n"/>
      <c r="G385" s="457" t="n"/>
      <c r="H385" s="455" t="inlineStr">
        <is>
          <t>BELAKANE CROPPED</t>
        </is>
      </c>
      <c r="I385" s="466" t="inlineStr">
        <is>
          <t>COLLEGIATE RED</t>
        </is>
      </c>
      <c r="J385" s="457" t="inlineStr">
        <is>
          <t>FILATURES DU PARC</t>
        </is>
      </c>
      <c r="K385" s="457" t="inlineStr">
        <is>
          <t>ECOPURE - #LAQUE</t>
        </is>
      </c>
      <c r="L385" s="457" t="n"/>
      <c r="M385" s="456" t="n"/>
      <c r="N385" s="455" t="n">
        <v>2</v>
      </c>
      <c r="O385" s="466" t="inlineStr">
        <is>
          <t>KNIT L/S</t>
        </is>
      </c>
      <c r="P385" s="463" t="inlineStr">
        <is>
          <t>WOMEN</t>
        </is>
      </c>
      <c r="Q385" s="457" t="inlineStr">
        <is>
          <t>TRISCOTTON</t>
        </is>
      </c>
      <c r="R385" s="457" t="inlineStr">
        <is>
          <t>-</t>
        </is>
      </c>
      <c r="S385" s="459" t="n"/>
      <c r="T385" s="457" t="inlineStr">
        <is>
          <t>-</t>
        </is>
      </c>
      <c r="U385" s="458" t="n"/>
      <c r="V385" s="310" t="n"/>
      <c r="W385" s="310" t="n"/>
      <c r="X385" s="310" t="n"/>
      <c r="Y385" s="310" t="inlineStr">
        <is>
          <t>CXLD</t>
        </is>
      </c>
      <c r="Z385" s="310" t="inlineStr">
        <is>
          <t>CXLD</t>
        </is>
      </c>
      <c r="AA385" s="310" t="inlineStr">
        <is>
          <t>CXLD</t>
        </is>
      </c>
      <c r="AB385" s="310" t="n">
        <v>8</v>
      </c>
      <c r="AC385" s="310" t="n">
        <v>0</v>
      </c>
      <c r="AD385" s="310" t="n"/>
      <c r="AE385" s="310" t="n"/>
      <c r="AF385" s="310" t="inlineStr">
        <is>
          <t>CXLD</t>
        </is>
      </c>
      <c r="AG385" s="310" t="inlineStr">
        <is>
          <t>CXLD</t>
        </is>
      </c>
      <c r="AH385" s="308" t="n">
        <v>0</v>
      </c>
      <c r="AI385" s="508" t="n"/>
      <c r="AJ385" s="283" t="n"/>
      <c r="AK385" s="283" t="n"/>
      <c r="AL385" s="267" t="inlineStr">
        <is>
          <t>-</t>
        </is>
      </c>
      <c r="AM385" s="284" t="n"/>
      <c r="AN385" s="285" t="n"/>
      <c r="AO385" s="286" t="n"/>
      <c r="AP385" s="285" t="n"/>
      <c r="AQ385" s="286" t="n"/>
      <c r="AR385" s="286" t="n"/>
      <c r="AS385" s="285" t="n"/>
      <c r="AT385" s="285" t="n"/>
      <c r="AU385" s="285" t="n"/>
      <c r="AV385" s="288" t="n"/>
      <c r="AW385" s="288" t="n"/>
      <c r="AX385" s="288" t="n"/>
      <c r="AY385" s="288" t="n"/>
      <c r="AZ385" s="288" t="n"/>
      <c r="BA385" s="288" t="n"/>
      <c r="BB385" s="288" t="n"/>
      <c r="BC385" s="288" t="n"/>
      <c r="BD385" s="288" t="n"/>
      <c r="BE385" s="288" t="n"/>
      <c r="BH385" s="289" t="n"/>
    </row>
    <row customFormat="1" customHeight="1" hidden="1" ht="15" r="386" s="288">
      <c r="A386" s="549" t="inlineStr">
        <is>
          <t>K180701125-2010103048 JUNO</t>
        </is>
      </c>
      <c r="B386" s="466" t="inlineStr">
        <is>
          <t>K180701125</t>
        </is>
      </c>
      <c r="C386" s="466" t="n">
        <v>2010103048</v>
      </c>
      <c r="D386" s="453" t="n"/>
      <c r="E386" s="461" t="inlineStr">
        <is>
          <t>x</t>
        </is>
      </c>
      <c r="F386" s="461" t="n"/>
      <c r="G386" s="457" t="inlineStr">
        <is>
          <t>-</t>
        </is>
      </c>
      <c r="H386" s="455" t="inlineStr">
        <is>
          <t>JUNO</t>
        </is>
      </c>
      <c r="I386" s="466" t="inlineStr">
        <is>
          <t>COATED BLACK</t>
        </is>
      </c>
      <c r="J386" s="457" t="inlineStr">
        <is>
          <t>CALIK</t>
        </is>
      </c>
      <c r="K386" s="457" t="inlineStr">
        <is>
          <t>61354D PINUS SHINY COATED</t>
        </is>
      </c>
      <c r="L386" s="457" t="inlineStr">
        <is>
          <t>60993D CARRIE BLACK OD SHINY BLACK</t>
        </is>
      </c>
      <c r="M386" s="456" t="inlineStr">
        <is>
          <t>SEASONAL MAIN</t>
        </is>
      </c>
      <c r="N386" s="455" t="n">
        <v>2</v>
      </c>
      <c r="O386" s="466" t="inlineStr">
        <is>
          <t>JEANS</t>
        </is>
      </c>
      <c r="P386" s="463" t="inlineStr">
        <is>
          <t>WOMEN</t>
        </is>
      </c>
      <c r="Q386" s="457" t="inlineStr">
        <is>
          <t>ARTLAB</t>
        </is>
      </c>
      <c r="R386" s="457" t="inlineStr">
        <is>
          <t>INTERWASHING</t>
        </is>
      </c>
      <c r="S386" s="459" t="n"/>
      <c r="T386" s="457" t="n"/>
      <c r="U386" s="458" t="n"/>
      <c r="V386" s="310" t="n"/>
      <c r="W386" s="310" t="n"/>
      <c r="X386" s="310" t="n"/>
      <c r="Y386" s="310" t="inlineStr">
        <is>
          <t>CXLD</t>
        </is>
      </c>
      <c r="Z386" s="310" t="inlineStr">
        <is>
          <t>CXLD</t>
        </is>
      </c>
      <c r="AA386" s="310" t="inlineStr">
        <is>
          <t>CXLD</t>
        </is>
      </c>
      <c r="AB386" s="310" t="n">
        <v>0</v>
      </c>
      <c r="AC386" s="310" t="n">
        <v>0</v>
      </c>
      <c r="AD386" s="310" t="n"/>
      <c r="AE386" s="310" t="n"/>
      <c r="AF386" s="310" t="inlineStr">
        <is>
          <t>CXLD</t>
        </is>
      </c>
      <c r="AG386" s="310" t="inlineStr">
        <is>
          <t>CXLD</t>
        </is>
      </c>
      <c r="AH386" s="308" t="n">
        <v>0</v>
      </c>
      <c r="AI386" s="508" t="n"/>
      <c r="AJ386" s="283" t="n"/>
      <c r="AK386" s="283" t="n"/>
      <c r="AL386" s="267" t="inlineStr">
        <is>
          <t>-</t>
        </is>
      </c>
      <c r="AM386" s="284" t="n"/>
      <c r="AN386" s="285" t="n"/>
      <c r="AO386" s="286" t="n"/>
      <c r="AP386" s="285" t="n"/>
      <c r="AQ386" s="286" t="n"/>
      <c r="AR386" s="286" t="n"/>
      <c r="AS386" s="285" t="n"/>
      <c r="AT386" s="285" t="n"/>
      <c r="AU386" s="285" t="n"/>
      <c r="AV386" s="288" t="n"/>
      <c r="AW386" s="288" t="n"/>
      <c r="AX386" s="288" t="n"/>
      <c r="AY386" s="288" t="n"/>
      <c r="AZ386" s="288" t="n"/>
      <c r="BA386" s="288" t="n"/>
      <c r="BB386" s="288" t="n"/>
      <c r="BC386" s="288" t="n"/>
      <c r="BD386" s="288" t="n"/>
      <c r="BE386" s="288" t="n"/>
      <c r="BH386" s="289" t="n"/>
    </row>
    <row customFormat="1" customHeight="1" hidden="1" ht="15" r="387" s="288">
      <c r="A387" s="549" t="inlineStr">
        <is>
          <t>K180701150-2010103051 JUNO HIGH</t>
        </is>
      </c>
      <c r="B387" s="466" t="inlineStr">
        <is>
          <t>K180701150</t>
        </is>
      </c>
      <c r="C387" s="466" t="n">
        <v>2010103051</v>
      </c>
      <c r="D387" s="453" t="n"/>
      <c r="E387" s="461" t="inlineStr">
        <is>
          <t>x</t>
        </is>
      </c>
      <c r="F387" s="461" t="n"/>
      <c r="G387" s="457" t="inlineStr">
        <is>
          <t>-</t>
        </is>
      </c>
      <c r="H387" s="455" t="inlineStr">
        <is>
          <t>JUNO HIGH</t>
        </is>
      </c>
      <c r="I387" s="466" t="inlineStr">
        <is>
          <t>COATED BLACK</t>
        </is>
      </c>
      <c r="J387" s="457" t="inlineStr">
        <is>
          <t>CALIK</t>
        </is>
      </c>
      <c r="K387" s="457" t="inlineStr">
        <is>
          <t>61354D PINUS SHINY COATED</t>
        </is>
      </c>
      <c r="L387" s="457" t="inlineStr">
        <is>
          <t>60993D CARRIE BLACK OD SHINY BLACK</t>
        </is>
      </c>
      <c r="M387" s="456" t="inlineStr">
        <is>
          <t>SEASONAL MAIN</t>
        </is>
      </c>
      <c r="N387" s="455" t="n">
        <v>2</v>
      </c>
      <c r="O387" s="466" t="inlineStr">
        <is>
          <t>JEANS</t>
        </is>
      </c>
      <c r="P387" s="463" t="inlineStr">
        <is>
          <t>WOMEN</t>
        </is>
      </c>
      <c r="Q387" s="457" t="inlineStr">
        <is>
          <t>ARTLAB</t>
        </is>
      </c>
      <c r="R387" s="457" t="inlineStr">
        <is>
          <t>INTERWASHING</t>
        </is>
      </c>
      <c r="S387" s="459" t="n"/>
      <c r="T387" s="457" t="n"/>
      <c r="U387" s="458" t="n"/>
      <c r="V387" s="310" t="n"/>
      <c r="W387" s="310" t="n"/>
      <c r="X387" s="310" t="n"/>
      <c r="Y387" s="310" t="inlineStr">
        <is>
          <t>CXLD</t>
        </is>
      </c>
      <c r="Z387" s="310" t="inlineStr">
        <is>
          <t>CXLD</t>
        </is>
      </c>
      <c r="AA387" s="310" t="inlineStr">
        <is>
          <t>CXLD</t>
        </is>
      </c>
      <c r="AB387" s="310" t="n">
        <v>0</v>
      </c>
      <c r="AC387" s="310" t="n">
        <v>0</v>
      </c>
      <c r="AD387" s="310" t="n"/>
      <c r="AE387" s="310" t="n"/>
      <c r="AF387" s="310" t="inlineStr">
        <is>
          <t>CXLD</t>
        </is>
      </c>
      <c r="AG387" s="310" t="inlineStr">
        <is>
          <t>CXLD</t>
        </is>
      </c>
      <c r="AH387" s="308" t="n">
        <v>0</v>
      </c>
      <c r="AI387" s="508" t="n"/>
      <c r="AJ387" s="283" t="n"/>
      <c r="AK387" s="283" t="n"/>
      <c r="AL387" s="267" t="inlineStr">
        <is>
          <t>-</t>
        </is>
      </c>
      <c r="AM387" s="284" t="n"/>
      <c r="AN387" s="285" t="n"/>
      <c r="AO387" s="286" t="n"/>
      <c r="AP387" s="285" t="n"/>
      <c r="AQ387" s="286" t="n"/>
      <c r="AR387" s="286" t="n"/>
      <c r="AS387" s="285" t="n"/>
      <c r="AT387" s="285" t="n"/>
      <c r="AU387" s="285" t="n"/>
      <c r="AV387" s="288" t="n"/>
      <c r="AW387" s="288" t="n"/>
      <c r="AX387" s="288" t="n"/>
      <c r="AY387" s="288" t="n"/>
      <c r="AZ387" s="288" t="n"/>
      <c r="BA387" s="288" t="n"/>
      <c r="BB387" s="288" t="n"/>
      <c r="BC387" s="288" t="n"/>
      <c r="BD387" s="288" t="n"/>
      <c r="BE387" s="288" t="n"/>
      <c r="BH387" s="289" t="n"/>
    </row>
    <row customFormat="1" customHeight="1" hidden="1" ht="15" r="388" s="288">
      <c r="A388" s="549" t="inlineStr">
        <is>
          <t>K180701175-2010103022 JUNO HIGH</t>
        </is>
      </c>
      <c r="B388" s="466" t="inlineStr">
        <is>
          <t>K180701175</t>
        </is>
      </c>
      <c r="C388" s="466" t="n">
        <v>2010103022</v>
      </c>
      <c r="D388" s="453" t="n"/>
      <c r="E388" s="461" t="inlineStr">
        <is>
          <t>x</t>
        </is>
      </c>
      <c r="F388" s="461" t="n"/>
      <c r="G388" s="457" t="inlineStr">
        <is>
          <t>-</t>
        </is>
      </c>
      <c r="H388" s="455" t="inlineStr">
        <is>
          <t>JUNO HIGH</t>
        </is>
      </c>
      <c r="I388" s="466" t="inlineStr">
        <is>
          <t>COMPACT VINTAGE</t>
        </is>
      </c>
      <c r="J388" s="457" t="inlineStr">
        <is>
          <t>ROYO</t>
        </is>
      </c>
      <c r="K388" s="457" t="inlineStr">
        <is>
          <t>MAPLE 314</t>
        </is>
      </c>
      <c r="L388" s="457" t="n"/>
      <c r="M388" s="456" t="inlineStr">
        <is>
          <t>SEASONAL MAIN</t>
        </is>
      </c>
      <c r="N388" s="455" t="n"/>
      <c r="O388" s="466" t="inlineStr">
        <is>
          <t>JEANS</t>
        </is>
      </c>
      <c r="P388" s="463" t="inlineStr">
        <is>
          <t>WOMEN</t>
        </is>
      </c>
      <c r="Q388" s="457" t="inlineStr">
        <is>
          <t>ELLETI GROUP</t>
        </is>
      </c>
      <c r="R388" s="457" t="inlineStr">
        <is>
          <t>MARTELLI</t>
        </is>
      </c>
      <c r="S388" s="459" t="inlineStr">
        <is>
          <t>5,15 / 134</t>
        </is>
      </c>
      <c r="T388" s="457" t="n">
        <v>1.32</v>
      </c>
      <c r="U388" s="458" t="n"/>
      <c r="V388" s="310" t="n"/>
      <c r="W388" s="310" t="n"/>
      <c r="X388" s="310" t="n"/>
      <c r="Y388" s="310" t="inlineStr">
        <is>
          <t>CXLD</t>
        </is>
      </c>
      <c r="Z388" s="310" t="inlineStr">
        <is>
          <t>CXLD</t>
        </is>
      </c>
      <c r="AA388" s="310" t="inlineStr">
        <is>
          <t>CXLD</t>
        </is>
      </c>
      <c r="AB388" s="310" t="n">
        <v>0</v>
      </c>
      <c r="AC388" s="310" t="n">
        <v>0</v>
      </c>
      <c r="AD388" s="310" t="n"/>
      <c r="AE388" s="310" t="n"/>
      <c r="AF388" s="310" t="inlineStr">
        <is>
          <t>CXLD</t>
        </is>
      </c>
      <c r="AG388" s="310" t="inlineStr">
        <is>
          <t>CXLD</t>
        </is>
      </c>
      <c r="AH388" s="308" t="n">
        <v>0</v>
      </c>
      <c r="AI388" s="508" t="n"/>
      <c r="AJ388" s="283" t="n"/>
      <c r="AK388" s="283" t="n"/>
      <c r="AL388" s="267" t="inlineStr">
        <is>
          <t>-</t>
        </is>
      </c>
      <c r="AM388" s="284" t="n"/>
      <c r="AN388" s="285" t="n"/>
      <c r="AO388" s="286" t="n"/>
      <c r="AP388" s="285" t="n"/>
      <c r="AQ388" s="286" t="n"/>
      <c r="AR388" s="286" t="n"/>
      <c r="AS388" s="285" t="n"/>
      <c r="AT388" s="285" t="n"/>
      <c r="AU388" s="285" t="n"/>
      <c r="AV388" s="288" t="n"/>
      <c r="AW388" s="288" t="n"/>
      <c r="AX388" s="288" t="n"/>
      <c r="AY388" s="288" t="n"/>
      <c r="AZ388" s="288" t="n"/>
      <c r="BA388" s="288" t="n"/>
      <c r="BB388" s="288" t="n"/>
      <c r="BC388" s="288" t="n"/>
      <c r="BD388" s="288" t="n"/>
      <c r="BE388" s="288" t="n"/>
      <c r="BH388" s="289" t="n"/>
    </row>
    <row customFormat="1" customHeight="1" hidden="1" ht="15" r="389" s="288">
      <c r="A389" s="549" t="inlineStr">
        <is>
          <t>K180701715-2010103036 KIMBERLEY</t>
        </is>
      </c>
      <c r="B389" s="466" t="inlineStr">
        <is>
          <t>K180701715</t>
        </is>
      </c>
      <c r="C389" s="466" t="n">
        <v>2010103036</v>
      </c>
      <c r="D389" s="453" t="n"/>
      <c r="E389" s="461" t="inlineStr">
        <is>
          <t>x</t>
        </is>
      </c>
      <c r="F389" s="461" t="n"/>
      <c r="G389" s="457" t="inlineStr">
        <is>
          <t>-</t>
        </is>
      </c>
      <c r="H389" s="455" t="inlineStr">
        <is>
          <t>KIMBERLEY</t>
        </is>
      </c>
      <c r="I389" s="466" t="inlineStr">
        <is>
          <t>VINTAGE GREY MARBLE</t>
        </is>
      </c>
      <c r="J389" s="457" t="inlineStr">
        <is>
          <t>CANDIANI</t>
        </is>
      </c>
      <c r="K389" s="457" t="inlineStr">
        <is>
          <t>KR0674 K-planet appeal organic</t>
        </is>
      </c>
      <c r="L389" s="457" t="inlineStr">
        <is>
          <t xml:space="preserve">KR0674 K-PLANET APPEAL </t>
        </is>
      </c>
      <c r="M389" s="456" t="inlineStr">
        <is>
          <t>SEASONAL MAIN</t>
        </is>
      </c>
      <c r="N389" s="455" t="n">
        <v>2</v>
      </c>
      <c r="O389" s="466" t="inlineStr">
        <is>
          <t>JEANS</t>
        </is>
      </c>
      <c r="P389" s="463" t="inlineStr">
        <is>
          <t>WOMEN</t>
        </is>
      </c>
      <c r="Q389" s="457" t="inlineStr">
        <is>
          <t>ARTLAB</t>
        </is>
      </c>
      <c r="R389" s="457" t="inlineStr">
        <is>
          <t>INTERWASHING</t>
        </is>
      </c>
      <c r="S389" s="459" t="inlineStr">
        <is>
          <t>6,40 / 162</t>
        </is>
      </c>
      <c r="T389" s="457" t="n">
        <v>1.15</v>
      </c>
      <c r="U389" s="458" t="n"/>
      <c r="V389" s="310" t="n"/>
      <c r="W389" s="310" t="n"/>
      <c r="X389" s="310" t="n"/>
      <c r="Y389" s="310" t="inlineStr">
        <is>
          <t>CXLD</t>
        </is>
      </c>
      <c r="Z389" s="310" t="inlineStr">
        <is>
          <t>CXLD</t>
        </is>
      </c>
      <c r="AA389" s="310" t="inlineStr">
        <is>
          <t>CXLD</t>
        </is>
      </c>
      <c r="AB389" s="310" t="n">
        <v>14</v>
      </c>
      <c r="AC389" s="310" t="n">
        <v>0</v>
      </c>
      <c r="AD389" s="310" t="n"/>
      <c r="AE389" s="310" t="n"/>
      <c r="AF389" s="310" t="inlineStr">
        <is>
          <t>CXLD</t>
        </is>
      </c>
      <c r="AG389" s="310" t="inlineStr">
        <is>
          <t>CXLD</t>
        </is>
      </c>
      <c r="AH389" s="308" t="n">
        <v>0</v>
      </c>
      <c r="AI389" s="508" t="n"/>
      <c r="AJ389" s="283" t="n"/>
      <c r="AK389" s="283" t="n"/>
      <c r="AL389" s="267" t="inlineStr">
        <is>
          <t>-</t>
        </is>
      </c>
      <c r="AM389" s="284" t="n"/>
      <c r="AN389" s="285" t="n"/>
      <c r="AO389" s="286" t="n"/>
      <c r="AP389" s="285" t="n"/>
      <c r="AQ389" s="286" t="n"/>
      <c r="AR389" s="286" t="n"/>
      <c r="AS389" s="285" t="n"/>
      <c r="AT389" s="285" t="n"/>
      <c r="AU389" s="285" t="n"/>
      <c r="AV389" s="288" t="n"/>
      <c r="AW389" s="288" t="n"/>
      <c r="AX389" s="288" t="n"/>
      <c r="AY389" s="288" t="n"/>
      <c r="AZ389" s="288" t="n"/>
      <c r="BA389" s="288" t="n"/>
      <c r="BB389" s="288" t="n"/>
      <c r="BC389" s="288" t="n"/>
      <c r="BD389" s="288" t="n"/>
      <c r="BE389" s="288" t="n"/>
      <c r="BH389" s="289" t="n"/>
    </row>
    <row customFormat="1" customHeight="1" hidden="1" ht="15" r="390" s="288">
      <c r="A390" s="549" t="inlineStr">
        <is>
          <t>K180701210-2010103024 LUCY</t>
        </is>
      </c>
      <c r="B390" s="466" t="inlineStr">
        <is>
          <t>K180701210</t>
        </is>
      </c>
      <c r="C390" s="466" t="n">
        <v>2010103024</v>
      </c>
      <c r="D390" s="453" t="n"/>
      <c r="E390" s="461" t="inlineStr">
        <is>
          <t>x</t>
        </is>
      </c>
      <c r="F390" s="461" t="n"/>
      <c r="G390" s="457" t="inlineStr">
        <is>
          <t>-</t>
        </is>
      </c>
      <c r="H390" s="455" t="inlineStr">
        <is>
          <t>LUCY</t>
        </is>
      </c>
      <c r="I390" s="466" t="inlineStr">
        <is>
          <t>WASHED GREY DESTROYED</t>
        </is>
      </c>
      <c r="J390" s="457" t="inlineStr">
        <is>
          <t>CANDIANI</t>
        </is>
      </c>
      <c r="K390" s="457" t="inlineStr">
        <is>
          <t>KR0674 K-planet appeal organic</t>
        </is>
      </c>
      <c r="L390" s="457" t="inlineStr">
        <is>
          <t xml:space="preserve">KR0674 K-PLANET APPEAL </t>
        </is>
      </c>
      <c r="M390" s="456" t="inlineStr">
        <is>
          <t>CONVENTIONAL</t>
        </is>
      </c>
      <c r="N390" s="455" t="n">
        <v>2</v>
      </c>
      <c r="O390" s="466" t="inlineStr">
        <is>
          <t>JEANS</t>
        </is>
      </c>
      <c r="P390" s="463" t="inlineStr">
        <is>
          <t>WOMEN</t>
        </is>
      </c>
      <c r="Q390" s="457" t="inlineStr">
        <is>
          <t>ARTLAB</t>
        </is>
      </c>
      <c r="R390" s="457" t="inlineStr">
        <is>
          <t>INTERWASHING</t>
        </is>
      </c>
      <c r="S390" s="459" t="inlineStr">
        <is>
          <t>6,40 / 162</t>
        </is>
      </c>
      <c r="T390" s="457" t="n">
        <v>1.15</v>
      </c>
      <c r="U390" s="458" t="n"/>
      <c r="V390" s="310" t="n"/>
      <c r="W390" s="310" t="n"/>
      <c r="X390" s="310" t="n"/>
      <c r="Y390" s="310" t="inlineStr">
        <is>
          <t>CXLD</t>
        </is>
      </c>
      <c r="Z390" s="310" t="inlineStr">
        <is>
          <t>CXLD</t>
        </is>
      </c>
      <c r="AA390" s="310" t="inlineStr">
        <is>
          <t>CXLD</t>
        </is>
      </c>
      <c r="AB390" s="310" t="n">
        <v>0</v>
      </c>
      <c r="AC390" s="310" t="n">
        <v>0</v>
      </c>
      <c r="AD390" s="310" t="n"/>
      <c r="AE390" s="310" t="n"/>
      <c r="AF390" s="310" t="inlineStr">
        <is>
          <t>CXLD</t>
        </is>
      </c>
      <c r="AG390" s="310" t="inlineStr">
        <is>
          <t>CXLD</t>
        </is>
      </c>
      <c r="AH390" s="308" t="n">
        <v>0</v>
      </c>
      <c r="AI390" s="508" t="n"/>
      <c r="AJ390" s="283" t="n"/>
      <c r="AK390" s="283" t="n"/>
      <c r="AL390" s="267" t="inlineStr">
        <is>
          <t>-</t>
        </is>
      </c>
      <c r="AM390" s="284" t="n"/>
      <c r="AN390" s="285" t="n"/>
      <c r="AO390" s="286" t="n"/>
      <c r="AP390" s="285" t="n"/>
      <c r="AQ390" s="286" t="n"/>
      <c r="AR390" s="286" t="n"/>
      <c r="AS390" s="285" t="n"/>
      <c r="AT390" s="285" t="n"/>
      <c r="AU390" s="285" t="n"/>
      <c r="AV390" s="288" t="n"/>
      <c r="AW390" s="288" t="n"/>
      <c r="AX390" s="288" t="n"/>
      <c r="AY390" s="288" t="n"/>
      <c r="AZ390" s="288" t="n"/>
      <c r="BA390" s="288" t="n"/>
      <c r="BB390" s="288" t="n"/>
      <c r="BC390" s="288" t="n"/>
      <c r="BD390" s="288" t="n"/>
      <c r="BE390" s="288" t="n"/>
      <c r="BH390" s="289" t="n"/>
    </row>
    <row customFormat="1" customHeight="1" hidden="1" ht="15" r="391" s="288">
      <c r="A391" s="549" t="inlineStr">
        <is>
          <t>K180705105-2010103040 ANNE</t>
        </is>
      </c>
      <c r="B391" s="466" t="inlineStr">
        <is>
          <t>K180705105</t>
        </is>
      </c>
      <c r="C391" s="466" t="n">
        <v>2010103040</v>
      </c>
      <c r="D391" s="453" t="n"/>
      <c r="E391" s="461" t="inlineStr">
        <is>
          <t>x</t>
        </is>
      </c>
      <c r="F391" s="461" t="n"/>
      <c r="G391" s="457" t="inlineStr">
        <is>
          <t>-</t>
        </is>
      </c>
      <c r="H391" s="455" t="inlineStr">
        <is>
          <t>ANNE</t>
        </is>
      </c>
      <c r="I391" s="466" t="inlineStr">
        <is>
          <t>OVERDYED BLACK</t>
        </is>
      </c>
      <c r="J391" s="457" t="inlineStr">
        <is>
          <t>CANDIANI</t>
        </is>
      </c>
      <c r="K391" s="457" t="inlineStr">
        <is>
          <t>KR0674 K-planet appeal organic</t>
        </is>
      </c>
      <c r="L391" s="457" t="inlineStr">
        <is>
          <t xml:space="preserve">KR0674 K-PLANET APPEAL </t>
        </is>
      </c>
      <c r="M391" s="456" t="inlineStr">
        <is>
          <t>CONVENTIONAL</t>
        </is>
      </c>
      <c r="N391" s="455" t="n">
        <v>2</v>
      </c>
      <c r="O391" s="466" t="inlineStr">
        <is>
          <t>JEANS</t>
        </is>
      </c>
      <c r="P391" s="463" t="inlineStr">
        <is>
          <t>WOMEN</t>
        </is>
      </c>
      <c r="Q391" s="457" t="inlineStr">
        <is>
          <t>ARTLAB</t>
        </is>
      </c>
      <c r="R391" s="457" t="inlineStr">
        <is>
          <t>INTERWASHING</t>
        </is>
      </c>
      <c r="S391" s="459" t="inlineStr">
        <is>
          <t>6,40 / 162</t>
        </is>
      </c>
      <c r="T391" s="457" t="n">
        <v>1.1</v>
      </c>
      <c r="U391" s="458" t="n"/>
      <c r="V391" s="310" t="n"/>
      <c r="W391" s="310" t="n"/>
      <c r="X391" s="310" t="n"/>
      <c r="Y391" s="310" t="inlineStr">
        <is>
          <t>CXLD</t>
        </is>
      </c>
      <c r="Z391" s="310" t="inlineStr">
        <is>
          <t>CXLD</t>
        </is>
      </c>
      <c r="AA391" s="310" t="inlineStr">
        <is>
          <t>CXLD</t>
        </is>
      </c>
      <c r="AB391" s="310" t="n">
        <v>0</v>
      </c>
      <c r="AC391" s="310" t="n">
        <v>0</v>
      </c>
      <c r="AD391" s="310" t="n"/>
      <c r="AE391" s="310" t="n"/>
      <c r="AF391" s="310" t="inlineStr">
        <is>
          <t>CXLD</t>
        </is>
      </c>
      <c r="AG391" s="310" t="inlineStr">
        <is>
          <t>CXLD</t>
        </is>
      </c>
      <c r="AH391" s="308" t="n">
        <v>0</v>
      </c>
      <c r="AI391" s="508" t="n"/>
      <c r="AJ391" s="283" t="n"/>
      <c r="AK391" s="283" t="n"/>
      <c r="AL391" s="267" t="inlineStr">
        <is>
          <t>-</t>
        </is>
      </c>
      <c r="AM391" s="284" t="n"/>
      <c r="AN391" s="285" t="n"/>
      <c r="AO391" s="286" t="n"/>
      <c r="AP391" s="285" t="n"/>
      <c r="AQ391" s="286" t="n"/>
      <c r="AR391" s="286" t="n"/>
      <c r="AS391" s="285" t="n"/>
      <c r="AT391" s="285" t="n"/>
      <c r="AU391" s="285" t="n"/>
      <c r="AV391" s="288" t="n"/>
      <c r="AW391" s="288" t="n"/>
      <c r="AX391" s="288" t="n"/>
      <c r="AY391" s="288" t="n"/>
      <c r="AZ391" s="288" t="n"/>
      <c r="BA391" s="288" t="n"/>
      <c r="BB391" s="288" t="n"/>
      <c r="BC391" s="288" t="n"/>
      <c r="BD391" s="288" t="n"/>
      <c r="BE391" s="288" t="n"/>
      <c r="BH391" s="289" t="n"/>
    </row>
    <row customFormat="1" customHeight="1" hidden="1" ht="15" r="392" s="288">
      <c r="A392" s="549" t="inlineStr">
        <is>
          <t>K180705110-2010103041 ANNE LEVEL</t>
        </is>
      </c>
      <c r="B392" s="466" t="inlineStr">
        <is>
          <t>K180705110</t>
        </is>
      </c>
      <c r="C392" s="466" t="n">
        <v>2010103041</v>
      </c>
      <c r="D392" s="453" t="n"/>
      <c r="E392" s="461" t="inlineStr">
        <is>
          <t>x</t>
        </is>
      </c>
      <c r="F392" s="461" t="n"/>
      <c r="G392" s="457" t="inlineStr">
        <is>
          <t>-</t>
        </is>
      </c>
      <c r="H392" s="455" t="inlineStr">
        <is>
          <t>ANNE LEVEL</t>
        </is>
      </c>
      <c r="I392" s="466" t="inlineStr">
        <is>
          <t>EPIC BLUE BLACK</t>
        </is>
      </c>
      <c r="J392" s="457" t="inlineStr">
        <is>
          <t>ORTA</t>
        </is>
      </c>
      <c r="K392" s="457" t="n"/>
      <c r="L392" s="457" t="inlineStr">
        <is>
          <t>8731A-47 EPIC OVERDYE PRESH&amp;KEWED</t>
        </is>
      </c>
      <c r="M392" s="456" t="inlineStr">
        <is>
          <t>CONVENTIONAL</t>
        </is>
      </c>
      <c r="N392" s="455" t="n">
        <v>1</v>
      </c>
      <c r="O392" s="466" t="inlineStr">
        <is>
          <t>JEANS</t>
        </is>
      </c>
      <c r="P392" s="463" t="inlineStr">
        <is>
          <t>WOMEN</t>
        </is>
      </c>
      <c r="Q392" s="457" t="inlineStr">
        <is>
          <t>ARTLAB</t>
        </is>
      </c>
      <c r="R392" s="457" t="inlineStr">
        <is>
          <t>INTERWASHING</t>
        </is>
      </c>
      <c r="S392" s="459" t="inlineStr">
        <is>
          <t>5,75 / 147</t>
        </is>
      </c>
      <c r="T392" s="457" t="n">
        <v>1.09</v>
      </c>
      <c r="U392" s="458" t="n"/>
      <c r="V392" s="310" t="n"/>
      <c r="W392" s="310" t="n"/>
      <c r="X392" s="310" t="n"/>
      <c r="Y392" s="310" t="inlineStr">
        <is>
          <t>CXLD</t>
        </is>
      </c>
      <c r="Z392" s="310" t="inlineStr">
        <is>
          <t>CXLD</t>
        </is>
      </c>
      <c r="AA392" s="310" t="inlineStr">
        <is>
          <t>CXLD</t>
        </is>
      </c>
      <c r="AB392" s="310" t="n">
        <v>0</v>
      </c>
      <c r="AC392" s="310" t="n">
        <v>0</v>
      </c>
      <c r="AD392" s="310" t="n"/>
      <c r="AE392" s="310" t="n"/>
      <c r="AF392" s="310" t="inlineStr">
        <is>
          <t>CXLD</t>
        </is>
      </c>
      <c r="AG392" s="310" t="inlineStr">
        <is>
          <t>CXLD</t>
        </is>
      </c>
      <c r="AH392" s="308" t="n">
        <v>0</v>
      </c>
      <c r="AI392" s="508" t="n"/>
      <c r="AJ392" s="283" t="n"/>
      <c r="AK392" s="283" t="n"/>
      <c r="AL392" s="267" t="inlineStr">
        <is>
          <t>-</t>
        </is>
      </c>
      <c r="AM392" s="284" t="n"/>
      <c r="AN392" s="285" t="n"/>
      <c r="AO392" s="286" t="n"/>
      <c r="AP392" s="285" t="n"/>
      <c r="AQ392" s="286" t="n"/>
      <c r="AR392" s="286" t="n"/>
      <c r="AS392" s="285" t="n"/>
      <c r="AT392" s="285" t="n"/>
      <c r="AU392" s="285" t="n"/>
      <c r="AV392" s="288" t="n"/>
      <c r="AW392" s="288" t="n"/>
      <c r="AX392" s="288" t="n"/>
      <c r="AY392" s="288" t="n"/>
      <c r="AZ392" s="288" t="n"/>
      <c r="BA392" s="288" t="n"/>
      <c r="BB392" s="288" t="n"/>
      <c r="BC392" s="288" t="n"/>
      <c r="BD392" s="288" t="n"/>
      <c r="BE392" s="288" t="n"/>
      <c r="BH392" s="289" t="n"/>
    </row>
    <row customFormat="1" customHeight="1" hidden="1" ht="15" r="393" s="288">
      <c r="A393" s="549" t="inlineStr">
        <is>
          <t>K180705115-2010103042 ANNE</t>
        </is>
      </c>
      <c r="B393" s="466" t="inlineStr">
        <is>
          <t>K180705115</t>
        </is>
      </c>
      <c r="C393" s="466" t="n">
        <v>2010103042</v>
      </c>
      <c r="D393" s="453" t="n"/>
      <c r="E393" s="461" t="inlineStr">
        <is>
          <t>x</t>
        </is>
      </c>
      <c r="F393" s="461" t="n"/>
      <c r="G393" s="457" t="inlineStr">
        <is>
          <t>-</t>
        </is>
      </c>
      <c r="H393" s="455" t="inlineStr">
        <is>
          <t>ANNE</t>
        </is>
      </c>
      <c r="I393" s="466" t="inlineStr">
        <is>
          <t>INDIGO MARBLE</t>
        </is>
      </c>
      <c r="J393" s="457" t="inlineStr">
        <is>
          <t>ORTA</t>
        </is>
      </c>
      <c r="K393" s="457" t="inlineStr">
        <is>
          <t>9560A-50</t>
        </is>
      </c>
      <c r="L393" s="457" t="n"/>
      <c r="M393" s="456" t="inlineStr">
        <is>
          <t>SEASONAL MAIN</t>
        </is>
      </c>
      <c r="N393" s="455" t="n">
        <v>2</v>
      </c>
      <c r="O393" s="466" t="inlineStr">
        <is>
          <t>JEANS</t>
        </is>
      </c>
      <c r="P393" s="463" t="inlineStr">
        <is>
          <t>WOMEN</t>
        </is>
      </c>
      <c r="Q393" s="457" t="inlineStr">
        <is>
          <t>ELLETI GROUP</t>
        </is>
      </c>
      <c r="R393" s="457" t="inlineStr">
        <is>
          <t>ELLETI</t>
        </is>
      </c>
      <c r="S393" s="459" t="inlineStr">
        <is>
          <t>5,35 / 150</t>
        </is>
      </c>
      <c r="T393" s="457" t="n">
        <v>1.16</v>
      </c>
      <c r="U393" s="458" t="n"/>
      <c r="V393" s="310" t="n"/>
      <c r="W393" s="310" t="n"/>
      <c r="X393" s="310" t="n"/>
      <c r="Y393" s="310" t="inlineStr">
        <is>
          <t>CXLD</t>
        </is>
      </c>
      <c r="Z393" s="310" t="inlineStr">
        <is>
          <t>CXLD</t>
        </is>
      </c>
      <c r="AA393" s="310" t="inlineStr">
        <is>
          <t>CXLD</t>
        </is>
      </c>
      <c r="AB393" s="310" t="n">
        <v>0</v>
      </c>
      <c r="AC393" s="310" t="n">
        <v>0</v>
      </c>
      <c r="AD393" s="310" t="n"/>
      <c r="AE393" s="310" t="n"/>
      <c r="AF393" s="310" t="inlineStr">
        <is>
          <t>CXLD</t>
        </is>
      </c>
      <c r="AG393" s="310" t="inlineStr">
        <is>
          <t>CXLD</t>
        </is>
      </c>
      <c r="AH393" s="308" t="n">
        <v>0</v>
      </c>
      <c r="AI393" s="508" t="n"/>
      <c r="AJ393" s="283" t="n"/>
      <c r="AK393" s="283" t="n"/>
      <c r="AL393" s="267" t="inlineStr">
        <is>
          <t>-</t>
        </is>
      </c>
      <c r="AM393" s="284" t="n"/>
      <c r="AN393" s="285" t="n"/>
      <c r="AO393" s="286" t="n"/>
      <c r="AP393" s="285" t="n"/>
      <c r="AQ393" s="286" t="n"/>
      <c r="AR393" s="286" t="n"/>
      <c r="AS393" s="285" t="n"/>
      <c r="AT393" s="285" t="n"/>
      <c r="AU393" s="285" t="n"/>
      <c r="AV393" s="288" t="n"/>
      <c r="AW393" s="288" t="n"/>
      <c r="AX393" s="288" t="n"/>
      <c r="AY393" s="288" t="n"/>
      <c r="AZ393" s="288" t="n"/>
      <c r="BA393" s="288" t="n"/>
      <c r="BB393" s="288" t="n"/>
      <c r="BC393" s="288" t="n"/>
      <c r="BD393" s="288" t="n"/>
      <c r="BE393" s="288" t="n"/>
      <c r="BH393" s="289" t="n"/>
    </row>
    <row customFormat="1" customHeight="1" hidden="1" ht="15" r="394" s="288">
      <c r="A394" s="549" t="inlineStr">
        <is>
          <t>K180705120-2010103043 ANNE</t>
        </is>
      </c>
      <c r="B394" s="466" t="inlineStr">
        <is>
          <t>K180705120</t>
        </is>
      </c>
      <c r="C394" s="466" t="n">
        <v>2010103043</v>
      </c>
      <c r="D394" s="453" t="n"/>
      <c r="E394" s="461" t="inlineStr">
        <is>
          <t>x</t>
        </is>
      </c>
      <c r="F394" s="461" t="n"/>
      <c r="G394" s="457" t="inlineStr">
        <is>
          <t>-</t>
        </is>
      </c>
      <c r="H394" s="455" t="inlineStr">
        <is>
          <t>ANNE</t>
        </is>
      </c>
      <c r="I394" s="466" t="inlineStr">
        <is>
          <t>COMPACT MARBLE</t>
        </is>
      </c>
      <c r="J394" s="457" t="inlineStr">
        <is>
          <t>CANDIANI</t>
        </is>
      </c>
      <c r="K394" s="457" t="inlineStr">
        <is>
          <t>KR7176 K-old pure organic</t>
        </is>
      </c>
      <c r="L394" s="457" t="inlineStr">
        <is>
          <t>KR7176 K-OLD PURE</t>
        </is>
      </c>
      <c r="M394" s="456" t="inlineStr">
        <is>
          <t>CONVENTIONAL</t>
        </is>
      </c>
      <c r="N394" s="455" t="n">
        <v>1</v>
      </c>
      <c r="O394" s="466" t="inlineStr">
        <is>
          <t>JEANS</t>
        </is>
      </c>
      <c r="P394" s="463" t="inlineStr">
        <is>
          <t>WOMEN</t>
        </is>
      </c>
      <c r="Q394" s="457" t="inlineStr">
        <is>
          <t>ARTLAB</t>
        </is>
      </c>
      <c r="R394" s="457" t="inlineStr">
        <is>
          <t>INTERWASHING</t>
        </is>
      </c>
      <c r="S394" s="459" t="inlineStr">
        <is>
          <t>4.85 / 156</t>
        </is>
      </c>
      <c r="T394" s="457" t="n">
        <v>1.13</v>
      </c>
      <c r="U394" s="458" t="n"/>
      <c r="V394" s="310" t="n"/>
      <c r="W394" s="310" t="n"/>
      <c r="X394" s="310" t="n"/>
      <c r="Y394" s="310" t="inlineStr">
        <is>
          <t>CXLD</t>
        </is>
      </c>
      <c r="Z394" s="310" t="inlineStr">
        <is>
          <t>CXLD</t>
        </is>
      </c>
      <c r="AA394" s="310" t="inlineStr">
        <is>
          <t>CXLD</t>
        </is>
      </c>
      <c r="AB394" s="310" t="n">
        <v>0</v>
      </c>
      <c r="AC394" s="310" t="n">
        <v>0</v>
      </c>
      <c r="AD394" s="310" t="n"/>
      <c r="AE394" s="310" t="n"/>
      <c r="AF394" s="310" t="inlineStr">
        <is>
          <t>CXLD</t>
        </is>
      </c>
      <c r="AG394" s="310" t="inlineStr">
        <is>
          <t>CXLD</t>
        </is>
      </c>
      <c r="AH394" s="308" t="n">
        <v>0</v>
      </c>
      <c r="AI394" s="508" t="n"/>
      <c r="AJ394" s="283" t="n"/>
      <c r="AK394" s="283" t="n"/>
      <c r="AL394" s="267" t="inlineStr">
        <is>
          <t>-</t>
        </is>
      </c>
      <c r="AM394" s="284" t="n"/>
      <c r="AN394" s="285" t="n"/>
      <c r="AO394" s="286" t="n"/>
      <c r="AP394" s="285" t="n"/>
      <c r="AQ394" s="286" t="n"/>
      <c r="AR394" s="286" t="n"/>
      <c r="AS394" s="285" t="n"/>
      <c r="AT394" s="285" t="n"/>
      <c r="AU394" s="285" t="n"/>
      <c r="AV394" s="288" t="n"/>
      <c r="AW394" s="288" t="n"/>
      <c r="AX394" s="288" t="n"/>
      <c r="AY394" s="288" t="n"/>
      <c r="AZ394" s="288" t="n"/>
      <c r="BA394" s="288" t="n"/>
      <c r="BB394" s="288" t="n"/>
      <c r="BC394" s="288" t="n"/>
      <c r="BD394" s="288" t="n"/>
      <c r="BE394" s="288" t="n"/>
      <c r="BH394" s="289" t="n"/>
    </row>
    <row customFormat="1" customHeight="1" hidden="1" ht="15" r="395" s="288">
      <c r="A395" s="549" t="inlineStr">
        <is>
          <t>K180701616-2010103096 ALICE</t>
        </is>
      </c>
      <c r="B395" s="466" t="inlineStr">
        <is>
          <t>K180701616</t>
        </is>
      </c>
      <c r="C395" s="466" t="n">
        <v>2010103096</v>
      </c>
      <c r="D395" s="453" t="n"/>
      <c r="E395" s="461" t="inlineStr">
        <is>
          <t>x</t>
        </is>
      </c>
      <c r="F395" s="461" t="n"/>
      <c r="G395" s="457" t="inlineStr">
        <is>
          <t>-</t>
        </is>
      </c>
      <c r="H395" s="455" t="inlineStr">
        <is>
          <t>ALICE</t>
        </is>
      </c>
      <c r="I395" s="466" t="inlineStr">
        <is>
          <t>OVERDYED BLACK</t>
        </is>
      </c>
      <c r="J395" s="457" t="inlineStr">
        <is>
          <t>CANDIANI</t>
        </is>
      </c>
      <c r="K395" s="457" t="inlineStr">
        <is>
          <t>KR0674 K-planet appeal organic</t>
        </is>
      </c>
      <c r="L395" s="457" t="inlineStr">
        <is>
          <t xml:space="preserve">KR0674 K-PLANET APPEAL </t>
        </is>
      </c>
      <c r="M395" s="456" t="inlineStr">
        <is>
          <t>CONVENTIONAL</t>
        </is>
      </c>
      <c r="N395" s="455" t="n">
        <v>2</v>
      </c>
      <c r="O395" s="466" t="inlineStr">
        <is>
          <t>JEANS</t>
        </is>
      </c>
      <c r="P395" s="463" t="inlineStr">
        <is>
          <t>WOMEN</t>
        </is>
      </c>
      <c r="Q395" s="457" t="inlineStr">
        <is>
          <t>ARTLAB</t>
        </is>
      </c>
      <c r="R395" s="457" t="inlineStr">
        <is>
          <t>INTERWASHING</t>
        </is>
      </c>
      <c r="S395" s="459" t="inlineStr">
        <is>
          <t>6,40 / 162</t>
        </is>
      </c>
      <c r="T395" s="457" t="n">
        <v>1.22</v>
      </c>
      <c r="U395" s="458" t="n"/>
      <c r="V395" s="310" t="n"/>
      <c r="W395" s="310" t="n"/>
      <c r="X395" s="310" t="n"/>
      <c r="Y395" s="310" t="inlineStr">
        <is>
          <t>CXLD</t>
        </is>
      </c>
      <c r="Z395" s="310" t="inlineStr">
        <is>
          <t>CXLD</t>
        </is>
      </c>
      <c r="AA395" s="310" t="inlineStr">
        <is>
          <t>CXLD</t>
        </is>
      </c>
      <c r="AB395" s="310" t="n">
        <v>8</v>
      </c>
      <c r="AC395" s="310" t="n">
        <v>0</v>
      </c>
      <c r="AD395" s="310" t="n"/>
      <c r="AE395" s="310" t="n"/>
      <c r="AF395" s="310" t="inlineStr">
        <is>
          <t>CXLD</t>
        </is>
      </c>
      <c r="AG395" s="310" t="inlineStr">
        <is>
          <t>CXLD</t>
        </is>
      </c>
      <c r="AH395" s="308" t="n">
        <v>0</v>
      </c>
      <c r="AI395" s="508" t="n"/>
      <c r="AJ395" s="283" t="n"/>
      <c r="AK395" s="283" t="n"/>
      <c r="AL395" s="267" t="inlineStr">
        <is>
          <t>-</t>
        </is>
      </c>
      <c r="AM395" s="284" t="n"/>
      <c r="AN395" s="285" t="n"/>
      <c r="AO395" s="286" t="n"/>
      <c r="AP395" s="285" t="n"/>
      <c r="AQ395" s="286" t="n"/>
      <c r="AR395" s="286" t="n"/>
      <c r="AS395" s="285" t="n"/>
      <c r="AT395" s="285" t="n"/>
      <c r="AU395" s="285" t="n"/>
      <c r="AV395" s="288" t="n"/>
      <c r="AW395" s="288" t="n"/>
      <c r="AX395" s="288" t="n"/>
      <c r="AY395" s="288" t="n"/>
      <c r="AZ395" s="288" t="n"/>
      <c r="BA395" s="288" t="n"/>
      <c r="BB395" s="288" t="n"/>
      <c r="BC395" s="288" t="n"/>
      <c r="BD395" s="288" t="n"/>
      <c r="BE395" s="288" t="n"/>
      <c r="BH395" s="289" t="n"/>
    </row>
    <row customFormat="1" customHeight="1" hidden="1" ht="15" r="396" s="288">
      <c r="A396" s="549" t="inlineStr">
        <is>
          <t>K180751230-1010104096 CHARLES</t>
        </is>
      </c>
      <c r="B396" s="466" t="inlineStr">
        <is>
          <t>K180751230</t>
        </is>
      </c>
      <c r="C396" s="466" t="n">
        <v>1010104096</v>
      </c>
      <c r="D396" s="453" t="n"/>
      <c r="E396" s="461" t="inlineStr">
        <is>
          <t>x</t>
        </is>
      </c>
      <c r="F396" s="461" t="n"/>
      <c r="G396" s="457" t="inlineStr">
        <is>
          <t>-</t>
        </is>
      </c>
      <c r="H396" s="455" t="inlineStr">
        <is>
          <t>CHARLES</t>
        </is>
      </c>
      <c r="I396" s="466" t="inlineStr">
        <is>
          <t>COMPACT VINTAGE</t>
        </is>
      </c>
      <c r="J396" s="457" t="inlineStr">
        <is>
          <t>ROYO</t>
        </is>
      </c>
      <c r="K396" s="457" t="inlineStr">
        <is>
          <t>MAPLE 314</t>
        </is>
      </c>
      <c r="L396" s="457" t="n"/>
      <c r="M396" s="456" t="inlineStr">
        <is>
          <t>SEASONAL MAIN</t>
        </is>
      </c>
      <c r="N396" s="455" t="n">
        <v>1</v>
      </c>
      <c r="O396" s="466" t="inlineStr">
        <is>
          <t>JEANS</t>
        </is>
      </c>
      <c r="P396" s="463" t="inlineStr">
        <is>
          <t>MEN</t>
        </is>
      </c>
      <c r="Q396" s="457" t="inlineStr">
        <is>
          <t>ELLETI GROUP</t>
        </is>
      </c>
      <c r="R396" s="457" t="inlineStr">
        <is>
          <t>MARTELLI</t>
        </is>
      </c>
      <c r="S396" s="459" t="inlineStr">
        <is>
          <t>5,15 / 134</t>
        </is>
      </c>
      <c r="T396" s="457" t="n">
        <v>1.6</v>
      </c>
      <c r="U396" s="458" t="n"/>
      <c r="V396" s="310" t="n"/>
      <c r="W396" s="310" t="n"/>
      <c r="X396" s="310" t="n"/>
      <c r="Y396" s="310" t="inlineStr">
        <is>
          <t>CXLD</t>
        </is>
      </c>
      <c r="Z396" s="310" t="inlineStr">
        <is>
          <t>CXLD</t>
        </is>
      </c>
      <c r="AA396" s="310" t="inlineStr">
        <is>
          <t>CXLD</t>
        </is>
      </c>
      <c r="AB396" s="310" t="n">
        <v>0</v>
      </c>
      <c r="AC396" s="310" t="n">
        <v>0</v>
      </c>
      <c r="AD396" s="310" t="n"/>
      <c r="AE396" s="310" t="n"/>
      <c r="AF396" s="310" t="inlineStr">
        <is>
          <t>CXLD</t>
        </is>
      </c>
      <c r="AG396" s="310" t="inlineStr">
        <is>
          <t>CXLD</t>
        </is>
      </c>
      <c r="AH396" s="308" t="n">
        <v>0</v>
      </c>
      <c r="AI396" s="508" t="n"/>
      <c r="AJ396" s="283" t="n"/>
      <c r="AK396" s="283" t="n"/>
      <c r="AL396" s="267" t="inlineStr">
        <is>
          <t>-</t>
        </is>
      </c>
      <c r="AM396" s="284" t="n"/>
      <c r="AN396" s="285" t="n"/>
      <c r="AO396" s="286" t="n"/>
      <c r="AP396" s="285" t="n"/>
      <c r="AQ396" s="286" t="n"/>
      <c r="AR396" s="286" t="n"/>
      <c r="AS396" s="285" t="n"/>
      <c r="AT396" s="285" t="n"/>
      <c r="AU396" s="285" t="n"/>
      <c r="AV396" s="288" t="n"/>
      <c r="AW396" s="288" t="n"/>
      <c r="AX396" s="288" t="n"/>
      <c r="AY396" s="288" t="n"/>
      <c r="AZ396" s="288" t="n"/>
      <c r="BA396" s="288" t="n"/>
      <c r="BB396" s="288" t="n"/>
      <c r="BC396" s="288" t="n"/>
      <c r="BD396" s="288" t="n"/>
      <c r="BE396" s="288" t="n"/>
      <c r="BH396" s="289" t="n"/>
    </row>
    <row customFormat="1" customHeight="1" hidden="1" ht="15" r="397" s="288">
      <c r="A397" s="549" t="inlineStr">
        <is>
          <t>K180751305-1010104097 JOHN</t>
        </is>
      </c>
      <c r="B397" s="466" t="inlineStr">
        <is>
          <t>K180751305</t>
        </is>
      </c>
      <c r="C397" s="466" t="n">
        <v>1010104097</v>
      </c>
      <c r="D397" s="453" t="n"/>
      <c r="E397" s="461" t="inlineStr">
        <is>
          <t>x</t>
        </is>
      </c>
      <c r="F397" s="461" t="n"/>
      <c r="G397" s="457" t="inlineStr">
        <is>
          <t>-</t>
        </is>
      </c>
      <c r="H397" s="455" t="inlineStr">
        <is>
          <t>JOHN</t>
        </is>
      </c>
      <c r="I397" s="466" t="inlineStr">
        <is>
          <t>CROSSHATCH LIGHT BLACK</t>
        </is>
      </c>
      <c r="J397" s="457" t="inlineStr">
        <is>
          <t>CALIK</t>
        </is>
      </c>
      <c r="K397" s="457" t="inlineStr">
        <is>
          <t>70528D Acacia organic + recycled</t>
        </is>
      </c>
      <c r="L397" s="457" t="inlineStr">
        <is>
          <t>70528D ACACIA</t>
        </is>
      </c>
      <c r="M397" s="456" t="inlineStr">
        <is>
          <t>SEASONAL MAIN</t>
        </is>
      </c>
      <c r="N397" s="455" t="n">
        <v>1</v>
      </c>
      <c r="O397" s="466" t="inlineStr">
        <is>
          <t>JEANS</t>
        </is>
      </c>
      <c r="P397" s="463" t="inlineStr">
        <is>
          <t>MEN</t>
        </is>
      </c>
      <c r="Q397" s="457" t="inlineStr">
        <is>
          <t>ELLETI GROUP</t>
        </is>
      </c>
      <c r="R397" s="457" t="inlineStr">
        <is>
          <t>ELLETI</t>
        </is>
      </c>
      <c r="S397" s="457" t="inlineStr">
        <is>
          <t>4,4 / 1,44</t>
        </is>
      </c>
      <c r="T397" s="457" t="n">
        <v>1.55</v>
      </c>
      <c r="U397" s="458" t="n"/>
      <c r="V397" s="310" t="n"/>
      <c r="W397" s="310" t="n"/>
      <c r="X397" s="310" t="n"/>
      <c r="Y397" s="310" t="inlineStr">
        <is>
          <t>CXLD</t>
        </is>
      </c>
      <c r="Z397" s="310" t="inlineStr">
        <is>
          <t>CXLD</t>
        </is>
      </c>
      <c r="AA397" s="310" t="inlineStr">
        <is>
          <t>CXLD</t>
        </is>
      </c>
      <c r="AB397" s="310" t="n">
        <v>0</v>
      </c>
      <c r="AC397" s="310" t="n">
        <v>0</v>
      </c>
      <c r="AD397" s="310" t="n"/>
      <c r="AE397" s="310" t="n"/>
      <c r="AF397" s="310" t="inlineStr">
        <is>
          <t>CXLD</t>
        </is>
      </c>
      <c r="AG397" s="310" t="inlineStr">
        <is>
          <t>CXLD</t>
        </is>
      </c>
      <c r="AH397" s="308" t="n">
        <v>0</v>
      </c>
      <c r="AI397" s="508" t="n"/>
      <c r="AJ397" s="283" t="n"/>
      <c r="AK397" s="283" t="n"/>
      <c r="AL397" s="267" t="inlineStr">
        <is>
          <t>-</t>
        </is>
      </c>
      <c r="AM397" s="284" t="n"/>
      <c r="AN397" s="285" t="n"/>
      <c r="AO397" s="286" t="n"/>
      <c r="AP397" s="285" t="n"/>
      <c r="AQ397" s="286" t="n"/>
      <c r="AR397" s="286" t="n"/>
      <c r="AS397" s="285" t="n"/>
      <c r="AT397" s="285" t="n"/>
      <c r="AU397" s="285" t="n"/>
      <c r="AV397" s="288" t="n"/>
      <c r="AW397" s="288" t="n"/>
      <c r="AX397" s="288" t="n"/>
      <c r="AY397" s="288" t="n"/>
      <c r="AZ397" s="288" t="n"/>
      <c r="BA397" s="288" t="n"/>
      <c r="BB397" s="288" t="n"/>
      <c r="BC397" s="288" t="n"/>
      <c r="BD397" s="288" t="n"/>
      <c r="BE397" s="288" t="n"/>
      <c r="BH397" s="289" t="n"/>
    </row>
    <row customFormat="1" customHeight="1" hidden="1" ht="15" r="398" s="288">
      <c r="A398" s="549" t="inlineStr">
        <is>
          <t>K180751310-1010104098 JOHN</t>
        </is>
      </c>
      <c r="B398" s="466" t="inlineStr">
        <is>
          <t>K180751310</t>
        </is>
      </c>
      <c r="C398" s="466" t="n">
        <v>1010104098</v>
      </c>
      <c r="D398" s="453" t="n"/>
      <c r="E398" s="461" t="inlineStr">
        <is>
          <t>x</t>
        </is>
      </c>
      <c r="F398" s="461" t="n"/>
      <c r="G398" s="457" t="inlineStr">
        <is>
          <t>-</t>
        </is>
      </c>
      <c r="H398" s="455" t="inlineStr">
        <is>
          <t>JOHN</t>
        </is>
      </c>
      <c r="I398" s="466" t="inlineStr">
        <is>
          <t>COATED MIDNIGHT</t>
        </is>
      </c>
      <c r="J398" s="457" t="inlineStr">
        <is>
          <t>ROYO</t>
        </is>
      </c>
      <c r="K398" s="457" t="inlineStr">
        <is>
          <t>WILLOW -TPX - 31629</t>
        </is>
      </c>
      <c r="L398" s="457" t="n"/>
      <c r="M398" s="456" t="inlineStr">
        <is>
          <t>SEASONAL MAIN</t>
        </is>
      </c>
      <c r="N398" s="455" t="n">
        <v>1</v>
      </c>
      <c r="O398" s="466" t="inlineStr">
        <is>
          <t>JEANS</t>
        </is>
      </c>
      <c r="P398" s="463" t="inlineStr">
        <is>
          <t>MEN</t>
        </is>
      </c>
      <c r="Q398" s="457" t="inlineStr">
        <is>
          <t>ELLETI GROUP</t>
        </is>
      </c>
      <c r="R398" s="457" t="inlineStr">
        <is>
          <t>MARTELLI</t>
        </is>
      </c>
      <c r="S398" s="459" t="inlineStr">
        <is>
          <t>5,6 / 140</t>
        </is>
      </c>
      <c r="T398" s="457" t="n">
        <v>1.3</v>
      </c>
      <c r="U398" s="458" t="n"/>
      <c r="V398" s="310" t="n"/>
      <c r="W398" s="310" t="n"/>
      <c r="X398" s="310" t="n"/>
      <c r="Y398" s="310" t="inlineStr">
        <is>
          <t>CXLD</t>
        </is>
      </c>
      <c r="Z398" s="310" t="inlineStr">
        <is>
          <t>CXLD</t>
        </is>
      </c>
      <c r="AA398" s="310" t="inlineStr">
        <is>
          <t>CXLD</t>
        </is>
      </c>
      <c r="AB398" s="310" t="n">
        <v>0</v>
      </c>
      <c r="AC398" s="310" t="n">
        <v>0</v>
      </c>
      <c r="AD398" s="310" t="n"/>
      <c r="AE398" s="310" t="n"/>
      <c r="AF398" s="310" t="inlineStr">
        <is>
          <t>CXLD</t>
        </is>
      </c>
      <c r="AG398" s="310" t="inlineStr">
        <is>
          <t>CXLD</t>
        </is>
      </c>
      <c r="AH398" s="308" t="n">
        <v>0</v>
      </c>
      <c r="AI398" s="508" t="n"/>
      <c r="AJ398" s="283" t="n"/>
      <c r="AK398" s="283" t="n"/>
      <c r="AL398" s="267" t="inlineStr">
        <is>
          <t>-</t>
        </is>
      </c>
      <c r="AM398" s="284" t="n"/>
      <c r="AN398" s="285" t="n"/>
      <c r="AO398" s="286" t="n"/>
      <c r="AP398" s="285" t="n"/>
      <c r="AQ398" s="286" t="n"/>
      <c r="AR398" s="286" t="n"/>
      <c r="AS398" s="285" t="n"/>
      <c r="AT398" s="285" t="n"/>
      <c r="AU398" s="285" t="n"/>
      <c r="AV398" s="288" t="n"/>
      <c r="AW398" s="288" t="n"/>
      <c r="AX398" s="288" t="n"/>
      <c r="AY398" s="288" t="n"/>
      <c r="AZ398" s="288" t="n"/>
      <c r="BA398" s="288" t="n"/>
      <c r="BB398" s="288" t="n"/>
      <c r="BC398" s="288" t="n"/>
      <c r="BD398" s="288" t="n"/>
      <c r="BE398" s="288" t="n"/>
      <c r="BH398" s="289" t="n"/>
    </row>
    <row customFormat="1" customHeight="1" hidden="1" ht="15" r="399" s="288">
      <c r="A399" s="549" t="inlineStr">
        <is>
          <t>K180751315-1010104099 JOHN</t>
        </is>
      </c>
      <c r="B399" s="466" t="inlineStr">
        <is>
          <t>K180751315</t>
        </is>
      </c>
      <c r="C399" s="466" t="n">
        <v>1010104099</v>
      </c>
      <c r="D399" s="453" t="inlineStr">
        <is>
          <t>ASOS</t>
        </is>
      </c>
      <c r="E399" s="461" t="inlineStr">
        <is>
          <t>x</t>
        </is>
      </c>
      <c r="F399" s="461" t="n"/>
      <c r="G399" s="457" t="inlineStr">
        <is>
          <t>-</t>
        </is>
      </c>
      <c r="H399" s="455" t="inlineStr">
        <is>
          <t>JOHN</t>
        </is>
      </c>
      <c r="I399" s="466" t="inlineStr">
        <is>
          <t>COATED DUST DESTROYED</t>
        </is>
      </c>
      <c r="J399" s="457" t="inlineStr">
        <is>
          <t>ROYO</t>
        </is>
      </c>
      <c r="K399" s="457" t="inlineStr">
        <is>
          <t>WILLOW -TPX - 31629</t>
        </is>
      </c>
      <c r="L399" s="457" t="n"/>
      <c r="M399" s="456" t="inlineStr">
        <is>
          <t>CONVENTIONAL</t>
        </is>
      </c>
      <c r="N399" s="455" t="n">
        <v>1</v>
      </c>
      <c r="O399" s="466" t="inlineStr">
        <is>
          <t>JEANS</t>
        </is>
      </c>
      <c r="P399" s="463" t="inlineStr">
        <is>
          <t>MEN</t>
        </is>
      </c>
      <c r="Q399" s="457" t="inlineStr">
        <is>
          <t>ARTLAB</t>
        </is>
      </c>
      <c r="R399" s="457" t="inlineStr">
        <is>
          <t>INTERWASHING</t>
        </is>
      </c>
      <c r="S399" s="459" t="inlineStr">
        <is>
          <t>5,6 / 140</t>
        </is>
      </c>
      <c r="T399" s="457" t="n">
        <v>1.45</v>
      </c>
      <c r="U399" s="458" t="n"/>
      <c r="V399" s="310" t="n"/>
      <c r="W399" s="310" t="n"/>
      <c r="X399" s="310" t="n"/>
      <c r="Y399" s="310" t="inlineStr">
        <is>
          <t>CXLD</t>
        </is>
      </c>
      <c r="Z399" s="310" t="inlineStr">
        <is>
          <t>CXLD</t>
        </is>
      </c>
      <c r="AA399" s="310" t="inlineStr">
        <is>
          <t>CXLD</t>
        </is>
      </c>
      <c r="AB399" s="310" t="n">
        <v>0</v>
      </c>
      <c r="AC399" s="310" t="n">
        <v>0</v>
      </c>
      <c r="AD399" s="310" t="n"/>
      <c r="AE399" s="310" t="n"/>
      <c r="AF399" s="310" t="inlineStr">
        <is>
          <t>CXLD</t>
        </is>
      </c>
      <c r="AG399" s="310" t="inlineStr">
        <is>
          <t>CXLD</t>
        </is>
      </c>
      <c r="AH399" s="308" t="n">
        <v>0</v>
      </c>
      <c r="AI399" s="508" t="n"/>
      <c r="AJ399" s="283" t="n"/>
      <c r="AK399" s="283" t="n"/>
      <c r="AL399" s="267" t="inlineStr">
        <is>
          <t>-</t>
        </is>
      </c>
      <c r="AM399" s="284" t="n"/>
      <c r="AN399" s="285" t="n"/>
      <c r="AO399" s="286" t="n"/>
      <c r="AP399" s="285" t="n"/>
      <c r="AQ399" s="286" t="n"/>
      <c r="AR399" s="286" t="n"/>
      <c r="AS399" s="285" t="n"/>
      <c r="AT399" s="285" t="n"/>
      <c r="AU399" s="285" t="n"/>
      <c r="AV399" s="288" t="n"/>
      <c r="AW399" s="288" t="n"/>
      <c r="AX399" s="288" t="n"/>
      <c r="AY399" s="288" t="n"/>
      <c r="AZ399" s="288" t="n"/>
      <c r="BA399" s="288" t="n"/>
      <c r="BB399" s="288" t="n"/>
      <c r="BC399" s="288" t="n"/>
      <c r="BD399" s="288" t="n"/>
      <c r="BE399" s="288" t="n"/>
      <c r="BH399" s="289" t="n"/>
    </row>
    <row customFormat="1" customHeight="1" hidden="1" ht="15" r="400" s="288">
      <c r="A400" s="549" t="inlineStr">
        <is>
          <t>K180751320-1010104100 JOHN</t>
        </is>
      </c>
      <c r="B400" s="466" t="inlineStr">
        <is>
          <t>K180751320</t>
        </is>
      </c>
      <c r="C400" s="466" t="n">
        <v>1010104100</v>
      </c>
      <c r="D400" s="453" t="n"/>
      <c r="E400" s="461" t="inlineStr">
        <is>
          <t>x</t>
        </is>
      </c>
      <c r="F400" s="461" t="n"/>
      <c r="G400" s="457" t="inlineStr">
        <is>
          <t>-</t>
        </is>
      </c>
      <c r="H400" s="455" t="inlineStr">
        <is>
          <t>JOHN</t>
        </is>
      </c>
      <c r="I400" s="466" t="inlineStr">
        <is>
          <t>VINTAGE TINT DESTROYED</t>
        </is>
      </c>
      <c r="J400" s="457" t="inlineStr">
        <is>
          <t>ROYO</t>
        </is>
      </c>
      <c r="K400" s="457" t="inlineStr">
        <is>
          <t>WILLOW -TPX - 31629</t>
        </is>
      </c>
      <c r="L400" s="457" t="n"/>
      <c r="M400" s="456" t="inlineStr">
        <is>
          <t>SEASONAL MAIN</t>
        </is>
      </c>
      <c r="N400" s="455" t="n">
        <v>1</v>
      </c>
      <c r="O400" s="466" t="inlineStr">
        <is>
          <t>JEANS</t>
        </is>
      </c>
      <c r="P400" s="463" t="inlineStr">
        <is>
          <t>MEN</t>
        </is>
      </c>
      <c r="Q400" s="457" t="inlineStr">
        <is>
          <t>ELLETI GROUP</t>
        </is>
      </c>
      <c r="R400" s="460" t="inlineStr">
        <is>
          <t>ELLETI</t>
        </is>
      </c>
      <c r="S400" s="459" t="inlineStr">
        <is>
          <t>5,6 / 140</t>
        </is>
      </c>
      <c r="T400" s="457" t="n">
        <v>1.47</v>
      </c>
      <c r="U400" s="458" t="n"/>
      <c r="V400" s="310" t="n"/>
      <c r="W400" s="310" t="n"/>
      <c r="X400" s="310" t="n"/>
      <c r="Y400" s="310" t="inlineStr">
        <is>
          <t>CXLD</t>
        </is>
      </c>
      <c r="Z400" s="310" t="inlineStr">
        <is>
          <t>CXLD</t>
        </is>
      </c>
      <c r="AA400" s="310" t="inlineStr">
        <is>
          <t>CXLD</t>
        </is>
      </c>
      <c r="AB400" s="310" t="n">
        <v>0</v>
      </c>
      <c r="AC400" s="310" t="n">
        <v>0</v>
      </c>
      <c r="AD400" s="310" t="n"/>
      <c r="AE400" s="310" t="n"/>
      <c r="AF400" s="310" t="inlineStr">
        <is>
          <t>CXLD</t>
        </is>
      </c>
      <c r="AG400" s="310" t="inlineStr">
        <is>
          <t>CXLD</t>
        </is>
      </c>
      <c r="AH400" s="308" t="n">
        <v>0</v>
      </c>
      <c r="AI400" s="508" t="n"/>
      <c r="AJ400" s="283" t="n"/>
      <c r="AK400" s="283" t="n"/>
      <c r="AL400" s="267" t="inlineStr">
        <is>
          <t>-</t>
        </is>
      </c>
      <c r="AM400" s="284" t="n"/>
      <c r="AN400" s="285" t="n"/>
      <c r="AO400" s="286" t="n"/>
      <c r="AP400" s="285" t="n"/>
      <c r="AQ400" s="286" t="n"/>
      <c r="AR400" s="286" t="n"/>
      <c r="AS400" s="285" t="n"/>
      <c r="AT400" s="285" t="n"/>
      <c r="AU400" s="285" t="n"/>
      <c r="AV400" s="288" t="n"/>
      <c r="AW400" s="288" t="n"/>
      <c r="AX400" s="288" t="n"/>
      <c r="AY400" s="288" t="n"/>
      <c r="AZ400" s="288" t="n"/>
      <c r="BA400" s="288" t="n"/>
      <c r="BB400" s="288" t="n"/>
      <c r="BC400" s="288" t="n"/>
      <c r="BD400" s="288" t="n"/>
      <c r="BE400" s="288" t="n"/>
      <c r="BH400" s="289" t="n"/>
    </row>
    <row customFormat="1" customHeight="1" hidden="1" ht="15" r="401" s="288">
      <c r="A401" s="549" t="inlineStr">
        <is>
          <t>K180751810-1010104118 HOMER</t>
        </is>
      </c>
      <c r="B401" s="466" t="inlineStr">
        <is>
          <t>K180751810</t>
        </is>
      </c>
      <c r="C401" s="466" t="n">
        <v>1010104118</v>
      </c>
      <c r="D401" s="453" t="n"/>
      <c r="E401" s="461" t="inlineStr">
        <is>
          <t>x</t>
        </is>
      </c>
      <c r="F401" s="461" t="n"/>
      <c r="G401" s="457" t="inlineStr">
        <is>
          <t>-</t>
        </is>
      </c>
      <c r="H401" s="455" t="inlineStr">
        <is>
          <t>HOMER</t>
        </is>
      </c>
      <c r="I401" s="466" t="inlineStr">
        <is>
          <t>BLUE BLACK STONE</t>
        </is>
      </c>
      <c r="J401" s="457" t="inlineStr">
        <is>
          <t>ORTA</t>
        </is>
      </c>
      <c r="K401" s="457" t="n"/>
      <c r="L401" s="457" t="inlineStr">
        <is>
          <t>8731A-47 EPIC OVERDYE PRESH&amp;KEWED</t>
        </is>
      </c>
      <c r="M401" s="456" t="inlineStr">
        <is>
          <t>SEASONAL MAIN</t>
        </is>
      </c>
      <c r="N401" s="455" t="n">
        <v>1</v>
      </c>
      <c r="O401" s="466" t="inlineStr">
        <is>
          <t>JEANS</t>
        </is>
      </c>
      <c r="P401" s="463" t="inlineStr">
        <is>
          <t>MEN</t>
        </is>
      </c>
      <c r="Q401" s="457" t="inlineStr">
        <is>
          <t>ELLETI GROUP</t>
        </is>
      </c>
      <c r="R401" s="460" t="inlineStr">
        <is>
          <t>MARTELLI</t>
        </is>
      </c>
      <c r="S401" s="459" t="inlineStr">
        <is>
          <t>5,75 / 147</t>
        </is>
      </c>
      <c r="T401" s="457" t="n">
        <v>1.26</v>
      </c>
      <c r="U401" s="458" t="n"/>
      <c r="V401" s="310" t="n"/>
      <c r="W401" s="310" t="n"/>
      <c r="X401" s="310" t="n"/>
      <c r="Y401" s="310" t="inlineStr">
        <is>
          <t>CXLD</t>
        </is>
      </c>
      <c r="Z401" s="310" t="inlineStr">
        <is>
          <t>CXLD</t>
        </is>
      </c>
      <c r="AA401" s="310" t="inlineStr">
        <is>
          <t>CXLD</t>
        </is>
      </c>
      <c r="AB401" s="310" t="n">
        <v>0</v>
      </c>
      <c r="AC401" s="310" t="n">
        <v>0</v>
      </c>
      <c r="AD401" s="310" t="n"/>
      <c r="AE401" s="310" t="n"/>
      <c r="AF401" s="310" t="inlineStr">
        <is>
          <t>CXLD</t>
        </is>
      </c>
      <c r="AG401" s="310" t="inlineStr">
        <is>
          <t>CXLD</t>
        </is>
      </c>
      <c r="AH401" s="308" t="n">
        <v>0</v>
      </c>
      <c r="AI401" s="508" t="n"/>
      <c r="AJ401" s="283" t="n"/>
      <c r="AK401" s="283" t="n"/>
      <c r="AL401" s="267" t="inlineStr">
        <is>
          <t>-</t>
        </is>
      </c>
      <c r="AM401" s="284" t="n"/>
      <c r="AN401" s="285" t="n"/>
      <c r="AO401" s="286" t="n"/>
      <c r="AP401" s="285" t="n"/>
      <c r="AQ401" s="286" t="n"/>
      <c r="AR401" s="286" t="n"/>
      <c r="AS401" s="285" t="n"/>
      <c r="AT401" s="285" t="n"/>
      <c r="AU401" s="285" t="n"/>
      <c r="AV401" s="288" t="n"/>
      <c r="AW401" s="288" t="n"/>
      <c r="AX401" s="288" t="n"/>
      <c r="AY401" s="288" t="n"/>
      <c r="AZ401" s="288" t="n"/>
      <c r="BA401" s="288" t="n"/>
      <c r="BB401" s="288" t="n"/>
      <c r="BC401" s="288" t="n"/>
      <c r="BD401" s="288" t="n"/>
      <c r="BE401" s="288" t="n"/>
      <c r="BH401" s="289" t="n"/>
      <c r="BI401" s="290" t="n"/>
    </row>
    <row customFormat="1" customHeight="1" hidden="1" ht="15" r="402" s="288">
      <c r="A402" s="549" t="inlineStr">
        <is>
          <t>K180751815-1010104119 HOMER</t>
        </is>
      </c>
      <c r="B402" s="466" t="inlineStr">
        <is>
          <t>K180751815</t>
        </is>
      </c>
      <c r="C402" s="466" t="n">
        <v>1010104119</v>
      </c>
      <c r="D402" s="453" t="n"/>
      <c r="E402" s="461" t="inlineStr">
        <is>
          <t>x</t>
        </is>
      </c>
      <c r="F402" s="461" t="n"/>
      <c r="G402" s="457" t="inlineStr">
        <is>
          <t>-</t>
        </is>
      </c>
      <c r="H402" s="455" t="inlineStr">
        <is>
          <t>HOMER</t>
        </is>
      </c>
      <c r="I402" s="466" t="inlineStr">
        <is>
          <t>WASHED GREY</t>
        </is>
      </c>
      <c r="J402" s="457" t="inlineStr">
        <is>
          <t>CANDIANI</t>
        </is>
      </c>
      <c r="K402" s="457" t="inlineStr">
        <is>
          <t>KR0674 K-planet appeal organic</t>
        </is>
      </c>
      <c r="L402" s="457" t="inlineStr">
        <is>
          <t xml:space="preserve">KR0674 K-PLANET APPEAL </t>
        </is>
      </c>
      <c r="M402" s="456" t="inlineStr">
        <is>
          <t>CONVENTIONAL</t>
        </is>
      </c>
      <c r="N402" s="455" t="n">
        <v>1</v>
      </c>
      <c r="O402" s="466" t="inlineStr">
        <is>
          <t>JEANS</t>
        </is>
      </c>
      <c r="P402" s="463" t="inlineStr">
        <is>
          <t>MEN</t>
        </is>
      </c>
      <c r="Q402" s="457" t="inlineStr">
        <is>
          <t>ARTLAB</t>
        </is>
      </c>
      <c r="R402" s="457" t="inlineStr">
        <is>
          <t>INTERWASHING</t>
        </is>
      </c>
      <c r="S402" s="459" t="inlineStr">
        <is>
          <t>6,40 / 162</t>
        </is>
      </c>
      <c r="T402" s="457" t="n">
        <v>1.21</v>
      </c>
      <c r="U402" s="458" t="n"/>
      <c r="V402" s="310" t="n"/>
      <c r="W402" s="310" t="n"/>
      <c r="X402" s="310" t="n"/>
      <c r="Y402" s="310" t="inlineStr">
        <is>
          <t>CXLD</t>
        </is>
      </c>
      <c r="Z402" s="310" t="inlineStr">
        <is>
          <t>CXLD</t>
        </is>
      </c>
      <c r="AA402" s="310" t="inlineStr">
        <is>
          <t>CXLD</t>
        </is>
      </c>
      <c r="AB402" s="310" t="n">
        <v>0</v>
      </c>
      <c r="AC402" s="310" t="n">
        <v>0</v>
      </c>
      <c r="AD402" s="310" t="n"/>
      <c r="AE402" s="310" t="n"/>
      <c r="AF402" s="310" t="inlineStr">
        <is>
          <t>CXLD</t>
        </is>
      </c>
      <c r="AG402" s="310" t="inlineStr">
        <is>
          <t>CXLD</t>
        </is>
      </c>
      <c r="AH402" s="308" t="n">
        <v>0</v>
      </c>
      <c r="AI402" s="508" t="n"/>
      <c r="AJ402" s="283" t="n"/>
      <c r="AK402" s="283" t="n"/>
      <c r="AL402" s="267" t="inlineStr">
        <is>
          <t>-</t>
        </is>
      </c>
      <c r="AM402" s="284" t="n"/>
      <c r="AN402" s="285" t="n"/>
      <c r="AO402" s="286" t="n"/>
      <c r="AP402" s="285" t="n"/>
      <c r="AQ402" s="286" t="n"/>
      <c r="AR402" s="286" t="n"/>
      <c r="AS402" s="285" t="n"/>
      <c r="AT402" s="285" t="n"/>
      <c r="AU402" s="285" t="n"/>
      <c r="AV402" s="288" t="n"/>
      <c r="AW402" s="288" t="n"/>
      <c r="AX402" s="288" t="n"/>
      <c r="AY402" s="288" t="n"/>
      <c r="AZ402" s="288" t="n"/>
      <c r="BA402" s="288" t="n"/>
      <c r="BB402" s="288" t="n"/>
      <c r="BC402" s="288" t="n"/>
      <c r="BD402" s="288" t="n"/>
      <c r="BE402" s="288" t="n"/>
      <c r="BH402" s="289" t="n"/>
      <c r="BI402" s="290" t="n"/>
    </row>
    <row customFormat="1" customHeight="1" hidden="1" ht="15" r="403" s="288">
      <c r="A403" s="549" t="inlineStr">
        <is>
          <t>K180751820-1010104120 HOMER</t>
        </is>
      </c>
      <c r="B403" s="466" t="inlineStr">
        <is>
          <t>K180751820</t>
        </is>
      </c>
      <c r="C403" s="466" t="n">
        <v>1010104120</v>
      </c>
      <c r="D403" s="453" t="inlineStr">
        <is>
          <t>ASOS</t>
        </is>
      </c>
      <c r="E403" s="461" t="inlineStr">
        <is>
          <t>x</t>
        </is>
      </c>
      <c r="F403" s="461" t="n"/>
      <c r="G403" s="457" t="inlineStr">
        <is>
          <t>-</t>
        </is>
      </c>
      <c r="H403" s="455" t="inlineStr">
        <is>
          <t>HOMER</t>
        </is>
      </c>
      <c r="I403" s="466" t="inlineStr">
        <is>
          <t>TINTED VINTAGE MARBLE</t>
        </is>
      </c>
      <c r="J403" s="457" t="inlineStr">
        <is>
          <t>CANDIANI</t>
        </is>
      </c>
      <c r="K403" s="457" t="inlineStr">
        <is>
          <t>KR7176 K-old pure organic</t>
        </is>
      </c>
      <c r="L403" s="457" t="inlineStr">
        <is>
          <t>KR7176 K-OLD PURE</t>
        </is>
      </c>
      <c r="M403" s="456" t="inlineStr">
        <is>
          <t>CONVENTIONAL</t>
        </is>
      </c>
      <c r="N403" s="455" t="n">
        <v>1</v>
      </c>
      <c r="O403" s="466" t="inlineStr">
        <is>
          <t>JEANS</t>
        </is>
      </c>
      <c r="P403" s="463" t="inlineStr">
        <is>
          <t>MEN</t>
        </is>
      </c>
      <c r="Q403" s="457" t="inlineStr">
        <is>
          <t>ARTLAB</t>
        </is>
      </c>
      <c r="R403" s="457" t="inlineStr">
        <is>
          <t>INTERWASHING</t>
        </is>
      </c>
      <c r="S403" s="459" t="inlineStr">
        <is>
          <t>4.85 / 156</t>
        </is>
      </c>
      <c r="T403" s="457" t="n">
        <v>1.27</v>
      </c>
      <c r="U403" s="458" t="n"/>
      <c r="V403" s="310" t="n"/>
      <c r="W403" s="310" t="n"/>
      <c r="X403" s="310" t="n"/>
      <c r="Y403" s="310" t="inlineStr">
        <is>
          <t>CXLD</t>
        </is>
      </c>
      <c r="Z403" s="310" t="inlineStr">
        <is>
          <t>CXLD</t>
        </is>
      </c>
      <c r="AA403" s="310" t="inlineStr">
        <is>
          <t>CXLD</t>
        </is>
      </c>
      <c r="AB403" s="310" t="n">
        <v>0</v>
      </c>
      <c r="AC403" s="310" t="n">
        <v>0</v>
      </c>
      <c r="AD403" s="310" t="n"/>
      <c r="AE403" s="310" t="n"/>
      <c r="AF403" s="310" t="inlineStr">
        <is>
          <t>CXLD</t>
        </is>
      </c>
      <c r="AG403" s="310" t="inlineStr">
        <is>
          <t>CXLD</t>
        </is>
      </c>
      <c r="AH403" s="308" t="n">
        <v>0</v>
      </c>
      <c r="AI403" s="508" t="n"/>
      <c r="AJ403" s="283" t="n"/>
      <c r="AK403" s="283" t="n"/>
      <c r="AL403" s="267" t="inlineStr">
        <is>
          <t>-</t>
        </is>
      </c>
      <c r="AM403" s="284" t="n"/>
      <c r="AN403" s="285" t="n"/>
      <c r="AO403" s="286" t="n"/>
      <c r="AP403" s="285" t="n"/>
      <c r="AQ403" s="286" t="n"/>
      <c r="AR403" s="286" t="n"/>
      <c r="AS403" s="285" t="n"/>
      <c r="AT403" s="285" t="n"/>
      <c r="AU403" s="285" t="n"/>
      <c r="AV403" s="288" t="n"/>
      <c r="AW403" s="288" t="n"/>
      <c r="AX403" s="288" t="n"/>
      <c r="AY403" s="288" t="n"/>
      <c r="AZ403" s="288" t="n"/>
      <c r="BA403" s="288" t="n"/>
      <c r="BB403" s="288" t="n"/>
      <c r="BC403" s="288" t="n"/>
      <c r="BD403" s="288" t="n"/>
      <c r="BE403" s="288" t="n"/>
      <c r="BH403" s="289" t="n"/>
      <c r="BI403" s="290" t="n"/>
    </row>
    <row customFormat="1" customHeight="1" hidden="1" ht="15" r="404" s="288">
      <c r="A404" s="549" t="inlineStr">
        <is>
          <t>K180751725-1010104115 LUCIUS</t>
        </is>
      </c>
      <c r="B404" s="466" t="inlineStr">
        <is>
          <t>K180751725</t>
        </is>
      </c>
      <c r="C404" s="466" t="n">
        <v>1010104115</v>
      </c>
      <c r="D404" s="453" t="n"/>
      <c r="E404" s="461" t="inlineStr">
        <is>
          <t>x</t>
        </is>
      </c>
      <c r="F404" s="461" t="n"/>
      <c r="G404" s="457" t="inlineStr">
        <is>
          <t>-</t>
        </is>
      </c>
      <c r="H404" s="455" t="inlineStr">
        <is>
          <t>LUCIUS</t>
        </is>
      </c>
      <c r="I404" s="466" t="inlineStr">
        <is>
          <t>INDIGO MARBLE</t>
        </is>
      </c>
      <c r="J404" s="457" t="inlineStr">
        <is>
          <t>ORTA</t>
        </is>
      </c>
      <c r="K404" s="457" t="inlineStr">
        <is>
          <t>9560A-50</t>
        </is>
      </c>
      <c r="L404" s="457" t="n"/>
      <c r="M404" s="456" t="inlineStr">
        <is>
          <t>SEASONAL MAIN</t>
        </is>
      </c>
      <c r="N404" s="455" t="n">
        <v>1</v>
      </c>
      <c r="O404" s="466" t="inlineStr">
        <is>
          <t>JEANS</t>
        </is>
      </c>
      <c r="P404" s="463" t="inlineStr">
        <is>
          <t>MEN</t>
        </is>
      </c>
      <c r="Q404" s="457" t="inlineStr">
        <is>
          <t>ELLETI GROUP</t>
        </is>
      </c>
      <c r="R404" s="457" t="inlineStr">
        <is>
          <t>ELLETI</t>
        </is>
      </c>
      <c r="S404" s="459" t="inlineStr">
        <is>
          <t>5,35 / 150</t>
        </is>
      </c>
      <c r="T404" s="457" t="n">
        <v>1.36</v>
      </c>
      <c r="U404" s="458" t="n"/>
      <c r="V404" s="310" t="n"/>
      <c r="W404" s="310" t="n"/>
      <c r="X404" s="310" t="n"/>
      <c r="Y404" s="310" t="inlineStr">
        <is>
          <t>CXLD</t>
        </is>
      </c>
      <c r="Z404" s="310" t="inlineStr">
        <is>
          <t>CXLD</t>
        </is>
      </c>
      <c r="AA404" s="310" t="inlineStr">
        <is>
          <t>CXLD</t>
        </is>
      </c>
      <c r="AB404" s="310" t="n">
        <v>0</v>
      </c>
      <c r="AC404" s="310" t="n">
        <v>0</v>
      </c>
      <c r="AD404" s="310" t="n"/>
      <c r="AE404" s="310" t="n"/>
      <c r="AF404" s="310" t="inlineStr">
        <is>
          <t>CXLD</t>
        </is>
      </c>
      <c r="AG404" s="310" t="inlineStr">
        <is>
          <t>CXLD</t>
        </is>
      </c>
      <c r="AH404" s="308" t="n">
        <v>0</v>
      </c>
      <c r="AI404" s="508" t="n"/>
      <c r="AJ404" s="283" t="n"/>
      <c r="AK404" s="283" t="n"/>
      <c r="AL404" s="267" t="inlineStr">
        <is>
          <t>-</t>
        </is>
      </c>
      <c r="AM404" s="284" t="n"/>
      <c r="AN404" s="285" t="n"/>
      <c r="AO404" s="286" t="n"/>
      <c r="AP404" s="285" t="n"/>
      <c r="AQ404" s="286" t="n"/>
      <c r="AR404" s="286" t="n"/>
      <c r="AS404" s="285" t="n"/>
      <c r="AT404" s="285" t="n"/>
      <c r="AU404" s="285" t="n"/>
      <c r="AV404" s="288" t="n"/>
      <c r="AW404" s="288" t="n"/>
      <c r="AX404" s="288" t="n"/>
      <c r="AY404" s="288" t="n"/>
      <c r="AZ404" s="288" t="n"/>
      <c r="BA404" s="288" t="n"/>
      <c r="BB404" s="288" t="n"/>
      <c r="BC404" s="288" t="n"/>
      <c r="BD404" s="288" t="n"/>
      <c r="BE404" s="288" t="n"/>
      <c r="BH404" s="289" t="n"/>
      <c r="BI404" s="290" t="n"/>
    </row>
    <row customFormat="1" customHeight="1" hidden="1" ht="15" r="405" s="288">
      <c r="A405" s="549" t="inlineStr">
        <is>
          <t>K180751915-1010200014 THOR CROPPED</t>
        </is>
      </c>
      <c r="B405" s="466" t="inlineStr">
        <is>
          <t>K180751915</t>
        </is>
      </c>
      <c r="C405" s="466" t="n">
        <v>1010200014</v>
      </c>
      <c r="D405" s="453" t="n"/>
      <c r="E405" s="461" t="inlineStr">
        <is>
          <t>x</t>
        </is>
      </c>
      <c r="F405" s="461" t="n"/>
      <c r="G405" s="457" t="inlineStr">
        <is>
          <t>-</t>
        </is>
      </c>
      <c r="H405" s="455" t="inlineStr">
        <is>
          <t>THOR CROPPED</t>
        </is>
      </c>
      <c r="I405" s="466" t="inlineStr">
        <is>
          <t>PERFORMANCE BLUE</t>
        </is>
      </c>
      <c r="J405" s="457" t="inlineStr">
        <is>
          <t>ROYO</t>
        </is>
      </c>
      <c r="K405" s="457" t="n"/>
      <c r="L405" s="457" t="inlineStr">
        <is>
          <t>CHANTAL-M-RQT PERFORMANCE BLUE P.19-4049/A - 73094</t>
        </is>
      </c>
      <c r="M405" s="456" t="inlineStr">
        <is>
          <t>SEASONAL MAIN</t>
        </is>
      </c>
      <c r="N405" s="455" t="n">
        <v>1</v>
      </c>
      <c r="O405" s="466" t="inlineStr">
        <is>
          <t>JEANS</t>
        </is>
      </c>
      <c r="P405" s="463" t="inlineStr">
        <is>
          <t>MEN</t>
        </is>
      </c>
      <c r="Q405" s="457" t="inlineStr">
        <is>
          <t>ARTLAB</t>
        </is>
      </c>
      <c r="R405" s="457" t="inlineStr">
        <is>
          <t>-</t>
        </is>
      </c>
      <c r="S405" s="459" t="n">
        <v>6.15</v>
      </c>
      <c r="T405" s="457" t="n">
        <v>1.28</v>
      </c>
      <c r="U405" s="458" t="n"/>
      <c r="V405" s="310" t="n"/>
      <c r="W405" s="310" t="n"/>
      <c r="X405" s="310" t="n"/>
      <c r="Y405" s="310" t="inlineStr">
        <is>
          <t>CXLD</t>
        </is>
      </c>
      <c r="Z405" s="310" t="inlineStr">
        <is>
          <t>CXLD</t>
        </is>
      </c>
      <c r="AA405" s="310" t="inlineStr">
        <is>
          <t>CXLD</t>
        </is>
      </c>
      <c r="AB405" s="310" t="n">
        <v>0</v>
      </c>
      <c r="AC405" s="310" t="n">
        <v>0</v>
      </c>
      <c r="AD405" s="310" t="n"/>
      <c r="AE405" s="310" t="n"/>
      <c r="AF405" s="310" t="inlineStr">
        <is>
          <t>CXLD</t>
        </is>
      </c>
      <c r="AG405" s="310" t="inlineStr">
        <is>
          <t>CXLD</t>
        </is>
      </c>
      <c r="AH405" s="308" t="n">
        <v>0</v>
      </c>
      <c r="AI405" s="508" t="n"/>
      <c r="AJ405" s="283" t="n"/>
      <c r="AK405" s="283" t="n"/>
      <c r="AL405" s="267" t="inlineStr">
        <is>
          <t>-</t>
        </is>
      </c>
      <c r="AM405" s="284" t="n"/>
      <c r="AN405" s="285" t="n"/>
      <c r="AO405" s="286" t="n"/>
      <c r="AP405" s="285" t="n"/>
      <c r="AQ405" s="286" t="n"/>
      <c r="AR405" s="286" t="n"/>
      <c r="AS405" s="285" t="n"/>
      <c r="AT405" s="285" t="n"/>
      <c r="AU405" s="285" t="n"/>
      <c r="AV405" s="288" t="n"/>
      <c r="AW405" s="288" t="n"/>
      <c r="AX405" s="288" t="n"/>
      <c r="AY405" s="288" t="n"/>
      <c r="AZ405" s="288" t="n"/>
      <c r="BA405" s="288" t="n"/>
      <c r="BB405" s="288" t="n"/>
      <c r="BC405" s="288" t="n"/>
      <c r="BD405" s="288" t="n"/>
      <c r="BE405" s="288" t="n"/>
      <c r="BH405" s="289" t="n"/>
      <c r="BI405" s="290" t="n"/>
    </row>
    <row customFormat="1" customHeight="1" hidden="1" ht="15" r="406" s="288">
      <c r="A406" s="549" t="inlineStr">
        <is>
          <t>K180799005-5109900828 PEN HOLDER</t>
        </is>
      </c>
      <c r="B406" s="466" t="inlineStr">
        <is>
          <t>K180799005</t>
        </is>
      </c>
      <c r="C406" s="466" t="n">
        <v>5109900828</v>
      </c>
      <c r="D406" s="453" t="n"/>
      <c r="E406" s="461" t="inlineStr">
        <is>
          <t>x</t>
        </is>
      </c>
      <c r="F406" s="461" t="n"/>
      <c r="G406" s="457" t="n"/>
      <c r="H406" s="455" t="inlineStr">
        <is>
          <t>PEN HOLDER</t>
        </is>
      </c>
      <c r="I406" s="466" t="inlineStr">
        <is>
          <t>DENIM CHENILLE</t>
        </is>
      </c>
      <c r="J406" s="457" t="inlineStr">
        <is>
          <t>ORTA</t>
        </is>
      </c>
      <c r="K406" s="457" t="inlineStr">
        <is>
          <t>9529A-40</t>
        </is>
      </c>
      <c r="L406" s="457" t="n"/>
      <c r="M406" s="456" t="n"/>
      <c r="N406" s="455" t="n">
        <v>1</v>
      </c>
      <c r="O406" s="466" t="inlineStr">
        <is>
          <t>ACCESSORIES</t>
        </is>
      </c>
      <c r="P406" s="463" t="inlineStr">
        <is>
          <t>UNISEX</t>
        </is>
      </c>
      <c r="Q406" s="457" t="inlineStr">
        <is>
          <t>ARTLAB</t>
        </is>
      </c>
      <c r="R406" s="457" t="inlineStr">
        <is>
          <t>-</t>
        </is>
      </c>
      <c r="S406" s="459" t="n"/>
      <c r="T406" s="457" t="n">
        <v>0.05</v>
      </c>
      <c r="U406" s="458" t="n"/>
      <c r="V406" s="310" t="n"/>
      <c r="W406" s="310" t="n"/>
      <c r="X406" s="310" t="n"/>
      <c r="Y406" s="310" t="inlineStr">
        <is>
          <t>CXLD</t>
        </is>
      </c>
      <c r="Z406" s="310" t="inlineStr">
        <is>
          <t>CXLD</t>
        </is>
      </c>
      <c r="AA406" s="310" t="inlineStr">
        <is>
          <t>CXLD</t>
        </is>
      </c>
      <c r="AB406" s="310" t="n">
        <v>0</v>
      </c>
      <c r="AC406" s="310" t="n">
        <v>0</v>
      </c>
      <c r="AD406" s="310" t="n"/>
      <c r="AE406" s="310" t="n"/>
      <c r="AF406" s="310" t="inlineStr">
        <is>
          <t>CXLD</t>
        </is>
      </c>
      <c r="AG406" s="310" t="inlineStr">
        <is>
          <t>CXLD</t>
        </is>
      </c>
      <c r="AH406" s="308" t="n">
        <v>0</v>
      </c>
      <c r="AI406" s="508" t="n"/>
      <c r="AJ406" s="283" t="n"/>
      <c r="AK406" s="283" t="n"/>
      <c r="AL406" s="267" t="inlineStr">
        <is>
          <t>-</t>
        </is>
      </c>
      <c r="AM406" s="284" t="n"/>
      <c r="AN406" s="285" t="n"/>
      <c r="AO406" s="286" t="n"/>
      <c r="AP406" s="285" t="n"/>
      <c r="AQ406" s="286" t="n"/>
      <c r="AR406" s="286" t="n"/>
      <c r="AS406" s="285" t="n"/>
      <c r="AT406" s="285" t="n"/>
      <c r="AU406" s="285" t="n"/>
      <c r="AV406" s="288" t="n"/>
      <c r="AW406" s="288" t="n"/>
      <c r="AX406" s="288" t="n"/>
      <c r="AY406" s="288" t="n"/>
      <c r="AZ406" s="288" t="n"/>
      <c r="BA406" s="288" t="n"/>
      <c r="BB406" s="288" t="n"/>
      <c r="BC406" s="288" t="n"/>
      <c r="BD406" s="288" t="n"/>
      <c r="BE406" s="288" t="n"/>
      <c r="BH406" s="289" t="n"/>
      <c r="BI406" s="290" t="n"/>
    </row>
    <row customFormat="1" customHeight="1" hidden="1" ht="15" r="407" s="288">
      <c r="A407" s="549" t="inlineStr">
        <is>
          <t>K180799016-5100500063 TOTE BAG PRINT</t>
        </is>
      </c>
      <c r="B407" s="466" t="inlineStr">
        <is>
          <t>K180799016</t>
        </is>
      </c>
      <c r="C407" s="466" t="n">
        <v>5100500063</v>
      </c>
      <c r="D407" s="453" t="n"/>
      <c r="E407" s="461" t="inlineStr">
        <is>
          <t>x</t>
        </is>
      </c>
      <c r="F407" s="461" t="n"/>
      <c r="G407" s="457" t="n"/>
      <c r="H407" s="455" t="inlineStr">
        <is>
          <t>TOTE BAG PRINT</t>
        </is>
      </c>
      <c r="I407" s="466" t="inlineStr">
        <is>
          <t>OFF WHITE</t>
        </is>
      </c>
      <c r="J407" s="457" t="inlineStr">
        <is>
          <t>COPEN</t>
        </is>
      </c>
      <c r="K407" s="457" t="inlineStr">
        <is>
          <t>Encino natural (MEN)</t>
        </is>
      </c>
      <c r="L407" s="457" t="n"/>
      <c r="M407" s="456" t="n"/>
      <c r="N407" s="455" t="n">
        <v>1</v>
      </c>
      <c r="O407" s="466" t="inlineStr">
        <is>
          <t>ACCESSORIES</t>
        </is>
      </c>
      <c r="P407" s="463" t="inlineStr">
        <is>
          <t>UNISEX</t>
        </is>
      </c>
      <c r="Q407" s="457" t="inlineStr">
        <is>
          <t>CARTHAGO</t>
        </is>
      </c>
      <c r="R407" s="460" t="n"/>
      <c r="S407" s="459" t="n"/>
      <c r="T407" s="457" t="inlineStr">
        <is>
          <t>-</t>
        </is>
      </c>
      <c r="U407" s="458" t="n"/>
      <c r="V407" s="310" t="n"/>
      <c r="W407" s="310" t="n"/>
      <c r="X407" s="310" t="n"/>
      <c r="Y407" s="310" t="inlineStr">
        <is>
          <t>CXLD</t>
        </is>
      </c>
      <c r="Z407" s="310" t="inlineStr">
        <is>
          <t>CXLD</t>
        </is>
      </c>
      <c r="AA407" s="310" t="inlineStr">
        <is>
          <t>CXLD</t>
        </is>
      </c>
      <c r="AB407" s="310" t="n">
        <v>0</v>
      </c>
      <c r="AC407" s="310" t="n">
        <v>0</v>
      </c>
      <c r="AD407" s="310" t="n"/>
      <c r="AE407" s="310" t="n"/>
      <c r="AF407" s="310" t="inlineStr">
        <is>
          <t>CXLD</t>
        </is>
      </c>
      <c r="AG407" s="310" t="inlineStr">
        <is>
          <t>CXLD</t>
        </is>
      </c>
      <c r="AH407" s="308" t="n">
        <v>0</v>
      </c>
      <c r="AI407" s="508" t="n"/>
      <c r="AJ407" s="283" t="n"/>
      <c r="AK407" s="283" t="n"/>
      <c r="AL407" s="267" t="inlineStr">
        <is>
          <t>-</t>
        </is>
      </c>
      <c r="AM407" s="284" t="n"/>
      <c r="AN407" s="285" t="n"/>
      <c r="AO407" s="286" t="n"/>
      <c r="AP407" s="285" t="n"/>
      <c r="AQ407" s="286" t="n"/>
      <c r="AR407" s="286" t="n"/>
      <c r="AS407" s="285" t="n"/>
      <c r="AT407" s="285" t="n"/>
      <c r="AU407" s="285" t="n"/>
      <c r="AV407" s="288" t="n"/>
      <c r="AW407" s="288" t="n"/>
      <c r="AX407" s="288" t="n"/>
      <c r="AY407" s="288" t="n"/>
      <c r="AZ407" s="288" t="n"/>
      <c r="BA407" s="288" t="n"/>
      <c r="BB407" s="288" t="n"/>
      <c r="BC407" s="288" t="n"/>
      <c r="BD407" s="288" t="n"/>
      <c r="BE407" s="288" t="n"/>
      <c r="BH407" s="289" t="n"/>
      <c r="BI407" s="290" t="n"/>
    </row>
    <row customFormat="1" customHeight="1" hidden="1" ht="15" r="408" s="288">
      <c r="A408" s="549" t="inlineStr">
        <is>
          <t xml:space="preserve">K180799065-5109900840 KOI PLAY CARDS </t>
        </is>
      </c>
      <c r="B408" s="466" t="inlineStr">
        <is>
          <t>K180799065</t>
        </is>
      </c>
      <c r="C408" s="466" t="n">
        <v>5109900840</v>
      </c>
      <c r="D408" s="453" t="n"/>
      <c r="E408" s="461" t="inlineStr">
        <is>
          <t>x</t>
        </is>
      </c>
      <c r="F408" s="461" t="n"/>
      <c r="G408" s="457" t="n"/>
      <c r="H408" s="455" t="inlineStr">
        <is>
          <t xml:space="preserve">KOI PLAY CARDS </t>
        </is>
      </c>
      <c r="I408" s="466" t="inlineStr">
        <is>
          <t>NAVY</t>
        </is>
      </c>
      <c r="J408" s="457" t="inlineStr">
        <is>
          <t>-</t>
        </is>
      </c>
      <c r="K408" s="457" t="inlineStr">
        <is>
          <t>-</t>
        </is>
      </c>
      <c r="L408" s="457" t="n"/>
      <c r="M408" s="456" t="n"/>
      <c r="N408" s="455" t="n">
        <v>1</v>
      </c>
      <c r="O408" s="466" t="inlineStr">
        <is>
          <t>ACCESSORIES</t>
        </is>
      </c>
      <c r="P408" s="463" t="inlineStr">
        <is>
          <t>UNISEX</t>
        </is>
      </c>
      <c r="Q408" s="457" t="inlineStr">
        <is>
          <t>SPEELKAARTEN.NL</t>
        </is>
      </c>
      <c r="R408" s="460" t="inlineStr">
        <is>
          <t>-</t>
        </is>
      </c>
      <c r="S408" s="459" t="n"/>
      <c r="T408" s="457" t="inlineStr">
        <is>
          <t>-</t>
        </is>
      </c>
      <c r="U408" s="458" t="n"/>
      <c r="V408" s="310" t="n"/>
      <c r="W408" s="310" t="n"/>
      <c r="X408" s="310" t="n"/>
      <c r="Y408" s="310" t="inlineStr">
        <is>
          <t>CXLD</t>
        </is>
      </c>
      <c r="Z408" s="310" t="inlineStr">
        <is>
          <t>CXLD</t>
        </is>
      </c>
      <c r="AA408" s="310" t="inlineStr">
        <is>
          <t>CXLD</t>
        </is>
      </c>
      <c r="AB408" s="310" t="n">
        <v>0</v>
      </c>
      <c r="AC408" s="310" t="n">
        <v>0</v>
      </c>
      <c r="AD408" s="310" t="n"/>
      <c r="AE408" s="310" t="n"/>
      <c r="AF408" s="310" t="inlineStr">
        <is>
          <t>CXLD</t>
        </is>
      </c>
      <c r="AG408" s="310" t="inlineStr">
        <is>
          <t>CXLD</t>
        </is>
      </c>
      <c r="AH408" s="308" t="n">
        <v>0</v>
      </c>
      <c r="AI408" s="508" t="n"/>
      <c r="AJ408" s="283" t="n"/>
      <c r="AK408" s="283" t="n"/>
      <c r="AL408" s="267" t="inlineStr">
        <is>
          <t>-</t>
        </is>
      </c>
      <c r="AM408" s="284" t="n"/>
      <c r="AN408" s="285" t="n"/>
      <c r="AO408" s="286" t="n"/>
      <c r="AP408" s="285" t="n"/>
      <c r="AQ408" s="286" t="n"/>
      <c r="AR408" s="286" t="n"/>
      <c r="AS408" s="285" t="n"/>
      <c r="AT408" s="285" t="n"/>
      <c r="AU408" s="285" t="n"/>
      <c r="AV408" s="288" t="n"/>
      <c r="AW408" s="288" t="n"/>
      <c r="AX408" s="288" t="n"/>
      <c r="AY408" s="288" t="n"/>
      <c r="AZ408" s="288" t="n"/>
      <c r="BA408" s="288" t="n"/>
      <c r="BB408" s="288" t="n"/>
      <c r="BC408" s="288" t="n"/>
      <c r="BD408" s="288" t="n"/>
      <c r="BE408" s="288" t="n"/>
      <c r="BH408" s="289" t="n"/>
      <c r="BI408" s="290" t="n"/>
    </row>
    <row customFormat="1" customHeight="1" hidden="1" ht="15" r="409" s="288">
      <c r="A409" s="549" t="inlineStr">
        <is>
          <t>K180799090-5109900837 BRACELET</t>
        </is>
      </c>
      <c r="B409" s="466" t="inlineStr">
        <is>
          <t>K180799090</t>
        </is>
      </c>
      <c r="C409" s="466" t="n">
        <v>5109900837</v>
      </c>
      <c r="D409" s="453" t="n"/>
      <c r="E409" s="461" t="inlineStr">
        <is>
          <t>x</t>
        </is>
      </c>
      <c r="F409" s="461" t="n"/>
      <c r="G409" s="457" t="n"/>
      <c r="H409" s="455" t="inlineStr">
        <is>
          <t>BRACELET</t>
        </is>
      </c>
      <c r="I409" s="466" t="inlineStr">
        <is>
          <t>NUDE</t>
        </is>
      </c>
      <c r="J409" s="457" t="n"/>
      <c r="K409" s="457" t="inlineStr">
        <is>
          <t>THICK LEATHER</t>
        </is>
      </c>
      <c r="L409" s="457" t="n"/>
      <c r="M409" s="456" t="n"/>
      <c r="N409" s="455" t="n">
        <v>1</v>
      </c>
      <c r="O409" s="466" t="inlineStr">
        <is>
          <t>ACCESSORIES</t>
        </is>
      </c>
      <c r="P409" s="463" t="inlineStr">
        <is>
          <t>UNISEX</t>
        </is>
      </c>
      <c r="Q409" s="457" t="inlineStr">
        <is>
          <t>OFFICINA3</t>
        </is>
      </c>
      <c r="R409" s="457" t="inlineStr">
        <is>
          <t>-</t>
        </is>
      </c>
      <c r="S409" s="459" t="n"/>
      <c r="T409" s="457" t="inlineStr">
        <is>
          <t>-</t>
        </is>
      </c>
      <c r="U409" s="458" t="n"/>
      <c r="V409" s="310" t="n"/>
      <c r="W409" s="310" t="n"/>
      <c r="X409" s="310" t="n"/>
      <c r="Y409" s="310" t="inlineStr">
        <is>
          <t>CXLD</t>
        </is>
      </c>
      <c r="Z409" s="310" t="inlineStr">
        <is>
          <t>CXLD</t>
        </is>
      </c>
      <c r="AA409" s="310" t="inlineStr">
        <is>
          <t>CXLD</t>
        </is>
      </c>
      <c r="AB409" s="310" t="n">
        <v>0</v>
      </c>
      <c r="AC409" s="310" t="n">
        <v>0</v>
      </c>
      <c r="AD409" s="310" t="n"/>
      <c r="AE409" s="310" t="n"/>
      <c r="AF409" s="310" t="inlineStr">
        <is>
          <t>CXLD</t>
        </is>
      </c>
      <c r="AG409" s="310" t="inlineStr">
        <is>
          <t>CXLD</t>
        </is>
      </c>
      <c r="AH409" s="308" t="n">
        <v>0</v>
      </c>
      <c r="AI409" s="508" t="n"/>
      <c r="AJ409" s="283" t="n"/>
      <c r="AK409" s="283" t="n"/>
      <c r="AL409" s="267" t="inlineStr">
        <is>
          <t>-</t>
        </is>
      </c>
      <c r="AM409" s="284" t="n"/>
      <c r="AN409" s="285" t="n"/>
      <c r="AO409" s="286" t="n"/>
      <c r="AP409" s="285" t="n"/>
      <c r="AQ409" s="286" t="n"/>
      <c r="AR409" s="286" t="n"/>
      <c r="AS409" s="285" t="n"/>
      <c r="AT409" s="285" t="n"/>
      <c r="AU409" s="285" t="n"/>
      <c r="AV409" s="288" t="n"/>
      <c r="AW409" s="288" t="n"/>
      <c r="AX409" s="288" t="n"/>
      <c r="AY409" s="288" t="n"/>
      <c r="AZ409" s="288" t="n"/>
      <c r="BA409" s="288" t="n"/>
      <c r="BB409" s="288" t="n"/>
      <c r="BC409" s="288" t="n"/>
      <c r="BD409" s="288" t="n"/>
      <c r="BE409" s="288" t="n"/>
      <c r="BH409" s="289" t="n"/>
      <c r="BI409" s="290" t="n"/>
    </row>
    <row customFormat="1" customHeight="1" hidden="1" ht="15" r="410" s="288">
      <c r="A410" s="549" t="inlineStr">
        <is>
          <t>K180799105-5109900838 HEADPHONE HOLDER</t>
        </is>
      </c>
      <c r="B410" s="466" t="inlineStr">
        <is>
          <t>K180799105</t>
        </is>
      </c>
      <c r="C410" s="466" t="n">
        <v>5109900838</v>
      </c>
      <c r="D410" s="453" t="n"/>
      <c r="E410" s="461" t="inlineStr">
        <is>
          <t>x</t>
        </is>
      </c>
      <c r="F410" s="461" t="n"/>
      <c r="G410" s="457" t="n"/>
      <c r="H410" s="455" t="inlineStr">
        <is>
          <t>HEADPHONE HOLDER</t>
        </is>
      </c>
      <c r="I410" s="466" t="inlineStr">
        <is>
          <t>NUDE</t>
        </is>
      </c>
      <c r="J410" s="457" t="n"/>
      <c r="K410" s="457" t="inlineStr">
        <is>
          <t>THICK LEATHER</t>
        </is>
      </c>
      <c r="L410" s="457" t="n"/>
      <c r="M410" s="456" t="n"/>
      <c r="N410" s="455" t="n">
        <v>1</v>
      </c>
      <c r="O410" s="466" t="inlineStr">
        <is>
          <t>ACCESSORIES</t>
        </is>
      </c>
      <c r="P410" s="463" t="inlineStr">
        <is>
          <t>UNISEX</t>
        </is>
      </c>
      <c r="Q410" s="457" t="inlineStr">
        <is>
          <t>OFFICINA3</t>
        </is>
      </c>
      <c r="R410" s="457" t="inlineStr">
        <is>
          <t>-</t>
        </is>
      </c>
      <c r="S410" s="459" t="n"/>
      <c r="T410" s="457" t="inlineStr">
        <is>
          <t>-</t>
        </is>
      </c>
      <c r="U410" s="458" t="n"/>
      <c r="V410" s="310" t="n"/>
      <c r="W410" s="310" t="n"/>
      <c r="X410" s="310" t="n"/>
      <c r="Y410" s="310" t="inlineStr">
        <is>
          <t>CXLD</t>
        </is>
      </c>
      <c r="Z410" s="310" t="inlineStr">
        <is>
          <t>CXLD</t>
        </is>
      </c>
      <c r="AA410" s="310" t="inlineStr">
        <is>
          <t>CXLD</t>
        </is>
      </c>
      <c r="AB410" s="310" t="n">
        <v>0</v>
      </c>
      <c r="AC410" s="310" t="n">
        <v>0</v>
      </c>
      <c r="AD410" s="310" t="n"/>
      <c r="AE410" s="310" t="n"/>
      <c r="AF410" s="310" t="inlineStr">
        <is>
          <t>CXLD</t>
        </is>
      </c>
      <c r="AG410" s="310" t="inlineStr">
        <is>
          <t>CXLD</t>
        </is>
      </c>
      <c r="AH410" s="308" t="n">
        <v>0</v>
      </c>
      <c r="AI410" s="508" t="n"/>
      <c r="AJ410" s="283" t="n"/>
      <c r="AK410" s="283" t="n"/>
      <c r="AL410" s="267" t="inlineStr">
        <is>
          <t>-</t>
        </is>
      </c>
      <c r="AM410" s="284" t="n"/>
      <c r="AN410" s="285" t="n"/>
      <c r="AO410" s="286" t="n"/>
      <c r="AP410" s="285" t="n"/>
      <c r="AQ410" s="286" t="n"/>
      <c r="AR410" s="286" t="n"/>
      <c r="AS410" s="285" t="n"/>
      <c r="AT410" s="285" t="n"/>
      <c r="AU410" s="285" t="n"/>
      <c r="AV410" s="288" t="n"/>
      <c r="AW410" s="288" t="n"/>
      <c r="AX410" s="288" t="n"/>
      <c r="AY410" s="288" t="n"/>
      <c r="AZ410" s="288" t="n"/>
      <c r="BA410" s="288" t="n"/>
      <c r="BB410" s="288" t="n"/>
      <c r="BC410" s="288" t="n"/>
      <c r="BD410" s="288" t="n"/>
      <c r="BE410" s="288" t="n"/>
      <c r="BH410" s="289" t="n"/>
      <c r="BI410" s="290" t="n"/>
    </row>
    <row customFormat="1" customHeight="1" hidden="1" ht="15" r="411" s="288">
      <c r="A411" s="549" t="inlineStr">
        <is>
          <t>K180799110-5100300051 MILITARY SMALL BELT</t>
        </is>
      </c>
      <c r="B411" s="466" t="inlineStr">
        <is>
          <t>K180799110</t>
        </is>
      </c>
      <c r="C411" s="466" t="n">
        <v>5100300051</v>
      </c>
      <c r="D411" s="453" t="n"/>
      <c r="E411" s="461" t="inlineStr">
        <is>
          <t>x</t>
        </is>
      </c>
      <c r="F411" s="461" t="n"/>
      <c r="G411" s="457" t="n"/>
      <c r="H411" s="455" t="inlineStr">
        <is>
          <t>MILITARY SMALL BELT</t>
        </is>
      </c>
      <c r="I411" s="466" t="inlineStr">
        <is>
          <t>NUDE</t>
        </is>
      </c>
      <c r="J411" s="457" t="n"/>
      <c r="K411" s="457" t="n"/>
      <c r="L411" s="457" t="n"/>
      <c r="M411" s="456" t="n"/>
      <c r="N411" s="455" t="n">
        <v>1</v>
      </c>
      <c r="O411" s="466" t="inlineStr">
        <is>
          <t>ACCESSORIES</t>
        </is>
      </c>
      <c r="P411" s="463" t="inlineStr">
        <is>
          <t>UNISEX</t>
        </is>
      </c>
      <c r="Q411" s="457" t="inlineStr">
        <is>
          <t>ARTIE</t>
        </is>
      </c>
      <c r="R411" s="457" t="inlineStr">
        <is>
          <t>-</t>
        </is>
      </c>
      <c r="S411" s="459" t="n"/>
      <c r="T411" s="457" t="inlineStr">
        <is>
          <t>-</t>
        </is>
      </c>
      <c r="U411" s="458" t="n"/>
      <c r="V411" s="310" t="n"/>
      <c r="W411" s="310" t="n"/>
      <c r="X411" s="310" t="n"/>
      <c r="Y411" s="310" t="inlineStr">
        <is>
          <t>CXLD</t>
        </is>
      </c>
      <c r="Z411" s="310" t="inlineStr">
        <is>
          <t>CXLD</t>
        </is>
      </c>
      <c r="AA411" s="310" t="inlineStr">
        <is>
          <t>CXLD</t>
        </is>
      </c>
      <c r="AB411" s="310" t="n">
        <v>0</v>
      </c>
      <c r="AC411" s="310" t="n">
        <v>0</v>
      </c>
      <c r="AD411" s="310" t="n"/>
      <c r="AE411" s="310" t="n"/>
      <c r="AF411" s="310" t="inlineStr">
        <is>
          <t>CXLD</t>
        </is>
      </c>
      <c r="AG411" s="310" t="inlineStr">
        <is>
          <t>CXLD</t>
        </is>
      </c>
      <c r="AH411" s="308" t="n">
        <v>0</v>
      </c>
      <c r="AI411" s="508" t="n"/>
      <c r="AJ411" s="283" t="n"/>
      <c r="AK411" s="283" t="n"/>
      <c r="AL411" s="267" t="inlineStr">
        <is>
          <t>-</t>
        </is>
      </c>
      <c r="AM411" s="284" t="n"/>
      <c r="AN411" s="285" t="n"/>
      <c r="AO411" s="286" t="n"/>
      <c r="AP411" s="285" t="n"/>
      <c r="AQ411" s="286" t="n"/>
      <c r="AR411" s="286" t="n"/>
      <c r="AS411" s="285" t="n"/>
      <c r="AT411" s="285" t="n"/>
      <c r="AU411" s="285" t="n"/>
      <c r="AV411" s="288" t="n"/>
      <c r="AW411" s="288" t="n"/>
      <c r="AX411" s="288" t="n"/>
      <c r="AY411" s="288" t="n"/>
      <c r="AZ411" s="288" t="n"/>
      <c r="BA411" s="288" t="n"/>
      <c r="BB411" s="288" t="n"/>
      <c r="BC411" s="288" t="n"/>
      <c r="BD411" s="288" t="n"/>
      <c r="BE411" s="288" t="n"/>
      <c r="BH411" s="289" t="n"/>
      <c r="BI411" s="290" t="n"/>
    </row>
    <row customFormat="1" customHeight="1" hidden="1" ht="15" r="412" s="288">
      <c r="A412" s="549" t="inlineStr">
        <is>
          <t>K180799150-5101000001 GLOVES</t>
        </is>
      </c>
      <c r="B412" s="466" t="inlineStr">
        <is>
          <t>K180799150</t>
        </is>
      </c>
      <c r="C412" s="466" t="n">
        <v>5101000001</v>
      </c>
      <c r="D412" s="453" t="n"/>
      <c r="E412" s="461" t="inlineStr">
        <is>
          <t>x</t>
        </is>
      </c>
      <c r="F412" s="461" t="n"/>
      <c r="G412" s="457" t="n"/>
      <c r="H412" s="455" t="inlineStr">
        <is>
          <t>GLOVES</t>
        </is>
      </c>
      <c r="I412" s="466" t="inlineStr">
        <is>
          <t>NAVY</t>
        </is>
      </c>
      <c r="J412" s="457" t="n"/>
      <c r="K412" s="457" t="n"/>
      <c r="L412" s="457" t="n"/>
      <c r="M412" s="456" t="n"/>
      <c r="N412" s="455" t="n">
        <v>1</v>
      </c>
      <c r="O412" s="466" t="inlineStr">
        <is>
          <t>ACCESSORIES</t>
        </is>
      </c>
      <c r="P412" s="463" t="inlineStr">
        <is>
          <t>UNISEX</t>
        </is>
      </c>
      <c r="Q412" s="457" t="inlineStr">
        <is>
          <t>TRISCOTTON</t>
        </is>
      </c>
      <c r="R412" s="457" t="n"/>
      <c r="S412" s="459" t="n"/>
      <c r="T412" s="457" t="inlineStr">
        <is>
          <t>-</t>
        </is>
      </c>
      <c r="U412" s="458" t="n"/>
      <c r="V412" s="310" t="n"/>
      <c r="W412" s="310" t="n"/>
      <c r="X412" s="310" t="n"/>
      <c r="Y412" s="310" t="inlineStr">
        <is>
          <t>CXLD</t>
        </is>
      </c>
      <c r="Z412" s="310" t="inlineStr">
        <is>
          <t>CXLD</t>
        </is>
      </c>
      <c r="AA412" s="310" t="inlineStr">
        <is>
          <t>CXLD</t>
        </is>
      </c>
      <c r="AB412" s="310" t="n">
        <v>0</v>
      </c>
      <c r="AC412" s="310" t="n">
        <v>0</v>
      </c>
      <c r="AD412" s="310" t="n"/>
      <c r="AE412" s="310" t="n"/>
      <c r="AF412" s="310" t="inlineStr">
        <is>
          <t>CXLD</t>
        </is>
      </c>
      <c r="AG412" s="310" t="inlineStr">
        <is>
          <t>CXLD</t>
        </is>
      </c>
      <c r="AH412" s="308" t="n">
        <v>0</v>
      </c>
      <c r="AI412" s="508" t="n"/>
      <c r="AJ412" s="283" t="n"/>
      <c r="AK412" s="283" t="n"/>
      <c r="AL412" s="267" t="inlineStr">
        <is>
          <t>-</t>
        </is>
      </c>
      <c r="AM412" s="284" t="n"/>
      <c r="AN412" s="285" t="n"/>
      <c r="AO412" s="286" t="n"/>
      <c r="AP412" s="285" t="n"/>
      <c r="AQ412" s="286" t="n"/>
      <c r="AR412" s="286" t="n"/>
      <c r="AS412" s="285" t="n"/>
      <c r="AT412" s="285" t="n"/>
      <c r="AU412" s="285" t="n"/>
      <c r="AV412" s="288" t="n"/>
      <c r="AW412" s="288" t="n"/>
      <c r="AX412" s="288" t="n"/>
      <c r="AY412" s="288" t="n"/>
      <c r="AZ412" s="288" t="n"/>
      <c r="BA412" s="288" t="n"/>
      <c r="BB412" s="288" t="n"/>
      <c r="BC412" s="288" t="n"/>
      <c r="BD412" s="288" t="n"/>
      <c r="BE412" s="288" t="n"/>
      <c r="BH412" s="289" t="n"/>
      <c r="BI412" s="290" t="n"/>
    </row>
    <row customFormat="1" customHeight="1" hidden="1" ht="15" r="413" s="288">
      <c r="A413" s="549" t="inlineStr">
        <is>
          <t>K180799191-5100900015 FRINGE SCARF</t>
        </is>
      </c>
      <c r="B413" s="466" t="inlineStr">
        <is>
          <t>K180799191</t>
        </is>
      </c>
      <c r="C413" s="466" t="n">
        <v>5100900015</v>
      </c>
      <c r="D413" s="453" t="n"/>
      <c r="E413" s="461" t="inlineStr">
        <is>
          <t>x</t>
        </is>
      </c>
      <c r="F413" s="461" t="n"/>
      <c r="G413" s="457" t="n"/>
      <c r="H413" s="455" t="inlineStr">
        <is>
          <t>FRINGE SCARF</t>
        </is>
      </c>
      <c r="I413" s="466" t="inlineStr">
        <is>
          <t>DRY</t>
        </is>
      </c>
      <c r="J413" s="457" t="inlineStr">
        <is>
          <t>UNITIN</t>
        </is>
      </c>
      <c r="K413" s="457" t="inlineStr">
        <is>
          <t>NIZA 1111</t>
        </is>
      </c>
      <c r="L413" s="457" t="n"/>
      <c r="M413" s="456" t="n"/>
      <c r="N413" s="455" t="n">
        <v>1</v>
      </c>
      <c r="O413" s="466" t="inlineStr">
        <is>
          <t>ACCESSORIES</t>
        </is>
      </c>
      <c r="P413" s="463" t="inlineStr">
        <is>
          <t>UNISEX</t>
        </is>
      </c>
      <c r="Q413" s="457" t="inlineStr">
        <is>
          <t>CARTHAGO</t>
        </is>
      </c>
      <c r="R413" s="457" t="inlineStr">
        <is>
          <t>-</t>
        </is>
      </c>
      <c r="S413" s="459" t="n"/>
      <c r="T413" s="457" t="inlineStr">
        <is>
          <t>-</t>
        </is>
      </c>
      <c r="U413" s="458" t="n"/>
      <c r="V413" s="310" t="n"/>
      <c r="W413" s="310" t="n"/>
      <c r="X413" s="310" t="n"/>
      <c r="Y413" s="310" t="inlineStr">
        <is>
          <t>CXLD</t>
        </is>
      </c>
      <c r="Z413" s="310" t="inlineStr">
        <is>
          <t>CXLD</t>
        </is>
      </c>
      <c r="AA413" s="310" t="inlineStr">
        <is>
          <t>CXLD</t>
        </is>
      </c>
      <c r="AB413" s="310" t="n">
        <v>0</v>
      </c>
      <c r="AC413" s="310" t="n">
        <v>0</v>
      </c>
      <c r="AD413" s="310" t="n"/>
      <c r="AE413" s="310" t="n"/>
      <c r="AF413" s="310" t="inlineStr">
        <is>
          <t>CXLD</t>
        </is>
      </c>
      <c r="AG413" s="310" t="inlineStr">
        <is>
          <t>CXLD</t>
        </is>
      </c>
      <c r="AH413" s="308" t="n">
        <v>0</v>
      </c>
      <c r="AI413" s="508" t="n"/>
      <c r="AJ413" s="283" t="n"/>
      <c r="AK413" s="283" t="n"/>
      <c r="AL413" s="267" t="inlineStr">
        <is>
          <t>-</t>
        </is>
      </c>
      <c r="AM413" s="284" t="n"/>
      <c r="AN413" s="285" t="n"/>
      <c r="AO413" s="286" t="n"/>
      <c r="AP413" s="285" t="n"/>
      <c r="AQ413" s="286" t="n"/>
      <c r="AR413" s="286" t="n"/>
      <c r="AS413" s="285" t="n"/>
      <c r="AT413" s="285" t="n"/>
      <c r="AU413" s="285" t="n"/>
      <c r="AV413" s="288" t="n"/>
      <c r="AW413" s="288" t="n"/>
      <c r="AX413" s="288" t="n"/>
      <c r="AY413" s="288" t="n"/>
      <c r="AZ413" s="288" t="n"/>
      <c r="BA413" s="288" t="n"/>
      <c r="BB413" s="288" t="n"/>
      <c r="BC413" s="288" t="n"/>
      <c r="BD413" s="288" t="n"/>
      <c r="BE413" s="288" t="n"/>
      <c r="BH413" s="289" t="n"/>
      <c r="BI413" s="290" t="n"/>
    </row>
    <row customFormat="1" customHeight="1" hidden="1" ht="15" r="414" s="288">
      <c r="A414" s="549" t="inlineStr">
        <is>
          <t>K180799192-5100900016 PRINTED SCARF</t>
        </is>
      </c>
      <c r="B414" s="466" t="inlineStr">
        <is>
          <t>K180799192</t>
        </is>
      </c>
      <c r="C414" s="466" t="n">
        <v>5100900016</v>
      </c>
      <c r="D414" s="453" t="n"/>
      <c r="E414" s="461" t="inlineStr">
        <is>
          <t>x</t>
        </is>
      </c>
      <c r="F414" s="461" t="n"/>
      <c r="G414" s="457" t="n"/>
      <c r="H414" s="455" t="inlineStr">
        <is>
          <t>PRINTED SCARF</t>
        </is>
      </c>
      <c r="I414" s="466" t="inlineStr">
        <is>
          <t>DRY</t>
        </is>
      </c>
      <c r="J414" s="457" t="inlineStr">
        <is>
          <t>UNITIN</t>
        </is>
      </c>
      <c r="K414" s="457" t="inlineStr">
        <is>
          <t>NIZA 1111</t>
        </is>
      </c>
      <c r="L414" s="457" t="n"/>
      <c r="M414" s="456" t="n"/>
      <c r="N414" s="455" t="n">
        <v>1</v>
      </c>
      <c r="O414" s="466" t="inlineStr">
        <is>
          <t>ACCESSORIES</t>
        </is>
      </c>
      <c r="P414" s="463" t="inlineStr">
        <is>
          <t>UNISEX</t>
        </is>
      </c>
      <c r="Q414" s="457" t="inlineStr">
        <is>
          <t>CARTHAGO</t>
        </is>
      </c>
      <c r="R414" s="457" t="inlineStr">
        <is>
          <t>-</t>
        </is>
      </c>
      <c r="S414" s="459" t="n"/>
      <c r="T414" s="457" t="inlineStr">
        <is>
          <t>-</t>
        </is>
      </c>
      <c r="U414" s="458" t="n"/>
      <c r="V414" s="310" t="n"/>
      <c r="W414" s="310" t="n"/>
      <c r="X414" s="310" t="n"/>
      <c r="Y414" s="310" t="inlineStr">
        <is>
          <t>CXLD</t>
        </is>
      </c>
      <c r="Z414" s="310" t="inlineStr">
        <is>
          <t>CXLD</t>
        </is>
      </c>
      <c r="AA414" s="310" t="inlineStr">
        <is>
          <t>CXLD</t>
        </is>
      </c>
      <c r="AB414" s="310" t="n">
        <v>0</v>
      </c>
      <c r="AC414" s="310" t="n">
        <v>0</v>
      </c>
      <c r="AD414" s="310" t="n"/>
      <c r="AE414" s="310" t="n"/>
      <c r="AF414" s="310" t="inlineStr">
        <is>
          <t>CXLD</t>
        </is>
      </c>
      <c r="AG414" s="310" t="inlineStr">
        <is>
          <t>CXLD</t>
        </is>
      </c>
      <c r="AH414" s="308" t="n">
        <v>0</v>
      </c>
      <c r="AI414" s="508" t="n"/>
      <c r="AJ414" s="283" t="n"/>
      <c r="AK414" s="283" t="n"/>
      <c r="AL414" s="267" t="inlineStr">
        <is>
          <t>-</t>
        </is>
      </c>
      <c r="AM414" s="284" t="n"/>
      <c r="AN414" s="285" t="n"/>
      <c r="AO414" s="286" t="n"/>
      <c r="AP414" s="285" t="n"/>
      <c r="AQ414" s="286" t="n"/>
      <c r="AR414" s="286" t="n"/>
      <c r="AS414" s="285" t="n"/>
      <c r="AT414" s="285" t="n"/>
      <c r="AU414" s="285" t="n"/>
      <c r="AV414" s="288" t="n"/>
      <c r="AW414" s="288" t="n"/>
      <c r="AX414" s="288" t="n"/>
      <c r="AY414" s="288" t="n"/>
      <c r="AZ414" s="288" t="n"/>
      <c r="BA414" s="288" t="n"/>
      <c r="BB414" s="288" t="n"/>
      <c r="BC414" s="288" t="n"/>
      <c r="BD414" s="288" t="n"/>
      <c r="BE414" s="288" t="n"/>
      <c r="BH414" s="289" t="n"/>
      <c r="BI414" s="290" t="n"/>
    </row>
    <row r="416"/>
    <row customHeight="1" ht="15.75" r="417" s="510" thickBot="1"/>
    <row customHeight="1" ht="15.75" r="418" s="510" thickBot="1">
      <c r="V418" s="90">
        <f>SUBTOTAL(9,V5:V355)</f>
        <v/>
      </c>
      <c r="W418" s="90">
        <f>SUBTOTAL(9,W5:W355)</f>
        <v/>
      </c>
      <c r="X418" s="90">
        <f>SUBTOTAL(9,X5:X355)</f>
        <v/>
      </c>
      <c r="Y418" s="90">
        <f>SUBTOTAL(9,Y5:Y355)</f>
        <v/>
      </c>
      <c r="Z418" s="90">
        <f>SUBTOTAL(9,Z5:Z355)</f>
        <v/>
      </c>
      <c r="AA418" s="90">
        <f>SUBTOTAL(9,AA5:AA355)</f>
        <v/>
      </c>
      <c r="AB418" s="90">
        <f>SUBTOTAL(9,AB5:AB355)</f>
        <v/>
      </c>
      <c r="AC418" s="90">
        <f>SUBTOTAL(9,AC5:AC355)</f>
        <v/>
      </c>
      <c r="AD418" s="90">
        <f>SUBTOTAL(9,AD5:AD355)</f>
        <v/>
      </c>
      <c r="AE418" s="90">
        <f>SUBTOTAL(9,AE5:AE355)</f>
        <v/>
      </c>
      <c r="AF418" s="90">
        <f>SUBTOTAL(9,AF5:AF355)</f>
        <v/>
      </c>
      <c r="AG418" s="90">
        <f>SUBTOTAL(9,AG5:AG355)</f>
        <v/>
      </c>
      <c r="AH418" s="90">
        <f>SUBTOTAL(9,AH5:AH355)</f>
        <v/>
      </c>
      <c r="AI418" s="90">
        <f>SUBTOTAL(9,AI5:AI355)</f>
        <v/>
      </c>
      <c r="AJ418" s="90">
        <f>SUBTOTAL(9,AJ5:AJ355)</f>
        <v/>
      </c>
      <c r="AK418" s="90">
        <f>SUBTOTAL(9,AK5:AK355)</f>
        <v/>
      </c>
      <c r="AL418" s="90">
        <f>SUBTOTAL(9,AL5:AL355)</f>
        <v/>
      </c>
      <c r="AM418" s="90">
        <f>SUBTOTAL(9,AM5:AM355)</f>
        <v/>
      </c>
      <c r="AN418" s="90">
        <f>SUBTOTAL(9,AN5:AN355)</f>
        <v/>
      </c>
      <c r="AP418" s="90">
        <f>SUBTOTAL(9,AP5:AP355)</f>
        <v/>
      </c>
      <c r="AQ418" s="2" t="n"/>
      <c r="AR418" s="2" t="n"/>
      <c r="AS418" s="273" t="n"/>
      <c r="AT418" s="273" t="n"/>
      <c r="AU418" s="2" t="n"/>
      <c r="AV418" s="2" t="n"/>
      <c r="AW418" s="2" t="n"/>
      <c r="AX418" s="2" t="n"/>
      <c r="AY418" s="2" t="n"/>
      <c r="AZ418" s="2" t="n"/>
      <c r="BA418" s="2" t="n"/>
      <c r="BB418" s="2" t="n"/>
      <c r="BC418" s="2" t="n"/>
      <c r="BD418" s="2" t="n"/>
      <c r="BE418" s="2" t="n"/>
      <c r="BF418" s="2" t="n"/>
      <c r="BG418" s="2" t="n"/>
      <c r="BH418" s="2" t="n"/>
    </row>
    <row customHeight="1" ht="15.75" r="419" s="510" thickBot="1">
      <c r="V419" s="273" t="n"/>
      <c r="W419" s="273" t="n"/>
      <c r="X419" s="273" t="n"/>
      <c r="Y419" s="273" t="n"/>
      <c r="Z419" s="273" t="n"/>
      <c r="AA419" s="273" t="n"/>
      <c r="AB419" s="273" t="n"/>
      <c r="AC419" s="273" t="n"/>
      <c r="AD419" s="273" t="n"/>
      <c r="AE419" s="273" t="n"/>
      <c r="AF419" s="273" t="n"/>
      <c r="AG419" s="273" t="n"/>
      <c r="AH419" s="273" t="n"/>
      <c r="AI419" s="273" t="n"/>
      <c r="AJ419" s="273" t="n"/>
      <c r="AK419" s="273" t="n"/>
      <c r="AL419" s="267" t="n"/>
      <c r="AM419" s="2" t="n"/>
      <c r="AN419" s="2" t="n"/>
      <c r="AO419" s="2" t="n"/>
      <c r="AP419" s="2" t="n"/>
      <c r="AQ419" s="2" t="n"/>
      <c r="AR419" s="2" t="n"/>
      <c r="AS419" s="90">
        <f>SUBTOTAL(9,AT5:AT355)</f>
        <v/>
      </c>
      <c r="AT419" s="90">
        <f>SUBTOTAL(9,AU5:AU355)</f>
        <v/>
      </c>
      <c r="AU419" s="90">
        <f>SUBTOTAL(9,AV5:AV355)</f>
        <v/>
      </c>
      <c r="AV419" s="2" t="n"/>
      <c r="AW419" s="90">
        <f>SUBTOTAL(9,AX5:AX355)</f>
        <v/>
      </c>
      <c r="AX419" s="2" t="n"/>
      <c r="AY419" s="90">
        <f>SUBTOTAL(9,AZ5:AZ355)</f>
        <v/>
      </c>
      <c r="AZ419" s="90">
        <f>SUBTOTAL(9,BA5:BA355)</f>
        <v/>
      </c>
      <c r="BA419" s="2" t="n"/>
      <c r="BB419" s="90">
        <f>SUBTOTAL(9,BC5:BC355)</f>
        <v/>
      </c>
      <c r="BC419" s="2" t="n"/>
      <c r="BD419" s="90">
        <f>SUBTOTAL(9,BE5:BE355)</f>
        <v/>
      </c>
      <c r="BE419" s="90">
        <f>SUBTOTAL(9,BF5:BF355)</f>
        <v/>
      </c>
      <c r="BF419" s="90">
        <f>SUBTOTAL(9,BG5:BG355)</f>
        <v/>
      </c>
      <c r="BG419" s="90">
        <f>SUBTOTAL(9,BG5:BG355)</f>
        <v/>
      </c>
      <c r="BH419" s="2" t="n"/>
      <c r="BI419" s="90">
        <f>SUBTOTAL(9,BI5:BI355)</f>
        <v/>
      </c>
    </row>
    <row customHeight="1" ht="15.75" r="420" s="510" thickBot="1">
      <c r="V420" s="273" t="n"/>
      <c r="W420" s="97">
        <f>W418-V418</f>
        <v/>
      </c>
      <c r="X420" s="97" t="n">
        <v>0</v>
      </c>
      <c r="Y420" s="273" t="n"/>
      <c r="Z420" s="97">
        <f>Z418-X418</f>
        <v/>
      </c>
      <c r="AA420" s="97">
        <f>AA418-Z418</f>
        <v/>
      </c>
      <c r="AB420" s="97">
        <f>AB418-AA418</f>
        <v/>
      </c>
      <c r="AC420" s="97">
        <f>AC418-AB418</f>
        <v/>
      </c>
      <c r="AD420" s="273" t="n"/>
      <c r="AE420" s="273" t="n"/>
      <c r="AF420" s="273" t="n"/>
      <c r="AG420" s="273" t="n"/>
      <c r="AH420" s="273" t="n"/>
      <c r="AI420" s="273" t="n"/>
      <c r="AJ420" s="273" t="n"/>
      <c r="AL420" s="273" t="n"/>
      <c r="AM420" s="267" t="n"/>
      <c r="AN420" s="2" t="n"/>
      <c r="AO420" s="92" t="inlineStr">
        <is>
          <t>Total</t>
        </is>
      </c>
      <c r="AP420" s="93">
        <f>AN418+AP418</f>
        <v/>
      </c>
      <c r="AQ420" s="2" t="n"/>
      <c r="AR420" s="2" t="n"/>
      <c r="AS420" s="2" t="n"/>
      <c r="AT420" s="273" t="n"/>
      <c r="AU420" s="273" t="n"/>
      <c r="AV420" s="2" t="n"/>
      <c r="AW420" s="2" t="n"/>
      <c r="AX420" s="2" t="n"/>
      <c r="AY420" s="2" t="n"/>
      <c r="AZ420" s="2" t="n"/>
      <c r="BA420" s="2" t="n"/>
      <c r="BB420" s="2" t="n"/>
      <c r="BC420" s="2" t="n"/>
      <c r="BD420" s="2" t="n"/>
      <c r="BE420" s="2" t="n"/>
      <c r="BF420" s="2" t="n"/>
      <c r="BG420" s="2" t="n"/>
      <c r="BH420" s="2" t="n"/>
    </row>
    <row customHeight="1" ht="15.75" r="421" s="510" thickBot="1">
      <c r="V421" s="273" t="n"/>
      <c r="W421" s="273" t="n"/>
      <c r="X421" s="273" t="n"/>
      <c r="Y421" s="273" t="n"/>
      <c r="Z421" s="273" t="n"/>
      <c r="AA421" s="273" t="n"/>
      <c r="AB421" s="273" t="n"/>
      <c r="AC421" s="273" t="n"/>
      <c r="AD421" s="273" t="n"/>
      <c r="AE421" s="273" t="n"/>
      <c r="AF421" s="97">
        <f>AF418-Y418</f>
        <v/>
      </c>
      <c r="AG421" s="97">
        <f>AG418-Y418</f>
        <v/>
      </c>
      <c r="AH421" s="273" t="n"/>
      <c r="AI421" s="273" t="n"/>
      <c r="AJ421" s="273" t="n"/>
      <c r="AL421" s="273" t="n"/>
      <c r="AM421" s="267" t="n"/>
      <c r="AN421" s="2" t="n"/>
      <c r="AO421" s="91" t="inlineStr">
        <is>
          <t>L/O</t>
        </is>
      </c>
      <c r="AP421" s="94">
        <f>AP420-AL418</f>
        <v/>
      </c>
      <c r="AQ421" s="2" t="n"/>
      <c r="AR421" s="95">
        <f>AN418+AP418-AS419</f>
        <v/>
      </c>
      <c r="AS421" s="96" t="inlineStr">
        <is>
          <t>L/O AFTER PROD REQ.</t>
        </is>
      </c>
      <c r="AT421" s="273" t="n"/>
      <c r="AU421" s="273" t="n"/>
      <c r="AV421" s="2" t="n"/>
      <c r="AW421" s="2" t="n"/>
      <c r="AX421" s="2" t="n"/>
      <c r="AY421" s="2" t="n"/>
      <c r="AZ421" s="2" t="n"/>
      <c r="BA421" s="2" t="n"/>
      <c r="BB421" s="2" t="n"/>
      <c r="BC421" s="2" t="n"/>
      <c r="BD421" s="2" t="n"/>
      <c r="BE421" s="2" t="n"/>
      <c r="BF421" s="2" t="n"/>
      <c r="BG421" s="2" t="n"/>
      <c r="BH421" s="2" t="n"/>
    </row>
    <row customHeight="1" ht="15.75" r="422" s="510" thickBot="1">
      <c r="V422" s="273" t="n"/>
      <c r="W422" s="273" t="n"/>
      <c r="X422" s="273" t="n"/>
      <c r="Y422" s="660" t="n">
        <v>43130</v>
      </c>
      <c r="Z422" s="323" t="n">
        <v>43165</v>
      </c>
      <c r="AA422" s="514" t="n">
        <v>43180</v>
      </c>
      <c r="AB422" s="273" t="n"/>
      <c r="AC422" s="273" t="n"/>
      <c r="AD422" s="273" t="n"/>
      <c r="AE422" s="273" t="n"/>
      <c r="AF422" s="273" t="n"/>
      <c r="AG422" s="273" t="n"/>
      <c r="AH422" s="76" t="n"/>
      <c r="AI422" s="277">
        <f>AI418-AC418</f>
        <v/>
      </c>
      <c r="AJ422" s="273" t="n"/>
      <c r="AL422" s="273" t="n"/>
      <c r="AM422" s="267" t="n"/>
      <c r="AN422" s="2" t="n"/>
      <c r="AO422" s="2" t="n"/>
      <c r="AP422" s="2" t="n"/>
      <c r="AQ422" s="2" t="n"/>
      <c r="AR422" s="2" t="n"/>
      <c r="AS422" s="2" t="n"/>
      <c r="AT422" s="273" t="n"/>
      <c r="AU422" s="273" t="n"/>
      <c r="AV422" s="2" t="n"/>
      <c r="AW422" s="2" t="n"/>
      <c r="AX422" s="2" t="n"/>
      <c r="AY422" s="2" t="n"/>
      <c r="AZ422" s="2" t="n"/>
      <c r="BA422" s="2" t="n"/>
      <c r="BB422" s="2" t="n"/>
      <c r="BC422" s="2" t="n"/>
      <c r="BD422" s="2" t="n"/>
      <c r="BE422" s="2" t="n"/>
      <c r="BF422" s="2" t="n"/>
      <c r="BG422" s="2" t="n"/>
      <c r="BH422" s="2" t="n"/>
    </row>
    <row customHeight="1" ht="15.75" r="423" s="510" thickBot="1">
      <c r="X423" s="311" t="inlineStr">
        <is>
          <t>ArtLab</t>
        </is>
      </c>
      <c r="Y423" s="311" t="inlineStr">
        <is>
          <t>28k</t>
        </is>
      </c>
      <c r="Z423" s="311" t="inlineStr">
        <is>
          <t>40k</t>
        </is>
      </c>
      <c r="AA423" s="311" t="inlineStr">
        <is>
          <t>44k</t>
        </is>
      </c>
      <c r="AH423" s="76" t="n"/>
      <c r="AI423" s="76" t="n"/>
      <c r="AJ423" s="76" t="n"/>
      <c r="AK423" s="258" t="inlineStr">
        <is>
          <t>Supplier</t>
        </is>
      </c>
      <c r="AL423" s="259" t="inlineStr">
        <is>
          <t>Quality ref</t>
        </is>
      </c>
      <c r="AM423" s="260" t="inlineStr">
        <is>
          <t>TBA</t>
        </is>
      </c>
      <c r="AN423" s="261" t="inlineStr">
        <is>
          <t>L/O</t>
        </is>
      </c>
      <c r="AO423" s="262" t="inlineStr">
        <is>
          <t>C/O</t>
        </is>
      </c>
      <c r="AP423" s="263" t="inlineStr">
        <is>
          <t>FOB, CIF</t>
        </is>
      </c>
      <c r="AQ423" s="259" t="inlineStr">
        <is>
          <t>Value</t>
        </is>
      </c>
      <c r="AR423" s="259" t="inlineStr">
        <is>
          <t>Season</t>
        </is>
      </c>
      <c r="AS423" s="264" t="inlineStr">
        <is>
          <t>Comment</t>
        </is>
      </c>
    </row>
    <row r="424">
      <c r="X424" s="74" t="inlineStr">
        <is>
          <t>Elleti</t>
        </is>
      </c>
      <c r="Y424" s="74" t="inlineStr">
        <is>
          <t>4k</t>
        </is>
      </c>
      <c r="Z424" s="74" t="inlineStr">
        <is>
          <t>4k</t>
        </is>
      </c>
      <c r="AA424" s="74" t="inlineStr">
        <is>
          <t>4k</t>
        </is>
      </c>
      <c r="AH424" s="76" t="n"/>
      <c r="AI424" s="76" t="n"/>
      <c r="AJ424" s="76" t="n"/>
      <c r="AK424" s="75" t="inlineStr">
        <is>
          <t>CALIK</t>
        </is>
      </c>
      <c r="AL424" s="267" t="inlineStr">
        <is>
          <t>D7253O019 Rosemary stretch</t>
        </is>
      </c>
      <c r="AM424" s="267" t="n"/>
      <c r="AN424" s="273" t="n"/>
      <c r="AO424" s="273" t="n">
        <v>2200</v>
      </c>
      <c r="AP424" s="662" t="n">
        <v>5</v>
      </c>
      <c r="AQ424" s="663">
        <f>(AN424+AO424)*AP424</f>
        <v/>
      </c>
      <c r="AR424" s="273" t="inlineStr">
        <is>
          <t>C/O to SS19</t>
        </is>
      </c>
      <c r="AS424" s="269" t="inlineStr">
        <is>
          <t>Royal Core</t>
        </is>
      </c>
      <c r="AU424" s="70" t="n"/>
    </row>
    <row r="425">
      <c r="X425" s="74" t="n"/>
      <c r="Y425" s="74" t="n"/>
      <c r="Z425" s="74" t="n"/>
      <c r="AA425" s="74" t="n"/>
      <c r="AH425" s="76" t="n"/>
      <c r="AI425" s="76" t="n"/>
      <c r="AJ425" s="76" t="n"/>
      <c r="AK425" s="75" t="n"/>
      <c r="AL425" s="267" t="inlineStr">
        <is>
          <t>70528D Acacia organic + recycled</t>
        </is>
      </c>
      <c r="AM425" s="267" t="n"/>
      <c r="AN425" s="273" t="n"/>
      <c r="AO425" s="273" t="n">
        <v>2100</v>
      </c>
      <c r="AP425" s="662" t="n">
        <v>4.4</v>
      </c>
      <c r="AQ425" s="663">
        <f>(AN425+AO425)*AP425</f>
        <v/>
      </c>
      <c r="AR425" s="273" t="inlineStr">
        <is>
          <t>C/O to AW19</t>
        </is>
      </c>
      <c r="AS425" s="269" t="n"/>
      <c r="AU425" s="70" t="n"/>
    </row>
    <row r="426">
      <c r="X426" s="74" t="inlineStr">
        <is>
          <t>Collage</t>
        </is>
      </c>
      <c r="Y426" s="74" t="inlineStr">
        <is>
          <t>2k</t>
        </is>
      </c>
      <c r="Z426" s="311" t="inlineStr">
        <is>
          <t>2,5k</t>
        </is>
      </c>
      <c r="AA426" s="311" t="inlineStr">
        <is>
          <t>2,6k</t>
        </is>
      </c>
      <c r="AH426" s="76" t="n"/>
      <c r="AI426" s="76" t="n"/>
      <c r="AJ426" s="76" t="n"/>
      <c r="AK426" s="75" t="n"/>
      <c r="AL426" s="267" t="inlineStr">
        <is>
          <t>D5202O289 Caminala smoky blue</t>
        </is>
      </c>
      <c r="AM426" s="321" t="n"/>
      <c r="AN426" s="273" t="n"/>
      <c r="AO426" s="267" t="n"/>
      <c r="AP426" s="662" t="n"/>
      <c r="AQ426" s="663">
        <f>(AN426+AO426)*AP426</f>
        <v/>
      </c>
      <c r="AR426" s="273" t="n"/>
      <c r="AS426" s="269" t="inlineStr">
        <is>
          <t>Sold by Calik</t>
        </is>
      </c>
      <c r="AU426" s="70" t="n"/>
    </row>
    <row r="427">
      <c r="X427" s="74" t="inlineStr">
        <is>
          <t>Edward</t>
        </is>
      </c>
      <c r="Y427" s="74" t="inlineStr">
        <is>
          <t>2k</t>
        </is>
      </c>
      <c r="Z427" s="74" t="inlineStr">
        <is>
          <t>2k</t>
        </is>
      </c>
      <c r="AA427" s="311" t="inlineStr">
        <is>
          <t>2,5k</t>
        </is>
      </c>
      <c r="AH427" s="76" t="n"/>
      <c r="AI427" s="76" t="n"/>
      <c r="AJ427" s="76" t="n"/>
      <c r="AK427" s="75" t="n"/>
      <c r="AL427" s="267" t="inlineStr">
        <is>
          <t>D7487O1163 N-Mica Deep Blue Bi-str</t>
        </is>
      </c>
      <c r="AM427" s="267" t="n"/>
      <c r="AN427" s="273" t="n"/>
      <c r="AO427" s="267" t="n">
        <v>1600</v>
      </c>
      <c r="AP427" s="662" t="n">
        <v>7</v>
      </c>
      <c r="AQ427" s="663">
        <f>(AN427+AO427)*AP427</f>
        <v/>
      </c>
      <c r="AR427" s="273" t="inlineStr">
        <is>
          <t>C/O to SS19</t>
        </is>
      </c>
      <c r="AS427" s="70" t="n"/>
      <c r="AU427" s="70" t="n"/>
    </row>
    <row r="428">
      <c r="X428" s="74" t="inlineStr">
        <is>
          <t>N Power</t>
        </is>
      </c>
      <c r="Y428" s="74" t="inlineStr">
        <is>
          <t>6k</t>
        </is>
      </c>
      <c r="Z428" s="311" t="inlineStr">
        <is>
          <t>7,5k</t>
        </is>
      </c>
      <c r="AA428" s="311" t="inlineStr">
        <is>
          <t>7,5k</t>
        </is>
      </c>
      <c r="AH428" s="76" t="n"/>
      <c r="AI428" s="76" t="n"/>
      <c r="AJ428" s="76" t="n"/>
      <c r="AK428" s="75" t="n"/>
      <c r="AL428" s="267" t="inlineStr">
        <is>
          <t>D7037O289 Carter True Blue</t>
        </is>
      </c>
      <c r="AM428" s="267" t="n"/>
      <c r="AN428" s="273" t="n"/>
      <c r="AO428" s="267" t="n"/>
      <c r="AP428" s="662" t="n"/>
      <c r="AQ428" s="663">
        <f>(AN428+AO428)*AP428</f>
        <v/>
      </c>
      <c r="AR428" s="273" t="n"/>
      <c r="AS428" s="269" t="inlineStr">
        <is>
          <t>Cleaned SS18</t>
        </is>
      </c>
      <c r="AU428" s="70" t="n"/>
    </row>
    <row r="429">
      <c r="X429" s="74" t="inlineStr">
        <is>
          <t>Jaume</t>
        </is>
      </c>
      <c r="Y429" s="74" t="n">
        <v>350</v>
      </c>
      <c r="Z429" s="311" t="n">
        <v>300</v>
      </c>
      <c r="AA429" s="311" t="n">
        <v>300</v>
      </c>
      <c r="AH429" s="76" t="n"/>
      <c r="AI429" s="76" t="n"/>
      <c r="AJ429" s="76" t="n"/>
      <c r="AK429" s="75" t="n"/>
      <c r="AL429" s="267" t="inlineStr">
        <is>
          <t>D7763O101 lyra true blue</t>
        </is>
      </c>
      <c r="AM429" s="267" t="n"/>
      <c r="AN429" s="273" t="n"/>
      <c r="AO429" s="267" t="n">
        <v>1500</v>
      </c>
      <c r="AP429" s="662" t="n">
        <v>6.3</v>
      </c>
      <c r="AQ429" s="663">
        <f>(AN429+AO429)*AP429</f>
        <v/>
      </c>
      <c r="AR429" s="273" t="inlineStr">
        <is>
          <t>C/O to SS19</t>
        </is>
      </c>
      <c r="AS429" s="269" t="inlineStr">
        <is>
          <t>TEARING ISSUE LINNEN!!!!</t>
        </is>
      </c>
      <c r="AU429" s="70" t="n"/>
    </row>
    <row r="430">
      <c r="X430" s="74" t="inlineStr">
        <is>
          <t>Bereti</t>
        </is>
      </c>
      <c r="Y430" s="74" t="n">
        <v>350</v>
      </c>
      <c r="Z430" s="311" t="n">
        <v>600</v>
      </c>
      <c r="AA430" s="311" t="n">
        <v>600</v>
      </c>
      <c r="AH430" s="76" t="n"/>
      <c r="AI430" s="76" t="n"/>
      <c r="AJ430" s="76" t="n"/>
      <c r="AK430" s="75" t="n"/>
      <c r="AL430" s="267" t="inlineStr">
        <is>
          <t>D7924O022 Pinus</t>
        </is>
      </c>
      <c r="AM430" s="267" t="n"/>
      <c r="AN430" s="273" t="n"/>
      <c r="AO430" s="267" t="n"/>
      <c r="AP430" s="662" t="n">
        <v>5</v>
      </c>
      <c r="AQ430" s="663">
        <f>(AN430+AO430)*AP430</f>
        <v/>
      </c>
      <c r="AR430" s="273" t="inlineStr">
        <is>
          <t>C/O to SS19</t>
        </is>
      </c>
      <c r="AS430" s="269" t="inlineStr">
        <is>
          <t>Royal Core</t>
        </is>
      </c>
      <c r="AU430" s="70" t="n"/>
    </row>
    <row r="431">
      <c r="X431" s="74" t="inlineStr">
        <is>
          <t>Tris C</t>
        </is>
      </c>
      <c r="Y431" s="74" t="inlineStr">
        <is>
          <t>1k</t>
        </is>
      </c>
      <c r="Z431" s="311" t="inlineStr">
        <is>
          <t>3,5k</t>
        </is>
      </c>
      <c r="AA431" s="311" t="inlineStr">
        <is>
          <t>3,6k</t>
        </is>
      </c>
      <c r="AH431" s="76" t="n"/>
      <c r="AI431" s="76" t="n"/>
      <c r="AJ431" s="76" t="n"/>
      <c r="AK431" s="75" t="n"/>
      <c r="AL431" s="267" t="inlineStr">
        <is>
          <t>71148D Pinus organic + recycled</t>
        </is>
      </c>
      <c r="AM431" s="267" t="n"/>
      <c r="AN431" s="273" t="n"/>
      <c r="AO431" s="267" t="n"/>
      <c r="AP431" s="662" t="n">
        <v>5</v>
      </c>
      <c r="AQ431" s="663">
        <f>(AN431+AO431)*AP431</f>
        <v/>
      </c>
      <c r="AR431" s="273" t="inlineStr">
        <is>
          <t>C/O to SS19</t>
        </is>
      </c>
      <c r="AS431" s="269" t="inlineStr">
        <is>
          <t>Royal Core</t>
        </is>
      </c>
      <c r="AU431" s="70" t="n"/>
    </row>
    <row r="432">
      <c r="X432" s="74" t="n"/>
      <c r="Y432" s="74" t="n"/>
      <c r="Z432" s="311" t="n"/>
      <c r="AA432" s="311" t="n"/>
      <c r="AH432" s="76" t="n"/>
      <c r="AI432" s="76" t="n"/>
      <c r="AJ432" s="76" t="n"/>
      <c r="AK432" s="75" t="n"/>
      <c r="AL432" s="267" t="inlineStr">
        <is>
          <t>30131G Corona stay black organic + recycled</t>
        </is>
      </c>
      <c r="AM432" s="267" t="n"/>
      <c r="AN432" s="273" t="n"/>
      <c r="AO432" s="267" t="n">
        <v>3400</v>
      </c>
      <c r="AP432" s="662" t="n">
        <v>5.4</v>
      </c>
      <c r="AQ432" s="663">
        <f>(AN432+AO432)*AP432</f>
        <v/>
      </c>
      <c r="AR432" s="273" t="n"/>
      <c r="AS432" s="269" t="n"/>
      <c r="AU432" s="70" t="n"/>
    </row>
    <row r="433">
      <c r="X433" s="74" t="inlineStr">
        <is>
          <t>Blanket</t>
        </is>
      </c>
      <c r="Y433" s="74" t="inlineStr">
        <is>
          <t>1,5k</t>
        </is>
      </c>
      <c r="Z433" s="311" t="inlineStr">
        <is>
          <t>2k</t>
        </is>
      </c>
      <c r="AA433" s="311" t="inlineStr">
        <is>
          <t>2k</t>
        </is>
      </c>
      <c r="AH433" s="76" t="n"/>
      <c r="AI433" s="76" t="n"/>
      <c r="AJ433" s="76" t="n"/>
      <c r="AK433" s="75" t="n"/>
      <c r="AL433" s="267" t="inlineStr">
        <is>
          <t>D7184O394 Axel 2 ice blue</t>
        </is>
      </c>
      <c r="AM433" s="267" t="n"/>
      <c r="AN433" s="273" t="n"/>
      <c r="AO433" s="267" t="n"/>
      <c r="AP433" s="662" t="n">
        <v>4.5</v>
      </c>
      <c r="AQ433" s="663">
        <f>(AN433+AO433)*AP433</f>
        <v/>
      </c>
      <c r="AR433" s="273" t="n"/>
      <c r="AS433" s="269" t="inlineStr">
        <is>
          <t>Cleaned SS18</t>
        </is>
      </c>
      <c r="AU433" s="70" t="n"/>
    </row>
    <row r="434">
      <c r="X434" s="74" t="inlineStr">
        <is>
          <t>APX</t>
        </is>
      </c>
      <c r="Y434" s="74" t="n"/>
      <c r="Z434" s="311" t="n">
        <v>50</v>
      </c>
      <c r="AA434" s="311" t="n">
        <v>50</v>
      </c>
      <c r="AH434" s="76" t="n"/>
      <c r="AI434" s="76" t="n"/>
      <c r="AJ434" s="76" t="n"/>
      <c r="AK434" s="75" t="n"/>
      <c r="AL434" s="267" t="inlineStr">
        <is>
          <t>D7276O1125 N-Marsh plus smoky blue</t>
        </is>
      </c>
      <c r="AM434" s="267" t="n"/>
      <c r="AN434" s="273" t="n"/>
      <c r="AO434" s="267" t="n"/>
      <c r="AP434" s="662" t="n">
        <v>5.35</v>
      </c>
      <c r="AQ434" s="663">
        <f>(AN434+AO434)*AP434</f>
        <v/>
      </c>
      <c r="AR434" s="273" t="inlineStr">
        <is>
          <t>C/O to AW18</t>
        </is>
      </c>
      <c r="AS434" s="269" t="inlineStr">
        <is>
          <t>Cleaned AW18</t>
        </is>
      </c>
      <c r="AU434" s="70" t="n"/>
    </row>
    <row r="435">
      <c r="X435" s="74" t="inlineStr">
        <is>
          <t>Artie</t>
        </is>
      </c>
      <c r="Y435" s="74" t="n"/>
      <c r="Z435" s="311" t="n">
        <v>450</v>
      </c>
      <c r="AA435" s="311" t="n">
        <v>450</v>
      </c>
      <c r="AH435" s="76" t="n"/>
      <c r="AI435" s="76" t="n"/>
      <c r="AJ435" s="76" t="n"/>
      <c r="AK435" s="75" t="n"/>
      <c r="AL435" s="267" t="inlineStr">
        <is>
          <t>D7030O112 Handwoven denim</t>
        </is>
      </c>
      <c r="AM435" s="267" t="n"/>
      <c r="AN435" s="271" t="n">
        <v>1050</v>
      </c>
      <c r="AO435" s="267" t="n"/>
      <c r="AP435" s="662" t="n">
        <v>6.4</v>
      </c>
      <c r="AQ435" s="663">
        <f>(AN435+AO435)*AP435</f>
        <v/>
      </c>
      <c r="AR435" s="573" t="inlineStr">
        <is>
          <t>???</t>
        </is>
      </c>
      <c r="AS435" s="70" t="n"/>
      <c r="AU435" s="70" t="n"/>
    </row>
    <row r="436">
      <c r="AH436" s="76" t="n"/>
      <c r="AI436" s="76" t="n"/>
      <c r="AJ436" s="76" t="n"/>
      <c r="AK436" s="75" t="n"/>
      <c r="AL436" s="267" t="inlineStr">
        <is>
          <t>D7563O112 Handwoven slub</t>
        </is>
      </c>
      <c r="AM436" s="267" t="n"/>
      <c r="AN436" s="273" t="n"/>
      <c r="AO436" s="267" t="n"/>
      <c r="AP436" s="662" t="n">
        <v>5</v>
      </c>
      <c r="AQ436" s="663">
        <f>(AN436+AO436)*AP436</f>
        <v/>
      </c>
      <c r="AR436" s="273" t="inlineStr">
        <is>
          <t>C/O SS19 TBA</t>
        </is>
      </c>
      <c r="AS436" s="70" t="inlineStr">
        <is>
          <t>1900 SOLD CALIK 040618</t>
        </is>
      </c>
      <c r="AU436" s="70" t="n"/>
    </row>
    <row r="437">
      <c r="AH437" s="76" t="n"/>
      <c r="AI437" s="76" t="n"/>
      <c r="AJ437" s="76" t="n"/>
      <c r="AK437" s="75" t="n"/>
      <c r="AL437" s="267" t="inlineStr">
        <is>
          <t>D7497P313 New Arien Atlantic</t>
        </is>
      </c>
      <c r="AM437" s="267" t="n"/>
      <c r="AN437" s="273" t="n"/>
      <c r="AO437" s="267" t="n"/>
      <c r="AP437" s="662" t="n">
        <v>5.1</v>
      </c>
      <c r="AQ437" s="663">
        <f>(AN437+AO437)*AP437</f>
        <v/>
      </c>
      <c r="AR437" s="273" t="inlineStr">
        <is>
          <t>C/O to SS19</t>
        </is>
      </c>
      <c r="AS437" s="70" t="inlineStr">
        <is>
          <t>Still l/o after AW17!! MODAL Sateen ??? SOLD by Calik</t>
        </is>
      </c>
      <c r="AU437" s="70" t="n"/>
    </row>
    <row r="438">
      <c r="AH438" s="76" t="n"/>
      <c r="AI438" s="76" t="n"/>
      <c r="AJ438" s="76" t="n"/>
      <c r="AK438" s="75" t="n"/>
      <c r="AL438" s="314" t="inlineStr">
        <is>
          <t>70601D Vanessa TP blue ORGANIC + recycled</t>
        </is>
      </c>
      <c r="AM438" s="267" t="n"/>
      <c r="AN438" s="267" t="n"/>
      <c r="AO438" s="267" t="n">
        <v>2250</v>
      </c>
      <c r="AP438" s="662" t="n">
        <v>4.95</v>
      </c>
      <c r="AQ438" s="663">
        <f>(AN438+AO438)*AP438</f>
        <v/>
      </c>
      <c r="AR438" s="273" t="inlineStr">
        <is>
          <t>C/O to SS19</t>
        </is>
      </c>
      <c r="AS438" s="70" t="inlineStr">
        <is>
          <t>l/o after AW18</t>
        </is>
      </c>
      <c r="AU438" s="70" t="n"/>
    </row>
    <row r="439">
      <c r="AH439" s="76" t="n"/>
      <c r="AI439" s="76" t="n"/>
      <c r="AJ439" s="76" t="n"/>
      <c r="AK439" s="267" t="n"/>
      <c r="AL439" s="267" t="inlineStr">
        <is>
          <t>70602D Teodor black od Black (Warp power Str)</t>
        </is>
      </c>
      <c r="AM439" s="267" t="n"/>
      <c r="AN439" s="271">
        <f>1750</f>
        <v/>
      </c>
      <c r="AO439" s="267" t="n"/>
      <c r="AP439" s="662" t="n">
        <v>5.5</v>
      </c>
      <c r="AQ439" s="663">
        <f>(AN439+AO439)*AP439</f>
        <v/>
      </c>
      <c r="AR439" s="573" t="inlineStr">
        <is>
          <t>???</t>
        </is>
      </c>
      <c r="AS439" s="505" t="inlineStr">
        <is>
          <t>@ Artlab. Calik sold the rest 1250m</t>
        </is>
      </c>
      <c r="AU439" s="70" t="n"/>
    </row>
    <row r="440">
      <c r="AH440" s="76" t="n"/>
      <c r="AI440" s="76" t="n"/>
      <c r="AJ440" s="76" t="n"/>
      <c r="AK440" s="75" t="n"/>
      <c r="AL440" s="267" t="inlineStr">
        <is>
          <t>70628D Corona air blue ORGANIC + recycled</t>
        </is>
      </c>
      <c r="AM440" s="267" t="n"/>
      <c r="AN440" s="267" t="n"/>
      <c r="AO440" s="267" t="n"/>
      <c r="AP440" s="662" t="n"/>
      <c r="AQ440" s="663">
        <f>(AN440+AO440)*AP440</f>
        <v/>
      </c>
      <c r="AR440" s="273" t="n"/>
      <c r="AS440" s="269" t="inlineStr">
        <is>
          <t>Cleaned SS18</t>
        </is>
      </c>
      <c r="AU440" s="70" t="n"/>
    </row>
    <row r="441">
      <c r="AH441" s="76" t="n"/>
      <c r="AI441" s="76" t="n"/>
      <c r="AJ441" s="76" t="n"/>
      <c r="AK441" s="75" t="n"/>
      <c r="AL441" s="267" t="inlineStr">
        <is>
          <t>70600D Dante raw carbonated ORGANIC + recycled</t>
        </is>
      </c>
      <c r="AM441" s="267" t="n"/>
      <c r="AN441" s="267" t="n"/>
      <c r="AO441" s="267" t="n">
        <v>650</v>
      </c>
      <c r="AP441" s="662" t="n">
        <v>5.4</v>
      </c>
      <c r="AQ441" s="663">
        <f>(AN441+AO441)*AP441</f>
        <v/>
      </c>
      <c r="AR441" s="273" t="inlineStr">
        <is>
          <t>C/O to SS19</t>
        </is>
      </c>
      <c r="AS441" s="70" t="inlineStr">
        <is>
          <t>Still l/o after SS18!!</t>
        </is>
      </c>
      <c r="AU441" s="70" t="n"/>
    </row>
    <row r="442">
      <c r="AH442" s="76" t="n"/>
      <c r="AI442" s="76" t="n"/>
      <c r="AJ442" s="76" t="n"/>
      <c r="AK442" s="75" t="n"/>
      <c r="AL442" s="267" t="inlineStr">
        <is>
          <t>70599D Gleen black OD black organic</t>
        </is>
      </c>
      <c r="AM442" s="267" t="n"/>
      <c r="AN442" s="267" t="n"/>
      <c r="AO442" s="267" t="n"/>
      <c r="AP442" s="662" t="n"/>
      <c r="AQ442" s="663">
        <f>(AN442+AO442)*AP442</f>
        <v/>
      </c>
      <c r="AR442" s="273" t="n"/>
      <c r="AS442" s="269" t="inlineStr">
        <is>
          <t>Cleaned SS18</t>
        </is>
      </c>
      <c r="AU442" s="70" t="n"/>
    </row>
    <row r="443">
      <c r="AH443" s="76" t="n"/>
      <c r="AI443" s="76" t="n"/>
      <c r="AJ443" s="76" t="n"/>
      <c r="AK443" s="75" t="n"/>
      <c r="AL443" s="267" t="inlineStr">
        <is>
          <t>70821D Gleen holiday blue organic + recycled</t>
        </is>
      </c>
      <c r="AM443" s="267" t="n"/>
      <c r="AN443" s="267" t="n"/>
      <c r="AO443" s="267" t="n">
        <v>1000</v>
      </c>
      <c r="AP443" s="662" t="n">
        <v>4.6</v>
      </c>
      <c r="AQ443" s="663">
        <f>(AN443+AO443)*AP443</f>
        <v/>
      </c>
      <c r="AR443" s="273" t="inlineStr">
        <is>
          <t>C/O to SS19</t>
        </is>
      </c>
      <c r="AS443" s="269" t="inlineStr">
        <is>
          <t>L/O SS18</t>
        </is>
      </c>
      <c r="AU443" s="70" t="n"/>
    </row>
    <row r="444">
      <c r="AH444" s="76" t="n"/>
      <c r="AI444" s="76" t="n"/>
      <c r="AJ444" s="76" t="n"/>
      <c r="AK444" s="75" t="n"/>
      <c r="AL444" s="267" t="inlineStr">
        <is>
          <t>70847D Fiesta smoky OD black organic + recycled</t>
        </is>
      </c>
      <c r="AM444" s="267" t="n">
        <v>2400</v>
      </c>
      <c r="AN444" s="267" t="n"/>
      <c r="AO444" s="267" t="n"/>
      <c r="AP444" s="662" t="n"/>
      <c r="AQ444" s="663">
        <f>(AN444+AO444)*AP444</f>
        <v/>
      </c>
      <c r="AR444" s="300" t="n"/>
      <c r="AS444" s="269" t="inlineStr">
        <is>
          <t>Design Development, Calik own accord</t>
        </is>
      </c>
      <c r="AU444" s="70" t="n"/>
    </row>
    <row r="445">
      <c r="AH445" s="76" t="n"/>
      <c r="AI445" s="76" t="n"/>
      <c r="AJ445" s="76" t="n"/>
      <c r="AK445" s="75" t="n"/>
      <c r="AL445" s="267" t="inlineStr">
        <is>
          <t>70781D Soho TP anthracite organic + recycled</t>
        </is>
      </c>
      <c r="AM445" s="267" t="n"/>
      <c r="AN445" s="267" t="n"/>
      <c r="AO445" s="267" t="n"/>
      <c r="AP445" s="662" t="n">
        <v>5.2</v>
      </c>
      <c r="AQ445" s="663">
        <f>(AN445+AO445)*AP445</f>
        <v/>
      </c>
      <c r="AR445" s="273" t="n"/>
      <c r="AS445" s="269" t="inlineStr">
        <is>
          <t>Calik sold partly. Cleaned AW18</t>
        </is>
      </c>
      <c r="AU445" s="70" t="n"/>
    </row>
    <row r="446">
      <c r="AH446" s="76" t="n"/>
      <c r="AI446" s="76" t="n"/>
      <c r="AJ446" s="76" t="n"/>
      <c r="AK446" s="75" t="n"/>
      <c r="AL446" s="267" t="inlineStr">
        <is>
          <t>70748D Gleen liber blue organic + recycled</t>
        </is>
      </c>
      <c r="AM446" s="267" t="n">
        <v>2900</v>
      </c>
      <c r="AN446" s="267" t="n"/>
      <c r="AO446" s="267" t="n"/>
      <c r="AP446" s="662" t="n">
        <v>4.5</v>
      </c>
      <c r="AQ446" s="663">
        <f>(AN446+AO446)*AP446</f>
        <v/>
      </c>
      <c r="AR446" s="273" t="n"/>
      <c r="AS446" s="269" t="inlineStr">
        <is>
          <t>Lighter Version not for KOI!</t>
        </is>
      </c>
      <c r="AU446" s="70" t="n"/>
    </row>
    <row r="447">
      <c r="AH447" s="76" t="n"/>
      <c r="AI447" s="76" t="n"/>
      <c r="AJ447" s="76" t="n"/>
      <c r="AK447" s="75" t="n"/>
      <c r="AL447" s="267" t="inlineStr">
        <is>
          <t>71159D Gleen liber blue organic + recycled</t>
        </is>
      </c>
      <c r="AM447" s="267" t="n"/>
      <c r="AN447" s="271" t="n">
        <v>1400</v>
      </c>
      <c r="AO447" s="267" t="n"/>
      <c r="AP447" s="662" t="n">
        <v>4.5</v>
      </c>
      <c r="AQ447" s="663">
        <f>(AN447+AO447)*AP447</f>
        <v/>
      </c>
      <c r="AR447" s="573" t="inlineStr">
        <is>
          <t>???</t>
        </is>
      </c>
      <c r="AS447" s="269" t="n"/>
      <c r="AU447" s="70" t="n"/>
    </row>
    <row r="448">
      <c r="AH448" s="76" t="n"/>
      <c r="AI448" s="76" t="n"/>
      <c r="AJ448" s="76" t="n"/>
      <c r="AK448" s="75" t="n"/>
      <c r="AL448" s="267" t="inlineStr">
        <is>
          <t>71185D Diva liber blue organic + recycled</t>
        </is>
      </c>
      <c r="AM448" s="267" t="n"/>
      <c r="AN448" s="267" t="n"/>
      <c r="AO448" s="267" t="n">
        <v>500</v>
      </c>
      <c r="AP448" s="662" t="n">
        <v>4.7</v>
      </c>
      <c r="AQ448" s="663">
        <f>(AN448+AO448)*AP448</f>
        <v/>
      </c>
      <c r="AR448" s="273" t="inlineStr">
        <is>
          <t>C/O to SS19</t>
        </is>
      </c>
      <c r="AS448" s="269" t="inlineStr">
        <is>
          <t>Foreign fiber issue + high % weave mistakes!</t>
        </is>
      </c>
      <c r="AU448" s="70" t="n"/>
    </row>
    <row r="449">
      <c r="AH449" s="76" t="n"/>
      <c r="AI449" s="76" t="n"/>
      <c r="AJ449" s="76" t="n"/>
      <c r="AK449" s="75" t="inlineStr">
        <is>
          <t>TRC</t>
        </is>
      </c>
      <c r="AL449" s="267" t="inlineStr">
        <is>
          <t>RR5533 Elast Raven sling!!</t>
        </is>
      </c>
      <c r="AM449" s="267" t="n"/>
      <c r="AN449" s="267" t="n"/>
      <c r="AO449" s="267" t="n"/>
      <c r="AP449" s="662" t="n">
        <v>5.15</v>
      </c>
      <c r="AQ449" s="663">
        <f>(AN449+AO449)*AP449</f>
        <v/>
      </c>
      <c r="AR449" s="273" t="n"/>
      <c r="AS449" s="269" t="inlineStr">
        <is>
          <t>Cleaned AW18</t>
        </is>
      </c>
      <c r="AU449" s="70" t="n"/>
    </row>
    <row r="450">
      <c r="AH450" s="76" t="n"/>
      <c r="AI450" s="76" t="n"/>
      <c r="AJ450" s="76" t="n"/>
      <c r="AK450" s="75" t="n"/>
      <c r="AL450" s="267" t="inlineStr">
        <is>
          <t>RR5533 Elast Griffin sling Organic</t>
        </is>
      </c>
      <c r="AM450" s="267" t="n"/>
      <c r="AN450" s="267" t="n"/>
      <c r="AO450" s="267" t="n">
        <v>840</v>
      </c>
      <c r="AP450" s="662" t="n">
        <v>5.4</v>
      </c>
      <c r="AQ450" s="663">
        <f>(AN450+AO450)*AP450</f>
        <v/>
      </c>
      <c r="AR450" s="273" t="inlineStr">
        <is>
          <t>C/O to SS19</t>
        </is>
      </c>
      <c r="AS450" s="70" t="inlineStr">
        <is>
          <t>Still l/o after SS18!!</t>
        </is>
      </c>
      <c r="AU450" s="70" t="n"/>
    </row>
    <row r="451">
      <c r="AH451" s="70" t="n"/>
      <c r="AI451" s="70" t="n"/>
      <c r="AJ451" s="70" t="n"/>
      <c r="AK451" s="75" t="n"/>
      <c r="AL451" s="267" t="inlineStr">
        <is>
          <t>RR5533 Elast Inox sling Organic</t>
        </is>
      </c>
      <c r="AM451" s="267" t="n"/>
      <c r="AN451" s="273" t="n"/>
      <c r="AO451" s="267" t="n">
        <v>1050</v>
      </c>
      <c r="AP451" s="662" t="n">
        <v>5.4</v>
      </c>
      <c r="AQ451" s="663">
        <f>(AN451+AO451)*AP451</f>
        <v/>
      </c>
      <c r="AR451" s="273" t="inlineStr">
        <is>
          <t>C/O to SS19</t>
        </is>
      </c>
      <c r="AS451" s="70" t="inlineStr">
        <is>
          <t>Still l/o after SS18!! TRC sold part!</t>
        </is>
      </c>
      <c r="AU451" s="70" t="n"/>
    </row>
    <row r="452">
      <c r="AH452" s="70" t="n"/>
      <c r="AI452" s="70" t="n"/>
      <c r="AJ452" s="70" t="n"/>
      <c r="AK452" s="75" t="n"/>
      <c r="AL452" s="267" t="inlineStr">
        <is>
          <t>RR5540 Yesterday crispy organic</t>
        </is>
      </c>
      <c r="AM452" s="267" t="n"/>
      <c r="AN452" s="273" t="n"/>
      <c r="AO452" s="267" t="n"/>
      <c r="AP452" s="662" t="n"/>
      <c r="AQ452" s="663">
        <f>(AN452+AO452)*AP452</f>
        <v/>
      </c>
      <c r="AR452" s="273" t="n"/>
      <c r="AS452" s="269" t="inlineStr">
        <is>
          <t>Cleaned SS18</t>
        </is>
      </c>
      <c r="AU452" s="70" t="n"/>
    </row>
    <row r="453">
      <c r="AH453" s="70" t="n"/>
      <c r="AI453" s="70" t="n"/>
      <c r="AJ453" s="70" t="n"/>
      <c r="AK453" s="75" t="n"/>
      <c r="AL453" s="267" t="inlineStr">
        <is>
          <t>RR7716 Elast sioux crispy ORGANIC</t>
        </is>
      </c>
      <c r="AM453" s="267" t="n"/>
      <c r="AN453" s="273" t="n"/>
      <c r="AO453" s="267" t="n">
        <v>2900</v>
      </c>
      <c r="AP453" s="662" t="n">
        <v>4.9</v>
      </c>
      <c r="AQ453" s="663">
        <f>(AN453+AO453)*AP453</f>
        <v/>
      </c>
      <c r="AR453" s="273" t="inlineStr">
        <is>
          <t>C/O to SS19</t>
        </is>
      </c>
      <c r="AS453" s="269" t="inlineStr">
        <is>
          <t>Royal Core</t>
        </is>
      </c>
      <c r="AU453" s="70" t="n"/>
    </row>
    <row r="454">
      <c r="AH454" s="70" t="n"/>
      <c r="AI454" s="70" t="n"/>
      <c r="AJ454" s="70" t="n"/>
      <c r="AK454" s="75" t="n"/>
      <c r="AL454" s="267" t="inlineStr">
        <is>
          <t>RR7733 N-joy sling organic</t>
        </is>
      </c>
      <c r="AM454" s="267" t="n"/>
      <c r="AN454" s="273" t="n"/>
      <c r="AO454" s="267" t="n"/>
      <c r="AP454" s="662" t="n"/>
      <c r="AQ454" s="663">
        <f>(AN454+AO454)*AP454</f>
        <v/>
      </c>
      <c r="AR454" s="273" t="n"/>
      <c r="AS454" s="269" t="inlineStr">
        <is>
          <t>Cleaned SS18</t>
        </is>
      </c>
      <c r="AU454" s="70" t="n"/>
    </row>
    <row r="455">
      <c r="AH455" s="70" t="n"/>
      <c r="AI455" s="70" t="n"/>
      <c r="AJ455" s="70" t="n"/>
      <c r="AK455" s="75" t="n"/>
      <c r="AL455" s="267" t="inlineStr">
        <is>
          <t>SL7274 N pitch appeal-preshrunk ORGANIC</t>
        </is>
      </c>
      <c r="AM455" s="321" t="n"/>
      <c r="AN455" s="267" t="n"/>
      <c r="AO455" s="267" t="n"/>
      <c r="AP455" s="662" t="n">
        <v>5.55</v>
      </c>
      <c r="AQ455" s="663">
        <f>(AN455+AO455)*AP455</f>
        <v/>
      </c>
      <c r="AR455" s="273" t="n"/>
      <c r="AS455" s="70" t="inlineStr">
        <is>
          <t>Still l/o after SS18!! Cleaned AW18</t>
        </is>
      </c>
      <c r="AU455" s="70" t="n"/>
    </row>
    <row r="456">
      <c r="AH456" s="70" t="n"/>
      <c r="AI456" s="70" t="n"/>
      <c r="AJ456" s="70" t="n"/>
      <c r="AK456" s="75" t="n"/>
      <c r="AL456" s="267" t="inlineStr">
        <is>
          <t>LR7777 sioux coal organic</t>
        </is>
      </c>
      <c r="AM456" s="321" t="n"/>
      <c r="AN456" s="267" t="n"/>
      <c r="AO456" s="267" t="n"/>
      <c r="AP456" s="662" t="n"/>
      <c r="AQ456" s="663">
        <f>(AN456+AO456)*AP456</f>
        <v/>
      </c>
      <c r="AR456" s="273" t="n"/>
      <c r="AS456" s="269" t="inlineStr">
        <is>
          <t>Cleaned SS18</t>
        </is>
      </c>
      <c r="AU456" s="70" t="n"/>
    </row>
    <row r="457">
      <c r="AH457" s="70" t="n"/>
      <c r="AI457" s="70" t="n"/>
      <c r="AJ457" s="70" t="n"/>
      <c r="AK457" s="75" t="n"/>
      <c r="AL457" s="267" t="inlineStr">
        <is>
          <t>SL7276 Sioux crispy organic</t>
        </is>
      </c>
      <c r="AM457" s="267" t="n"/>
      <c r="AN457" s="273" t="n"/>
      <c r="AO457" s="267" t="n">
        <v>650</v>
      </c>
      <c r="AP457" s="662" t="n">
        <v>4.85</v>
      </c>
      <c r="AQ457" s="663">
        <f>(AN457+AO457)*AP457</f>
        <v/>
      </c>
      <c r="AR457" s="273" t="inlineStr">
        <is>
          <t>C/O to SS19</t>
        </is>
      </c>
      <c r="AS457" s="70" t="n"/>
      <c r="AU457" s="70" t="n"/>
    </row>
    <row r="458">
      <c r="AH458" s="70" t="n"/>
      <c r="AI458" s="70" t="n"/>
      <c r="AJ458" s="70" t="n"/>
      <c r="AK458" s="75" t="n"/>
      <c r="AL458" s="267" t="inlineStr">
        <is>
          <t>RR7736 N-joy rebus organic</t>
        </is>
      </c>
      <c r="AM458" s="267" t="n"/>
      <c r="AN458" s="273" t="n"/>
      <c r="AO458" s="267" t="n"/>
      <c r="AP458" s="662" t="n"/>
      <c r="AQ458" s="663">
        <f>(AN458+AO458)*AP458</f>
        <v/>
      </c>
      <c r="AR458" s="273" t="n"/>
      <c r="AS458" s="269" t="inlineStr">
        <is>
          <t>Cleaned SS18</t>
        </is>
      </c>
      <c r="AU458" s="70" t="n"/>
    </row>
    <row r="459">
      <c r="AK459" s="75" t="n"/>
      <c r="AL459" s="267" t="inlineStr">
        <is>
          <t>KR0674 K-planet appeal</t>
        </is>
      </c>
      <c r="AM459" s="267" t="n"/>
      <c r="AN459" s="267" t="n"/>
      <c r="AO459" s="267" t="n"/>
      <c r="AP459" s="662" t="n"/>
      <c r="AQ459" s="663">
        <f>(AN459+AO459)*AP459</f>
        <v/>
      </c>
      <c r="AR459" s="273" t="n"/>
      <c r="AS459" s="527" t="inlineStr">
        <is>
          <t>ARTLAB didn't give correct stock position!!!</t>
        </is>
      </c>
    </row>
    <row r="460">
      <c r="AK460" s="75" t="n"/>
      <c r="AL460" s="267" t="inlineStr">
        <is>
          <t>KR7176 K-old pure organic</t>
        </is>
      </c>
      <c r="AM460" s="267" t="n"/>
      <c r="AN460" s="271" t="n">
        <v>1800</v>
      </c>
      <c r="AO460" s="267" t="n"/>
      <c r="AP460" s="662" t="n">
        <v>4.85</v>
      </c>
      <c r="AQ460" s="663">
        <f>(AN460+AO460)*AP460</f>
        <v/>
      </c>
      <c r="AR460" s="573" t="inlineStr">
        <is>
          <t>???</t>
        </is>
      </c>
      <c r="AS460" s="269" t="n"/>
    </row>
    <row r="461">
      <c r="AK461" s="75" t="inlineStr">
        <is>
          <t>ISKO</t>
        </is>
      </c>
      <c r="AL461" s="267" t="n">
        <v>56470</v>
      </c>
      <c r="AM461" s="267" t="n"/>
      <c r="AN461" s="267" t="n"/>
      <c r="AO461" s="267" t="n"/>
      <c r="AP461" s="662" t="n"/>
      <c r="AQ461" s="663">
        <f>(AN461+AO461)*AP461</f>
        <v/>
      </c>
      <c r="AR461" s="273" t="n"/>
      <c r="AS461" s="269" t="inlineStr">
        <is>
          <t>Cleaned SS18</t>
        </is>
      </c>
    </row>
    <row r="462">
      <c r="AK462" s="75" t="n"/>
      <c r="AL462" s="267" t="n">
        <v>56588</v>
      </c>
      <c r="AM462" s="267" t="n"/>
      <c r="AN462" s="271" t="n">
        <v>1868</v>
      </c>
      <c r="AO462" s="267" t="n"/>
      <c r="AP462" s="662" t="n">
        <v>6.06</v>
      </c>
      <c r="AQ462" s="663">
        <f>(AN462+AO462)*AP462</f>
        <v/>
      </c>
      <c r="AR462" s="573" t="inlineStr">
        <is>
          <t>???</t>
        </is>
      </c>
      <c r="AS462" s="70" t="inlineStr">
        <is>
          <t>Still l/o after SS18!!</t>
        </is>
      </c>
    </row>
    <row r="463">
      <c r="AK463" s="274" t="n"/>
      <c r="AL463" s="267" t="n">
        <v>61218</v>
      </c>
      <c r="AM463" s="267" t="n"/>
      <c r="AN463" s="271" t="n">
        <v>246</v>
      </c>
      <c r="AO463" s="321" t="n"/>
      <c r="AP463" s="662" t="n">
        <v>6.17</v>
      </c>
      <c r="AQ463" s="663">
        <f>(AN463+AO463)*AP463</f>
        <v/>
      </c>
      <c r="AR463" s="573" t="inlineStr">
        <is>
          <t>???</t>
        </is>
      </c>
      <c r="AS463" s="70" t="inlineStr">
        <is>
          <t>Still l/o after SS16</t>
        </is>
      </c>
    </row>
    <row r="464">
      <c r="AK464" s="75" t="inlineStr">
        <is>
          <t>UNITIN</t>
        </is>
      </c>
      <c r="AL464" s="267" t="inlineStr">
        <is>
          <t>Moon D.01</t>
        </is>
      </c>
      <c r="AM464" s="267" t="n"/>
      <c r="AN464" s="321" t="n"/>
      <c r="AO464" s="267" t="n">
        <v>322</v>
      </c>
      <c r="AP464" s="662" t="n">
        <v>7.25</v>
      </c>
      <c r="AQ464" s="663">
        <f>(AN464+AO464)*AP464</f>
        <v/>
      </c>
      <c r="AR464" s="273" t="inlineStr">
        <is>
          <t>AW18</t>
        </is>
      </c>
      <c r="AS464" s="70" t="n"/>
    </row>
    <row r="465">
      <c r="AK465" s="274" t="n"/>
      <c r="AL465" s="267" t="inlineStr">
        <is>
          <t>Moon D.02</t>
        </is>
      </c>
      <c r="AM465" s="267" t="n"/>
      <c r="AN465" s="321" t="n"/>
      <c r="AO465" s="267" t="n">
        <v>386</v>
      </c>
      <c r="AP465" s="662" t="n">
        <v>7.15</v>
      </c>
      <c r="AQ465" s="663">
        <f>(AN465+AO465)*AP465</f>
        <v/>
      </c>
      <c r="AR465" s="273" t="inlineStr">
        <is>
          <t>AW18</t>
        </is>
      </c>
      <c r="AS465" s="70" t="inlineStr">
        <is>
          <t>Lining non indigo version of Moon D.01</t>
        </is>
      </c>
    </row>
    <row r="466">
      <c r="AK466" s="274" t="n"/>
      <c r="AL466" s="267" t="inlineStr">
        <is>
          <t>Saturn</t>
        </is>
      </c>
      <c r="AM466" s="267" t="n"/>
      <c r="AN466" s="321" t="n"/>
      <c r="AO466" s="267" t="n">
        <v>342</v>
      </c>
      <c r="AP466" s="662" t="n">
        <v>7.15</v>
      </c>
      <c r="AQ466" s="663">
        <f>(AN466+AO466)*AP466</f>
        <v/>
      </c>
      <c r="AR466" s="273" t="inlineStr">
        <is>
          <t>AW18</t>
        </is>
      </c>
      <c r="AS466" s="70" t="n"/>
    </row>
    <row r="467">
      <c r="AK467" s="75" t="inlineStr">
        <is>
          <t>ROYO</t>
        </is>
      </c>
      <c r="AL467" s="267" t="inlineStr">
        <is>
          <t>MAPLE 314</t>
        </is>
      </c>
      <c r="AM467" s="267" t="n"/>
      <c r="AN467" s="273" t="n"/>
      <c r="AO467" s="267" t="n">
        <v>1500</v>
      </c>
      <c r="AP467" s="662" t="n">
        <v>5.15</v>
      </c>
      <c r="AQ467" s="663">
        <f>(AN467+AO467)*AP467</f>
        <v/>
      </c>
      <c r="AR467" s="273" t="inlineStr">
        <is>
          <t>C/O to SS19</t>
        </is>
      </c>
      <c r="AS467" s="269" t="inlineStr">
        <is>
          <t>L/O SS18!</t>
        </is>
      </c>
    </row>
    <row r="468">
      <c r="AK468" s="75" t="inlineStr">
        <is>
          <t>KILIM</t>
        </is>
      </c>
      <c r="AL468" s="267" t="inlineStr">
        <is>
          <t>C4976 FOGGIA</t>
        </is>
      </c>
      <c r="AM468" s="267" t="n"/>
      <c r="AN468" s="273" t="n"/>
      <c r="AO468" s="267" t="n"/>
      <c r="AP468" s="662" t="n">
        <v>4.7</v>
      </c>
      <c r="AQ468" s="663">
        <f>(AN468+AO468)*AP468</f>
        <v/>
      </c>
      <c r="AR468" s="273" t="n"/>
      <c r="AS468" s="269" t="inlineStr">
        <is>
          <t>Cleaned AW18</t>
        </is>
      </c>
    </row>
    <row r="469">
      <c r="AK469" s="75" t="inlineStr">
        <is>
          <t>ORTA</t>
        </is>
      </c>
      <c r="AL469" s="267" t="inlineStr">
        <is>
          <t>9541B-43</t>
        </is>
      </c>
      <c r="AM469" s="267" t="n"/>
      <c r="AN469" s="273" t="n"/>
      <c r="AO469" s="267" t="n">
        <v>350</v>
      </c>
      <c r="AP469" s="662" t="n">
        <v>4.8</v>
      </c>
      <c r="AQ469" s="663">
        <f>(AN469+AO469)*AP469</f>
        <v/>
      </c>
      <c r="AR469" s="273" t="inlineStr">
        <is>
          <t>C/O to SS19</t>
        </is>
      </c>
      <c r="AS469" s="269" t="inlineStr">
        <is>
          <t>Royal Core</t>
        </is>
      </c>
    </row>
    <row r="470">
      <c r="AK470" s="75" t="n"/>
      <c r="AL470" s="267" t="inlineStr">
        <is>
          <t>9585A-33</t>
        </is>
      </c>
      <c r="AM470" s="321" t="n"/>
      <c r="AN470" s="273" t="n"/>
      <c r="AO470" s="267" t="n"/>
      <c r="AP470" s="662" t="n"/>
      <c r="AQ470" s="663">
        <f>(AN470+AO470)*AP470</f>
        <v/>
      </c>
      <c r="AR470" s="273" t="n"/>
      <c r="AS470" s="70" t="inlineStr">
        <is>
          <t>Original verison</t>
        </is>
      </c>
    </row>
    <row r="471">
      <c r="AK471" s="75" t="n"/>
      <c r="AL471" s="267" t="inlineStr">
        <is>
          <t>9585B-33</t>
        </is>
      </c>
      <c r="AM471" s="267" t="n"/>
      <c r="AN471" s="273" t="n"/>
      <c r="AO471" s="267" t="n">
        <v>850</v>
      </c>
      <c r="AP471" s="662" t="n">
        <v>5.75</v>
      </c>
      <c r="AQ471" s="663">
        <f>(AN471+AO471)*AP471</f>
        <v/>
      </c>
      <c r="AR471" s="273" t="inlineStr">
        <is>
          <t>C/O to SS19</t>
        </is>
      </c>
      <c r="AS471" s="269" t="inlineStr">
        <is>
          <t>Less stretch version!</t>
        </is>
      </c>
    </row>
    <row r="472">
      <c r="AK472" s="75" t="n"/>
      <c r="AL472" s="267" t="n">
        <v>9519</v>
      </c>
      <c r="AM472" s="267" t="n"/>
      <c r="AN472" s="273" t="n"/>
      <c r="AO472" s="267" t="n"/>
      <c r="AP472" s="662" t="n"/>
      <c r="AQ472" s="663">
        <f>(AN472+AO472)*AP472</f>
        <v/>
      </c>
      <c r="AR472" s="273" t="n"/>
      <c r="AS472" s="269" t="n"/>
    </row>
    <row r="473">
      <c r="AK473" s="75" t="n"/>
      <c r="AL473" s="267" t="inlineStr">
        <is>
          <t>9560A-50</t>
        </is>
      </c>
      <c r="AM473" s="321" t="n"/>
      <c r="AN473" s="273" t="n"/>
      <c r="AO473" s="267" t="n"/>
      <c r="AP473" s="662" t="n">
        <v>5.35</v>
      </c>
      <c r="AQ473" s="663">
        <f>(AN473+AO473)*AP473</f>
        <v/>
      </c>
      <c r="AR473" s="273" t="n"/>
      <c r="AS473" s="269" t="inlineStr">
        <is>
          <t>L/O SS18 Cleaned AW18</t>
        </is>
      </c>
    </row>
    <row r="474">
      <c r="AK474" s="75" t="n"/>
      <c r="AL474" s="267" t="inlineStr">
        <is>
          <t>0003A-38 ECRU Rigid</t>
        </is>
      </c>
      <c r="AM474" s="267" t="n"/>
      <c r="AN474" s="273" t="n"/>
      <c r="AO474" s="267" t="n">
        <v>1800</v>
      </c>
      <c r="AP474" s="662" t="n">
        <v>4.5</v>
      </c>
      <c r="AQ474" s="663">
        <f>(AN474+AO474)*AP474</f>
        <v/>
      </c>
      <c r="AR474" s="273" t="inlineStr">
        <is>
          <t>C/O to SS19</t>
        </is>
      </c>
      <c r="AS474" s="269" t="inlineStr">
        <is>
          <t>L/O SS18</t>
        </is>
      </c>
    </row>
    <row r="475">
      <c r="AK475" s="273" t="n"/>
      <c r="AL475" s="267" t="inlineStr">
        <is>
          <t>0505A-44 Optic White Stretch</t>
        </is>
      </c>
      <c r="AM475" s="267" t="n"/>
      <c r="AN475" s="273" t="n"/>
      <c r="AO475" s="267" t="n"/>
      <c r="AP475" s="662" t="n"/>
      <c r="AQ475" s="663">
        <f>(AN475+AO475)*AP475</f>
        <v/>
      </c>
      <c r="AR475" s="273" t="n"/>
      <c r="AS475" s="269" t="inlineStr">
        <is>
          <t>Cleaned SS18</t>
        </is>
      </c>
    </row>
    <row r="476">
      <c r="AK476" s="273" t="n"/>
      <c r="AL476" s="267" t="inlineStr">
        <is>
          <t>9569A-43</t>
        </is>
      </c>
      <c r="AM476" s="321" t="n"/>
      <c r="AN476" s="273" t="n"/>
      <c r="AO476" s="267" t="n"/>
      <c r="AP476" s="662" t="n"/>
      <c r="AQ476" s="663">
        <f>(AN476+AO476)*AP476</f>
        <v/>
      </c>
      <c r="AR476" s="273" t="n"/>
      <c r="AS476" s="269" t="inlineStr">
        <is>
          <t>Cleaned SS18</t>
        </is>
      </c>
    </row>
    <row r="477">
      <c r="AK477" s="273" t="n"/>
      <c r="AL477" s="267" t="inlineStr">
        <is>
          <t>9573A-37 Veggie Warp Stretch</t>
        </is>
      </c>
      <c r="AM477" s="267" t="n"/>
      <c r="AN477" s="273" t="n"/>
      <c r="AO477" s="267" t="n">
        <v>2300</v>
      </c>
      <c r="AP477" s="662" t="n">
        <v>6.53</v>
      </c>
      <c r="AQ477" s="663">
        <f>(AN477+AO477)*AP477</f>
        <v/>
      </c>
      <c r="AR477" s="273" t="inlineStr">
        <is>
          <t>C/O to SS19</t>
        </is>
      </c>
      <c r="AS477" s="70" t="inlineStr">
        <is>
          <t>Still l/o after AW17!!</t>
        </is>
      </c>
    </row>
    <row r="478">
      <c r="AK478" s="273" t="n"/>
      <c r="AL478" s="267" t="inlineStr">
        <is>
          <t>9588A-40 Veggie Warp Denim</t>
        </is>
      </c>
      <c r="AM478" s="267" t="n"/>
      <c r="AN478" s="267" t="n"/>
      <c r="AO478" s="267" t="n">
        <v>300</v>
      </c>
      <c r="AP478" s="662" t="n">
        <v>6.3</v>
      </c>
      <c r="AQ478" s="663">
        <f>(AN478+AO478)*AP478</f>
        <v/>
      </c>
      <c r="AR478" s="273" t="inlineStr">
        <is>
          <t>C/O to SS19</t>
        </is>
      </c>
      <c r="AS478" s="269" t="inlineStr">
        <is>
          <t>L/O SS18</t>
        </is>
      </c>
    </row>
    <row r="479">
      <c r="AK479" s="273" t="n"/>
      <c r="AL479" s="267" t="n">
        <v>9579</v>
      </c>
      <c r="AM479" s="267" t="n"/>
      <c r="AN479" s="267" t="n"/>
      <c r="AO479" s="267" t="n"/>
      <c r="AP479" s="662" t="n"/>
      <c r="AQ479" s="663">
        <f>(AN479+AO479)*AP479</f>
        <v/>
      </c>
      <c r="AR479" s="273" t="n"/>
      <c r="AS479" s="70" t="inlineStr">
        <is>
          <t>More stretchy version of 9540</t>
        </is>
      </c>
    </row>
    <row r="480">
      <c r="AK480" s="273" t="n"/>
      <c r="AL480" s="267" t="inlineStr">
        <is>
          <t>9583 bi-stretch Glory i-core Green</t>
        </is>
      </c>
      <c r="AM480" s="267" t="n">
        <v>1300</v>
      </c>
      <c r="AN480" s="267" t="n"/>
      <c r="AO480" s="267" t="n"/>
      <c r="AP480" s="662" t="n"/>
      <c r="AQ480" s="663">
        <f>(AN480+AO480)*AP480</f>
        <v/>
      </c>
      <c r="AR480" s="273" t="n"/>
      <c r="AS480" s="70" t="inlineStr">
        <is>
          <t>Ata own accord!</t>
        </is>
      </c>
    </row>
    <row r="481">
      <c r="AK481" s="273" t="n"/>
      <c r="AL481" s="267" t="inlineStr">
        <is>
          <t>9582 bi-stretch Glory i-core Polar</t>
        </is>
      </c>
      <c r="AM481" s="267" t="n">
        <v>1600</v>
      </c>
      <c r="AN481" s="267" t="n"/>
      <c r="AO481" s="267" t="n"/>
      <c r="AP481" s="662" t="n"/>
      <c r="AQ481" s="663">
        <f>(AN481+AO481)*AP481</f>
        <v/>
      </c>
      <c r="AR481" s="273" t="n"/>
      <c r="AS481" s="70" t="inlineStr">
        <is>
          <t>Ata own accord!</t>
        </is>
      </c>
    </row>
    <row r="482">
      <c r="AK482" s="273" t="n"/>
      <c r="AL482" s="267" t="inlineStr">
        <is>
          <t>9581 bi-stretch Glory</t>
        </is>
      </c>
      <c r="AM482" s="267" t="n">
        <v>1100</v>
      </c>
      <c r="AN482" s="273" t="n"/>
      <c r="AO482" s="267" t="n"/>
      <c r="AP482" s="662" t="n"/>
      <c r="AQ482" s="663">
        <f>(AN482+AO482)*AP482</f>
        <v/>
      </c>
      <c r="AR482" s="273" t="n"/>
      <c r="AS482" s="70" t="inlineStr">
        <is>
          <t>Ata own accord!</t>
        </is>
      </c>
    </row>
    <row r="483">
      <c r="AK483" s="273" t="n"/>
      <c r="AL483" s="267" t="inlineStr">
        <is>
          <t>9586A-46 i-core glory Polar</t>
        </is>
      </c>
      <c r="AM483" s="267" t="n"/>
      <c r="AN483" s="273" t="n"/>
      <c r="AO483" s="267" t="n"/>
      <c r="AP483" s="662" t="n">
        <v>5.25</v>
      </c>
      <c r="AQ483" s="663">
        <f>(AN483+AO483)*AP483</f>
        <v/>
      </c>
      <c r="AR483" s="273" t="n"/>
      <c r="AS483" s="70" t="inlineStr">
        <is>
          <t>Still l/o after SS18!! Cleaned AW18</t>
        </is>
      </c>
    </row>
    <row r="484">
      <c r="AK484" s="273" t="n"/>
      <c r="AL484" s="267" t="inlineStr">
        <is>
          <t xml:space="preserve">9587A-46 </t>
        </is>
      </c>
      <c r="AM484" s="321" t="n"/>
      <c r="AN484" s="273" t="n"/>
      <c r="AO484" s="267" t="n"/>
      <c r="AP484" s="662" t="n"/>
      <c r="AQ484" s="663">
        <f>(AN484+AO484)*AP484</f>
        <v/>
      </c>
      <c r="AR484" s="273" t="n"/>
      <c r="AS484" s="70" t="n"/>
    </row>
    <row r="485">
      <c r="AK485" s="273" t="n"/>
      <c r="AL485" s="267" t="inlineStr">
        <is>
          <t>9593A-48 Crimson warp stretch</t>
        </is>
      </c>
      <c r="AM485" s="321" t="n"/>
      <c r="AN485" s="273" t="n"/>
      <c r="AO485" s="267" t="n">
        <v>1900</v>
      </c>
      <c r="AP485" s="662" t="n">
        <v>6</v>
      </c>
      <c r="AQ485" s="663">
        <f>(AN485+AO485)*AP485</f>
        <v/>
      </c>
      <c r="AR485" s="273" t="inlineStr">
        <is>
          <t>C/O to SS19</t>
        </is>
      </c>
      <c r="AS485" s="269" t="inlineStr">
        <is>
          <t>L/O SS18</t>
        </is>
      </c>
    </row>
    <row r="486">
      <c r="AK486" s="274" t="n"/>
      <c r="AL486" s="267" t="n"/>
      <c r="AM486" s="267" t="n"/>
      <c r="AN486" s="274" t="n"/>
      <c r="AO486" s="267" t="n"/>
      <c r="AP486" s="275" t="n"/>
      <c r="AQ486" s="275" t="n"/>
      <c r="AR486" s="274" t="n"/>
      <c r="AS486" s="274" t="n"/>
    </row>
    <row r="487">
      <c r="AK487" s="274" t="n"/>
      <c r="AL487" s="267" t="n"/>
      <c r="AM487" s="267" t="n"/>
      <c r="AN487" s="274" t="n"/>
      <c r="AO487" s="267" t="n"/>
      <c r="AP487" s="275" t="n"/>
      <c r="AQ487" s="275" t="n"/>
      <c r="AR487" s="274" t="n"/>
      <c r="AS487" s="274" t="n"/>
    </row>
    <row r="488">
      <c r="AK488" s="274" t="n"/>
      <c r="AL488" s="276" t="n"/>
      <c r="AM488" s="277">
        <f>SUM(AM424:AM485)</f>
        <v/>
      </c>
      <c r="AN488" s="278">
        <f>SUM(AN424:AN485)</f>
        <v/>
      </c>
      <c r="AO488" s="78">
        <f>SUM(AO424:AO485)</f>
        <v/>
      </c>
      <c r="AP488" s="275" t="n"/>
      <c r="AQ488" s="664">
        <f>SUM(AQ424:AQ485)</f>
        <v/>
      </c>
      <c r="AR488" s="274" t="n"/>
      <c r="AS488" s="274" t="n"/>
    </row>
    <row r="489"/>
  </sheetData>
  <autoFilter ref="B4:BH414">
    <filterColumn colId="6">
      <filters>
        <filter val="MARIE"/>
      </filters>
    </filterColumn>
  </autoFilter>
  <pageMargins bottom="0.75" footer="0.3" header="0.3" left="0.7" right="0.7" top="0.75"/>
  <pageSetup orientation="landscape" paperSize="9" scale="10"/>
  <legacyDrawing r:id="anysvml"/>
</worksheet>
</file>

<file path=xl/worksheets/sheet6.xml><?xml version="1.0" encoding="utf-8"?>
<worksheet xmlns="http://schemas.openxmlformats.org/spreadsheetml/2006/main">
  <sheetPr>
    <outlinePr summaryBelow="1" summaryRight="1"/>
    <pageSetUpPr fitToPage="1"/>
  </sheetPr>
  <dimension ref="A1:R28"/>
  <sheetViews>
    <sheetView workbookViewId="0">
      <selection activeCell="H19" sqref="H19"/>
    </sheetView>
  </sheetViews>
  <sheetFormatPr baseColWidth="8" defaultRowHeight="15"/>
  <cols>
    <col bestFit="1" customWidth="1" max="1" min="1" style="510" width="11"/>
    <col customWidth="1" max="5" min="4" style="510" width="9.140625"/>
    <col customWidth="1" max="7" min="7" style="510" width="9.140625"/>
    <col bestFit="1" customWidth="1" max="8" min="8" style="510" width="29"/>
    <col bestFit="1" customWidth="1" max="11" min="11" style="510" width="11"/>
    <col bestFit="1" customWidth="1" max="12" min="12" style="510" width="9.28515625"/>
    <col bestFit="1" customWidth="1" max="14" min="13" style="510" width="16"/>
    <col bestFit="1" customWidth="1" max="18" min="18" style="510" width="30"/>
  </cols>
  <sheetData>
    <row customHeight="1" ht="25.5" r="1" s="510">
      <c r="A1" s="511" t="n"/>
      <c r="B1" s="11" t="inlineStr">
        <is>
          <t>style</t>
        </is>
      </c>
      <c r="C1" s="11" t="inlineStr">
        <is>
          <t>PO</t>
        </is>
      </c>
      <c r="D1" s="11" t="inlineStr">
        <is>
          <t>SO</t>
        </is>
      </c>
      <c r="E1" s="11" t="inlineStr">
        <is>
          <t>FOB</t>
        </is>
      </c>
      <c r="F1" s="11" t="inlineStr">
        <is>
          <t>TOT. Value</t>
        </is>
      </c>
      <c r="G1" s="11" t="inlineStr">
        <is>
          <t>SO. Value</t>
        </is>
      </c>
      <c r="H1" s="515" t="inlineStr">
        <is>
          <t>Comment</t>
        </is>
      </c>
      <c r="K1" s="340" t="inlineStr">
        <is>
          <t>SAP</t>
        </is>
      </c>
      <c r="L1" s="340" t="inlineStr">
        <is>
          <t>style</t>
        </is>
      </c>
      <c r="M1" s="340" t="inlineStr">
        <is>
          <t>wash / colour</t>
        </is>
      </c>
      <c r="N1" s="11" t="inlineStr">
        <is>
          <t>FOB</t>
        </is>
      </c>
      <c r="O1" s="597" t="inlineStr">
        <is>
          <t>retail
price</t>
        </is>
      </c>
      <c r="P1" s="353" t="inlineStr">
        <is>
          <t>NEW margin</t>
        </is>
      </c>
      <c r="Q1" s="353" t="inlineStr">
        <is>
          <t>OLD margin</t>
        </is>
      </c>
    </row>
    <row customHeight="1" ht="15.75" r="2" s="510">
      <c r="A2" s="169" t="n">
        <v>1060300201</v>
      </c>
      <c r="B2" s="42" t="inlineStr">
        <is>
          <t xml:space="preserve">HOWEL </t>
        </is>
      </c>
      <c r="C2" s="308" t="n">
        <v>100</v>
      </c>
      <c r="D2" s="75" t="n">
        <v>32</v>
      </c>
      <c r="E2" s="326" t="n">
        <v>58</v>
      </c>
      <c r="F2" s="326">
        <f>E2*C2</f>
        <v/>
      </c>
      <c r="G2" s="326">
        <f>E2*D2</f>
        <v/>
      </c>
      <c r="H2" t="inlineStr">
        <is>
          <t>CXLD</t>
        </is>
      </c>
      <c r="K2" s="372" t="n">
        <v>1060200179</v>
      </c>
      <c r="L2" s="372" t="inlineStr">
        <is>
          <t>ALGERNON</t>
        </is>
      </c>
      <c r="M2" s="372" t="inlineStr">
        <is>
          <t>DENIM</t>
        </is>
      </c>
      <c r="N2" s="326" t="n">
        <v>61</v>
      </c>
      <c r="O2" s="602" t="n">
        <v>319.95</v>
      </c>
      <c r="P2" s="384" t="n">
        <v>0.285</v>
      </c>
      <c r="Q2" s="432" t="n">
        <v>0.5128770120331302</v>
      </c>
    </row>
    <row customHeight="1" ht="15.75" r="3" s="510">
      <c r="A3" s="169" t="n">
        <v>1060200179</v>
      </c>
      <c r="B3" s="42" t="inlineStr">
        <is>
          <t>ALGERNON</t>
        </is>
      </c>
      <c r="C3" s="75" t="n">
        <v>75</v>
      </c>
      <c r="D3" s="75" t="n">
        <v>43</v>
      </c>
      <c r="E3" s="326" t="n">
        <v>61</v>
      </c>
      <c r="F3" s="326">
        <f>E3*C3</f>
        <v/>
      </c>
      <c r="G3" s="326">
        <f>E3*D3</f>
        <v/>
      </c>
      <c r="H3" s="2" t="inlineStr">
        <is>
          <t>Mogelijk met U/C? *1,5!</t>
        </is>
      </c>
      <c r="K3" s="372" t="n">
        <v>1060400050</v>
      </c>
      <c r="L3" s="372" t="inlineStr">
        <is>
          <t>ARRIGO</t>
        </is>
      </c>
      <c r="M3" s="372" t="inlineStr">
        <is>
          <t>DENIM</t>
        </is>
      </c>
      <c r="N3" s="326" t="n">
        <v>56.8</v>
      </c>
      <c r="O3" s="602" t="n">
        <v>289.95</v>
      </c>
      <c r="P3" s="384" t="n">
        <v>0.265</v>
      </c>
      <c r="Q3" s="432" t="n">
        <v>0.4994861182962579</v>
      </c>
    </row>
    <row customHeight="1" ht="15.75" r="4" s="510">
      <c r="A4" s="169" t="n">
        <v>1060400050</v>
      </c>
      <c r="B4" s="42" t="inlineStr">
        <is>
          <t>ARRIGO</t>
        </is>
      </c>
      <c r="C4" s="75" t="n">
        <v>50</v>
      </c>
      <c r="D4" s="75" t="n">
        <v>9</v>
      </c>
      <c r="E4" s="326" t="n">
        <v>56.8</v>
      </c>
      <c r="F4" s="326">
        <f>E4*C4</f>
        <v/>
      </c>
      <c r="G4" s="326">
        <f>E4*D4</f>
        <v/>
      </c>
      <c r="H4" s="2" t="inlineStr">
        <is>
          <t>Mogelijk met U/C? *1,5!</t>
        </is>
      </c>
      <c r="K4" s="372" t="n">
        <v>1060200180</v>
      </c>
      <c r="L4" s="372" t="inlineStr">
        <is>
          <t>BOURBON</t>
        </is>
      </c>
      <c r="M4" s="372" t="inlineStr">
        <is>
          <t>NAVY</t>
        </is>
      </c>
      <c r="N4" s="326" t="n">
        <v>42.9</v>
      </c>
      <c r="O4" s="602" t="n">
        <v>289.95</v>
      </c>
      <c r="P4" s="384" t="n">
        <v>0.5154336954647353</v>
      </c>
      <c r="Q4" s="432" t="n">
        <v>0.5047732367649593</v>
      </c>
    </row>
    <row customHeight="1" ht="15.75" r="5" s="510">
      <c r="A5" s="169" t="n">
        <v>1060400051</v>
      </c>
      <c r="B5" s="42" t="inlineStr">
        <is>
          <t>COPAGAN</t>
        </is>
      </c>
      <c r="C5" s="75" t="n">
        <v>100</v>
      </c>
      <c r="D5" s="75" t="n">
        <v>45</v>
      </c>
      <c r="E5" s="326" t="n">
        <v>42.9</v>
      </c>
      <c r="F5" s="326">
        <f>E5*C5</f>
        <v/>
      </c>
      <c r="G5" s="326">
        <f>E5*D5</f>
        <v/>
      </c>
      <c r="H5" s="2" t="inlineStr">
        <is>
          <t>fabric MOQ? L/O fabric value? *1,5!</t>
        </is>
      </c>
      <c r="K5" s="372" t="n">
        <v>1060200181</v>
      </c>
      <c r="L5" s="372" t="inlineStr">
        <is>
          <t>BOURBON</t>
        </is>
      </c>
      <c r="M5" s="372" t="inlineStr">
        <is>
          <t>DARK PINE</t>
        </is>
      </c>
      <c r="N5" s="326" t="n">
        <v>55.5</v>
      </c>
      <c r="O5" s="602" t="n">
        <v>289.95</v>
      </c>
      <c r="P5" s="384" t="n">
        <v>0.3</v>
      </c>
      <c r="Q5" s="432" t="n">
        <v>0.5047732367649593</v>
      </c>
    </row>
    <row customHeight="1" ht="15.75" r="6" s="510">
      <c r="A6" s="169" t="n">
        <v>2020300014</v>
      </c>
      <c r="B6" s="42" t="inlineStr">
        <is>
          <t>VLATKA</t>
        </is>
      </c>
      <c r="C6" s="75" t="n">
        <v>325</v>
      </c>
      <c r="D6" s="75" t="n">
        <v>234</v>
      </c>
      <c r="E6" s="326" t="n">
        <v>55.5</v>
      </c>
      <c r="F6" s="326">
        <f>E6*C6</f>
        <v/>
      </c>
      <c r="G6" s="326">
        <f>E6*D6</f>
        <v/>
      </c>
      <c r="H6" s="2" t="n"/>
      <c r="K6" s="372" t="n">
        <v>1060400051</v>
      </c>
      <c r="L6" s="372" t="inlineStr">
        <is>
          <t>COPAGAN</t>
        </is>
      </c>
      <c r="M6" s="372" t="inlineStr">
        <is>
          <t>CORDOVAN</t>
        </is>
      </c>
      <c r="N6" s="326" t="n">
        <v>56.2</v>
      </c>
      <c r="O6" s="602" t="n">
        <v>229.95</v>
      </c>
      <c r="P6" s="384" t="n">
        <v>0.5335942596216569</v>
      </c>
      <c r="Q6" s="432" t="n">
        <v>0.5233333333333333</v>
      </c>
    </row>
    <row customHeight="1" ht="15.75" r="7" s="510">
      <c r="A7" s="169" t="n">
        <v>1060200181</v>
      </c>
      <c r="B7" s="42" t="inlineStr">
        <is>
          <t>BOURBON</t>
        </is>
      </c>
      <c r="C7" s="75" t="n">
        <v>200</v>
      </c>
      <c r="D7" s="75" t="n">
        <v>149</v>
      </c>
      <c r="E7" s="326" t="n">
        <v>56.2</v>
      </c>
      <c r="F7" s="326">
        <f>E7*C7</f>
        <v/>
      </c>
      <c r="G7" s="326">
        <f>E7*D7</f>
        <v/>
      </c>
      <c r="H7" s="2" t="n"/>
      <c r="K7" s="372" t="n">
        <v>1090103541</v>
      </c>
      <c r="L7" s="372" t="inlineStr">
        <is>
          <t>EGBERT</t>
        </is>
      </c>
      <c r="M7" s="372" t="inlineStr">
        <is>
          <t>NAVY SHERPA</t>
        </is>
      </c>
      <c r="N7" s="326" t="n">
        <v>49.95</v>
      </c>
      <c r="O7" s="602" t="n">
        <v>149.95</v>
      </c>
      <c r="P7" s="384" t="n">
        <v>0.5006668889629876</v>
      </c>
      <c r="Q7" s="432" t="n">
        <v>0.4896815605201734</v>
      </c>
    </row>
    <row customHeight="1" ht="15.75" r="8" s="510">
      <c r="A8" s="169" t="n">
        <v>2020100019</v>
      </c>
      <c r="B8" s="42" t="inlineStr">
        <is>
          <t>ZHENGA</t>
        </is>
      </c>
      <c r="C8" s="75" t="n">
        <v>400</v>
      </c>
      <c r="D8" s="75" t="n">
        <v>301</v>
      </c>
      <c r="E8" s="326" t="n">
        <v>49.95</v>
      </c>
      <c r="F8" s="326">
        <f>E8*C8</f>
        <v/>
      </c>
      <c r="G8" s="326">
        <f>E8*D8</f>
        <v/>
      </c>
      <c r="H8" s="2" t="n"/>
      <c r="K8" s="372" t="n">
        <v>1050200098</v>
      </c>
      <c r="L8" s="372" t="inlineStr">
        <is>
          <t>ETIENNE</t>
        </is>
      </c>
      <c r="M8" s="372" t="inlineStr">
        <is>
          <t>OFF WHITE SHERPA</t>
        </is>
      </c>
      <c r="N8" s="326" t="n">
        <v>56.2</v>
      </c>
      <c r="O8" s="602" t="n">
        <v>129.95</v>
      </c>
      <c r="P8" s="384" t="n">
        <v>0.5094267025779146</v>
      </c>
      <c r="Q8" s="432" t="n">
        <v>0.4986340900346287</v>
      </c>
    </row>
    <row customHeight="1" ht="15.75" r="9" s="510">
      <c r="A9" s="169" t="n">
        <v>1060200180</v>
      </c>
      <c r="B9" s="42" t="inlineStr">
        <is>
          <t>BOURBON</t>
        </is>
      </c>
      <c r="C9" s="75" t="n">
        <v>200</v>
      </c>
      <c r="D9" s="75" t="n">
        <v>99</v>
      </c>
      <c r="E9" s="326" t="n">
        <v>56.2</v>
      </c>
      <c r="F9" s="326">
        <f>E9*C9</f>
        <v/>
      </c>
      <c r="G9" s="326">
        <f>E9*D9</f>
        <v/>
      </c>
      <c r="H9" s="2" t="n"/>
      <c r="K9" s="372" t="n">
        <v>2020300014</v>
      </c>
      <c r="L9" s="372" t="inlineStr">
        <is>
          <t>VLATKA</t>
        </is>
      </c>
      <c r="M9" s="372" t="inlineStr">
        <is>
          <t>CORDOVAN</t>
        </is>
      </c>
      <c r="N9" s="326" t="n">
        <v>29.95</v>
      </c>
      <c r="O9" s="602" t="n">
        <v>289.95</v>
      </c>
      <c r="P9" s="384" t="n">
        <v>0.5214692188308329</v>
      </c>
      <c r="Q9" s="432" t="n">
        <v>0.5109415416451112</v>
      </c>
    </row>
    <row customHeight="1" ht="15.75" r="10" s="510">
      <c r="A10" s="169" t="n">
        <v>1090103541</v>
      </c>
      <c r="B10" s="42" t="inlineStr">
        <is>
          <t>EGBERT</t>
        </is>
      </c>
      <c r="C10" s="75" t="n">
        <v>325</v>
      </c>
      <c r="D10" s="75" t="n">
        <v>243</v>
      </c>
      <c r="E10" s="326" t="n">
        <v>29.95</v>
      </c>
      <c r="F10" s="326">
        <f>E10*C10</f>
        <v/>
      </c>
      <c r="G10" s="326">
        <f>E10*D10</f>
        <v/>
      </c>
      <c r="H10" s="2" t="n"/>
      <c r="K10" s="372" t="n">
        <v>2020100019</v>
      </c>
      <c r="L10" s="372" t="inlineStr">
        <is>
          <t>ZHENGA</t>
        </is>
      </c>
      <c r="M10" s="372" t="inlineStr">
        <is>
          <t>RICH CARAMEL</t>
        </is>
      </c>
      <c r="N10" s="326" t="n">
        <v>25.5</v>
      </c>
      <c r="O10" s="602" t="n">
        <v>259.95</v>
      </c>
      <c r="P10" s="384" t="n">
        <v>0.5196191575302942</v>
      </c>
      <c r="Q10" s="432" t="n">
        <v>0.5090507789959606</v>
      </c>
    </row>
    <row customHeight="1" ht="15.75" r="11" s="510">
      <c r="A11" s="169" t="n">
        <v>1050200098</v>
      </c>
      <c r="B11" s="42" t="inlineStr">
        <is>
          <t>ETIENNE</t>
        </is>
      </c>
      <c r="C11" s="75" t="n">
        <v>225</v>
      </c>
      <c r="D11" s="75" t="n">
        <v>152</v>
      </c>
      <c r="E11" s="326" t="n">
        <v>25.5</v>
      </c>
      <c r="F11" s="326">
        <f>E11*C11</f>
        <v/>
      </c>
      <c r="G11" s="326">
        <f>E11*D11</f>
        <v/>
      </c>
      <c r="H11" s="2" t="n"/>
    </row>
    <row r="12">
      <c r="A12" s="511" t="n"/>
      <c r="B12" s="511" t="n"/>
      <c r="E12" s="327" t="n"/>
      <c r="F12" s="328">
        <f>SUBTOTAL(9,F3:F11)</f>
        <v/>
      </c>
      <c r="G12" s="328">
        <f>SUBTOTAL(9,G3:G11)</f>
        <v/>
      </c>
      <c r="H12" s="2" t="n"/>
      <c r="P12" s="384" t="n">
        <v>0.439</v>
      </c>
      <c r="Q12" s="384" t="n">
        <v>0.506</v>
      </c>
    </row>
    <row r="13">
      <c r="A13" s="511" t="n"/>
      <c r="B13" s="511" t="n"/>
      <c r="C13" s="75">
        <f>SUM(C3:C12)</f>
        <v/>
      </c>
      <c r="D13" s="75">
        <f>SUM(D2:D12)</f>
        <v/>
      </c>
      <c r="E13" s="330" t="inlineStr">
        <is>
          <t>PP 30%</t>
        </is>
      </c>
      <c r="F13" s="331">
        <f>F12/100*30</f>
        <v/>
      </c>
      <c r="G13" s="329">
        <f>F12-G12</f>
        <v/>
      </c>
      <c r="H13" s="516" t="inlineStr">
        <is>
          <t>stock Value</t>
        </is>
      </c>
    </row>
    <row r="14">
      <c r="C14" s="75" t="n"/>
      <c r="E14" s="330" t="inlineStr">
        <is>
          <t>30 days</t>
        </is>
      </c>
      <c r="F14" s="331">
        <f>F12-F13</f>
        <v/>
      </c>
    </row>
    <row customHeight="1" ht="21" r="15" s="510">
      <c r="K15" s="511" t="n"/>
      <c r="L15" s="11" t="inlineStr">
        <is>
          <t>style</t>
        </is>
      </c>
      <c r="M15" s="11" t="inlineStr">
        <is>
          <t>PO</t>
        </is>
      </c>
      <c r="N15" s="11" t="inlineStr">
        <is>
          <t>SO</t>
        </is>
      </c>
      <c r="O15" s="11" t="inlineStr">
        <is>
          <t>FOB</t>
        </is>
      </c>
      <c r="P15" s="11" t="inlineStr">
        <is>
          <t>TOT. Value</t>
        </is>
      </c>
      <c r="Q15" s="11" t="inlineStr">
        <is>
          <t>SO. Value</t>
        </is>
      </c>
      <c r="R15" s="515" t="inlineStr">
        <is>
          <t>Comment</t>
        </is>
      </c>
    </row>
    <row customHeight="1" ht="21" r="16" s="510">
      <c r="K16" s="169" t="n">
        <v>1060300201</v>
      </c>
      <c r="L16" s="42" t="inlineStr">
        <is>
          <t xml:space="preserve">HOWEL </t>
        </is>
      </c>
      <c r="M16" s="308" t="n">
        <v>100</v>
      </c>
      <c r="N16" s="75" t="n">
        <v>32</v>
      </c>
      <c r="O16" s="326" t="n">
        <v>58</v>
      </c>
      <c r="P16" s="326">
        <f>O16*M16</f>
        <v/>
      </c>
      <c r="Q16" s="326">
        <f>O16*N16</f>
        <v/>
      </c>
      <c r="R16" t="inlineStr">
        <is>
          <t>CXLD</t>
        </is>
      </c>
    </row>
    <row customHeight="1" ht="21" r="17" s="510">
      <c r="K17" s="169" t="n">
        <v>1060200179</v>
      </c>
      <c r="L17" s="42" t="inlineStr">
        <is>
          <t>ALGERNON</t>
        </is>
      </c>
      <c r="M17" s="75" t="n">
        <v>75</v>
      </c>
      <c r="N17" s="75" t="n">
        <v>43</v>
      </c>
      <c r="O17" s="326">
        <f>61*1.5</f>
        <v/>
      </c>
      <c r="P17" s="326">
        <f>O17*M17</f>
        <v/>
      </c>
      <c r="Q17" s="326">
        <f>O17*N17</f>
        <v/>
      </c>
      <c r="R17" s="2" t="inlineStr">
        <is>
          <t>Mogelijk met U/C? *1,5!</t>
        </is>
      </c>
    </row>
    <row customHeight="1" ht="21" r="18" s="510">
      <c r="K18" s="169" t="n">
        <v>1060400050</v>
      </c>
      <c r="L18" s="42" t="inlineStr">
        <is>
          <t>ARRIGO</t>
        </is>
      </c>
      <c r="M18" s="75" t="n">
        <v>50</v>
      </c>
      <c r="N18" s="75" t="n">
        <v>9</v>
      </c>
      <c r="O18" s="326">
        <f>56.8*1.5</f>
        <v/>
      </c>
      <c r="P18" s="326">
        <f>O18*M18</f>
        <v/>
      </c>
      <c r="Q18" s="326">
        <f>O18*N18</f>
        <v/>
      </c>
      <c r="R18" s="2" t="inlineStr">
        <is>
          <t>Mogelijk met U/C? *1,5!</t>
        </is>
      </c>
    </row>
    <row customHeight="1" ht="21" r="19" s="510">
      <c r="K19" s="169" t="n">
        <v>1060400051</v>
      </c>
      <c r="L19" s="42" t="inlineStr">
        <is>
          <t>COPAGAN</t>
        </is>
      </c>
      <c r="M19" s="75" t="n">
        <v>100</v>
      </c>
      <c r="N19" s="75" t="n">
        <v>45</v>
      </c>
      <c r="O19" s="326">
        <f>42.9*1.5</f>
        <v/>
      </c>
      <c r="P19" s="326">
        <f>O19*M19</f>
        <v/>
      </c>
      <c r="Q19" s="326">
        <f>O19*N19</f>
        <v/>
      </c>
      <c r="R19" s="2" t="inlineStr">
        <is>
          <t>fabric MOQ? L/O fabric value? *1,5!</t>
        </is>
      </c>
    </row>
    <row customHeight="1" ht="21" r="20" s="510">
      <c r="K20" s="169" t="n">
        <v>2020300014</v>
      </c>
      <c r="L20" s="42" t="inlineStr">
        <is>
          <t>VLATKA</t>
        </is>
      </c>
      <c r="M20" s="75" t="n">
        <v>325</v>
      </c>
      <c r="N20" s="75" t="n">
        <v>234</v>
      </c>
      <c r="O20" s="326" t="n">
        <v>55.5</v>
      </c>
      <c r="P20" s="326">
        <f>O20*M20</f>
        <v/>
      </c>
      <c r="Q20" s="326">
        <f>O20*N20</f>
        <v/>
      </c>
      <c r="R20" s="2" t="n"/>
    </row>
    <row customHeight="1" ht="21" r="21" s="510">
      <c r="K21" s="169" t="n">
        <v>1060200181</v>
      </c>
      <c r="L21" s="42" t="inlineStr">
        <is>
          <t>BOURBON</t>
        </is>
      </c>
      <c r="M21" s="75" t="n">
        <v>200</v>
      </c>
      <c r="N21" s="75" t="n">
        <v>149</v>
      </c>
      <c r="O21" s="326" t="n">
        <v>56.2</v>
      </c>
      <c r="P21" s="326">
        <f>O21*M21</f>
        <v/>
      </c>
      <c r="Q21" s="326">
        <f>O21*N21</f>
        <v/>
      </c>
      <c r="R21" s="2" t="n"/>
    </row>
    <row customHeight="1" ht="21" r="22" s="510">
      <c r="K22" s="169" t="n">
        <v>2020100019</v>
      </c>
      <c r="L22" s="42" t="inlineStr">
        <is>
          <t>ZHENGA</t>
        </is>
      </c>
      <c r="M22" s="75" t="n">
        <v>400</v>
      </c>
      <c r="N22" s="75" t="n">
        <v>301</v>
      </c>
      <c r="O22" s="326" t="n">
        <v>49.95</v>
      </c>
      <c r="P22" s="326">
        <f>O22*M22</f>
        <v/>
      </c>
      <c r="Q22" s="326">
        <f>O22*N22</f>
        <v/>
      </c>
      <c r="R22" s="2" t="n"/>
    </row>
    <row customHeight="1" ht="21" r="23" s="510">
      <c r="K23" s="169" t="n">
        <v>1060200180</v>
      </c>
      <c r="L23" s="42" t="inlineStr">
        <is>
          <t>BOURBON</t>
        </is>
      </c>
      <c r="M23" s="75" t="n">
        <v>200</v>
      </c>
      <c r="N23" s="75" t="n">
        <v>99</v>
      </c>
      <c r="O23" s="326" t="n">
        <v>56.2</v>
      </c>
      <c r="P23" s="326">
        <f>O23*M23</f>
        <v/>
      </c>
      <c r="Q23" s="326">
        <f>O23*N23</f>
        <v/>
      </c>
      <c r="R23" s="2" t="n"/>
    </row>
    <row customHeight="1" ht="21" r="24" s="510">
      <c r="K24" s="169" t="n">
        <v>1090103541</v>
      </c>
      <c r="L24" s="42" t="inlineStr">
        <is>
          <t>EGBERT</t>
        </is>
      </c>
      <c r="M24" s="75" t="n">
        <v>325</v>
      </c>
      <c r="N24" s="75" t="n">
        <v>243</v>
      </c>
      <c r="O24" s="326" t="n">
        <v>29.95</v>
      </c>
      <c r="P24" s="326">
        <f>O24*M24</f>
        <v/>
      </c>
      <c r="Q24" s="326">
        <f>O24*N24</f>
        <v/>
      </c>
      <c r="R24" s="2" t="n"/>
    </row>
    <row customHeight="1" ht="21" r="25" s="510">
      <c r="K25" s="169" t="n">
        <v>1050200098</v>
      </c>
      <c r="L25" s="42" t="inlineStr">
        <is>
          <t>ETIENNE</t>
        </is>
      </c>
      <c r="M25" s="75" t="n">
        <v>225</v>
      </c>
      <c r="N25" s="75" t="n">
        <v>152</v>
      </c>
      <c r="O25" s="326" t="n">
        <v>25.5</v>
      </c>
      <c r="P25" s="326">
        <f>O25*M25</f>
        <v/>
      </c>
      <c r="Q25" s="326">
        <f>O25*N25</f>
        <v/>
      </c>
      <c r="R25" s="2" t="n"/>
    </row>
    <row customHeight="1" ht="21" r="26" s="510">
      <c r="K26" s="511" t="n"/>
      <c r="L26" s="511" t="n"/>
      <c r="O26" s="327" t="n"/>
      <c r="P26" s="328">
        <f>SUBTOTAL(9,P17:P25)</f>
        <v/>
      </c>
      <c r="Q26" s="328">
        <f>SUBTOTAL(9,Q17:Q25)</f>
        <v/>
      </c>
      <c r="R26" s="2" t="n"/>
    </row>
    <row customHeight="1" ht="21" r="27" s="510">
      <c r="K27" s="511" t="n"/>
      <c r="L27" s="511" t="n"/>
      <c r="M27" s="75">
        <f>SUM(M17:M26)</f>
        <v/>
      </c>
      <c r="N27" s="75">
        <f>SUM(N16:N26)</f>
        <v/>
      </c>
      <c r="O27" s="330" t="inlineStr">
        <is>
          <t>PP 30%</t>
        </is>
      </c>
      <c r="P27" s="331">
        <f>P26/100*30</f>
        <v/>
      </c>
      <c r="Q27" s="329">
        <f>P26-Q26</f>
        <v/>
      </c>
      <c r="R27" s="516" t="inlineStr">
        <is>
          <t>stock Value</t>
        </is>
      </c>
    </row>
    <row r="28">
      <c r="O28" s="330" t="inlineStr">
        <is>
          <t>30 days</t>
        </is>
      </c>
      <c r="P28" s="331">
        <f>P26-P27</f>
        <v/>
      </c>
    </row>
  </sheetData>
  <pageMargins bottom="0.75" footer="0.3" header="0.3" left="0.7" right="0.7" top="0.75"/>
  <pageSetup orientation="landscape" paperSize="8" scale="58"/>
</worksheet>
</file>

<file path=xl/worksheets/sheet7.xml><?xml version="1.0" encoding="utf-8"?>
<worksheet xmlns="http://schemas.openxmlformats.org/spreadsheetml/2006/main">
  <sheetPr>
    <outlinePr summaryBelow="1" summaryRight="1"/>
    <pageSetUpPr/>
  </sheetPr>
  <dimension ref="A1:H17"/>
  <sheetViews>
    <sheetView workbookViewId="0">
      <selection activeCell="E29" sqref="E29"/>
    </sheetView>
  </sheetViews>
  <sheetFormatPr baseColWidth="8" customHeight="1" defaultRowHeight="15"/>
  <cols>
    <col bestFit="1" customWidth="1" max="1" min="1" style="510" width="9.5703125"/>
    <col bestFit="1" customWidth="1" max="2" min="2" style="510" width="21.140625"/>
    <col bestFit="1" customWidth="1" max="4" min="3" style="510" width="18.28515625"/>
    <col bestFit="1" customWidth="1" max="5" min="5" style="510" width="9.85546875"/>
    <col bestFit="1" customWidth="1" max="6" min="6" style="510" width="15.7109375"/>
    <col bestFit="1" customWidth="1" max="7" min="7" style="510" width="9.85546875"/>
  </cols>
  <sheetData>
    <row customHeight="1" ht="15" r="1" s="510">
      <c r="A1" s="11" t="inlineStr">
        <is>
          <t>style</t>
        </is>
      </c>
      <c r="B1" s="11" t="inlineStr">
        <is>
          <t>wash / colour</t>
        </is>
      </c>
      <c r="C1" s="11" t="inlineStr">
        <is>
          <t>fabric code</t>
        </is>
      </c>
      <c r="D1" s="257" t="inlineStr">
        <is>
          <t>Booking Consumption</t>
        </is>
      </c>
      <c r="E1" s="509" t="inlineStr">
        <is>
          <t>ACTUAL PO</t>
        </is>
      </c>
      <c r="F1" s="64" t="inlineStr">
        <is>
          <t>total fabric meters</t>
        </is>
      </c>
      <c r="G1" s="509" t="inlineStr">
        <is>
          <t>ACTUAL PO</t>
        </is>
      </c>
    </row>
    <row customHeight="1" ht="15" r="2" s="510">
      <c r="A2" s="42" t="inlineStr">
        <is>
          <t>DIDO</t>
        </is>
      </c>
      <c r="B2" s="173" t="inlineStr">
        <is>
          <t>COATED DUST</t>
        </is>
      </c>
      <c r="C2" s="176" t="inlineStr">
        <is>
          <t>WILLOW -TPX - 31629</t>
        </is>
      </c>
      <c r="D2" s="21" t="n">
        <v>1.22</v>
      </c>
      <c r="E2" s="508" t="n">
        <v>199.8926174496644</v>
      </c>
      <c r="F2" s="267" t="n">
        <v>256.2</v>
      </c>
      <c r="G2" s="508" t="n">
        <v>199.8926174496644</v>
      </c>
      <c r="H2" s="267" t="n">
        <v>256.2</v>
      </c>
    </row>
    <row customHeight="1" ht="15" r="3" s="510">
      <c r="A3" s="42" t="inlineStr">
        <is>
          <t>JOHN</t>
        </is>
      </c>
      <c r="B3" s="22" t="inlineStr">
        <is>
          <t>COATED DUST</t>
        </is>
      </c>
      <c r="C3" s="176" t="inlineStr">
        <is>
          <t>WILLOW -TPX - 31629</t>
        </is>
      </c>
      <c r="D3" s="21" t="n">
        <v>1.45</v>
      </c>
      <c r="E3" s="513" t="n">
        <v>1000</v>
      </c>
      <c r="F3" s="267" t="n">
        <v>1522.5</v>
      </c>
      <c r="G3" s="513" t="n">
        <v>450</v>
      </c>
      <c r="H3" s="267" t="n">
        <v>685</v>
      </c>
    </row>
    <row customHeight="1" ht="15" r="4" s="510">
      <c r="A4" s="42" t="inlineStr">
        <is>
          <t>JAMES</t>
        </is>
      </c>
      <c r="B4" s="22" t="inlineStr">
        <is>
          <t>COATED DUST DESTROYED</t>
        </is>
      </c>
      <c r="C4" s="176" t="inlineStr">
        <is>
          <t>WILLOW -TPX - 31629</t>
        </is>
      </c>
      <c r="D4" s="304" t="n">
        <v>1.3</v>
      </c>
      <c r="E4" s="508" t="n">
        <v>205</v>
      </c>
      <c r="F4" s="267" t="n">
        <v>273</v>
      </c>
      <c r="G4" s="508" t="n">
        <v>205</v>
      </c>
      <c r="H4" s="267" t="n">
        <v>273</v>
      </c>
    </row>
    <row customHeight="1" ht="15" r="5" s="510">
      <c r="A5" s="42" t="inlineStr">
        <is>
          <t>DIDO</t>
        </is>
      </c>
      <c r="B5" s="173" t="inlineStr">
        <is>
          <t>COATED NIGHT</t>
        </is>
      </c>
      <c r="C5" s="176" t="inlineStr">
        <is>
          <t>WILLOW -TPX - 31629</t>
        </is>
      </c>
      <c r="D5" s="21" t="n">
        <v>1.22</v>
      </c>
      <c r="E5" s="508" t="n">
        <v>410.2814371257484</v>
      </c>
      <c r="F5" s="267" t="n">
        <v>512.4</v>
      </c>
      <c r="G5" s="508" t="n">
        <v>410.2814371257484</v>
      </c>
      <c r="H5" s="267" t="n">
        <v>512.4</v>
      </c>
    </row>
    <row customHeight="1" ht="15" r="6" s="510">
      <c r="A6" s="42" t="inlineStr">
        <is>
          <t>JOHN</t>
        </is>
      </c>
      <c r="B6" s="22" t="inlineStr">
        <is>
          <t>COATED NIGHT</t>
        </is>
      </c>
      <c r="C6" s="176" t="inlineStr">
        <is>
          <t>WILLOW -TPX - 31629</t>
        </is>
      </c>
      <c r="D6" s="304" t="n">
        <v>1.3</v>
      </c>
      <c r="E6" s="508" t="n">
        <v>256.7320261437908</v>
      </c>
      <c r="F6" s="267" t="n">
        <v>341.25</v>
      </c>
      <c r="G6" s="508" t="n">
        <v>256.7320261437908</v>
      </c>
      <c r="H6" s="267" t="n">
        <v>341.25</v>
      </c>
    </row>
    <row customHeight="1" ht="15" r="7" s="510">
      <c r="A7" s="42" t="inlineStr">
        <is>
          <t>JOSHUA</t>
        </is>
      </c>
      <c r="B7" s="173" t="inlineStr">
        <is>
          <t>COATED NIGHT</t>
        </is>
      </c>
      <c r="C7" s="21" t="inlineStr">
        <is>
          <t>WILLOW -TPX - 31629</t>
        </is>
      </c>
      <c r="D7" s="21" t="n">
        <v>1.3</v>
      </c>
      <c r="E7" s="508" t="n">
        <v>250.0103092783505</v>
      </c>
      <c r="F7" s="267" t="n">
        <v>341.25</v>
      </c>
      <c r="G7" s="508" t="n">
        <v>250.0103092783505</v>
      </c>
      <c r="H7" s="267" t="n">
        <v>341.25</v>
      </c>
    </row>
    <row customHeight="1" ht="15" r="8" s="510">
      <c r="A8" s="42" t="inlineStr">
        <is>
          <t>JUNO</t>
        </is>
      </c>
      <c r="B8" s="173" t="inlineStr">
        <is>
          <t>COATED RINSE</t>
        </is>
      </c>
      <c r="C8" s="21" t="inlineStr">
        <is>
          <t>WILLOW -TPX - 31629</t>
        </is>
      </c>
      <c r="D8" s="304" t="n">
        <v>1.3</v>
      </c>
      <c r="E8" s="508" t="n">
        <v>204.056338028169</v>
      </c>
      <c r="F8" s="267" t="n">
        <v>273</v>
      </c>
      <c r="G8" s="508" t="n">
        <v>204.056338028169</v>
      </c>
      <c r="H8" s="267" t="n">
        <v>273</v>
      </c>
    </row>
    <row customHeight="1" ht="15" r="9" s="510">
      <c r="A9" s="42" t="inlineStr">
        <is>
          <t>JUNO HIGH</t>
        </is>
      </c>
      <c r="B9" s="173" t="inlineStr">
        <is>
          <t>COATED VINTAGE</t>
        </is>
      </c>
      <c r="C9" s="176" t="inlineStr">
        <is>
          <t>WILLOW -TPX - 31629</t>
        </is>
      </c>
      <c r="D9" s="21" t="n">
        <v>1.3</v>
      </c>
      <c r="E9" s="508" t="n">
        <v>305.082191780822</v>
      </c>
      <c r="F9" s="267" t="n">
        <v>409.5</v>
      </c>
      <c r="G9" s="508" t="n">
        <v>305.082191780822</v>
      </c>
      <c r="H9" s="267" t="n">
        <v>409.5</v>
      </c>
    </row>
    <row customHeight="1" ht="15" r="10" s="510">
      <c r="A10" s="42" t="inlineStr">
        <is>
          <t>CHARLES</t>
        </is>
      </c>
      <c r="B10" s="173" t="inlineStr">
        <is>
          <t>COATED VINTAGE</t>
        </is>
      </c>
      <c r="C10" s="176" t="inlineStr">
        <is>
          <t>WILLOW -TPX - 31629</t>
        </is>
      </c>
      <c r="D10" s="21" t="n">
        <v>1.5</v>
      </c>
      <c r="E10" s="508" t="n">
        <v>456.8351063829787</v>
      </c>
      <c r="F10" s="267" t="n">
        <v>708.75</v>
      </c>
      <c r="G10" s="508" t="n">
        <v>456.8351063829787</v>
      </c>
      <c r="H10" s="267" t="n">
        <v>708.75</v>
      </c>
    </row>
    <row customHeight="1" ht="15" r="11" s="510">
      <c r="A11" s="42" t="inlineStr">
        <is>
          <t>JUNO</t>
        </is>
      </c>
      <c r="B11" s="173" t="inlineStr">
        <is>
          <t>DEEP VINTAGE</t>
        </is>
      </c>
      <c r="C11" s="21" t="inlineStr">
        <is>
          <t>WILLOW -TPX - 31629</t>
        </is>
      </c>
      <c r="D11" s="21" t="n">
        <v>1.28</v>
      </c>
      <c r="E11" s="508" t="n">
        <v>449.5283018867925</v>
      </c>
      <c r="F11" s="267" t="n">
        <v>604.8000000000001</v>
      </c>
      <c r="G11" s="508" t="n">
        <v>449.5283018867925</v>
      </c>
      <c r="H11" s="267" t="n">
        <v>604.8000000000001</v>
      </c>
    </row>
    <row customHeight="1" ht="15" r="12" s="510">
      <c r="F12" s="79" t="n"/>
    </row>
    <row customHeight="1" ht="15" r="13" s="510">
      <c r="F13" s="79" t="n"/>
    </row>
    <row customHeight="1" ht="15" r="14" s="510" thickBot="1">
      <c r="F14" s="79" t="n"/>
    </row>
    <row customHeight="1" ht="15" r="15" s="510" thickBot="1">
      <c r="F15" s="90">
        <f>SUM(F2:F14)</f>
        <v/>
      </c>
      <c r="H15" s="90">
        <f>SUM(H2:H14)</f>
        <v/>
      </c>
    </row>
    <row customHeight="1" ht="15" r="16" s="510" thickBot="1">
      <c r="E16" s="21" t="inlineStr">
        <is>
          <t>Short</t>
        </is>
      </c>
      <c r="F16" s="574" t="n">
        <v>388</v>
      </c>
    </row>
    <row customHeight="1" ht="15" r="17" s="510" thickBot="1">
      <c r="F17" s="90">
        <f>F15-F16</f>
        <v/>
      </c>
      <c r="H17" s="90">
        <f>F17-H15</f>
        <v/>
      </c>
    </row>
  </sheetData>
  <pageMargins bottom="0.75" footer="0.3" header="0.3" left="0.7" right="0.7" top="0.75"/>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heijn6</dc:creator>
  <dcterms:created xsi:type="dcterms:W3CDTF">2013-05-27T13:34:43Z</dcterms:created>
  <dcterms:modified xsi:type="dcterms:W3CDTF">2019-01-14T16:02:25Z</dcterms:modified>
  <cp:lastModifiedBy>Bart-Jan Opten</cp:lastModifiedBy>
  <cp:lastPrinted>2018-06-06T12:59:44Z</cp:lastPrinted>
</cp:coreProperties>
</file>